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ynology\DATA\2021 akce Skupníka\01.Ostrava\09.Slezska Ostrava\21_007 Komunikace M.Henryho\PDPS\F.Rozpocet\"/>
    </mc:Choice>
  </mc:AlternateContent>
  <bookViews>
    <workbookView xWindow="28680" yWindow="-120" windowWidth="29040" windowHeight="15720" activeTab="1"/>
  </bookViews>
  <sheets>
    <sheet name="Rekapitulace stavby" sheetId="1" r:id="rId1"/>
    <sheet name="01 - Komunikace, parkoviš..." sheetId="2" r:id="rId2"/>
    <sheet name="SO 301 - Odvodnění parkovišť" sheetId="3" r:id="rId3"/>
  </sheets>
  <definedNames>
    <definedName name="_xlnm._FilterDatabase" localSheetId="1" hidden="1">'01 - Komunikace, parkoviš...'!$C$98:$K$613</definedName>
    <definedName name="_xlnm._FilterDatabase" localSheetId="2" hidden="1">'SO 301 - Odvodnění parkovišť'!$C$86:$K$265</definedName>
    <definedName name="_xlnm.Print_Titles" localSheetId="1">'01 - Komunikace, parkoviš...'!$98:$98</definedName>
    <definedName name="_xlnm.Print_Titles" localSheetId="0">'Rekapitulace stavby'!$52:$52</definedName>
    <definedName name="_xlnm.Print_Titles" localSheetId="2">'SO 301 - Odvodnění parkovišť'!$86:$86</definedName>
    <definedName name="_xlnm.Print_Area" localSheetId="1">'01 - Komunikace, parkoviš...'!$C$86:$K$613</definedName>
    <definedName name="_xlnm.Print_Area" localSheetId="0">'Rekapitulace stavby'!$D$4:$AO$36,'Rekapitulace stavby'!$C$42:$AQ$57</definedName>
    <definedName name="_xlnm.Print_Area" localSheetId="2">'SO 301 - Odvodnění parkovišť'!$C$74:$K$265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264" i="3"/>
  <c r="BH264" i="3"/>
  <c r="BG264" i="3"/>
  <c r="BF264" i="3"/>
  <c r="T264" i="3"/>
  <c r="T263" i="3"/>
  <c r="R264" i="3"/>
  <c r="R263" i="3"/>
  <c r="P264" i="3"/>
  <c r="P263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1" i="3"/>
  <c r="BH251" i="3"/>
  <c r="BG251" i="3"/>
  <c r="BF251" i="3"/>
  <c r="T251" i="3"/>
  <c r="R251" i="3"/>
  <c r="P251" i="3"/>
  <c r="BI247" i="3"/>
  <c r="BH247" i="3"/>
  <c r="BG247" i="3"/>
  <c r="BF247" i="3"/>
  <c r="T247" i="3"/>
  <c r="R247" i="3"/>
  <c r="P247" i="3"/>
  <c r="BI239" i="3"/>
  <c r="BH239" i="3"/>
  <c r="BG239" i="3"/>
  <c r="BF239" i="3"/>
  <c r="T239" i="3"/>
  <c r="R239" i="3"/>
  <c r="P239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7" i="3"/>
  <c r="BH227" i="3"/>
  <c r="BG227" i="3"/>
  <c r="BF227" i="3"/>
  <c r="T227" i="3"/>
  <c r="R227" i="3"/>
  <c r="P227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2" i="3"/>
  <c r="BH202" i="3"/>
  <c r="BG202" i="3"/>
  <c r="BF202" i="3"/>
  <c r="T202" i="3"/>
  <c r="R202" i="3"/>
  <c r="P202" i="3"/>
  <c r="BI196" i="3"/>
  <c r="BH196" i="3"/>
  <c r="BG196" i="3"/>
  <c r="BF196" i="3"/>
  <c r="T196" i="3"/>
  <c r="T195" i="3"/>
  <c r="R196" i="3"/>
  <c r="R195" i="3"/>
  <c r="P196" i="3"/>
  <c r="P195" i="3"/>
  <c r="BI189" i="3"/>
  <c r="BH189" i="3"/>
  <c r="BG189" i="3"/>
  <c r="BF189" i="3"/>
  <c r="T189" i="3"/>
  <c r="T188" i="3"/>
  <c r="R189" i="3"/>
  <c r="R188" i="3"/>
  <c r="P189" i="3"/>
  <c r="P188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BI126" i="3"/>
  <c r="BH126" i="3"/>
  <c r="BG126" i="3"/>
  <c r="BF126" i="3"/>
  <c r="T126" i="3"/>
  <c r="R126" i="3"/>
  <c r="P126" i="3"/>
  <c r="BI122" i="3"/>
  <c r="BH122" i="3"/>
  <c r="BG122" i="3"/>
  <c r="BF122" i="3"/>
  <c r="T122" i="3"/>
  <c r="R122" i="3"/>
  <c r="P122" i="3"/>
  <c r="BI115" i="3"/>
  <c r="BH115" i="3"/>
  <c r="BG115" i="3"/>
  <c r="BF115" i="3"/>
  <c r="T115" i="3"/>
  <c r="R115" i="3"/>
  <c r="P115" i="3"/>
  <c r="BI108" i="3"/>
  <c r="BH108" i="3"/>
  <c r="BG108" i="3"/>
  <c r="BF108" i="3"/>
  <c r="T108" i="3"/>
  <c r="R108" i="3"/>
  <c r="P108" i="3"/>
  <c r="BI103" i="3"/>
  <c r="BH103" i="3"/>
  <c r="BG103" i="3"/>
  <c r="BF103" i="3"/>
  <c r="T103" i="3"/>
  <c r="R103" i="3"/>
  <c r="P103" i="3"/>
  <c r="BI90" i="3"/>
  <c r="BH90" i="3"/>
  <c r="BG90" i="3"/>
  <c r="BF90" i="3"/>
  <c r="T90" i="3"/>
  <c r="R90" i="3"/>
  <c r="P90" i="3"/>
  <c r="J83" i="3"/>
  <c r="F83" i="3"/>
  <c r="F81" i="3"/>
  <c r="E79" i="3"/>
  <c r="J54" i="3"/>
  <c r="F54" i="3"/>
  <c r="F52" i="3"/>
  <c r="E50" i="3"/>
  <c r="J24" i="3"/>
  <c r="E24" i="3"/>
  <c r="J55" i="3"/>
  <c r="J23" i="3"/>
  <c r="J18" i="3"/>
  <c r="E18" i="3"/>
  <c r="F55" i="3"/>
  <c r="J17" i="3"/>
  <c r="J12" i="3"/>
  <c r="J81" i="3" s="1"/>
  <c r="E7" i="3"/>
  <c r="E48" i="3" s="1"/>
  <c r="J37" i="2"/>
  <c r="J36" i="2"/>
  <c r="AY55" i="1"/>
  <c r="J35" i="2"/>
  <c r="AX55" i="1"/>
  <c r="BI613" i="2"/>
  <c r="BH613" i="2"/>
  <c r="BG613" i="2"/>
  <c r="BF613" i="2"/>
  <c r="T613" i="2"/>
  <c r="R613" i="2"/>
  <c r="P613" i="2"/>
  <c r="BI612" i="2"/>
  <c r="BH612" i="2"/>
  <c r="BG612" i="2"/>
  <c r="BF612" i="2"/>
  <c r="T612" i="2"/>
  <c r="R612" i="2"/>
  <c r="P612" i="2"/>
  <c r="BI610" i="2"/>
  <c r="BH610" i="2"/>
  <c r="BG610" i="2"/>
  <c r="BF610" i="2"/>
  <c r="T610" i="2"/>
  <c r="R610" i="2"/>
  <c r="P610" i="2"/>
  <c r="BI609" i="2"/>
  <c r="BH609" i="2"/>
  <c r="BG609" i="2"/>
  <c r="BF609" i="2"/>
  <c r="T609" i="2"/>
  <c r="R609" i="2"/>
  <c r="P609" i="2"/>
  <c r="BI608" i="2"/>
  <c r="BH608" i="2"/>
  <c r="BG608" i="2"/>
  <c r="BF608" i="2"/>
  <c r="T608" i="2"/>
  <c r="R608" i="2"/>
  <c r="P608" i="2"/>
  <c r="BI606" i="2"/>
  <c r="BH606" i="2"/>
  <c r="BG606" i="2"/>
  <c r="BF606" i="2"/>
  <c r="T606" i="2"/>
  <c r="T605" i="2" s="1"/>
  <c r="R606" i="2"/>
  <c r="R605" i="2" s="1"/>
  <c r="P606" i="2"/>
  <c r="P605" i="2" s="1"/>
  <c r="BI604" i="2"/>
  <c r="BH604" i="2"/>
  <c r="BG604" i="2"/>
  <c r="BF604" i="2"/>
  <c r="T604" i="2"/>
  <c r="R604" i="2"/>
  <c r="P604" i="2"/>
  <c r="BI603" i="2"/>
  <c r="BH603" i="2"/>
  <c r="BG603" i="2"/>
  <c r="BF603" i="2"/>
  <c r="T603" i="2"/>
  <c r="R603" i="2"/>
  <c r="P603" i="2"/>
  <c r="BI599" i="2"/>
  <c r="BH599" i="2"/>
  <c r="BG599" i="2"/>
  <c r="BF599" i="2"/>
  <c r="T599" i="2"/>
  <c r="R599" i="2"/>
  <c r="P599" i="2"/>
  <c r="BI594" i="2"/>
  <c r="BH594" i="2"/>
  <c r="BG594" i="2"/>
  <c r="BF594" i="2"/>
  <c r="T594" i="2"/>
  <c r="R594" i="2"/>
  <c r="P594" i="2"/>
  <c r="BI591" i="2"/>
  <c r="BH591" i="2"/>
  <c r="BG591" i="2"/>
  <c r="BF591" i="2"/>
  <c r="T591" i="2"/>
  <c r="T590" i="2" s="1"/>
  <c r="R591" i="2"/>
  <c r="R590" i="2" s="1"/>
  <c r="P591" i="2"/>
  <c r="P590" i="2" s="1"/>
  <c r="BI585" i="2"/>
  <c r="BH585" i="2"/>
  <c r="BG585" i="2"/>
  <c r="BF585" i="2"/>
  <c r="T585" i="2"/>
  <c r="R585" i="2"/>
  <c r="P585" i="2"/>
  <c r="BI582" i="2"/>
  <c r="BH582" i="2"/>
  <c r="BG582" i="2"/>
  <c r="BF582" i="2"/>
  <c r="T582" i="2"/>
  <c r="R582" i="2"/>
  <c r="P582" i="2"/>
  <c r="BI571" i="2"/>
  <c r="BH571" i="2"/>
  <c r="BG571" i="2"/>
  <c r="BF571" i="2"/>
  <c r="T571" i="2"/>
  <c r="R571" i="2"/>
  <c r="P571" i="2"/>
  <c r="BI568" i="2"/>
  <c r="BH568" i="2"/>
  <c r="BG568" i="2"/>
  <c r="BF568" i="2"/>
  <c r="T568" i="2"/>
  <c r="R568" i="2"/>
  <c r="P568" i="2"/>
  <c r="BI565" i="2"/>
  <c r="BH565" i="2"/>
  <c r="BG565" i="2"/>
  <c r="BF565" i="2"/>
  <c r="T565" i="2"/>
  <c r="R565" i="2"/>
  <c r="P565" i="2"/>
  <c r="BI550" i="2"/>
  <c r="BH550" i="2"/>
  <c r="BG550" i="2"/>
  <c r="BF550" i="2"/>
  <c r="T550" i="2"/>
  <c r="R550" i="2"/>
  <c r="P550" i="2"/>
  <c r="BI545" i="2"/>
  <c r="BH545" i="2"/>
  <c r="BG545" i="2"/>
  <c r="BF545" i="2"/>
  <c r="T545" i="2"/>
  <c r="R545" i="2"/>
  <c r="P545" i="2"/>
  <c r="BI541" i="2"/>
  <c r="BH541" i="2"/>
  <c r="BG541" i="2"/>
  <c r="BF541" i="2"/>
  <c r="T541" i="2"/>
  <c r="R541" i="2"/>
  <c r="P541" i="2"/>
  <c r="BI537" i="2"/>
  <c r="BH537" i="2"/>
  <c r="BG537" i="2"/>
  <c r="BF537" i="2"/>
  <c r="T537" i="2"/>
  <c r="R537" i="2"/>
  <c r="P537" i="2"/>
  <c r="BI532" i="2"/>
  <c r="BH532" i="2"/>
  <c r="BG532" i="2"/>
  <c r="BF532" i="2"/>
  <c r="T532" i="2"/>
  <c r="R532" i="2"/>
  <c r="P532" i="2"/>
  <c r="BI527" i="2"/>
  <c r="BH527" i="2"/>
  <c r="BG527" i="2"/>
  <c r="BF527" i="2"/>
  <c r="T527" i="2"/>
  <c r="R527" i="2"/>
  <c r="P527" i="2"/>
  <c r="BI526" i="2"/>
  <c r="BH526" i="2"/>
  <c r="BG526" i="2"/>
  <c r="BF526" i="2"/>
  <c r="T526" i="2"/>
  <c r="R526" i="2"/>
  <c r="P526" i="2"/>
  <c r="BI521" i="2"/>
  <c r="BH521" i="2"/>
  <c r="BG521" i="2"/>
  <c r="BF521" i="2"/>
  <c r="T521" i="2"/>
  <c r="R521" i="2"/>
  <c r="P521" i="2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09" i="2"/>
  <c r="BH509" i="2"/>
  <c r="BG509" i="2"/>
  <c r="BF509" i="2"/>
  <c r="T509" i="2"/>
  <c r="R509" i="2"/>
  <c r="P509" i="2"/>
  <c r="BI503" i="2"/>
  <c r="BH503" i="2"/>
  <c r="BG503" i="2"/>
  <c r="BF503" i="2"/>
  <c r="T503" i="2"/>
  <c r="R503" i="2"/>
  <c r="P503" i="2"/>
  <c r="BI500" i="2"/>
  <c r="BH500" i="2"/>
  <c r="BG500" i="2"/>
  <c r="BF500" i="2"/>
  <c r="T500" i="2"/>
  <c r="R500" i="2"/>
  <c r="P500" i="2"/>
  <c r="BI497" i="2"/>
  <c r="BH497" i="2"/>
  <c r="BG497" i="2"/>
  <c r="BF497" i="2"/>
  <c r="T497" i="2"/>
  <c r="R497" i="2"/>
  <c r="P497" i="2"/>
  <c r="BI494" i="2"/>
  <c r="BH494" i="2"/>
  <c r="BG494" i="2"/>
  <c r="BF494" i="2"/>
  <c r="T494" i="2"/>
  <c r="R494" i="2"/>
  <c r="P494" i="2"/>
  <c r="BI491" i="2"/>
  <c r="BH491" i="2"/>
  <c r="BG491" i="2"/>
  <c r="BF491" i="2"/>
  <c r="T491" i="2"/>
  <c r="R491" i="2"/>
  <c r="P491" i="2"/>
  <c r="BI488" i="2"/>
  <c r="BH488" i="2"/>
  <c r="BG488" i="2"/>
  <c r="BF488" i="2"/>
  <c r="T488" i="2"/>
  <c r="R488" i="2"/>
  <c r="P488" i="2"/>
  <c r="BI485" i="2"/>
  <c r="BH485" i="2"/>
  <c r="BG485" i="2"/>
  <c r="BF485" i="2"/>
  <c r="T485" i="2"/>
  <c r="R485" i="2"/>
  <c r="P485" i="2"/>
  <c r="BI481" i="2"/>
  <c r="BH481" i="2"/>
  <c r="BG481" i="2"/>
  <c r="BF481" i="2"/>
  <c r="T481" i="2"/>
  <c r="R481" i="2"/>
  <c r="P481" i="2"/>
  <c r="BI476" i="2"/>
  <c r="BH476" i="2"/>
  <c r="BG476" i="2"/>
  <c r="BF476" i="2"/>
  <c r="T476" i="2"/>
  <c r="R476" i="2"/>
  <c r="P476" i="2"/>
  <c r="BI473" i="2"/>
  <c r="BH473" i="2"/>
  <c r="BG473" i="2"/>
  <c r="BF473" i="2"/>
  <c r="T473" i="2"/>
  <c r="R473" i="2"/>
  <c r="P473" i="2"/>
  <c r="BI472" i="2"/>
  <c r="BH472" i="2"/>
  <c r="BG472" i="2"/>
  <c r="BF472" i="2"/>
  <c r="T472" i="2"/>
  <c r="R472" i="2"/>
  <c r="P472" i="2"/>
  <c r="BI471" i="2"/>
  <c r="BH471" i="2"/>
  <c r="BG471" i="2"/>
  <c r="BF471" i="2"/>
  <c r="T471" i="2"/>
  <c r="R471" i="2"/>
  <c r="P471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8" i="2"/>
  <c r="BH468" i="2"/>
  <c r="BG468" i="2"/>
  <c r="BF468" i="2"/>
  <c r="T468" i="2"/>
  <c r="R468" i="2"/>
  <c r="P468" i="2"/>
  <c r="BI458" i="2"/>
  <c r="BH458" i="2"/>
  <c r="BG458" i="2"/>
  <c r="BF458" i="2"/>
  <c r="T458" i="2"/>
  <c r="R458" i="2"/>
  <c r="P458" i="2"/>
  <c r="BI451" i="2"/>
  <c r="BH451" i="2"/>
  <c r="BG451" i="2"/>
  <c r="BF451" i="2"/>
  <c r="T451" i="2"/>
  <c r="R451" i="2"/>
  <c r="P451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4" i="2"/>
  <c r="BH434" i="2"/>
  <c r="BG434" i="2"/>
  <c r="BF434" i="2"/>
  <c r="T434" i="2"/>
  <c r="R434" i="2"/>
  <c r="P434" i="2"/>
  <c r="BI429" i="2"/>
  <c r="BH429" i="2"/>
  <c r="BG429" i="2"/>
  <c r="BF429" i="2"/>
  <c r="T429" i="2"/>
  <c r="R429" i="2"/>
  <c r="P429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17" i="2"/>
  <c r="BH417" i="2"/>
  <c r="BG417" i="2"/>
  <c r="BF417" i="2"/>
  <c r="T417" i="2"/>
  <c r="R417" i="2"/>
  <c r="P417" i="2"/>
  <c r="BI413" i="2"/>
  <c r="BH413" i="2"/>
  <c r="BG413" i="2"/>
  <c r="BF413" i="2"/>
  <c r="T413" i="2"/>
  <c r="R413" i="2"/>
  <c r="P413" i="2"/>
  <c r="BI409" i="2"/>
  <c r="BH409" i="2"/>
  <c r="BG409" i="2"/>
  <c r="BF409" i="2"/>
  <c r="T409" i="2"/>
  <c r="R409" i="2"/>
  <c r="P409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398" i="2"/>
  <c r="BH398" i="2"/>
  <c r="BG398" i="2"/>
  <c r="BF398" i="2"/>
  <c r="T398" i="2"/>
  <c r="R398" i="2"/>
  <c r="P398" i="2"/>
  <c r="BI394" i="2"/>
  <c r="BH394" i="2"/>
  <c r="BG394" i="2"/>
  <c r="BF394" i="2"/>
  <c r="T394" i="2"/>
  <c r="R394" i="2"/>
  <c r="P394" i="2"/>
  <c r="BI385" i="2"/>
  <c r="BH385" i="2"/>
  <c r="BG385" i="2"/>
  <c r="BF385" i="2"/>
  <c r="T385" i="2"/>
  <c r="R385" i="2"/>
  <c r="P385" i="2"/>
  <c r="BI380" i="2"/>
  <c r="BH380" i="2"/>
  <c r="BG380" i="2"/>
  <c r="BF380" i="2"/>
  <c r="T380" i="2"/>
  <c r="R380" i="2"/>
  <c r="P380" i="2"/>
  <c r="BI375" i="2"/>
  <c r="BH375" i="2"/>
  <c r="BG375" i="2"/>
  <c r="BF375" i="2"/>
  <c r="T375" i="2"/>
  <c r="R375" i="2"/>
  <c r="P375" i="2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61" i="2"/>
  <c r="BH361" i="2"/>
  <c r="BG361" i="2"/>
  <c r="BF361" i="2"/>
  <c r="T361" i="2"/>
  <c r="T360" i="2" s="1"/>
  <c r="R361" i="2"/>
  <c r="R360" i="2" s="1"/>
  <c r="P361" i="2"/>
  <c r="P360" i="2" s="1"/>
  <c r="BI356" i="2"/>
  <c r="BH356" i="2"/>
  <c r="BG356" i="2"/>
  <c r="BF356" i="2"/>
  <c r="T356" i="2"/>
  <c r="T355" i="2" s="1"/>
  <c r="R356" i="2"/>
  <c r="R355" i="2" s="1"/>
  <c r="P356" i="2"/>
  <c r="P355" i="2" s="1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2" i="2"/>
  <c r="BH332" i="2"/>
  <c r="BG332" i="2"/>
  <c r="BF332" i="2"/>
  <c r="T332" i="2"/>
  <c r="R332" i="2"/>
  <c r="P332" i="2"/>
  <c r="BI328" i="2"/>
  <c r="BH328" i="2"/>
  <c r="BG328" i="2"/>
  <c r="BF328" i="2"/>
  <c r="T328" i="2"/>
  <c r="R328" i="2"/>
  <c r="P328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50" i="2"/>
  <c r="BH250" i="2"/>
  <c r="BG250" i="2"/>
  <c r="BF250" i="2"/>
  <c r="T250" i="2"/>
  <c r="R250" i="2"/>
  <c r="P250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27" i="2"/>
  <c r="BH127" i="2"/>
  <c r="BG127" i="2"/>
  <c r="BF127" i="2"/>
  <c r="T127" i="2"/>
  <c r="R127" i="2"/>
  <c r="P127" i="2"/>
  <c r="BI122" i="2"/>
  <c r="BH122" i="2"/>
  <c r="BG122" i="2"/>
  <c r="BF122" i="2"/>
  <c r="T122" i="2"/>
  <c r="R122" i="2"/>
  <c r="P122" i="2"/>
  <c r="BI117" i="2"/>
  <c r="BH117" i="2"/>
  <c r="BG117" i="2"/>
  <c r="BF117" i="2"/>
  <c r="T117" i="2"/>
  <c r="R117" i="2"/>
  <c r="P117" i="2"/>
  <c r="BI112" i="2"/>
  <c r="BH112" i="2"/>
  <c r="BG112" i="2"/>
  <c r="BF112" i="2"/>
  <c r="T112" i="2"/>
  <c r="R112" i="2"/>
  <c r="P112" i="2"/>
  <c r="BI107" i="2"/>
  <c r="BH107" i="2"/>
  <c r="BG107" i="2"/>
  <c r="BF107" i="2"/>
  <c r="T107" i="2"/>
  <c r="R107" i="2"/>
  <c r="P107" i="2"/>
  <c r="BI102" i="2"/>
  <c r="BH102" i="2"/>
  <c r="BG102" i="2"/>
  <c r="BF102" i="2"/>
  <c r="T102" i="2"/>
  <c r="R102" i="2"/>
  <c r="P102" i="2"/>
  <c r="J95" i="2"/>
  <c r="F95" i="2"/>
  <c r="F93" i="2"/>
  <c r="E91" i="2"/>
  <c r="J54" i="2"/>
  <c r="F54" i="2"/>
  <c r="F52" i="2"/>
  <c r="E50" i="2"/>
  <c r="J24" i="2"/>
  <c r="E24" i="2"/>
  <c r="J96" i="2" s="1"/>
  <c r="J23" i="2"/>
  <c r="J18" i="2"/>
  <c r="E18" i="2"/>
  <c r="F96" i="2"/>
  <c r="J17" i="2"/>
  <c r="J12" i="2"/>
  <c r="J93" i="2"/>
  <c r="E7" i="2"/>
  <c r="E89" i="2" s="1"/>
  <c r="L50" i="1"/>
  <c r="AM50" i="1"/>
  <c r="AM49" i="1"/>
  <c r="L49" i="1"/>
  <c r="AM47" i="1"/>
  <c r="L47" i="1"/>
  <c r="L45" i="1"/>
  <c r="J613" i="2"/>
  <c r="BK610" i="2"/>
  <c r="J608" i="2"/>
  <c r="J604" i="2"/>
  <c r="J599" i="2"/>
  <c r="J591" i="2"/>
  <c r="BK571" i="2"/>
  <c r="BK565" i="2"/>
  <c r="J545" i="2"/>
  <c r="J532" i="2"/>
  <c r="BK521" i="2"/>
  <c r="J472" i="2"/>
  <c r="J451" i="2"/>
  <c r="BK441" i="2"/>
  <c r="J434" i="2"/>
  <c r="BK417" i="2"/>
  <c r="J409" i="2"/>
  <c r="BK394" i="2"/>
  <c r="BK365" i="2"/>
  <c r="BK350" i="2"/>
  <c r="J341" i="2"/>
  <c r="J338" i="2"/>
  <c r="J328" i="2"/>
  <c r="BK316" i="2"/>
  <c r="BK308" i="2"/>
  <c r="J296" i="2"/>
  <c r="BK283" i="2"/>
  <c r="J278" i="2"/>
  <c r="BK274" i="2"/>
  <c r="J266" i="2"/>
  <c r="J250" i="2"/>
  <c r="BK231" i="2"/>
  <c r="BK216" i="2"/>
  <c r="J211" i="2"/>
  <c r="BK187" i="2"/>
  <c r="BK171" i="2"/>
  <c r="J158" i="2"/>
  <c r="BK132" i="2"/>
  <c r="BK117" i="2"/>
  <c r="BK102" i="2"/>
  <c r="J264" i="3"/>
  <c r="J259" i="3"/>
  <c r="BK255" i="3"/>
  <c r="J247" i="3"/>
  <c r="J179" i="3"/>
  <c r="J163" i="3"/>
  <c r="BK157" i="3"/>
  <c r="BK122" i="3"/>
  <c r="J90" i="3"/>
  <c r="BK264" i="3"/>
  <c r="BK261" i="3"/>
  <c r="BK247" i="3"/>
  <c r="J239" i="3"/>
  <c r="BK223" i="3"/>
  <c r="BK207" i="3"/>
  <c r="BK196" i="3"/>
  <c r="J184" i="3"/>
  <c r="J171" i="3"/>
  <c r="J126" i="3"/>
  <c r="J122" i="3"/>
  <c r="J115" i="3"/>
  <c r="BK108" i="3"/>
  <c r="BK257" i="3"/>
  <c r="BK235" i="3"/>
  <c r="J231" i="3"/>
  <c r="J223" i="3"/>
  <c r="J221" i="3"/>
  <c r="J214" i="3"/>
  <c r="BK189" i="3"/>
  <c r="J182" i="3"/>
  <c r="BK174" i="3"/>
  <c r="J168" i="3"/>
  <c r="BK126" i="3"/>
  <c r="BK90" i="3"/>
  <c r="J233" i="3"/>
  <c r="J207" i="3"/>
  <c r="BK184" i="3"/>
  <c r="J144" i="3"/>
  <c r="BK141" i="3"/>
  <c r="BK259" i="3"/>
  <c r="J138" i="3"/>
  <c r="J261" i="3"/>
  <c r="J255" i="3"/>
  <c r="BK239" i="3"/>
  <c r="BK221" i="3"/>
  <c r="BK214" i="3"/>
  <c r="J196" i="3"/>
  <c r="BK182" i="3"/>
  <c r="J174" i="3"/>
  <c r="BK138" i="3"/>
  <c r="BK613" i="2"/>
  <c r="J610" i="2"/>
  <c r="BK604" i="2"/>
  <c r="BK599" i="2"/>
  <c r="BK591" i="2"/>
  <c r="J582" i="2"/>
  <c r="J568" i="2"/>
  <c r="J565" i="2"/>
  <c r="J541" i="2"/>
  <c r="BK532" i="2"/>
  <c r="BK509" i="2"/>
  <c r="J500" i="2"/>
  <c r="J491" i="2"/>
  <c r="J481" i="2"/>
  <c r="BK471" i="2"/>
  <c r="J468" i="2"/>
  <c r="BK446" i="2"/>
  <c r="J438" i="2"/>
  <c r="BK423" i="2"/>
  <c r="BK405" i="2"/>
  <c r="BK375" i="2"/>
  <c r="J356" i="2"/>
  <c r="BK341" i="2"/>
  <c r="BK332" i="2"/>
  <c r="BK314" i="2"/>
  <c r="BK301" i="2"/>
  <c r="BK293" i="2"/>
  <c r="J283" i="2"/>
  <c r="J277" i="2"/>
  <c r="BK271" i="2"/>
  <c r="BK262" i="2"/>
  <c r="BK235" i="2"/>
  <c r="BK225" i="2"/>
  <c r="J215" i="2"/>
  <c r="J204" i="2"/>
  <c r="J183" i="2"/>
  <c r="BK167" i="2"/>
  <c r="BK150" i="2"/>
  <c r="J137" i="2"/>
  <c r="BK107" i="2"/>
  <c r="J34" i="2"/>
  <c r="J526" i="2"/>
  <c r="J514" i="2"/>
  <c r="BK500" i="2"/>
  <c r="BK491" i="2"/>
  <c r="BK481" i="2"/>
  <c r="J473" i="2"/>
  <c r="BK469" i="2"/>
  <c r="BK451" i="2"/>
  <c r="BK445" i="2"/>
  <c r="BK438" i="2"/>
  <c r="BK426" i="2"/>
  <c r="BK413" i="2"/>
  <c r="BK403" i="2"/>
  <c r="BK385" i="2"/>
  <c r="BK370" i="2"/>
  <c r="BK356" i="2"/>
  <c r="J343" i="2"/>
  <c r="BK339" i="2"/>
  <c r="BK328" i="2"/>
  <c r="J316" i="2"/>
  <c r="J308" i="2"/>
  <c r="J299" i="2"/>
  <c r="J287" i="2"/>
  <c r="J281" i="2"/>
  <c r="BK276" i="2"/>
  <c r="J271" i="2"/>
  <c r="BK263" i="2"/>
  <c r="BK241" i="2"/>
  <c r="BK232" i="2"/>
  <c r="J220" i="2"/>
  <c r="BK212" i="2"/>
  <c r="J203" i="2"/>
  <c r="J187" i="2"/>
  <c r="J175" i="2"/>
  <c r="J163" i="2"/>
  <c r="J150" i="2"/>
  <c r="J141" i="2"/>
  <c r="BK127" i="2"/>
  <c r="J117" i="2"/>
  <c r="J102" i="2"/>
  <c r="AS54" i="1"/>
  <c r="J257" i="3"/>
  <c r="J251" i="3"/>
  <c r="J227" i="3"/>
  <c r="BK171" i="3"/>
  <c r="J160" i="3"/>
  <c r="J130" i="3"/>
  <c r="J108" i="3"/>
  <c r="BK103" i="3"/>
  <c r="F36" i="3"/>
  <c r="BK163" i="3"/>
  <c r="BK115" i="3"/>
  <c r="J235" i="3"/>
  <c r="BK231" i="3"/>
  <c r="J209" i="3"/>
  <c r="BK202" i="3"/>
  <c r="J157" i="3"/>
  <c r="BK147" i="3"/>
  <c r="J134" i="3"/>
  <c r="J103" i="3"/>
  <c r="BK216" i="3"/>
  <c r="BK130" i="3"/>
  <c r="BK227" i="3"/>
  <c r="BK134" i="3"/>
  <c r="BK251" i="3"/>
  <c r="BK233" i="3"/>
  <c r="J216" i="3"/>
  <c r="BK209" i="3"/>
  <c r="J202" i="3"/>
  <c r="J189" i="3"/>
  <c r="BK179" i="3"/>
  <c r="BK160" i="3"/>
  <c r="J141" i="3"/>
  <c r="BK608" i="2"/>
  <c r="BK585" i="2"/>
  <c r="J550" i="2"/>
  <c r="BK526" i="2"/>
  <c r="J509" i="2"/>
  <c r="BK494" i="2"/>
  <c r="J488" i="2"/>
  <c r="J476" i="2"/>
  <c r="J470" i="2"/>
  <c r="J458" i="2"/>
  <c r="J446" i="2"/>
  <c r="BK434" i="2"/>
  <c r="J426" i="2"/>
  <c r="J413" i="2"/>
  <c r="J398" i="2"/>
  <c r="J385" i="2"/>
  <c r="J370" i="2"/>
  <c r="J350" i="2"/>
  <c r="J340" i="2"/>
  <c r="BK337" i="2"/>
  <c r="J324" i="2"/>
  <c r="J314" i="2"/>
  <c r="J304" i="2"/>
  <c r="BK296" i="2"/>
  <c r="BK287" i="2"/>
  <c r="BK278" i="2"/>
  <c r="J275" i="2"/>
  <c r="J267" i="2"/>
  <c r="BK250" i="2"/>
  <c r="J235" i="2"/>
  <c r="J228" i="2"/>
  <c r="J219" i="2"/>
  <c r="J212" i="2"/>
  <c r="BK188" i="2"/>
  <c r="J182" i="2"/>
  <c r="BK163" i="2"/>
  <c r="BK146" i="2"/>
  <c r="BK141" i="2"/>
  <c r="J127" i="2"/>
  <c r="J112" i="2"/>
  <c r="F35" i="2"/>
  <c r="BK168" i="3"/>
  <c r="J147" i="3"/>
  <c r="BK612" i="2"/>
  <c r="BK609" i="2"/>
  <c r="J606" i="2"/>
  <c r="J603" i="2"/>
  <c r="BK594" i="2"/>
  <c r="J585" i="2"/>
  <c r="BK568" i="2"/>
  <c r="BK550" i="2"/>
  <c r="BK541" i="2"/>
  <c r="J537" i="2"/>
  <c r="J527" i="2"/>
  <c r="BK516" i="2"/>
  <c r="BK503" i="2"/>
  <c r="J494" i="2"/>
  <c r="BK485" i="2"/>
  <c r="J471" i="2"/>
  <c r="BK468" i="2"/>
  <c r="J447" i="2"/>
  <c r="J429" i="2"/>
  <c r="J417" i="2"/>
  <c r="J405" i="2"/>
  <c r="J394" i="2"/>
  <c r="J375" i="2"/>
  <c r="J361" i="2"/>
  <c r="J348" i="2"/>
  <c r="BK338" i="2"/>
  <c r="BK324" i="2"/>
  <c r="BK310" i="2"/>
  <c r="BK299" i="2"/>
  <c r="J293" i="2"/>
  <c r="BK282" i="2"/>
  <c r="BK275" i="2"/>
  <c r="BK267" i="2"/>
  <c r="J262" i="2"/>
  <c r="J241" i="2"/>
  <c r="BK228" i="2"/>
  <c r="BK219" i="2"/>
  <c r="BK204" i="2"/>
  <c r="BK182" i="2"/>
  <c r="J167" i="2"/>
  <c r="J154" i="2"/>
  <c r="J142" i="2"/>
  <c r="BK122" i="2"/>
  <c r="F36" i="2"/>
  <c r="J516" i="2"/>
  <c r="BK497" i="2"/>
  <c r="BK488" i="2"/>
  <c r="BK476" i="2"/>
  <c r="BK472" i="2"/>
  <c r="J469" i="2"/>
  <c r="BK447" i="2"/>
  <c r="J441" i="2"/>
  <c r="J423" i="2"/>
  <c r="BK409" i="2"/>
  <c r="BK398" i="2"/>
  <c r="BK380" i="2"/>
  <c r="J365" i="2"/>
  <c r="BK348" i="2"/>
  <c r="BK340" i="2"/>
  <c r="J337" i="2"/>
  <c r="BK320" i="2"/>
  <c r="J310" i="2"/>
  <c r="J301" i="2"/>
  <c r="BK291" i="2"/>
  <c r="J282" i="2"/>
  <c r="BK277" i="2"/>
  <c r="J274" i="2"/>
  <c r="J263" i="2"/>
  <c r="BK244" i="2"/>
  <c r="J231" i="2"/>
  <c r="BK220" i="2"/>
  <c r="J216" i="2"/>
  <c r="BK211" i="2"/>
  <c r="BK203" i="2"/>
  <c r="BK183" i="2"/>
  <c r="J171" i="2"/>
  <c r="BK154" i="2"/>
  <c r="BK142" i="2"/>
  <c r="J132" i="2"/>
  <c r="BK112" i="2"/>
  <c r="F34" i="2"/>
  <c r="BK144" i="3"/>
  <c r="J612" i="2"/>
  <c r="J609" i="2"/>
  <c r="BK606" i="2"/>
  <c r="BK603" i="2"/>
  <c r="J594" i="2"/>
  <c r="BK582" i="2"/>
  <c r="J571" i="2"/>
  <c r="BK545" i="2"/>
  <c r="BK537" i="2"/>
  <c r="BK527" i="2"/>
  <c r="J521" i="2"/>
  <c r="BK514" i="2"/>
  <c r="J503" i="2"/>
  <c r="J497" i="2"/>
  <c r="J485" i="2"/>
  <c r="BK473" i="2"/>
  <c r="BK470" i="2"/>
  <c r="BK458" i="2"/>
  <c r="J445" i="2"/>
  <c r="BK429" i="2"/>
  <c r="J403" i="2"/>
  <c r="J380" i="2"/>
  <c r="BK361" i="2"/>
  <c r="BK343" i="2"/>
  <c r="J339" i="2"/>
  <c r="J332" i="2"/>
  <c r="J320" i="2"/>
  <c r="BK304" i="2"/>
  <c r="J291" i="2"/>
  <c r="BK281" i="2"/>
  <c r="J276" i="2"/>
  <c r="BK266" i="2"/>
  <c r="J244" i="2"/>
  <c r="J232" i="2"/>
  <c r="J225" i="2"/>
  <c r="BK215" i="2"/>
  <c r="J188" i="2"/>
  <c r="BK175" i="2"/>
  <c r="BK158" i="2"/>
  <c r="J146" i="2"/>
  <c r="BK137" i="2"/>
  <c r="J122" i="2"/>
  <c r="J107" i="2"/>
  <c r="F37" i="2"/>
  <c r="T286" i="2" l="1"/>
  <c r="R336" i="2"/>
  <c r="T364" i="2"/>
  <c r="R433" i="2"/>
  <c r="T549" i="2"/>
  <c r="T602" i="2"/>
  <c r="R611" i="2"/>
  <c r="R601" i="2" s="1"/>
  <c r="P270" i="2"/>
  <c r="P101" i="2" s="1"/>
  <c r="P100" i="2" s="1"/>
  <c r="BK336" i="2"/>
  <c r="J336" i="2"/>
  <c r="J64" i="2" s="1"/>
  <c r="T336" i="2"/>
  <c r="P364" i="2"/>
  <c r="P286" i="2"/>
  <c r="P342" i="2"/>
  <c r="R364" i="2"/>
  <c r="R457" i="2"/>
  <c r="T593" i="2"/>
  <c r="T592" i="2" s="1"/>
  <c r="BK607" i="2"/>
  <c r="J607" i="2"/>
  <c r="J78" i="2"/>
  <c r="R607" i="2"/>
  <c r="T270" i="2"/>
  <c r="T101" i="2"/>
  <c r="P336" i="2"/>
  <c r="T342" i="2"/>
  <c r="BK433" i="2"/>
  <c r="J433" i="2"/>
  <c r="J69" i="2" s="1"/>
  <c r="T457" i="2"/>
  <c r="R602" i="2"/>
  <c r="T607" i="2"/>
  <c r="P89" i="3"/>
  <c r="R173" i="3"/>
  <c r="R270" i="2"/>
  <c r="R101" i="2" s="1"/>
  <c r="R100" i="2" s="1"/>
  <c r="BK364" i="2"/>
  <c r="J364" i="2" s="1"/>
  <c r="J68" i="2" s="1"/>
  <c r="P433" i="2"/>
  <c r="T433" i="2"/>
  <c r="T100" i="2" s="1"/>
  <c r="P549" i="2"/>
  <c r="P593" i="2"/>
  <c r="P592" i="2"/>
  <c r="BK602" i="2"/>
  <c r="J602" i="2" s="1"/>
  <c r="J76" i="2" s="1"/>
  <c r="T611" i="2"/>
  <c r="T89" i="3"/>
  <c r="BK181" i="3"/>
  <c r="J181" i="3" s="1"/>
  <c r="J63" i="3" s="1"/>
  <c r="BK270" i="2"/>
  <c r="J270" i="2" s="1"/>
  <c r="J62" i="2" s="1"/>
  <c r="BK89" i="3"/>
  <c r="T173" i="3"/>
  <c r="BK201" i="3"/>
  <c r="J201" i="3" s="1"/>
  <c r="J66" i="3" s="1"/>
  <c r="R286" i="2"/>
  <c r="R342" i="2"/>
  <c r="P457" i="2"/>
  <c r="R549" i="2"/>
  <c r="R593" i="2"/>
  <c r="R592" i="2" s="1"/>
  <c r="P602" i="2"/>
  <c r="P611" i="2"/>
  <c r="BK173" i="3"/>
  <c r="J173" i="3" s="1"/>
  <c r="J62" i="3" s="1"/>
  <c r="R181" i="3"/>
  <c r="BK286" i="2"/>
  <c r="J286" i="2" s="1"/>
  <c r="J63" i="2" s="1"/>
  <c r="BK342" i="2"/>
  <c r="J342" i="2"/>
  <c r="J65" i="2" s="1"/>
  <c r="BK457" i="2"/>
  <c r="J457" i="2"/>
  <c r="J70" i="2"/>
  <c r="BK549" i="2"/>
  <c r="J549" i="2" s="1"/>
  <c r="J71" i="2" s="1"/>
  <c r="BK593" i="2"/>
  <c r="J593" i="2" s="1"/>
  <c r="J74" i="2" s="1"/>
  <c r="P607" i="2"/>
  <c r="BK611" i="2"/>
  <c r="J611" i="2" s="1"/>
  <c r="J79" i="2" s="1"/>
  <c r="R89" i="3"/>
  <c r="P173" i="3"/>
  <c r="P181" i="3"/>
  <c r="T181" i="3"/>
  <c r="P201" i="3"/>
  <c r="R201" i="3"/>
  <c r="T201" i="3"/>
  <c r="BK590" i="2"/>
  <c r="J590" i="2"/>
  <c r="J72" i="2"/>
  <c r="BK188" i="3"/>
  <c r="J188" i="3" s="1"/>
  <c r="J64" i="3" s="1"/>
  <c r="BK360" i="2"/>
  <c r="J360" i="2"/>
  <c r="J67" i="2" s="1"/>
  <c r="BK605" i="2"/>
  <c r="J605" i="2"/>
  <c r="J77" i="2"/>
  <c r="BK355" i="2"/>
  <c r="J355" i="2" s="1"/>
  <c r="J66" i="2" s="1"/>
  <c r="BK195" i="3"/>
  <c r="J195" i="3" s="1"/>
  <c r="J65" i="3" s="1"/>
  <c r="BK263" i="3"/>
  <c r="J263" i="3"/>
  <c r="J67" i="3" s="1"/>
  <c r="J52" i="3"/>
  <c r="F84" i="3"/>
  <c r="BE134" i="3"/>
  <c r="BE157" i="3"/>
  <c r="BE163" i="3"/>
  <c r="BE171" i="3"/>
  <c r="BE207" i="3"/>
  <c r="BE227" i="3"/>
  <c r="BE231" i="3"/>
  <c r="BE235" i="3"/>
  <c r="BE247" i="3"/>
  <c r="BE182" i="3"/>
  <c r="BE209" i="3"/>
  <c r="E77" i="3"/>
  <c r="J84" i="3"/>
  <c r="BE141" i="3"/>
  <c r="BE233" i="3"/>
  <c r="BE251" i="3"/>
  <c r="BE138" i="3"/>
  <c r="BE189" i="3"/>
  <c r="BE214" i="3"/>
  <c r="BE239" i="3"/>
  <c r="BE108" i="3"/>
  <c r="BE122" i="3"/>
  <c r="BE130" i="3"/>
  <c r="BE160" i="3"/>
  <c r="BE179" i="3"/>
  <c r="BE184" i="3"/>
  <c r="BE196" i="3"/>
  <c r="BE103" i="3"/>
  <c r="BE144" i="3"/>
  <c r="BE168" i="3"/>
  <c r="BE174" i="3"/>
  <c r="BE202" i="3"/>
  <c r="BE221" i="3"/>
  <c r="BE255" i="3"/>
  <c r="BE259" i="3"/>
  <c r="BE264" i="3"/>
  <c r="BE90" i="3"/>
  <c r="BE115" i="3"/>
  <c r="BE126" i="3"/>
  <c r="BE147" i="3"/>
  <c r="BE216" i="3"/>
  <c r="BE223" i="3"/>
  <c r="BE257" i="3"/>
  <c r="BE261" i="3"/>
  <c r="BC56" i="1"/>
  <c r="BC54" i="1" s="1"/>
  <c r="W32" i="1" s="1"/>
  <c r="BC55" i="1"/>
  <c r="BB55" i="1"/>
  <c r="BA55" i="1"/>
  <c r="E48" i="2"/>
  <c r="J52" i="2"/>
  <c r="F55" i="2"/>
  <c r="J55" i="2"/>
  <c r="BE102" i="2"/>
  <c r="BE107" i="2"/>
  <c r="BE112" i="2"/>
  <c r="BE117" i="2"/>
  <c r="BE122" i="2"/>
  <c r="BE127" i="2"/>
  <c r="BE132" i="2"/>
  <c r="BE137" i="2"/>
  <c r="BE141" i="2"/>
  <c r="BE142" i="2"/>
  <c r="BE146" i="2"/>
  <c r="BE150" i="2"/>
  <c r="BE154" i="2"/>
  <c r="BE158" i="2"/>
  <c r="BE163" i="2"/>
  <c r="BE167" i="2"/>
  <c r="BE171" i="2"/>
  <c r="BE175" i="2"/>
  <c r="BE182" i="2"/>
  <c r="BE183" i="2"/>
  <c r="BE187" i="2"/>
  <c r="BE188" i="2"/>
  <c r="BE203" i="2"/>
  <c r="BE204" i="2"/>
  <c r="BE211" i="2"/>
  <c r="BE212" i="2"/>
  <c r="BE215" i="2"/>
  <c r="BE216" i="2"/>
  <c r="BE219" i="2"/>
  <c r="BE220" i="2"/>
  <c r="BE225" i="2"/>
  <c r="BE228" i="2"/>
  <c r="BE231" i="2"/>
  <c r="BE232" i="2"/>
  <c r="BE235" i="2"/>
  <c r="BE241" i="2"/>
  <c r="BE244" i="2"/>
  <c r="BE250" i="2"/>
  <c r="BE262" i="2"/>
  <c r="BE263" i="2"/>
  <c r="BE266" i="2"/>
  <c r="BE267" i="2"/>
  <c r="BE271" i="2"/>
  <c r="BE274" i="2"/>
  <c r="BE275" i="2"/>
  <c r="BE276" i="2"/>
  <c r="BE277" i="2"/>
  <c r="BE278" i="2"/>
  <c r="BE281" i="2"/>
  <c r="BE282" i="2"/>
  <c r="BE283" i="2"/>
  <c r="BE287" i="2"/>
  <c r="BE291" i="2"/>
  <c r="BE293" i="2"/>
  <c r="BE296" i="2"/>
  <c r="BE299" i="2"/>
  <c r="BE301" i="2"/>
  <c r="BE304" i="2"/>
  <c r="BE308" i="2"/>
  <c r="BE310" i="2"/>
  <c r="BE314" i="2"/>
  <c r="BE316" i="2"/>
  <c r="BE320" i="2"/>
  <c r="BE324" i="2"/>
  <c r="BE328" i="2"/>
  <c r="BE332" i="2"/>
  <c r="BE337" i="2"/>
  <c r="BE338" i="2"/>
  <c r="BE339" i="2"/>
  <c r="BE340" i="2"/>
  <c r="BE341" i="2"/>
  <c r="BE343" i="2"/>
  <c r="BE348" i="2"/>
  <c r="BE350" i="2"/>
  <c r="BE356" i="2"/>
  <c r="BE361" i="2"/>
  <c r="BE365" i="2"/>
  <c r="BE370" i="2"/>
  <c r="BE375" i="2"/>
  <c r="BE380" i="2"/>
  <c r="BE385" i="2"/>
  <c r="BE394" i="2"/>
  <c r="BE398" i="2"/>
  <c r="BE403" i="2"/>
  <c r="BE405" i="2"/>
  <c r="BE409" i="2"/>
  <c r="BE413" i="2"/>
  <c r="BE417" i="2"/>
  <c r="BE423" i="2"/>
  <c r="BE426" i="2"/>
  <c r="BE429" i="2"/>
  <c r="BE434" i="2"/>
  <c r="BE438" i="2"/>
  <c r="BE441" i="2"/>
  <c r="BE445" i="2"/>
  <c r="BE446" i="2"/>
  <c r="BE447" i="2"/>
  <c r="BE451" i="2"/>
  <c r="BE458" i="2"/>
  <c r="BE468" i="2"/>
  <c r="BE469" i="2"/>
  <c r="BE470" i="2"/>
  <c r="BE471" i="2"/>
  <c r="BE472" i="2"/>
  <c r="BE473" i="2"/>
  <c r="BE476" i="2"/>
  <c r="BE481" i="2"/>
  <c r="BE485" i="2"/>
  <c r="BE488" i="2"/>
  <c r="BE491" i="2"/>
  <c r="BE494" i="2"/>
  <c r="BE497" i="2"/>
  <c r="BE500" i="2"/>
  <c r="BE503" i="2"/>
  <c r="BE509" i="2"/>
  <c r="BE514" i="2"/>
  <c r="BE516" i="2"/>
  <c r="BE521" i="2"/>
  <c r="BE526" i="2"/>
  <c r="BE527" i="2"/>
  <c r="BE532" i="2"/>
  <c r="BE537" i="2"/>
  <c r="BE541" i="2"/>
  <c r="BE545" i="2"/>
  <c r="BE550" i="2"/>
  <c r="BE565" i="2"/>
  <c r="BE568" i="2"/>
  <c r="BE571" i="2"/>
  <c r="BE582" i="2"/>
  <c r="BE585" i="2"/>
  <c r="BE591" i="2"/>
  <c r="BE594" i="2"/>
  <c r="BE599" i="2"/>
  <c r="BE603" i="2"/>
  <c r="BE604" i="2"/>
  <c r="BE606" i="2"/>
  <c r="BE608" i="2"/>
  <c r="BE609" i="2"/>
  <c r="BE610" i="2"/>
  <c r="BE612" i="2"/>
  <c r="BE613" i="2"/>
  <c r="AW55" i="1"/>
  <c r="BD55" i="1"/>
  <c r="BD54" i="1" s="1"/>
  <c r="W33" i="1" s="1"/>
  <c r="J34" i="3"/>
  <c r="AW56" i="1"/>
  <c r="F34" i="3"/>
  <c r="BA56" i="1"/>
  <c r="BA54" i="1" s="1"/>
  <c r="W30" i="1" s="1"/>
  <c r="F35" i="3"/>
  <c r="BB56" i="1"/>
  <c r="BB54" i="1" s="1"/>
  <c r="W31" i="1" s="1"/>
  <c r="F37" i="3"/>
  <c r="BD56" i="1"/>
  <c r="R99" i="2" l="1"/>
  <c r="BK101" i="2"/>
  <c r="J101" i="2" s="1"/>
  <c r="J61" i="2" s="1"/>
  <c r="P601" i="2"/>
  <c r="P99" i="2" s="1"/>
  <c r="AU55" i="1" s="1"/>
  <c r="T88" i="3"/>
  <c r="T87" i="3"/>
  <c r="P88" i="3"/>
  <c r="P87" i="3" s="1"/>
  <c r="AU56" i="1" s="1"/>
  <c r="R88" i="3"/>
  <c r="R87" i="3" s="1"/>
  <c r="BK88" i="3"/>
  <c r="J88" i="3"/>
  <c r="J60" i="3"/>
  <c r="T601" i="2"/>
  <c r="T99" i="2" s="1"/>
  <c r="BK100" i="2"/>
  <c r="J100" i="2" s="1"/>
  <c r="J60" i="2" s="1"/>
  <c r="BK592" i="2"/>
  <c r="BK99" i="2" s="1"/>
  <c r="J99" i="2" s="1"/>
  <c r="J30" i="2" s="1"/>
  <c r="AG55" i="1" s="1"/>
  <c r="BK601" i="2"/>
  <c r="J601" i="2" s="1"/>
  <c r="J75" i="2" s="1"/>
  <c r="J89" i="3"/>
  <c r="J61" i="3" s="1"/>
  <c r="F33" i="2"/>
  <c r="AZ55" i="1" s="1"/>
  <c r="J33" i="3"/>
  <c r="AV56" i="1" s="1"/>
  <c r="AT56" i="1" s="1"/>
  <c r="F33" i="3"/>
  <c r="AZ56" i="1" s="1"/>
  <c r="J33" i="2"/>
  <c r="AV55" i="1" s="1"/>
  <c r="AT55" i="1" s="1"/>
  <c r="AX54" i="1"/>
  <c r="AW54" i="1"/>
  <c r="AK30" i="1"/>
  <c r="AY54" i="1"/>
  <c r="J592" i="2" l="1"/>
  <c r="J73" i="2" s="1"/>
  <c r="BK87" i="3"/>
  <c r="J87" i="3"/>
  <c r="AN55" i="1"/>
  <c r="J59" i="2"/>
  <c r="J39" i="2"/>
  <c r="J30" i="3"/>
  <c r="AG56" i="1"/>
  <c r="AU54" i="1"/>
  <c r="AZ54" i="1"/>
  <c r="AV54" i="1" s="1"/>
  <c r="AK29" i="1" s="1"/>
  <c r="J39" i="3" l="1"/>
  <c r="J59" i="3"/>
  <c r="AG54" i="1"/>
  <c r="AK26" i="1" s="1"/>
  <c r="AK35" i="1" s="1"/>
  <c r="AN56" i="1"/>
  <c r="AT54" i="1"/>
  <c r="W29" i="1"/>
  <c r="AN54" i="1" l="1"/>
</calcChain>
</file>

<file path=xl/sharedStrings.xml><?xml version="1.0" encoding="utf-8"?>
<sst xmlns="http://schemas.openxmlformats.org/spreadsheetml/2006/main" count="7403" uniqueCount="1074">
  <si>
    <t>Export Komplet</t>
  </si>
  <si>
    <t>VZ</t>
  </si>
  <si>
    <t>2.0</t>
  </si>
  <si>
    <t/>
  </si>
  <si>
    <t>False</t>
  </si>
  <si>
    <t>{fd845030-f3df-4b36-9468-b20ed1450519}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</si>
  <si>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</si>
  <si>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</si>
  <si>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</si>
  <si>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</si>
  <si>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</si>
  <si>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</si>
  <si>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</si>
  <si>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</si>
  <si>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</si>
  <si>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</si>
  <si>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</si>
  <si>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</si>
  <si>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Komunikace, parkoviště a chodník na ul. M. Henryho a Plechanovova, k.ú. Hrušov</t>
  </si>
  <si>
    <t>KSO:</t>
  </si>
  <si>
    <t>CC-CZ:</t>
  </si>
  <si>
    <t>Místo:</t>
  </si>
  <si>
    <t>Ostrava</t>
  </si>
  <si>
    <t>Datum:</t>
  </si>
  <si>
    <t>29. 11. 2021</t>
  </si>
  <si>
    <t>Zadavatel:</t>
  </si>
  <si>
    <t>IČ:</t>
  </si>
  <si>
    <t>ÚMOb Slezská Ostrava</t>
  </si>
  <si>
    <t>DIČ:</t>
  </si>
  <si>
    <t>Účastník:</t>
  </si>
  <si>
    <t>Vyplň údaj</t>
  </si>
  <si>
    <t>Projektant:</t>
  </si>
  <si>
    <t>VS Projekt,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</si>
  <si>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</si>
  <si>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</si>
  <si>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</si>
  <si>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</si>
  <si>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</si>
  <si>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</si>
  <si>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</si>
  <si>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</si>
  <si>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</si>
  <si>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</si>
  <si>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</si>
  <si>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</si>
  <si>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</si>
  <si>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</si>
  <si>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</si>
  <si>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</si>
  <si>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</si>
  <si>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</si>
  <si>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</si>
  <si>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</si>
  <si>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</si>
  <si>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</si>
  <si>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</si>
  <si>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</si>
  <si>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</si>
  <si>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</si>
  <si>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</si>
  <si>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</si>
  <si>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</si>
  <si>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</si>
  <si>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</si>
  <si>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</si>
  <si>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</si>
  <si>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</si>
  <si>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</si>
  <si>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</si>
  <si>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</si>
  <si>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</si>
  <si>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</si>
  <si>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</si>
  <si>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</si>
  <si>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</si>
  <si>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</si>
  <si>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</si>
  <si>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</si>
  <si>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Komunikace, parkoviště a chodník</t>
  </si>
  <si>
    <t>STA</t>
  </si>
  <si>
    <t>1</t>
  </si>
  <si>
    <t>{50234ad4-f380-4dad-88f6-40c255171498}</t>
  </si>
  <si>
    <t>2</t>
  </si>
  <si>
    <t>SO 301</t>
  </si>
  <si>
    <t>Odvodnění parkovišť</t>
  </si>
  <si>
    <t>{2f240b6f-4e6a-47b7-81cf-c2812aa1996d}</t>
  </si>
  <si>
    <t>KRYCÍ LIST SOUPISU PRACÍ</t>
  </si>
  <si>
    <t>Objekt:</t>
  </si>
  <si>
    <t>01 - Komunikace, parkoviště a chodník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</si>
  <si>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</si>
  <si>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</si>
  <si>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</si>
  <si>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</si>
  <si>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</si>
  <si>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</si>
  <si>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Sanace pláně - v případě nevyhovující únosnosti podloží</t>
  </si>
  <si>
    <t xml:space="preserve">    1.0 - Náhradní výsadba</t>
  </si>
  <si>
    <t xml:space="preserve">    1.1 - Následná péče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</si>
  <si>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</si>
  <si>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</si>
  <si>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</si>
  <si>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</si>
  <si>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</si>
  <si>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</si>
  <si>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</si>
  <si>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</si>
  <si>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</si>
  <si>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</si>
  <si>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</si>
  <si>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</si>
  <si>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</si>
  <si>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</si>
  <si>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</si>
  <si>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</si>
  <si>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</si>
  <si>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</si>
  <si>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</si>
  <si>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</si>
  <si>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</si>
  <si>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</si>
  <si>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</si>
  <si>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</si>
  <si>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</si>
  <si>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</si>
  <si>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</si>
  <si>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</si>
  <si>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</si>
  <si>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</si>
  <si>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</si>
  <si>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</si>
  <si>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</si>
  <si>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112151311</t>
  </si>
  <si>
    <t>Pokácení stromu postupné bez spouštění částí kmene a koruny o průměru na řezné ploše pařezu přes 100 do 200 mm</t>
  </si>
  <si>
    <t>kus</t>
  </si>
  <si>
    <t>CS ÚRS 2025 02</t>
  </si>
  <si>
    <t>4</t>
  </si>
  <si>
    <t>-403991380</t>
  </si>
  <si>
    <t>Online PSC</t>
  </si>
  <si>
    <t>https://podminky.urs.cz/item/CS_URS_2025_02/112151311</t>
  </si>
  <si>
    <t>VV</t>
  </si>
  <si>
    <t>"Dle PD</t>
  </si>
  <si>
    <t>1+3</t>
  </si>
  <si>
    <t>Součet</t>
  </si>
  <si>
    <t>112151312</t>
  </si>
  <si>
    <t>Pokácení stromu postupné bez spouštění částí kmene a koruny o průměru na řezné ploše pařezu přes 200 do 300 mm</t>
  </si>
  <si>
    <t>1920854655</t>
  </si>
  <si>
    <t>https://podminky.urs.cz/item/CS_URS_2025_02/112151312</t>
  </si>
  <si>
    <t>3</t>
  </si>
  <si>
    <t>112151313</t>
  </si>
  <si>
    <t>Pokácení stromu postupné bez spouštění částí kmene a koruny o průměru na řezné ploše pařezu přes 300 do 400 mm</t>
  </si>
  <si>
    <t>155755782</t>
  </si>
  <si>
    <t>https://podminky.urs.cz/item/CS_URS_2025_02/112151313</t>
  </si>
  <si>
    <t>112151314</t>
  </si>
  <si>
    <t>Pokácení stromu postupné bez spouštění částí kmene a koruny o průměru na řezné ploše pařezu přes 400 do 500 mm</t>
  </si>
  <si>
    <t>-1682347659</t>
  </si>
  <si>
    <t>https://podminky.urs.cz/item/CS_URS_2025_02/112151314</t>
  </si>
  <si>
    <t>5</t>
  </si>
  <si>
    <t>112151316</t>
  </si>
  <si>
    <t>Pokácení stromu postupné bez spouštění částí kmene a koruny o průměru na řezné ploše pařezu přes 600 do 700 mm</t>
  </si>
  <si>
    <t>421061228</t>
  </si>
  <si>
    <t>https://podminky.urs.cz/item/CS_URS_2025_02/112151316</t>
  </si>
  <si>
    <t>6</t>
  </si>
  <si>
    <t>112151317</t>
  </si>
  <si>
    <t>Pokácení stromu postupné bez spouštění částí kmene a koruny o průměru na řezné ploše pařezu přes 700 do 800 mm</t>
  </si>
  <si>
    <t>1493845367</t>
  </si>
  <si>
    <t>https://podminky.urs.cz/item/CS_URS_2025_02/112151317</t>
  </si>
  <si>
    <t>7</t>
  </si>
  <si>
    <t>112151318</t>
  </si>
  <si>
    <t>Pokácení stromu postupné bez spouštění částí kmene a koruny o průměru na řezné ploše pařezu přes 800 do 900 mm</t>
  </si>
  <si>
    <t>-370408824</t>
  </si>
  <si>
    <t>https://podminky.urs.cz/item/CS_URS_2025_02/112151318</t>
  </si>
  <si>
    <t>8</t>
  </si>
  <si>
    <t>112251211.R</t>
  </si>
  <si>
    <t>Odstranění pařezu odfrézováním nebo odvrtáním hloubky do 200 mm v rovině nebo na svahu do 1:5</t>
  </si>
  <si>
    <t>ks</t>
  </si>
  <si>
    <t>vlastní</t>
  </si>
  <si>
    <t>1802058818</t>
  </si>
  <si>
    <t>14</t>
  </si>
  <si>
    <t>9</t>
  </si>
  <si>
    <t>162201.R</t>
  </si>
  <si>
    <t>Odvoz dřevní hmoty č. likvidace (dřevo, klestí, pažery nebo vyfrézovaná hmota)</t>
  </si>
  <si>
    <t>kpl</t>
  </si>
  <si>
    <t>-701606120</t>
  </si>
  <si>
    <t>10</t>
  </si>
  <si>
    <t>113106123</t>
  </si>
  <si>
    <t>Rozebrání dlažeb a dílců komunikací pro pěší, vozovek a ploch s přemístěním hmot na skládku na vzdálenost do 3 m nebo s naložením na dopravní prostředek komunikací pro pěší s ložem z kameniva nebo živice a s výplní spár ze zámkové dlažby</t>
  </si>
  <si>
    <t>m2</t>
  </si>
  <si>
    <t>CS ÚRS 2021</t>
  </si>
  <si>
    <t>1758233563</t>
  </si>
  <si>
    <t>545</t>
  </si>
  <si>
    <t>11</t>
  </si>
  <si>
    <t>113107164.R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</si>
  <si>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</si>
  <si>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1351690642</t>
  </si>
  <si>
    <t>"Dle PD - navíc zpevněné plochy (kamenivo, asfalt, kostky) tl. 340mm</t>
  </si>
  <si>
    <t>153</t>
  </si>
  <si>
    <t>12</t>
  </si>
  <si>
    <t>113107223</t>
  </si>
  <si>
    <t>Odstranění podkladů nebo krytů s přemístěním hmot na skládku na vzdálenost do 20 m nebo s naložením na dopravní prostředek v ploše jednotlivě přes 200 m2 z kameniva hrubého drceného, o tl. vrstvy přes 200 do 300 mm</t>
  </si>
  <si>
    <t>394445029</t>
  </si>
  <si>
    <t>477+545</t>
  </si>
  <si>
    <t>13</t>
  </si>
  <si>
    <t>113154224</t>
  </si>
  <si>
    <t>Frézování živičného podkladu nebo krytu s naložením na dopravní prostředek plochy přes 500 do 1 000 m2 bez překážek v trase pruhu šířky do 1 m, tloušťky vrstvy 100 mm</t>
  </si>
  <si>
    <t>-728658394</t>
  </si>
  <si>
    <t>477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</si>
  <si>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</si>
  <si>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</si>
  <si>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</si>
  <si>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-1019015195</t>
  </si>
  <si>
    <t>"OP3</t>
  </si>
  <si>
    <t>420</t>
  </si>
  <si>
    <t>113202111</t>
  </si>
  <si>
    <t>Vytrhání obrub s vybouráním lože, s přemístěním hmot na skládku na vzdálenost do 3 m nebo s naložením na dopravní prostředek z krajníků nebo obrubníků stojatých</t>
  </si>
  <si>
    <t>662483973</t>
  </si>
  <si>
    <t>369</t>
  </si>
  <si>
    <t>16</t>
  </si>
  <si>
    <t>113203111</t>
  </si>
  <si>
    <t>Vytrhání obrub s vybouráním lože, s přemístěním hmot na skládku na vzdálenost do 3 m nebo s naložením na dopravní prostředek z dlažebních kostek</t>
  </si>
  <si>
    <t>969689960</t>
  </si>
  <si>
    <t>17</t>
  </si>
  <si>
    <t>122101101</t>
  </si>
  <si>
    <t>Odkopávky a prokopávky nezapažené s přehozením výkopku na vzdálenost do 3 m nebo s naložením na dopravní prostředek v horninách tř. 1 a 2 do 100 m3</t>
  </si>
  <si>
    <t>m3</t>
  </si>
  <si>
    <t>2065303982</t>
  </si>
  <si>
    <t>"Dle PD - zhluběň</t>
  </si>
  <si>
    <t>34</t>
  </si>
  <si>
    <t>18</t>
  </si>
  <si>
    <t>122201102</t>
  </si>
  <si>
    <t>Odkopávky a prokopávky nezapažené s přehozením výkopku na vzdálenost do 3 m nebo s naložením na dopravní prostředek v hornině tř. 3 přes 100 do 1 000 m3</t>
  </si>
  <si>
    <t>-450631264</t>
  </si>
  <si>
    <t>1243*0,1</t>
  </si>
  <si>
    <t>95</t>
  </si>
  <si>
    <t>113</t>
  </si>
  <si>
    <t>213</t>
  </si>
  <si>
    <t>19</t>
  </si>
  <si>
    <t>122201109</t>
  </si>
  <si>
    <t>Odkopávky a prokopávky nezapažené s přehozením výkopku na vzdálenost do 3 m nebo s naložením na dopravní prostředek v hornině tř. 3 Příplatek k cenám za lepivost horniny tř. 3</t>
  </si>
  <si>
    <t>-776612380</t>
  </si>
  <si>
    <t>20</t>
  </si>
  <si>
    <t>131201201</t>
  </si>
  <si>
    <t>Hloubení zapažených jam a zářezů s urovnáním dna do předepsaného profilu a spádu v hornině tř. 3 do 100 m3</t>
  </si>
  <si>
    <t>-1183271828</t>
  </si>
  <si>
    <t>"Výkop pro UV</t>
  </si>
  <si>
    <t>(1,7*1,5*1,7)*11</t>
  </si>
  <si>
    <t>131201209</t>
  </si>
  <si>
    <t>Hloubení zapažených jam a zářezů s urovnáním dna do předepsaného profilu a spádu Příplatek k cenám za lepivost horniny tř. 3</t>
  </si>
  <si>
    <t>-1671867459</t>
  </si>
  <si>
    <t>22</t>
  </si>
  <si>
    <t>132201102</t>
  </si>
  <si>
    <t>Hloubení zapažených i nezapažených rýh šířky do 600 mm s urovnáním dna do předepsaného profilu a spádu v hornině tř. 3 přes 100 m3</t>
  </si>
  <si>
    <t>-1613030924</t>
  </si>
  <si>
    <t>"Pro obruby</t>
  </si>
  <si>
    <t>647*0,3*0,3</t>
  </si>
  <si>
    <t>343*0,3*0,4</t>
  </si>
  <si>
    <t>Mezisoučet</t>
  </si>
  <si>
    <t>"Jednořádek</t>
  </si>
  <si>
    <t>419*0,2*0,2</t>
  </si>
  <si>
    <t>"Pro drenážní potrubí</t>
  </si>
  <si>
    <t>123*0,45*0,4</t>
  </si>
  <si>
    <t>"Pro štěrbinový žlab</t>
  </si>
  <si>
    <t>76*0,2*0,2</t>
  </si>
  <si>
    <t>23</t>
  </si>
  <si>
    <t>132201109</t>
  </si>
  <si>
    <t>Hloubení zapažených i nezapažených rýh šířky do 600 mm s urovnáním dna do předepsaného profilu a spádu v hornině tř. 3 Příplatek k cenám za lepivost horniny tř. 3</t>
  </si>
  <si>
    <t>166523341</t>
  </si>
  <si>
    <t>24</t>
  </si>
  <si>
    <t>132201201</t>
  </si>
  <si>
    <t>Hloubení zapažených i nezapažených rýh šířky přes 600 do 2 000 mm s urovnáním dna do předepsaného profilu a spádu v hornině tř. 3 do 100 m3</t>
  </si>
  <si>
    <t>-1208326474</t>
  </si>
  <si>
    <t>"Zemní práce pro odstranění přípojek</t>
  </si>
  <si>
    <t>(4*1*1,5)*8</t>
  </si>
  <si>
    <t>"Zemní práce pro nové přípojky</t>
  </si>
  <si>
    <t>(4*1*1,5)*11</t>
  </si>
  <si>
    <t>25</t>
  </si>
  <si>
    <t>132201209</t>
  </si>
  <si>
    <t>Hloubení zapažených i nezapažených rýh šířky přes 600 do 2 000 mm s urovnáním dna do předepsaného profilu a spádu v hornině tř. 3 Příplatek k cenám za lepivost horniny tř. 3</t>
  </si>
  <si>
    <t>999055610</t>
  </si>
  <si>
    <t>26</t>
  </si>
  <si>
    <t>151101101</t>
  </si>
  <si>
    <t>Zřízení pažení a rozepření stěn rýh pro podzemní vedení pro všechny šířky rýhy příložné pro jakoukoliv mezerovitost, hloubky do 2 m</t>
  </si>
  <si>
    <t>1536956150</t>
  </si>
  <si>
    <t>44*1,5*2</t>
  </si>
  <si>
    <t>27</t>
  </si>
  <si>
    <t>151101111</t>
  </si>
  <si>
    <t>Odstranění pažení a rozepření stěn rýh pro podzemní vedení s uložením materiálu na vzdálenost do 3 m od kraje výkopu příložné, hloubky do 2 m</t>
  </si>
  <si>
    <t>-1433718098</t>
  </si>
  <si>
    <t>28</t>
  </si>
  <si>
    <t>151101201</t>
  </si>
  <si>
    <t>Zřízení pažení stěn výkopu bez rozepření nebo vzepření příložné, hloubky do 4 m</t>
  </si>
  <si>
    <t>-689673718</t>
  </si>
  <si>
    <t>(1,7+1,5)*2*1,7*11</t>
  </si>
  <si>
    <t>29</t>
  </si>
  <si>
    <t>151201201</t>
  </si>
  <si>
    <t>Zřízení pažení stěn výkopu bez rozepření nebo vzepření zátažné, hloubky do 4 m</t>
  </si>
  <si>
    <t>-1224631558</t>
  </si>
  <si>
    <t>30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</si>
  <si>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</si>
  <si>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</si>
  <si>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-1135365109</t>
  </si>
  <si>
    <t>31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</si>
  <si>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</si>
  <si>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</si>
  <si>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-415471387</t>
  </si>
  <si>
    <t>34+545,3+47,685+141,33+114</t>
  </si>
  <si>
    <t>32</t>
  </si>
  <si>
    <t>167101102</t>
  </si>
  <si>
    <t>Nakládání, skládání a překládání neulehlého výkopku nebo sypaniny nakládání, množství přes 100 m3, z hornin tř. 1 až 4</t>
  </si>
  <si>
    <t>-864378458</t>
  </si>
  <si>
    <t>882,315</t>
  </si>
  <si>
    <t>33</t>
  </si>
  <si>
    <t>171201201</t>
  </si>
  <si>
    <t>Uložení sypaniny na skládky</t>
  </si>
  <si>
    <t>725406379</t>
  </si>
  <si>
    <t>171201211</t>
  </si>
  <si>
    <t>Uložení sypaniny poplatek za uložení sypaniny na skládce (skládkovné)</t>
  </si>
  <si>
    <t>t</t>
  </si>
  <si>
    <t>261779759</t>
  </si>
  <si>
    <t>882,315*1,8</t>
  </si>
  <si>
    <t>35</t>
  </si>
  <si>
    <t>174101101</t>
  </si>
  <si>
    <t>Zásyp sypaninou z jakékoliv horniny s uložením výkopku ve vrstvách se zhutněním jam, šachet, rýh nebo kolem objektů v těchto vykopávkách</t>
  </si>
  <si>
    <t>-623953132</t>
  </si>
  <si>
    <t>114+47,685</t>
  </si>
  <si>
    <t>-0,3*11</t>
  </si>
  <si>
    <t>-1,4</t>
  </si>
  <si>
    <t>-16,2</t>
  </si>
  <si>
    <t>36</t>
  </si>
  <si>
    <t>M</t>
  </si>
  <si>
    <t>583441690</t>
  </si>
  <si>
    <t>Kamenivo přírodní drcené hutné pro stavební účely PDK (drobné, hrubé a štěrkodrť) štěrkodrtě ČSN EN 13043 frakce   0-32 (ŠDa)</t>
  </si>
  <si>
    <t>-409079929</t>
  </si>
  <si>
    <t>140,785*1,1*1,8</t>
  </si>
  <si>
    <t>37</t>
  </si>
  <si>
    <t>181102302</t>
  </si>
  <si>
    <t>Úprava pláně na stavbách dálnic v zářezech mimo skalních se zhutněním</t>
  </si>
  <si>
    <t>-978077575</t>
  </si>
  <si>
    <t>1243+627+412</t>
  </si>
  <si>
    <t>647*0,3</t>
  </si>
  <si>
    <t>343*0,4</t>
  </si>
  <si>
    <t>419*0,2</t>
  </si>
  <si>
    <t>38</t>
  </si>
  <si>
    <t>181111121</t>
  </si>
  <si>
    <t>Plošná úprava terénu v zemině tř. 1 až 4 s urovnáním povrchu bez doplnění ornice souvislé plochy do 500 m2 při nerovnostech terénu přes +/-100 do +/-150 mm v rovině nebo na svahu do 1:5</t>
  </si>
  <si>
    <t>1666693006</t>
  </si>
  <si>
    <t>"Za obrubou</t>
  </si>
  <si>
    <t>204</t>
  </si>
  <si>
    <t>"Zhlubeň</t>
  </si>
  <si>
    <t>272</t>
  </si>
  <si>
    <t>"Zeleň (travnatá plocha)</t>
  </si>
  <si>
    <t>258</t>
  </si>
  <si>
    <t>39</t>
  </si>
  <si>
    <t>181301102</t>
  </si>
  <si>
    <t>Rozprostření a urovnání ornice v rovině nebo ve svahu sklonu do 1:5 při souvislé ploše do 500 m2, tl. vrstvy přes 100 do 150 mm</t>
  </si>
  <si>
    <t>1346769699</t>
  </si>
  <si>
    <t>40</t>
  </si>
  <si>
    <t>103715000</t>
  </si>
  <si>
    <t>Hnojiva humusová substrát pro trávníky A      VL</t>
  </si>
  <si>
    <t>112396054</t>
  </si>
  <si>
    <t>734*0,1</t>
  </si>
  <si>
    <t>41</t>
  </si>
  <si>
    <t>181411131</t>
  </si>
  <si>
    <t>Založení trávníku na půdě předem připravené plochy do 1000 m2 výsevem včetně utažení parkového v rovině nebo na svahu do 1:5</t>
  </si>
  <si>
    <t>-1098439225</t>
  </si>
  <si>
    <t>42</t>
  </si>
  <si>
    <t>005724100</t>
  </si>
  <si>
    <t>Osiva pícnin směsi travní balení obvykle 25 kg parková</t>
  </si>
  <si>
    <t>kg</t>
  </si>
  <si>
    <t>1579340443</t>
  </si>
  <si>
    <t>2,5</t>
  </si>
  <si>
    <t>43</t>
  </si>
  <si>
    <t>122202202</t>
  </si>
  <si>
    <t>Odkopávky a prokopávky nezapažené pro silnice s přemístěním výkopku v příčných profilech na vzdálenost do 15 m nebo s naložením na dopravní prostředek v hornině tř. 3 přes 100 do 1 000 m3</t>
  </si>
  <si>
    <t>992465293</t>
  </si>
  <si>
    <t>1243*0,3</t>
  </si>
  <si>
    <t>44</t>
  </si>
  <si>
    <t>122202209</t>
  </si>
  <si>
    <t>Odkopávky a prokopávky nezapažené pro silnice s přemístěním výkopku v příčných profilech na vzdálenost do 15 m nebo s naložením na dopravní prostředek v hornině tř. 3 Příplatek k cenám za lepivost horniny tř. 3</t>
  </si>
  <si>
    <t>-566844174</t>
  </si>
  <si>
    <t>45</t>
  </si>
  <si>
    <t>161958352</t>
  </si>
  <si>
    <t>46</t>
  </si>
  <si>
    <t>1184491847</t>
  </si>
  <si>
    <t>505794791</t>
  </si>
  <si>
    <t>48</t>
  </si>
  <si>
    <t>171201211.1</t>
  </si>
  <si>
    <t>-45468909</t>
  </si>
  <si>
    <t>372,9*1,8</t>
  </si>
  <si>
    <t>49</t>
  </si>
  <si>
    <t>564871116</t>
  </si>
  <si>
    <t>Podklad ze štěrkodrti ŠD s rozprostřením a zhutněním, po zhutnění tl. 300 mm</t>
  </si>
  <si>
    <t>-1779535852</t>
  </si>
  <si>
    <t>50</t>
  </si>
  <si>
    <t>919726123</t>
  </si>
  <si>
    <t>Geotextilie netkaná pro ochranu, separaci nebo filtraci měrná hmotnost přes 300 do 500 g/m2</t>
  </si>
  <si>
    <t>-9266051</t>
  </si>
  <si>
    <t>51</t>
  </si>
  <si>
    <t>998225111</t>
  </si>
  <si>
    <t>Přesun hmot pro komunikace s krytem z kameniva, monolitickým betonovým nebo živičným dopravní vzdálenost do 200 m jakékoliv délky objektu</t>
  </si>
  <si>
    <t>657037283</t>
  </si>
  <si>
    <t>1243*0,3*1,1*1,8</t>
  </si>
  <si>
    <t>1.0</t>
  </si>
  <si>
    <t>Náhradní výsadba</t>
  </si>
  <si>
    <t>52</t>
  </si>
  <si>
    <t>183101115</t>
  </si>
  <si>
    <t>Hloubení jamek pro vysazování rostlin v zemině skupiny 1 až 4 bez výměny půdy v rovině nebo na svahu do 1:5, objemu přes 0,125 do 0,40 m3</t>
  </si>
  <si>
    <t>-2032867667</t>
  </si>
  <si>
    <t>https://podminky.urs.cz/item/CS_URS_2025_02/183101115</t>
  </si>
  <si>
    <t>6+8</t>
  </si>
  <si>
    <t>53</t>
  </si>
  <si>
    <t>184102116</t>
  </si>
  <si>
    <t>Výsadba dřeviny s balem do předem vyhloubené jamky se zalitím v rovině nebo na svahu do 1:5, při průměru balu přes 600 do 800 mm</t>
  </si>
  <si>
    <t>-702452689</t>
  </si>
  <si>
    <t>https://podminky.urs.cz/item/CS_URS_2025_02/184102116</t>
  </si>
  <si>
    <t>54</t>
  </si>
  <si>
    <t>184.R</t>
  </si>
  <si>
    <t>Aesculus × carnea (jírovec plěťový) obvod kmínku 12-14 cm</t>
  </si>
  <si>
    <t>-40672724</t>
  </si>
  <si>
    <t>55</t>
  </si>
  <si>
    <t>184.R1</t>
  </si>
  <si>
    <t>Carpinus betulus ´FRANS FORTAINE´ obvodu kmínku 12/14 cm</t>
  </si>
  <si>
    <t>-120580734</t>
  </si>
  <si>
    <t>56</t>
  </si>
  <si>
    <t>184215132</t>
  </si>
  <si>
    <t>Ukotvení dřeviny kůly v rovině nebo na svahu do 1:5 třemi kůly, délky přes 1 do 2 m</t>
  </si>
  <si>
    <t>-935559351</t>
  </si>
  <si>
    <t>https://podminky.urs.cz/item/CS_URS_2025_02/184215132</t>
  </si>
  <si>
    <t>57</t>
  </si>
  <si>
    <t>60591251</t>
  </si>
  <si>
    <t>kůl vyvazovací dřevěný impregnovaný D 8cm dl 1,5m</t>
  </si>
  <si>
    <t>1100832632</t>
  </si>
  <si>
    <t>14*3</t>
  </si>
  <si>
    <t>58</t>
  </si>
  <si>
    <t>184215411</t>
  </si>
  <si>
    <t>Zhotovení závlahové mísy u solitérních dřevin v rovině nebo na svahu do 1:5, o průměru mísy do 0,5 m</t>
  </si>
  <si>
    <t>-1275094695</t>
  </si>
  <si>
    <t>https://podminky.urs.cz/item/CS_URS_2025_02/184215411</t>
  </si>
  <si>
    <t>59</t>
  </si>
  <si>
    <t>10364101</t>
  </si>
  <si>
    <t>zemina pro terénní úpravy -  ornice</t>
  </si>
  <si>
    <t>-1627403462</t>
  </si>
  <si>
    <t>14*0,001 'Přepočtené koeficientem množství</t>
  </si>
  <si>
    <t>60</t>
  </si>
  <si>
    <t>184911421</t>
  </si>
  <si>
    <t>Mulčování vysazených rostlin mulčovací kůrou, tl. do 100 mm v rovině nebo na svahu do 1:5</t>
  </si>
  <si>
    <t>-1644696797</t>
  </si>
  <si>
    <t>https://podminky.urs.cz/item/CS_URS_2025_02/184911421</t>
  </si>
  <si>
    <t>1,6*14</t>
  </si>
  <si>
    <t>61</t>
  </si>
  <si>
    <t>10391100</t>
  </si>
  <si>
    <t>kůra mulčovací VL</t>
  </si>
  <si>
    <t>747707122</t>
  </si>
  <si>
    <t>22,4*0,103 'Přepočtené koeficientem množství</t>
  </si>
  <si>
    <t>62</t>
  </si>
  <si>
    <t>103911.R</t>
  </si>
  <si>
    <t xml:space="preserve">D+M tabletové hnojivo </t>
  </si>
  <si>
    <t>1402570216</t>
  </si>
  <si>
    <t>https://podminky.urs.cz/item/CS_URS_2025_02/103911.R</t>
  </si>
  <si>
    <t>5*14</t>
  </si>
  <si>
    <t>63</t>
  </si>
  <si>
    <t>185804311</t>
  </si>
  <si>
    <t>Zalití rostlin vodou plochy záhonů jednotlivě do 20 m2</t>
  </si>
  <si>
    <t>923587005</t>
  </si>
  <si>
    <t>https://podminky.urs.cz/item/CS_URS_2025_02/185804311</t>
  </si>
  <si>
    <t>0,1*14</t>
  </si>
  <si>
    <t>64</t>
  </si>
  <si>
    <t>185851121</t>
  </si>
  <si>
    <t>Dovoz vody pro zálivku rostlin na vzdálenost do 1000 m</t>
  </si>
  <si>
    <t>769882979</t>
  </si>
  <si>
    <t>https://podminky.urs.cz/item/CS_URS_2025_02/185851121</t>
  </si>
  <si>
    <t>1,4</t>
  </si>
  <si>
    <t>65</t>
  </si>
  <si>
    <t>185851129</t>
  </si>
  <si>
    <t>Dovoz vody pro zálivku rostlin Příplatek k ceně za každých dalších i započatých 1000 m</t>
  </si>
  <si>
    <t>-187245841</t>
  </si>
  <si>
    <t>https://podminky.urs.cz/item/CS_URS_2025_02/185851129</t>
  </si>
  <si>
    <t>1,4*15</t>
  </si>
  <si>
    <t>66</t>
  </si>
  <si>
    <t>998231311</t>
  </si>
  <si>
    <t>Přesun hmot pro sadovnické a krajinářské úpravy strojně dopravní vzdálenost do 5000 m</t>
  </si>
  <si>
    <t>-65566724</t>
  </si>
  <si>
    <t>https://podminky.urs.cz/item/CS_URS_2025_02/998231311</t>
  </si>
  <si>
    <t>1.1</t>
  </si>
  <si>
    <t>Následná péče</t>
  </si>
  <si>
    <t>67</t>
  </si>
  <si>
    <t>R1</t>
  </si>
  <si>
    <t>Následná péče 1. rok (zálivka, přihnojování, odplevelování, výchovný řez, kotrola zdravotního stavu dřevin,…)</t>
  </si>
  <si>
    <t>-2067967806</t>
  </si>
  <si>
    <t>68</t>
  </si>
  <si>
    <t>R2</t>
  </si>
  <si>
    <t>Následná péče 2. rok (zálivka, přihnojování, odplevelování, výchovný řez, kotrola zdravotního stavu dřevin,…)</t>
  </si>
  <si>
    <t>-982407379</t>
  </si>
  <si>
    <t>69</t>
  </si>
  <si>
    <t>R3</t>
  </si>
  <si>
    <t>Následná péče 3. rok (zálivka, přihnojování, odplevelování, výchovný řez, kotrola zdravotního stavu dřevin,…)</t>
  </si>
  <si>
    <t>-392467010</t>
  </si>
  <si>
    <t>70</t>
  </si>
  <si>
    <t>R4</t>
  </si>
  <si>
    <t>-268490553</t>
  </si>
  <si>
    <t>71</t>
  </si>
  <si>
    <t>R5</t>
  </si>
  <si>
    <t>Následná péče 5. rok (zálivka, přihnojování, odplevelování, výchovný řez, kotrola zdravotního stavu dřevin,…)</t>
  </si>
  <si>
    <t>1334603306</t>
  </si>
  <si>
    <t>Zakládání</t>
  </si>
  <si>
    <t>72</t>
  </si>
  <si>
    <t>211971110</t>
  </si>
  <si>
    <t>Zřízení opláštění výplně z geotextilie odvodňovacích žeber nebo trativodů v rýze nebo zářezu se stěnami šikmými o sklonu do 1:2</t>
  </si>
  <si>
    <t>-292264525</t>
  </si>
  <si>
    <t>https://podminky.urs.cz/item/CS_URS_2025_02/211971110</t>
  </si>
  <si>
    <t>73</t>
  </si>
  <si>
    <t>69311081</t>
  </si>
  <si>
    <t>geotextilie netkaná separační, ochranná, filtrační, drenážní PES 300g/m2</t>
  </si>
  <si>
    <t>-1601016062</t>
  </si>
  <si>
    <t>58*1,1845 'Přepočtené koeficientem množství</t>
  </si>
  <si>
    <t>74</t>
  </si>
  <si>
    <t>212752102</t>
  </si>
  <si>
    <t>Trativody z drenážních trubek pro liniové stavby a komunikace se zřízením štěrkového lože pod trubky a s jejich obsypem v otevřeném výkopu trubka korugovaná sendvičová PE-HD SN 4 celoperforovaná 360° DN 150</t>
  </si>
  <si>
    <t>-958212009</t>
  </si>
  <si>
    <t>https://podminky.urs.cz/item/CS_URS_2025_02/212752102</t>
  </si>
  <si>
    <t>123</t>
  </si>
  <si>
    <t>Svislé a kompletní konstrukce</t>
  </si>
  <si>
    <t>75</t>
  </si>
  <si>
    <t>358315114</t>
  </si>
  <si>
    <t>Bourání stoky kompletní nebo vybourání otvorů průřezové plochy do 4 m2 ve stokách ze zdiva z prostého betonu</t>
  </si>
  <si>
    <t>1609203501</t>
  </si>
  <si>
    <t>"Bourání stávající UV</t>
  </si>
  <si>
    <t>0,5*8</t>
  </si>
  <si>
    <t>Vodorovné konstrukce</t>
  </si>
  <si>
    <t>76</t>
  </si>
  <si>
    <t>451573111</t>
  </si>
  <si>
    <t>Lože pod potrubí, stoky a drobné objekty v otevřeném výkopu z písku a štěrkopísku do 63 mm</t>
  </si>
  <si>
    <t>-680960948</t>
  </si>
  <si>
    <t>44*0,8*0,1</t>
  </si>
  <si>
    <t>Komunikace pozemní</t>
  </si>
  <si>
    <t>77</t>
  </si>
  <si>
    <t>564211111</t>
  </si>
  <si>
    <t>Podklad nebo podsyp ze štěrkopísku ŠP s rozprostřením, vlhčením a zhutněním plochy přes 100 m2, po zhutnění tl. 50 mm</t>
  </si>
  <si>
    <t>17964066</t>
  </si>
  <si>
    <t>https://podminky.urs.cz/item/CS_URS_2025_02/564211111</t>
  </si>
  <si>
    <t>"Dle PD - Parkovací stání</t>
  </si>
  <si>
    <t>412</t>
  </si>
  <si>
    <t>78</t>
  </si>
  <si>
    <t>564231111</t>
  </si>
  <si>
    <t>Podklad nebo podsyp ze štěrkopísku ŠP s rozprostřením, vlhčením a zhutněním plochy přes 100 m2, po zhutnění tl. 100 mm</t>
  </si>
  <si>
    <t>1159552988</t>
  </si>
  <si>
    <t>https://podminky.urs.cz/item/CS_URS_2025_02/564231111</t>
  </si>
  <si>
    <t>79</t>
  </si>
  <si>
    <t>564972111</t>
  </si>
  <si>
    <t>Podklad z mechanicky zpevněného kameniva MZK (minerální beton) s rozprostřením a s hutněním, po zhutnění tl. 250 mm</t>
  </si>
  <si>
    <t>489720978</t>
  </si>
  <si>
    <t>https://podminky.urs.cz/item/CS_URS_2025_02/564972111</t>
  </si>
  <si>
    <t>80</t>
  </si>
  <si>
    <t>564821111</t>
  </si>
  <si>
    <t>Drobné kamenivo pro spárování vegetační dlažby v tl. 80mm</t>
  </si>
  <si>
    <t>-1916361301</t>
  </si>
  <si>
    <t>"Kamenivo pro spárování vegetační dlažby</t>
  </si>
  <si>
    <t>124</t>
  </si>
  <si>
    <t>81</t>
  </si>
  <si>
    <t>564861111</t>
  </si>
  <si>
    <t>Podklad ze štěrkodrti ŠD s rozprostřením a zhutněním, po zhutnění tl. 200 mm</t>
  </si>
  <si>
    <t>-1951217547</t>
  </si>
  <si>
    <t>"Komunikace</t>
  </si>
  <si>
    <t>1243</t>
  </si>
  <si>
    <t>"Obruby</t>
  </si>
  <si>
    <t>343*0,3</t>
  </si>
  <si>
    <t>"Kostka</t>
  </si>
  <si>
    <t>82</t>
  </si>
  <si>
    <t>564861113</t>
  </si>
  <si>
    <t>Podklad ze štěrkodrti ŠD s rozprostřením a zhutněním, po zhutnění tl. 220 mm</t>
  </si>
  <si>
    <t>-1296334266</t>
  </si>
  <si>
    <t>"Chodník</t>
  </si>
  <si>
    <t>627+12</t>
  </si>
  <si>
    <t>83</t>
  </si>
  <si>
    <t>564952113</t>
  </si>
  <si>
    <t>Podklad z mechanicky zpevněného kameniva MZK (minerální beton) s rozprostřením a s hutněním, po zhutnění tl. 170 mm</t>
  </si>
  <si>
    <t>1177508418</t>
  </si>
  <si>
    <t>https://podminky.urs.cz/item/CS_URS_2025_02/564952113</t>
  </si>
  <si>
    <t>84</t>
  </si>
  <si>
    <t>577175122</t>
  </si>
  <si>
    <t>Asfaltový beton vrstva ložní ACL 16 z nemodifikovaného asfaltu s rozprostřením a zhutněním ACL 16 + v pruhu šířky přes 3 m, po zhutnění tl. 80 mm</t>
  </si>
  <si>
    <t>1910458064</t>
  </si>
  <si>
    <t>https://podminky.urs.cz/item/CS_URS_2025_02/577175122</t>
  </si>
  <si>
    <t>85</t>
  </si>
  <si>
    <t>573191111</t>
  </si>
  <si>
    <t>Nátěr infiltrační kationaktivní emulzí v množství 1,00 kg/m2</t>
  </si>
  <si>
    <t>-1744246378</t>
  </si>
  <si>
    <t>86</t>
  </si>
  <si>
    <t>573231111</t>
  </si>
  <si>
    <t>Postřik živičný spojovací bez posypu kamenivem ze silniční emulze, v množství od 0,50 do 0,80 kg/m2</t>
  </si>
  <si>
    <t>847910027</t>
  </si>
  <si>
    <t>87</t>
  </si>
  <si>
    <t>577144141</t>
  </si>
  <si>
    <t>Asfaltový beton vrstva obrusná ACO 11 (ABS) s rozprostřením a se zhutněním z modifikovaného asfaltu v pruhu šířky přes 3 m tl. 50 mm</t>
  </si>
  <si>
    <t>-707924639</t>
  </si>
  <si>
    <t>88</t>
  </si>
  <si>
    <t>596211213</t>
  </si>
  <si>
    <t>Kladení dlažby z betonových zámkových dlaždic komunikací pro pěší s ložem z kameniva těženého nebo drceného tl. do 40 mm, s vyplněním spár s dvojitým hutněním, vibrováním a se smetením přebytečného materiálu na krajnici tl. 80 mm skupiny A, pro plochy přes 300 m2</t>
  </si>
  <si>
    <t>426562372</t>
  </si>
  <si>
    <t>"Parkování</t>
  </si>
  <si>
    <t>89</t>
  </si>
  <si>
    <t>59245030</t>
  </si>
  <si>
    <t>dlažba skladebná betonová 200x200mm tl 80mm přírodní</t>
  </si>
  <si>
    <t>-1845028909</t>
  </si>
  <si>
    <t>627*1,03</t>
  </si>
  <si>
    <t>90</t>
  </si>
  <si>
    <t>59245036</t>
  </si>
  <si>
    <t>dlažba plošná vegetační betonová 200x200mm tl 80mm barevná</t>
  </si>
  <si>
    <t>-1047886728</t>
  </si>
  <si>
    <t>412*1,03</t>
  </si>
  <si>
    <t>91</t>
  </si>
  <si>
    <t>592453090</t>
  </si>
  <si>
    <t>Zámková dlažba pro nevidomé červená tl.80mm</t>
  </si>
  <si>
    <t>357220214</t>
  </si>
  <si>
    <t>12*1,03</t>
  </si>
  <si>
    <t>Trubní vedení</t>
  </si>
  <si>
    <t>92</t>
  </si>
  <si>
    <t>871355221</t>
  </si>
  <si>
    <t>Kanalizační potrubí z tvrdého PVC systém KG v otevřeném výkopu ve sklonu do 20 %, tuhost třídy SN 8 DN 200</t>
  </si>
  <si>
    <t>-335510989</t>
  </si>
  <si>
    <t>"Přípojky UV</t>
  </si>
  <si>
    <t>93</t>
  </si>
  <si>
    <t>877315211</t>
  </si>
  <si>
    <t>D+M tvarovek na kanalizačním potrubí z trub z plastu z tvrdého PVC systém KG nebo z polypropylenu systém KG 2000 v otevřeném výkopu jednoosých DN 150</t>
  </si>
  <si>
    <t>906698230</t>
  </si>
  <si>
    <t>11*4</t>
  </si>
  <si>
    <t>94</t>
  </si>
  <si>
    <t>895941311</t>
  </si>
  <si>
    <t>D+M vpusti kanalizační uliční z betonových dílců</t>
  </si>
  <si>
    <t>-1097663258</t>
  </si>
  <si>
    <t>899103111</t>
  </si>
  <si>
    <t>Osazení poklopů litinových a ocelových včetně rámů hmotnosti jednotlivě přes 100 do 150 kg</t>
  </si>
  <si>
    <t>-772384434</t>
  </si>
  <si>
    <t>96</t>
  </si>
  <si>
    <t>286.R</t>
  </si>
  <si>
    <t>Rám s mříží 500x500 D 400 pro uliční vpusť polyplast</t>
  </si>
  <si>
    <t>869228530</t>
  </si>
  <si>
    <t>97</t>
  </si>
  <si>
    <t>899331111</t>
  </si>
  <si>
    <t>Výšková úprava uličního vstupu nebo vpusti do 200 mm zvýšením poklopu</t>
  </si>
  <si>
    <t>421937989</t>
  </si>
  <si>
    <t>98</t>
  </si>
  <si>
    <t>899623151</t>
  </si>
  <si>
    <t>Obetonování potrubí nebo zdiva stok betonem prostým v otevřeném výkopu, betonem tř. C 16/20</t>
  </si>
  <si>
    <t>-1557004116</t>
  </si>
  <si>
    <t>https://podminky.urs.cz/item/CS_URS_2025_02/899623151</t>
  </si>
  <si>
    <t>"Dle PD - obetonování potrubí</t>
  </si>
  <si>
    <t>44*1*0,4</t>
  </si>
  <si>
    <t>Ostatní konstrukce a práce, bourání</t>
  </si>
  <si>
    <t>99</t>
  </si>
  <si>
    <t>914111111</t>
  </si>
  <si>
    <t>Montáž svislé dopravní značky základní velikosti do 1 m2 objímkami na sloupky nebo konzoly</t>
  </si>
  <si>
    <t>-490767472</t>
  </si>
  <si>
    <t>"IP11c</t>
  </si>
  <si>
    <t>"IP11b+E8e</t>
  </si>
  <si>
    <t>"IP10a</t>
  </si>
  <si>
    <t>"IP12+E8e</t>
  </si>
  <si>
    <t>100</t>
  </si>
  <si>
    <t>404442360</t>
  </si>
  <si>
    <t>Výrobky a zabezpečovací prvky pro zařízení silniční značky dopravní svislé FeZn  plech FeZn AL     plech Al NK, 3M   povrchová úprava reflexní fólií tř.1 čtvercové značky P2, P3, P8, IP1-7,IP10,E1,E2,E6,E9,E10,E12,IJ4 750 x 750 mm FeZn</t>
  </si>
  <si>
    <t>-492833748</t>
  </si>
  <si>
    <t>101</t>
  </si>
  <si>
    <t>404442560</t>
  </si>
  <si>
    <t>Výrobky a zabezpečovací prvky pro zařízení silniční značky dopravní svislé FeZn  plech FeZn AL     plech Al NK, 3M   povrchová úprava reflexní fólií tř.1 obdélníkové značky IP8,IP9,IP11,IP12, IP13,IS15, IJ1-15, E2,E12 500x700 mm FeZn</t>
  </si>
  <si>
    <t>-1988594566</t>
  </si>
  <si>
    <t>102</t>
  </si>
  <si>
    <t>914511112</t>
  </si>
  <si>
    <t>Montáž sloupku dopravních značek délky do 3,5 m do hliníkové patky</t>
  </si>
  <si>
    <t>-1821644345</t>
  </si>
  <si>
    <t>103</t>
  </si>
  <si>
    <t>404452300</t>
  </si>
  <si>
    <t>Výrobky a zabezpečovací prvky pro zařízení silniční značky dopravní svislé sloupky Zn 70 - 350</t>
  </si>
  <si>
    <t>2095069715</t>
  </si>
  <si>
    <t>104</t>
  </si>
  <si>
    <t>404452410</t>
  </si>
  <si>
    <t>Výrobky a zabezpečovací prvky pro zařízení silniční značky dopravní svislé patky hliníkové HP 70</t>
  </si>
  <si>
    <t>575751091</t>
  </si>
  <si>
    <t>105</t>
  </si>
  <si>
    <t>915111115</t>
  </si>
  <si>
    <t>Vodorovné dopravní značení stříkané barvou dělící čára šířky 125 mm souvislá žlutá základní</t>
  </si>
  <si>
    <t>-1561304891</t>
  </si>
  <si>
    <t>V12a</t>
  </si>
  <si>
    <t>4,5</t>
  </si>
  <si>
    <t>106</t>
  </si>
  <si>
    <t>915121111</t>
  </si>
  <si>
    <t>Vodorovné dopravní značení stříkané barvou vodící čára bílá šířky 250 mm základní</t>
  </si>
  <si>
    <t>12004335</t>
  </si>
  <si>
    <t>V10b</t>
  </si>
  <si>
    <t>4,5*(6+5+3+4+6+3)</t>
  </si>
  <si>
    <t>107</t>
  </si>
  <si>
    <t>915131111.R</t>
  </si>
  <si>
    <t>Vodorovné dopravní značení stříkané barvou přechody pro chodce, šipky, symboly bílé základní</t>
  </si>
  <si>
    <t>990144529</t>
  </si>
  <si>
    <t>"V10f+ 2 piktogramy 225</t>
  </si>
  <si>
    <t>108</t>
  </si>
  <si>
    <t>916111123</t>
  </si>
  <si>
    <t>Osazení silniční obruby z dlažebních kostek v jedné řadě s ložem tl. přes 50 do 100 mm, s vyplněním a zatřením spár cementovou maltou z drobných kostek s boční opěrou z betonu prostého tř. C 12/15, do lože z betonu prostého téže značky</t>
  </si>
  <si>
    <t>570739635</t>
  </si>
  <si>
    <t>419</t>
  </si>
  <si>
    <t>109</t>
  </si>
  <si>
    <t>583801100</t>
  </si>
  <si>
    <t>Výrobky lomařské a kamenické pro komunikace (kostky dlažební, krajníky a obrubníky) kostka dlažební drobná žula (materiálová skupina I/2) 10 II A výběrové  (1t=5,2 m2)</t>
  </si>
  <si>
    <t>491097580</t>
  </si>
  <si>
    <t>(419*0,1)/4,6</t>
  </si>
  <si>
    <t>110</t>
  </si>
  <si>
    <t>916131213</t>
  </si>
  <si>
    <t>Osazení silničního obrubníku betonového se zřízením lože, s vyplněním a zatřením spár cementovou maltou stojatého s boční opěrou z betonu prostého tř. C 12/15, do lože z betonu prostého téže značky</t>
  </si>
  <si>
    <t>1598763978</t>
  </si>
  <si>
    <t>343</t>
  </si>
  <si>
    <t>111</t>
  </si>
  <si>
    <t>592174600</t>
  </si>
  <si>
    <t>Obrubníky betonové a železobetonové chodníkové ABO    2-15    100 x 15 x 25</t>
  </si>
  <si>
    <t>-610770875</t>
  </si>
  <si>
    <t>343*1,03</t>
  </si>
  <si>
    <t>112</t>
  </si>
  <si>
    <t>916231213</t>
  </si>
  <si>
    <t>Osazení chodníkového obrubníku betonového se zřízením lože, s vyplněním a zatřením spár cementovou maltou stojatého s boční opěrou z betonu prostého tř. C 12/15, do lože z betonu prostého téže značky</t>
  </si>
  <si>
    <t>2105136476</t>
  </si>
  <si>
    <t>647</t>
  </si>
  <si>
    <t>592174100</t>
  </si>
  <si>
    <t>Obrubníky betonové a železobetonové chodníkové ABO   100/10/25 II   100 x 10 x 25</t>
  </si>
  <si>
    <t>729095676</t>
  </si>
  <si>
    <t>647*1,03</t>
  </si>
  <si>
    <t>114</t>
  </si>
  <si>
    <t>916991121</t>
  </si>
  <si>
    <t>Lože pod obrubníky, krajníky nebo obruby z dlažebních kostek z betonu prostého tř. C 12/15</t>
  </si>
  <si>
    <t>-1488616927</t>
  </si>
  <si>
    <t>419*0,04</t>
  </si>
  <si>
    <t>343*0,06</t>
  </si>
  <si>
    <t>647*0,05</t>
  </si>
  <si>
    <t>76*0,06</t>
  </si>
  <si>
    <t>115</t>
  </si>
  <si>
    <t>919726124</t>
  </si>
  <si>
    <t>Geotextilie netkaná pro ochranu, separaci nebo filtraci měrná hmotnost přes 500 do 800 g/m2</t>
  </si>
  <si>
    <t>-1839308350</t>
  </si>
  <si>
    <t>https://podminky.urs.cz/item/CS_URS_2025_02/919726124</t>
  </si>
  <si>
    <t>412+412</t>
  </si>
  <si>
    <t>116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</si>
  <si>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</si>
  <si>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</si>
  <si>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442497506</t>
  </si>
  <si>
    <t>https://podminky.urs.cz/item/CS_URS_2025_02/919732211</t>
  </si>
  <si>
    <t>117</t>
  </si>
  <si>
    <t>919735111</t>
  </si>
  <si>
    <t>Řezání stávajícího živičného krytu nebo podkladu hloubky do 50 mm</t>
  </si>
  <si>
    <t>1371701671</t>
  </si>
  <si>
    <t>https://podminky.urs.cz/item/CS_URS_2025_02/919735111</t>
  </si>
  <si>
    <t>17,1</t>
  </si>
  <si>
    <t>118</t>
  </si>
  <si>
    <t>935114211</t>
  </si>
  <si>
    <t>Osazení štěrbinového odvodňovacího betonového žlabu rozměru 220x260 mm (mikroštěrbinového) bez vnitřního spádu</t>
  </si>
  <si>
    <t>-499733665</t>
  </si>
  <si>
    <t>https://podminky.urs.cz/item/CS_URS_2025_02/935114211</t>
  </si>
  <si>
    <t>119</t>
  </si>
  <si>
    <t>RMAT0001</t>
  </si>
  <si>
    <t>Žlab štěrbinový D400 přírodní – 1000×200×200 mm</t>
  </si>
  <si>
    <t>-1551573547</t>
  </si>
  <si>
    <t>120</t>
  </si>
  <si>
    <t>961055111</t>
  </si>
  <si>
    <t>Bourání základů z betonu železového</t>
  </si>
  <si>
    <t>-1956459770</t>
  </si>
  <si>
    <t>"Základ oplocení</t>
  </si>
  <si>
    <t>5,5</t>
  </si>
  <si>
    <t>121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</si>
  <si>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</si>
  <si>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</si>
  <si>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1391925017</t>
  </si>
  <si>
    <t>122</t>
  </si>
  <si>
    <t>966006132.R</t>
  </si>
  <si>
    <t>Přemístění stávající DZ</t>
  </si>
  <si>
    <t>-1892870551</t>
  </si>
  <si>
    <t>"Posun stávajícího označení ulice</t>
  </si>
  <si>
    <t>977151126</t>
  </si>
  <si>
    <t>Jádrové vrty diamantovými korunkami do stavebních materiálů (železobetonu, betonu, cihel, obkladů, dlažeb, kamene) průměru přes 200 do 225 mm</t>
  </si>
  <si>
    <t>-1513571008</t>
  </si>
  <si>
    <t>"Navrtávka</t>
  </si>
  <si>
    <t>R</t>
  </si>
  <si>
    <t>Kompletní zřízení kabelové chráničky + rezervní vč. zemních prací</t>
  </si>
  <si>
    <t>-2083786922</t>
  </si>
  <si>
    <t>997</t>
  </si>
  <si>
    <t>Přesun sutě</t>
  </si>
  <si>
    <t>125</t>
  </si>
  <si>
    <t>997221611</t>
  </si>
  <si>
    <t>Nakládání na dopravní prostředky pro vodorovnou dopravu suti</t>
  </si>
  <si>
    <t>-1445440918</t>
  </si>
  <si>
    <t>153*0,35*2</t>
  </si>
  <si>
    <t>545*0,05*2,4</t>
  </si>
  <si>
    <t>477*0,3*1,8</t>
  </si>
  <si>
    <t>545*0,24*1,8</t>
  </si>
  <si>
    <t>477*0,1*1,8</t>
  </si>
  <si>
    <t>369*0,05*2,1</t>
  </si>
  <si>
    <t>369*80/1000</t>
  </si>
  <si>
    <t>420*0,06*2,1</t>
  </si>
  <si>
    <t>420*120/1000</t>
  </si>
  <si>
    <t>420*0,04*2,1</t>
  </si>
  <si>
    <t>420*0,1/4,6</t>
  </si>
  <si>
    <t>4*2,1</t>
  </si>
  <si>
    <t>5,5*2,4</t>
  </si>
  <si>
    <t>126</t>
  </si>
  <si>
    <t>997221561</t>
  </si>
  <si>
    <t>Vodorovná doprava suti bez naložení, ale se složením a s hrubým urovnáním na vzdálenost do 1 km</t>
  </si>
  <si>
    <t>311292775</t>
  </si>
  <si>
    <t>988,975</t>
  </si>
  <si>
    <t>127</t>
  </si>
  <si>
    <t>997221569</t>
  </si>
  <si>
    <t>Vodorovná doprava suti bez naložení, ale se složením a s hrubým urovnáním Příplatek k ceně za každý další i započatý 1 km přes 1 km</t>
  </si>
  <si>
    <t>-1862129521</t>
  </si>
  <si>
    <t>988,975*9</t>
  </si>
  <si>
    <t>128</t>
  </si>
  <si>
    <t>997221815</t>
  </si>
  <si>
    <t>Poplatek za uložení stavebního odpadu na skládce (skládkovné) betonového</t>
  </si>
  <si>
    <t>-121398507</t>
  </si>
  <si>
    <t>129</t>
  </si>
  <si>
    <t>997221845</t>
  </si>
  <si>
    <t>Poplatek za uložení stavebního odpadu na skládce (skládkovné) z asfaltových povrchů</t>
  </si>
  <si>
    <t>-1456076126</t>
  </si>
  <si>
    <t>130</t>
  </si>
  <si>
    <t>997221855</t>
  </si>
  <si>
    <t>Poplatek za uložení stavebního odpadu na skládce (skládkovné) z kameniva</t>
  </si>
  <si>
    <t>-1868875872</t>
  </si>
  <si>
    <t>998</t>
  </si>
  <si>
    <t>Přesun hmot</t>
  </si>
  <si>
    <t>131</t>
  </si>
  <si>
    <t>-1940676973</t>
  </si>
  <si>
    <t>PSV</t>
  </si>
  <si>
    <t>Práce a dodávky PSV</t>
  </si>
  <si>
    <t>711</t>
  </si>
  <si>
    <t>Izolace proti vodě, vlhkosti a plynům</t>
  </si>
  <si>
    <t>132</t>
  </si>
  <si>
    <t>711491471</t>
  </si>
  <si>
    <t>Provedení pojistné izolace proti vodě fólií položenou volně s přelepením spojů na ploše vodorovné V</t>
  </si>
  <si>
    <t>-1055039318</t>
  </si>
  <si>
    <t>https://podminky.urs.cz/item/CS_URS_2025_02/711491471</t>
  </si>
  <si>
    <t>133</t>
  </si>
  <si>
    <t>28323112</t>
  </si>
  <si>
    <t>fólie HDPE (940-950kg/m3) na skládky a proti zemní vlhkosti nad úrovní terénu tl 1,5mm</t>
  </si>
  <si>
    <t>1678952322</t>
  </si>
  <si>
    <t>412*1,0605 'Přepočtené koeficientem množství</t>
  </si>
  <si>
    <t>VRN</t>
  </si>
  <si>
    <t>Vedlejší rozpočtové náklady</t>
  </si>
  <si>
    <t>VRN1</t>
  </si>
  <si>
    <t>Průzkumné, geodetické a projektové práce</t>
  </si>
  <si>
    <t>134</t>
  </si>
  <si>
    <t>012002000</t>
  </si>
  <si>
    <t>Geodetické práce</t>
  </si>
  <si>
    <t>…</t>
  </si>
  <si>
    <t>1024</t>
  </si>
  <si>
    <t>-1508357931</t>
  </si>
  <si>
    <t>135</t>
  </si>
  <si>
    <t>012002000.R</t>
  </si>
  <si>
    <t>Geometrický plán/geodetické zaměření</t>
  </si>
  <si>
    <t>-1775001139</t>
  </si>
  <si>
    <t>VRN3</t>
  </si>
  <si>
    <t>Zařízení staveniště</t>
  </si>
  <si>
    <t>136</t>
  </si>
  <si>
    <t>030001000</t>
  </si>
  <si>
    <t>876781786</t>
  </si>
  <si>
    <t>VRN4</t>
  </si>
  <si>
    <t>Inženýrská činnost</t>
  </si>
  <si>
    <t>137</t>
  </si>
  <si>
    <t>040001000</t>
  </si>
  <si>
    <t>Vytýčení sítí</t>
  </si>
  <si>
    <t>-1344774583</t>
  </si>
  <si>
    <t>138</t>
  </si>
  <si>
    <t>043134000</t>
  </si>
  <si>
    <t>Zkoušky zatěžovací</t>
  </si>
  <si>
    <t>1750437952</t>
  </si>
  <si>
    <t>139</t>
  </si>
  <si>
    <t>045002000</t>
  </si>
  <si>
    <t>Kompletační a koordinační činnost</t>
  </si>
  <si>
    <t>-1185380232</t>
  </si>
  <si>
    <t>VRN7</t>
  </si>
  <si>
    <t>Provozní vlivy</t>
  </si>
  <si>
    <t>140</t>
  </si>
  <si>
    <t>070001000</t>
  </si>
  <si>
    <t>748162876</t>
  </si>
  <si>
    <t>141</t>
  </si>
  <si>
    <t>072002000</t>
  </si>
  <si>
    <t>Provizorní dopravní značení</t>
  </si>
  <si>
    <t>443581392</t>
  </si>
  <si>
    <t>SO 301 - Odvodnění parkovišť</t>
  </si>
  <si>
    <t xml:space="preserve">    8 - Vedení trubní dálková a přípojná</t>
  </si>
  <si>
    <t>131251202</t>
  </si>
  <si>
    <t>Hloubení zapažených jam a zářezů strojně s urovnáním dna do předepsaného profilu a spádu v hornině třídy těžitelnosti I skupiny 3 přes 20 do 50 m3</t>
  </si>
  <si>
    <t>-432449039</t>
  </si>
  <si>
    <t>https://podminky.urs.cz/item/CS_URS_2025_02/131251202</t>
  </si>
  <si>
    <t>"Š1 "1,7*1,5*1,7</t>
  </si>
  <si>
    <t>"Š6 "1,7*1,5*1,3</t>
  </si>
  <si>
    <t>"Š5 "1,7*1,5*1,2</t>
  </si>
  <si>
    <t>"Š4 "1,7*1,5*1,2</t>
  </si>
  <si>
    <t>"Š3 "1,7*1,5*1,1</t>
  </si>
  <si>
    <t>"VPD1 "1,7*1,5*1,1</t>
  </si>
  <si>
    <t>"Š2 "1,7*1,5*1,2</t>
  </si>
  <si>
    <t>"Š7 "1,7*1,5*1,4</t>
  </si>
  <si>
    <t>"ORL "2*3*2,1</t>
  </si>
  <si>
    <t>131251204</t>
  </si>
  <si>
    <t>Hloubení zapažených jam a zářezů strojně s urovnáním dna do předepsaného profilu a spádu v hornině třídy těžitelnosti I skupiny 3 přes 100 do 500 m3</t>
  </si>
  <si>
    <t>-122898314</t>
  </si>
  <si>
    <t>https://podminky.urs.cz/item/CS_URS_2025_02/131251204</t>
  </si>
  <si>
    <t>"Vsak</t>
  </si>
  <si>
    <t>6*17*1,6</t>
  </si>
  <si>
    <t>132251254</t>
  </si>
  <si>
    <t>Hloubení nezapažených rýh šířky přes 800 do 2 000 mm strojně s urovnáním dna do předepsaného profilu a spádu v hornině třídy těžitelnosti I skupiny 3 přes 100 do 500 m3</t>
  </si>
  <si>
    <t>-1663626956</t>
  </si>
  <si>
    <t>https://podminky.urs.cz/item/CS_URS_2025_02/132251254</t>
  </si>
  <si>
    <t>135*1,1*1,15</t>
  </si>
  <si>
    <t>"Napojení na štěrbinové žlaby</t>
  </si>
  <si>
    <t>(4,2*1,1*1)*6</t>
  </si>
  <si>
    <t>Zřízení pažení a rozepření stěn rýh pro podzemní vedení příložné pro jakoukoliv mezerovitost, hloubky do 2 m</t>
  </si>
  <si>
    <t>-1387176257</t>
  </si>
  <si>
    <t>https://podminky.urs.cz/item/CS_URS_2025_02/151101101</t>
  </si>
  <si>
    <t>"Š1 "(1,7+1,5)*2*1,7</t>
  </si>
  <si>
    <t>"Š6 "(1,7+1,5)*2*1,3</t>
  </si>
  <si>
    <t>"Š7 "(1,7+1,5)*2*1,4</t>
  </si>
  <si>
    <t>"Vsak "16*1,6*2</t>
  </si>
  <si>
    <t>151101102</t>
  </si>
  <si>
    <t>Zřízení pažení a rozepření stěn rýh pro podzemní vedení příložné pro jakoukoliv mezerovitost, hloubky přes 2 do 4 m</t>
  </si>
  <si>
    <t>-1428574223</t>
  </si>
  <si>
    <t>https://podminky.urs.cz/item/CS_URS_2025_02/151101102</t>
  </si>
  <si>
    <t>"ORL "(2+3)*2*2,1</t>
  </si>
  <si>
    <t>2072158279</t>
  </si>
  <si>
    <t>https://podminky.urs.cz/item/CS_URS_2025_02/151101111</t>
  </si>
  <si>
    <t>79,36</t>
  </si>
  <si>
    <t>151101112</t>
  </si>
  <si>
    <t>Odstranění pažení a rozepření stěn rýh pro podzemní vedení s uložením materiálu na vzdálenost do 3 m od kraje výkopu příložné, hloubky přes 2 do 4 m</t>
  </si>
  <si>
    <t>200697832</t>
  </si>
  <si>
    <t>https://podminky.urs.cz/item/CS_URS_2025_02/151101112</t>
  </si>
  <si>
    <t>-2135033132</t>
  </si>
  <si>
    <t>38,61+163,2+198,495</t>
  </si>
  <si>
    <t>-102*0,89</t>
  </si>
  <si>
    <t>-2110861119</t>
  </si>
  <si>
    <t>309,525</t>
  </si>
  <si>
    <t>383737914</t>
  </si>
  <si>
    <t>1287568328</t>
  </si>
  <si>
    <t>309,525*1,8</t>
  </si>
  <si>
    <t>174111101</t>
  </si>
  <si>
    <t>Zásyp sypaninou z jakékoliv horniny ručně s uložením výkopku ve vrstvách se zhutněním jam, šachet, rýh nebo kolem objektů v těchto vykopávkách</t>
  </si>
  <si>
    <t>386891262</t>
  </si>
  <si>
    <t>https://podminky.urs.cz/item/CS_URS_2025_02/174111101</t>
  </si>
  <si>
    <t>-19,662</t>
  </si>
  <si>
    <t>-0,5</t>
  </si>
  <si>
    <t>-4,2</t>
  </si>
  <si>
    <t>-0,1*7</t>
  </si>
  <si>
    <t>-0,2*1</t>
  </si>
  <si>
    <t>58343959</t>
  </si>
  <si>
    <t>kamenivo drcené hrubé frakce 32/63</t>
  </si>
  <si>
    <t>906196263</t>
  </si>
  <si>
    <t>(102*0,6)*1,1*2</t>
  </si>
  <si>
    <t>58344171</t>
  </si>
  <si>
    <t>štěrkodrť frakce 0/32</t>
  </si>
  <si>
    <t>-1815708794</t>
  </si>
  <si>
    <t>(284,263-(102*0,6))*1,1*2</t>
  </si>
  <si>
    <t>698528405</t>
  </si>
  <si>
    <t>-2142016961</t>
  </si>
  <si>
    <t>315082658</t>
  </si>
  <si>
    <t>102*0,03 'Přepočtené koeficientem množství</t>
  </si>
  <si>
    <t>213141121</t>
  </si>
  <si>
    <t>Zřízení vrstvy z geotextilie filtrační, separační, odvodňovací, ochranné, výztužné nebo protierozní ve sklonu přes 1:5 do 1:2, šířky do 3 m</t>
  </si>
  <si>
    <t>1457324656</t>
  </si>
  <si>
    <t>https://podminky.urs.cz/item/CS_URS_2025_02/213141121</t>
  </si>
  <si>
    <t>"Dle PD - obalení vsaku</t>
  </si>
  <si>
    <t>232</t>
  </si>
  <si>
    <t>69311228</t>
  </si>
  <si>
    <t>geotextilie netkaná separační, ochranná, filtrační, drenážní PES 250g/m2</t>
  </si>
  <si>
    <t>766443108</t>
  </si>
  <si>
    <t>232*1,1845 'Přepočtené koeficientem množství</t>
  </si>
  <si>
    <t>386130101</t>
  </si>
  <si>
    <t>Montáž odlučovačů ropných látek polyetylenových, průtoku 3 l/s</t>
  </si>
  <si>
    <t>-220625159</t>
  </si>
  <si>
    <t>https://podminky.urs.cz/item/CS_URS_2025_02/386130101</t>
  </si>
  <si>
    <t>odlučovač ropných látek PE</t>
  </si>
  <si>
    <t>1043166414</t>
  </si>
  <si>
    <t>"Dle PD - specifikace vč. jednotlivých dílů</t>
  </si>
  <si>
    <t>451572111</t>
  </si>
  <si>
    <t>Lože pod potrubí, stoky a drobné objekty v otevřeném výkopu z kameniva drobného těženého 0 až 4 mm</t>
  </si>
  <si>
    <t>135208265</t>
  </si>
  <si>
    <t>https://podminky.urs.cz/item/CS_URS_2025_02/451572111</t>
  </si>
  <si>
    <t>135*1,1*0,1</t>
  </si>
  <si>
    <t>25,2*1,1*0,1</t>
  </si>
  <si>
    <t>1,7*1,5*0,1*8</t>
  </si>
  <si>
    <t>564251111</t>
  </si>
  <si>
    <t>Podklad nebo podsyp ze štěrkopísku ŠP s rozprostřením, vlhčením a zhutněním plochy přes 100 m2, po zhutnění tl. 150 mm</t>
  </si>
  <si>
    <t>-704743309</t>
  </si>
  <si>
    <t>https://podminky.urs.cz/item/CS_URS_2025_02/564251111</t>
  </si>
  <si>
    <t>"Dle PD - vsak</t>
  </si>
  <si>
    <t>17*6</t>
  </si>
  <si>
    <t>Vedení trubní dálková a přípojná</t>
  </si>
  <si>
    <t>871313122</t>
  </si>
  <si>
    <t>Montáž kanalizačního potrubí z tvrdého PVC-U hladkého plnostěnného tuhost SN 10 DN 160</t>
  </si>
  <si>
    <t>1057912072</t>
  </si>
  <si>
    <t>https://podminky.urs.cz/item/CS_URS_2025_02/871313122</t>
  </si>
  <si>
    <t>4,2*6</t>
  </si>
  <si>
    <t>28611174</t>
  </si>
  <si>
    <t>trubka kanalizační PVC-U plnostěnná jednovrstvá DN 160x3000mm SN10</t>
  </si>
  <si>
    <t>-940017453</t>
  </si>
  <si>
    <t>25,2*1,03 'Přepočtené koeficientem množství</t>
  </si>
  <si>
    <t>871353121</t>
  </si>
  <si>
    <t>Montáž kanalizačního potrubí z tvrdého PVC-U hladkého plnostěnného tuhost SN 8 DN 200</t>
  </si>
  <si>
    <t>381784789</t>
  </si>
  <si>
    <t>https://podminky.urs.cz/item/CS_URS_2025_02/871353121</t>
  </si>
  <si>
    <t>"Ventilace vsaku</t>
  </si>
  <si>
    <t>28611168</t>
  </si>
  <si>
    <t>trubka kanalizační PVC-U plnostěnná jednovrstvá DN 200x3000mm SN8</t>
  </si>
  <si>
    <t>1966842278</t>
  </si>
  <si>
    <t>2*1,03 'Přepočtené koeficientem množství</t>
  </si>
  <si>
    <t>871353122</t>
  </si>
  <si>
    <t>Montáž kanalizačního potrubí z tvrdého PVC-U hladkého plnostěnného tuhost SN 10 DN 200</t>
  </si>
  <si>
    <t>-713426757</t>
  </si>
  <si>
    <t>https://podminky.urs.cz/item/CS_URS_2025_02/871353122</t>
  </si>
  <si>
    <t>135+10</t>
  </si>
  <si>
    <t>28611177</t>
  </si>
  <si>
    <t>trubka kanalizační PVC-U plnostěnná jednovrstvá DN 200x3000mm SN10</t>
  </si>
  <si>
    <t>-731966667</t>
  </si>
  <si>
    <t>145*1,03 'Přepočtené koeficientem množství</t>
  </si>
  <si>
    <t>894812008</t>
  </si>
  <si>
    <t>Revizní a čistící šachta z polypropylenu PP pro hladké trouby DN 400 šachtové dno (DN šachty / DN trubního vedení) DN 400/200 pravý a levý přítok</t>
  </si>
  <si>
    <t>652912278</t>
  </si>
  <si>
    <t>https://podminky.urs.cz/item/CS_URS_2025_02/894812008</t>
  </si>
  <si>
    <t>"Š1 "1</t>
  </si>
  <si>
    <t>894812032</t>
  </si>
  <si>
    <t>Revizní a čistící šachta z polypropylenu PP pro hladké trouby DN 400 roura šachtová korugovaná bez hrdla, světlé hloubky 1500 mm</t>
  </si>
  <si>
    <t>-221504096</t>
  </si>
  <si>
    <t>https://podminky.urs.cz/item/CS_URS_2025_02/894812032</t>
  </si>
  <si>
    <t>894812041</t>
  </si>
  <si>
    <t>Revizní a čistící šachta z polypropylenu PP pro hladké trouby DN 400 roura šachtová korugovaná Příplatek k cenám 2031 - 2035 za uříznutí šachtové roury</t>
  </si>
  <si>
    <t>-1214671919</t>
  </si>
  <si>
    <t>https://podminky.urs.cz/item/CS_URS_2025_02/894812041</t>
  </si>
  <si>
    <t>894812051</t>
  </si>
  <si>
    <t>Revizní a čistící šachta z polypropylenu PP pro hladké trouby DN 400 poklop plastový (pro třídu zatížení) pochůzí (A15)</t>
  </si>
  <si>
    <t>-1852209974</t>
  </si>
  <si>
    <t>https://podminky.urs.cz/item/CS_URS_2025_02/894812051</t>
  </si>
  <si>
    <t>894812112</t>
  </si>
  <si>
    <t>Revizní a čistící šachta z polypropylenu PP pro hladké trouby DN 315 šachtové dno (DN šachty / DN trubního vedení) DN 315/150 pravý nebo levý přítok</t>
  </si>
  <si>
    <t>803781729</t>
  </si>
  <si>
    <t>https://podminky.urs.cz/item/CS_URS_2025_02/894812112</t>
  </si>
  <si>
    <t>"Š2 "1</t>
  </si>
  <si>
    <t>894812116</t>
  </si>
  <si>
    <t>Revizní a čistící šachta z polypropylenu PP pro hladké trouby DN 315 šachtové dno (DN šachty / DN trubního vedení) DN 315/200 přímý tok</t>
  </si>
  <si>
    <t>196018077</t>
  </si>
  <si>
    <t>https://podminky.urs.cz/item/CS_URS_2025_02/894812116</t>
  </si>
  <si>
    <t>"Š6 "1</t>
  </si>
  <si>
    <t>"Š5 "1</t>
  </si>
  <si>
    <t>"Š3 "1</t>
  </si>
  <si>
    <t>"VPD1 "1</t>
  </si>
  <si>
    <t>"Š7 "1</t>
  </si>
  <si>
    <t>894812117</t>
  </si>
  <si>
    <t>Revizní a čistící šachta z polypropylenu PP pro hladké trouby DN 315 šachtové dno (DN šachty / DN trubního vedení) DN 315/200 pravý nebo levý přítok</t>
  </si>
  <si>
    <t>134613359</t>
  </si>
  <si>
    <t>https://podminky.urs.cz/item/CS_URS_2025_02/894812117</t>
  </si>
  <si>
    <t>"Š4 "1</t>
  </si>
  <si>
    <t>894812131</t>
  </si>
  <si>
    <t>Revizní a čistící šachta z polypropylenu PP pro hladké trouby DN 315 roura šachtová korugovaná bez hrdla, světlé hloubky 1250 mm</t>
  </si>
  <si>
    <t>230682806</t>
  </si>
  <si>
    <t>https://podminky.urs.cz/item/CS_URS_2025_02/894812131</t>
  </si>
  <si>
    <t>894812141</t>
  </si>
  <si>
    <t>Revizní a čistící šachta z polypropylenu PP pro hladké trouby DN 315 roura šachtová korugovaná teleskopická (včetně těsnění) 375 mm</t>
  </si>
  <si>
    <t>-1444437648</t>
  </si>
  <si>
    <t>https://podminky.urs.cz/item/CS_URS_2025_02/894812141</t>
  </si>
  <si>
    <t>894812149</t>
  </si>
  <si>
    <t>Revizní a čistící šachta z polypropylenu PP pro hladké trouby DN 315 roura šachtová korugovaná Příplatek k cenám 2131 - 2142 za uříznutí šachtové roury</t>
  </si>
  <si>
    <t>-529437140</t>
  </si>
  <si>
    <t>https://podminky.urs.cz/item/CS_URS_2025_02/894812149</t>
  </si>
  <si>
    <t>894812156</t>
  </si>
  <si>
    <t>Revizní a čistící šachta z polypropylenu PP pro hladké trouby DN 315 poklop plastový s teleskopickou trubkou</t>
  </si>
  <si>
    <t>2056562993</t>
  </si>
  <si>
    <t>https://podminky.urs.cz/item/CS_URS_2025_02/894812156</t>
  </si>
  <si>
    <t>894812163</t>
  </si>
  <si>
    <t>Revizní a čistící šachta z polypropylenu PP pro hladké trouby DN 315 poklop litinový (pro třídu zatížení) plný do teleskopické trubky (D400)</t>
  </si>
  <si>
    <t>1787077357</t>
  </si>
  <si>
    <t>https://podminky.urs.cz/item/CS_URS_2025_02/894812163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</si>
  <si>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</si>
  <si>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</si>
  <si>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-426642973</t>
  </si>
  <si>
    <t>https://podminky.urs.cz/item/CS_URS_2025_02/998276101</t>
  </si>
  <si>
    <t xml:space="preserve">Sanace pláně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</si>
</sst>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3101115" TargetMode="External"/><Relationship Id="rId13" Type="http://schemas.openxmlformats.org/officeDocument/2006/relationships/hyperlink" Target="https://podminky.urs.cz/item/CS_URS_2025_02/103911.R" TargetMode="External"/><Relationship Id="rId18" Type="http://schemas.openxmlformats.org/officeDocument/2006/relationships/hyperlink" Target="https://podminky.urs.cz/item/CS_URS_2025_02/211971110" TargetMode="External"/><Relationship Id="rId26" Type="http://schemas.openxmlformats.org/officeDocument/2006/relationships/hyperlink" Target="https://podminky.urs.cz/item/CS_URS_2025_02/919726124" TargetMode="External"/><Relationship Id="rId3" Type="http://schemas.openxmlformats.org/officeDocument/2006/relationships/hyperlink" Target="https://podminky.urs.cz/item/CS_URS_2025_02/112151313" TargetMode="External"/><Relationship Id="rId21" Type="http://schemas.openxmlformats.org/officeDocument/2006/relationships/hyperlink" Target="https://podminky.urs.cz/item/CS_URS_2025_02/564231111" TargetMode="External"/><Relationship Id="rId7" Type="http://schemas.openxmlformats.org/officeDocument/2006/relationships/hyperlink" Target="https://podminky.urs.cz/item/CS_URS_2025_02/112151318" TargetMode="External"/><Relationship Id="rId12" Type="http://schemas.openxmlformats.org/officeDocument/2006/relationships/hyperlink" Target="https://podminky.urs.cz/item/CS_URS_2025_02/184911421" TargetMode="External"/><Relationship Id="rId17" Type="http://schemas.openxmlformats.org/officeDocument/2006/relationships/hyperlink" Target="https://podminky.urs.cz/item/CS_URS_2025_02/998231311" TargetMode="External"/><Relationship Id="rId25" Type="http://schemas.openxmlformats.org/officeDocument/2006/relationships/hyperlink" Target="https://podminky.urs.cz/item/CS_URS_2025_02/899623151" TargetMode="External"/><Relationship Id="rId2" Type="http://schemas.openxmlformats.org/officeDocument/2006/relationships/hyperlink" Target="https://podminky.urs.cz/item/CS_URS_2025_02/112151312" TargetMode="External"/><Relationship Id="rId16" Type="http://schemas.openxmlformats.org/officeDocument/2006/relationships/hyperlink" Target="https://podminky.urs.cz/item/CS_URS_2025_02/185851129" TargetMode="External"/><Relationship Id="rId20" Type="http://schemas.openxmlformats.org/officeDocument/2006/relationships/hyperlink" Target="https://podminky.urs.cz/item/CS_URS_2025_02/564211111" TargetMode="External"/><Relationship Id="rId29" Type="http://schemas.openxmlformats.org/officeDocument/2006/relationships/hyperlink" Target="https://podminky.urs.cz/item/CS_URS_2025_02/935114211" TargetMode="External"/><Relationship Id="rId1" Type="http://schemas.openxmlformats.org/officeDocument/2006/relationships/hyperlink" Target="https://podminky.urs.cz/item/CS_URS_2025_02/112151311" TargetMode="External"/><Relationship Id="rId6" Type="http://schemas.openxmlformats.org/officeDocument/2006/relationships/hyperlink" Target="https://podminky.urs.cz/item/CS_URS_2025_02/112151317" TargetMode="External"/><Relationship Id="rId11" Type="http://schemas.openxmlformats.org/officeDocument/2006/relationships/hyperlink" Target="https://podminky.urs.cz/item/CS_URS_2025_02/184215411" TargetMode="External"/><Relationship Id="rId24" Type="http://schemas.openxmlformats.org/officeDocument/2006/relationships/hyperlink" Target="https://podminky.urs.cz/item/CS_URS_2025_02/577175122" TargetMode="External"/><Relationship Id="rId5" Type="http://schemas.openxmlformats.org/officeDocument/2006/relationships/hyperlink" Target="https://podminky.urs.cz/item/CS_URS_2025_02/112151316" TargetMode="External"/><Relationship Id="rId15" Type="http://schemas.openxmlformats.org/officeDocument/2006/relationships/hyperlink" Target="https://podminky.urs.cz/item/CS_URS_2025_02/185851121" TargetMode="External"/><Relationship Id="rId23" Type="http://schemas.openxmlformats.org/officeDocument/2006/relationships/hyperlink" Target="https://podminky.urs.cz/item/CS_URS_2025_02/564952113" TargetMode="External"/><Relationship Id="rId28" Type="http://schemas.openxmlformats.org/officeDocument/2006/relationships/hyperlink" Target="https://podminky.urs.cz/item/CS_URS_2025_02/919735111" TargetMode="External"/><Relationship Id="rId10" Type="http://schemas.openxmlformats.org/officeDocument/2006/relationships/hyperlink" Target="https://podminky.urs.cz/item/CS_URS_2025_02/184215132" TargetMode="External"/><Relationship Id="rId19" Type="http://schemas.openxmlformats.org/officeDocument/2006/relationships/hyperlink" Target="https://podminky.urs.cz/item/CS_URS_2025_02/212752102" TargetMode="External"/><Relationship Id="rId31" Type="http://schemas.openxmlformats.org/officeDocument/2006/relationships/drawing" Target="../drawings/drawing2.xml"/><Relationship Id="rId4" Type="http://schemas.openxmlformats.org/officeDocument/2006/relationships/hyperlink" Target="https://podminky.urs.cz/item/CS_URS_2025_02/112151314" TargetMode="External"/><Relationship Id="rId9" Type="http://schemas.openxmlformats.org/officeDocument/2006/relationships/hyperlink" Target="https://podminky.urs.cz/item/CS_URS_2025_02/184102116" TargetMode="External"/><Relationship Id="rId14" Type="http://schemas.openxmlformats.org/officeDocument/2006/relationships/hyperlink" Target="https://podminky.urs.cz/item/CS_URS_2025_02/185804311" TargetMode="External"/><Relationship Id="rId22" Type="http://schemas.openxmlformats.org/officeDocument/2006/relationships/hyperlink" Target="https://podminky.urs.cz/item/CS_URS_2025_02/564972111" TargetMode="External"/><Relationship Id="rId27" Type="http://schemas.openxmlformats.org/officeDocument/2006/relationships/hyperlink" Target="https://podminky.urs.cz/item/CS_URS_2025_02/919732211" TargetMode="External"/><Relationship Id="rId30" Type="http://schemas.openxmlformats.org/officeDocument/2006/relationships/hyperlink" Target="https://podminky.urs.cz/item/CS_URS_2025_02/71149147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4111101" TargetMode="External"/><Relationship Id="rId13" Type="http://schemas.openxmlformats.org/officeDocument/2006/relationships/hyperlink" Target="https://podminky.urs.cz/item/CS_URS_2025_02/871313122" TargetMode="External"/><Relationship Id="rId18" Type="http://schemas.openxmlformats.org/officeDocument/2006/relationships/hyperlink" Target="https://podminky.urs.cz/item/CS_URS_2025_02/894812041" TargetMode="External"/><Relationship Id="rId26" Type="http://schemas.openxmlformats.org/officeDocument/2006/relationships/hyperlink" Target="https://podminky.urs.cz/item/CS_URS_2025_02/894812156" TargetMode="External"/><Relationship Id="rId3" Type="http://schemas.openxmlformats.org/officeDocument/2006/relationships/hyperlink" Target="https://podminky.urs.cz/item/CS_URS_2025_02/132251254" TargetMode="External"/><Relationship Id="rId21" Type="http://schemas.openxmlformats.org/officeDocument/2006/relationships/hyperlink" Target="https://podminky.urs.cz/item/CS_URS_2025_02/894812116" TargetMode="External"/><Relationship Id="rId7" Type="http://schemas.openxmlformats.org/officeDocument/2006/relationships/hyperlink" Target="https://podminky.urs.cz/item/CS_URS_2025_02/151101112" TargetMode="External"/><Relationship Id="rId12" Type="http://schemas.openxmlformats.org/officeDocument/2006/relationships/hyperlink" Target="https://podminky.urs.cz/item/CS_URS_2025_02/564251111" TargetMode="External"/><Relationship Id="rId17" Type="http://schemas.openxmlformats.org/officeDocument/2006/relationships/hyperlink" Target="https://podminky.urs.cz/item/CS_URS_2025_02/894812032" TargetMode="External"/><Relationship Id="rId25" Type="http://schemas.openxmlformats.org/officeDocument/2006/relationships/hyperlink" Target="https://podminky.urs.cz/item/CS_URS_2025_02/894812149" TargetMode="External"/><Relationship Id="rId2" Type="http://schemas.openxmlformats.org/officeDocument/2006/relationships/hyperlink" Target="https://podminky.urs.cz/item/CS_URS_2025_02/131251204" TargetMode="External"/><Relationship Id="rId16" Type="http://schemas.openxmlformats.org/officeDocument/2006/relationships/hyperlink" Target="https://podminky.urs.cz/item/CS_URS_2025_02/894812008" TargetMode="External"/><Relationship Id="rId20" Type="http://schemas.openxmlformats.org/officeDocument/2006/relationships/hyperlink" Target="https://podminky.urs.cz/item/CS_URS_2025_02/894812112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https://podminky.urs.cz/item/CS_URS_2025_02/131251202" TargetMode="External"/><Relationship Id="rId6" Type="http://schemas.openxmlformats.org/officeDocument/2006/relationships/hyperlink" Target="https://podminky.urs.cz/item/CS_URS_2025_02/151101111" TargetMode="External"/><Relationship Id="rId11" Type="http://schemas.openxmlformats.org/officeDocument/2006/relationships/hyperlink" Target="https://podminky.urs.cz/item/CS_URS_2025_02/451572111" TargetMode="External"/><Relationship Id="rId24" Type="http://schemas.openxmlformats.org/officeDocument/2006/relationships/hyperlink" Target="https://podminky.urs.cz/item/CS_URS_2025_02/894812141" TargetMode="External"/><Relationship Id="rId5" Type="http://schemas.openxmlformats.org/officeDocument/2006/relationships/hyperlink" Target="https://podminky.urs.cz/item/CS_URS_2025_02/151101102" TargetMode="External"/><Relationship Id="rId15" Type="http://schemas.openxmlformats.org/officeDocument/2006/relationships/hyperlink" Target="https://podminky.urs.cz/item/CS_URS_2025_02/871353122" TargetMode="External"/><Relationship Id="rId23" Type="http://schemas.openxmlformats.org/officeDocument/2006/relationships/hyperlink" Target="https://podminky.urs.cz/item/CS_URS_2025_02/894812131" TargetMode="External"/><Relationship Id="rId28" Type="http://schemas.openxmlformats.org/officeDocument/2006/relationships/hyperlink" Target="https://podminky.urs.cz/item/CS_URS_2025_02/998276101" TargetMode="External"/><Relationship Id="rId10" Type="http://schemas.openxmlformats.org/officeDocument/2006/relationships/hyperlink" Target="https://podminky.urs.cz/item/CS_URS_2025_02/386130101" TargetMode="External"/><Relationship Id="rId19" Type="http://schemas.openxmlformats.org/officeDocument/2006/relationships/hyperlink" Target="https://podminky.urs.cz/item/CS_URS_2025_02/894812051" TargetMode="External"/><Relationship Id="rId4" Type="http://schemas.openxmlformats.org/officeDocument/2006/relationships/hyperlink" Target="https://podminky.urs.cz/item/CS_URS_2025_02/151101101" TargetMode="External"/><Relationship Id="rId9" Type="http://schemas.openxmlformats.org/officeDocument/2006/relationships/hyperlink" Target="https://podminky.urs.cz/item/CS_URS_2025_02/213141121" TargetMode="External"/><Relationship Id="rId14" Type="http://schemas.openxmlformats.org/officeDocument/2006/relationships/hyperlink" Target="https://podminky.urs.cz/item/CS_URS_2025_02/871353121" TargetMode="External"/><Relationship Id="rId22" Type="http://schemas.openxmlformats.org/officeDocument/2006/relationships/hyperlink" Target="https://podminky.urs.cz/item/CS_URS_2025_02/894812117" TargetMode="External"/><Relationship Id="rId27" Type="http://schemas.openxmlformats.org/officeDocument/2006/relationships/hyperlink" Target="https://podminky.urs.cz/item/CS_URS_2025_02/894812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opLeftCell="A30" workbookViewId="0">
      <selection activeCell="M57" sqref="M5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90" t="s">
        <v>6</v>
      </c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>
      <c r="B5" s="20"/>
      <c r="D5" s="24" t="s">
        <v>14</v>
      </c>
      <c r="K5" s="220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R5" s="20"/>
      <c r="BE5" s="217" t="s">
        <v>16</v>
      </c>
      <c r="BS5" s="17" t="s">
        <v>7</v>
      </c>
    </row>
    <row r="6" spans="1:74" ht="36.950000000000003" customHeight="1">
      <c r="B6" s="20"/>
      <c r="D6" s="26" t="s">
        <v>17</v>
      </c>
      <c r="K6" s="221" t="s">
        <v>18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R6" s="20"/>
      <c r="BE6" s="218"/>
      <c r="BS6" s="17" t="s">
        <v>7</v>
      </c>
    </row>
    <row r="7" spans="1:74" ht="12" customHeight="1">
      <c r="B7" s="20"/>
      <c r="D7" s="27" t="s">
        <v>19</v>
      </c>
      <c r="K7" s="25" t="s">
        <v>3</v>
      </c>
      <c r="AK7" s="27" t="s">
        <v>20</v>
      </c>
      <c r="AN7" s="25" t="s">
        <v>3</v>
      </c>
      <c r="AR7" s="20"/>
      <c r="BE7" s="218"/>
      <c r="BS7" s="17" t="s">
        <v>7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18"/>
      <c r="BS8" s="17" t="s">
        <v>7</v>
      </c>
    </row>
    <row r="9" spans="1:74" ht="14.45" customHeight="1">
      <c r="B9" s="20"/>
      <c r="AR9" s="20"/>
      <c r="BE9" s="218"/>
      <c r="BS9" s="17" t="s">
        <v>7</v>
      </c>
    </row>
    <row r="10" spans="1:74" ht="12" customHeight="1">
      <c r="B10" s="20"/>
      <c r="D10" s="27" t="s">
        <v>25</v>
      </c>
      <c r="AK10" s="27" t="s">
        <v>26</v>
      </c>
      <c r="AN10" s="25" t="s">
        <v>3</v>
      </c>
      <c r="AR10" s="20"/>
      <c r="BE10" s="218"/>
      <c r="BS10" s="17" t="s">
        <v>7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3</v>
      </c>
      <c r="AR11" s="20"/>
      <c r="BE11" s="218"/>
      <c r="BS11" s="17" t="s">
        <v>7</v>
      </c>
    </row>
    <row r="12" spans="1:74" ht="6.95" customHeight="1">
      <c r="B12" s="20"/>
      <c r="AR12" s="20"/>
      <c r="BE12" s="218"/>
      <c r="BS12" s="17" t="s">
        <v>7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18"/>
      <c r="BS13" s="17" t="s">
        <v>7</v>
      </c>
    </row>
    <row r="14" spans="1:74" ht="12.75">
      <c r="B14" s="20"/>
      <c r="E14" s="222" t="s">
        <v>30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7" t="s">
        <v>28</v>
      </c>
      <c r="AN14" s="29" t="s">
        <v>30</v>
      </c>
      <c r="AR14" s="20"/>
      <c r="BE14" s="218"/>
      <c r="BS14" s="17" t="s">
        <v>7</v>
      </c>
    </row>
    <row r="15" spans="1:74" ht="6.95" customHeight="1">
      <c r="B15" s="20"/>
      <c r="AR15" s="20"/>
      <c r="BE15" s="218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3</v>
      </c>
      <c r="AR16" s="20"/>
      <c r="BE16" s="218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3</v>
      </c>
      <c r="AR17" s="20"/>
      <c r="BE17" s="218"/>
      <c r="BS17" s="17" t="s">
        <v>33</v>
      </c>
    </row>
    <row r="18" spans="2:71" ht="6.95" customHeight="1">
      <c r="B18" s="20"/>
      <c r="AR18" s="20"/>
      <c r="BE18" s="218"/>
      <c r="BS18" s="17" t="s">
        <v>7</v>
      </c>
    </row>
    <row r="19" spans="2:71" ht="12" customHeight="1">
      <c r="B19" s="20"/>
      <c r="D19" s="27" t="s">
        <v>34</v>
      </c>
      <c r="AK19" s="27" t="s">
        <v>26</v>
      </c>
      <c r="AN19" s="25" t="s">
        <v>3</v>
      </c>
      <c r="AR19" s="20"/>
      <c r="BE19" s="218"/>
      <c r="BS19" s="17" t="s">
        <v>7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3</v>
      </c>
      <c r="AR20" s="20"/>
      <c r="BE20" s="218"/>
      <c r="BS20" s="17" t="s">
        <v>4</v>
      </c>
    </row>
    <row r="21" spans="2:71" ht="6.95" customHeight="1">
      <c r="B21" s="20"/>
      <c r="AR21" s="20"/>
      <c r="BE21" s="218"/>
    </row>
    <row r="22" spans="2:71" ht="12" customHeight="1">
      <c r="B22" s="20"/>
      <c r="D22" s="27" t="s">
        <v>36</v>
      </c>
      <c r="AR22" s="20"/>
      <c r="BE22" s="218"/>
    </row>
    <row r="23" spans="2:71" ht="47.25" customHeight="1">
      <c r="B23" s="20"/>
      <c r="E23" s="224" t="s">
        <v>37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R23" s="20"/>
      <c r="BE23" s="218"/>
    </row>
    <row r="24" spans="2:71" ht="6.95" customHeight="1">
      <c r="B24" s="20"/>
      <c r="AR24" s="20"/>
      <c r="BE24" s="218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8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5">
        <f>ROUND(AG54,2)</f>
        <v>0</v>
      </c>
      <c r="AL26" s="226"/>
      <c r="AM26" s="226"/>
      <c r="AN26" s="226"/>
      <c r="AO26" s="226"/>
      <c r="AR26" s="32"/>
      <c r="BE26" s="218"/>
    </row>
    <row r="27" spans="2:71" s="1" customFormat="1" ht="6.95" customHeight="1">
      <c r="B27" s="32"/>
      <c r="AR27" s="32"/>
      <c r="BE27" s="218"/>
    </row>
    <row r="28" spans="2:71" s="1" customFormat="1" ht="12.75">
      <c r="B28" s="32"/>
      <c r="L28" s="227" t="s">
        <v>39</v>
      </c>
      <c r="M28" s="227"/>
      <c r="N28" s="227"/>
      <c r="O28" s="227"/>
      <c r="P28" s="227"/>
      <c r="W28" s="227" t="s">
        <v>40</v>
      </c>
      <c r="X28" s="227"/>
      <c r="Y28" s="227"/>
      <c r="Z28" s="227"/>
      <c r="AA28" s="227"/>
      <c r="AB28" s="227"/>
      <c r="AC28" s="227"/>
      <c r="AD28" s="227"/>
      <c r="AE28" s="227"/>
      <c r="AK28" s="227" t="s">
        <v>41</v>
      </c>
      <c r="AL28" s="227"/>
      <c r="AM28" s="227"/>
      <c r="AN28" s="227"/>
      <c r="AO28" s="227"/>
      <c r="AR28" s="32"/>
      <c r="BE28" s="218"/>
    </row>
    <row r="29" spans="2:71" s="2" customFormat="1" ht="14.45" customHeight="1">
      <c r="B29" s="36"/>
      <c r="D29" s="27" t="s">
        <v>42</v>
      </c>
      <c r="F29" s="27" t="s">
        <v>43</v>
      </c>
      <c r="L29" s="212">
        <v>0.21</v>
      </c>
      <c r="M29" s="211"/>
      <c r="N29" s="211"/>
      <c r="O29" s="211"/>
      <c r="P29" s="211"/>
      <c r="W29" s="210">
        <f>ROUND(AZ54, 2)</f>
        <v>0</v>
      </c>
      <c r="X29" s="211"/>
      <c r="Y29" s="211"/>
      <c r="Z29" s="211"/>
      <c r="AA29" s="211"/>
      <c r="AB29" s="211"/>
      <c r="AC29" s="211"/>
      <c r="AD29" s="211"/>
      <c r="AE29" s="211"/>
      <c r="AK29" s="210">
        <f>ROUND(AV54, 2)</f>
        <v>0</v>
      </c>
      <c r="AL29" s="211"/>
      <c r="AM29" s="211"/>
      <c r="AN29" s="211"/>
      <c r="AO29" s="211"/>
      <c r="AR29" s="36"/>
      <c r="BE29" s="219"/>
    </row>
    <row r="30" spans="2:71" s="2" customFormat="1" ht="14.45" customHeight="1">
      <c r="B30" s="36"/>
      <c r="F30" s="27" t="s">
        <v>44</v>
      </c>
      <c r="L30" s="212">
        <v>0.15</v>
      </c>
      <c r="M30" s="211"/>
      <c r="N30" s="211"/>
      <c r="O30" s="211"/>
      <c r="P30" s="211"/>
      <c r="W30" s="210">
        <f>ROUND(BA54, 2)</f>
        <v>0</v>
      </c>
      <c r="X30" s="211"/>
      <c r="Y30" s="211"/>
      <c r="Z30" s="211"/>
      <c r="AA30" s="211"/>
      <c r="AB30" s="211"/>
      <c r="AC30" s="211"/>
      <c r="AD30" s="211"/>
      <c r="AE30" s="211"/>
      <c r="AK30" s="210">
        <f>ROUND(AW54, 2)</f>
        <v>0</v>
      </c>
      <c r="AL30" s="211"/>
      <c r="AM30" s="211"/>
      <c r="AN30" s="211"/>
      <c r="AO30" s="211"/>
      <c r="AR30" s="36"/>
      <c r="BE30" s="219"/>
    </row>
    <row r="31" spans="2:71" s="2" customFormat="1" ht="14.45" hidden="1" customHeight="1">
      <c r="B31" s="36"/>
      <c r="F31" s="27" t="s">
        <v>45</v>
      </c>
      <c r="L31" s="212">
        <v>0.21</v>
      </c>
      <c r="M31" s="211"/>
      <c r="N31" s="211"/>
      <c r="O31" s="211"/>
      <c r="P31" s="211"/>
      <c r="W31" s="210">
        <f>ROUND(BB54,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0">
        <v>0</v>
      </c>
      <c r="AL31" s="211"/>
      <c r="AM31" s="211"/>
      <c r="AN31" s="211"/>
      <c r="AO31" s="211"/>
      <c r="AR31" s="36"/>
      <c r="BE31" s="219"/>
    </row>
    <row r="32" spans="2:71" s="2" customFormat="1" ht="14.45" hidden="1" customHeight="1">
      <c r="B32" s="36"/>
      <c r="F32" s="27" t="s">
        <v>46</v>
      </c>
      <c r="L32" s="212">
        <v>0.15</v>
      </c>
      <c r="M32" s="211"/>
      <c r="N32" s="211"/>
      <c r="O32" s="211"/>
      <c r="P32" s="211"/>
      <c r="W32" s="210">
        <f>ROUND(BC54,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0">
        <v>0</v>
      </c>
      <c r="AL32" s="211"/>
      <c r="AM32" s="211"/>
      <c r="AN32" s="211"/>
      <c r="AO32" s="211"/>
      <c r="AR32" s="36"/>
      <c r="BE32" s="219"/>
    </row>
    <row r="33" spans="2:44" s="2" customFormat="1" ht="14.45" hidden="1" customHeight="1">
      <c r="B33" s="36"/>
      <c r="F33" s="27" t="s">
        <v>47</v>
      </c>
      <c r="L33" s="212">
        <v>0</v>
      </c>
      <c r="M33" s="211"/>
      <c r="N33" s="211"/>
      <c r="O33" s="211"/>
      <c r="P33" s="211"/>
      <c r="W33" s="210">
        <f>ROUND(BD54, 2)</f>
        <v>0</v>
      </c>
      <c r="X33" s="211"/>
      <c r="Y33" s="211"/>
      <c r="Z33" s="211"/>
      <c r="AA33" s="211"/>
      <c r="AB33" s="211"/>
      <c r="AC33" s="211"/>
      <c r="AD33" s="211"/>
      <c r="AE33" s="211"/>
      <c r="AK33" s="210">
        <v>0</v>
      </c>
      <c r="AL33" s="211"/>
      <c r="AM33" s="211"/>
      <c r="AN33" s="211"/>
      <c r="AO33" s="211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13" t="s">
        <v>50</v>
      </c>
      <c r="Y35" s="214"/>
      <c r="Z35" s="214"/>
      <c r="AA35" s="214"/>
      <c r="AB35" s="214"/>
      <c r="AC35" s="39"/>
      <c r="AD35" s="39"/>
      <c r="AE35" s="39"/>
      <c r="AF35" s="39"/>
      <c r="AG35" s="39"/>
      <c r="AH35" s="39"/>
      <c r="AI35" s="39"/>
      <c r="AJ35" s="39"/>
      <c r="AK35" s="215">
        <f>SUM(AK26:AK33)</f>
        <v>0</v>
      </c>
      <c r="AL35" s="214"/>
      <c r="AM35" s="214"/>
      <c r="AN35" s="214"/>
      <c r="AO35" s="216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14</v>
      </c>
      <c r="AR44" s="45"/>
    </row>
    <row r="45" spans="2:44" s="4" customFormat="1" ht="36.950000000000003" customHeight="1">
      <c r="B45" s="46"/>
      <c r="C45" s="47" t="s">
        <v>17</v>
      </c>
      <c r="L45" s="201" t="str">
        <f>K6</f>
        <v>Komunikace, parkoviště a chodník na ul. M. Henryho a Plechanovova, k.ú. Hrušov</v>
      </c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Ostrava</v>
      </c>
      <c r="AI47" s="27" t="s">
        <v>23</v>
      </c>
      <c r="AM47" s="203" t="str">
        <f>IF(AN8= "","",AN8)</f>
        <v>29. 11. 2021</v>
      </c>
      <c r="AN47" s="203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ÚMOb Slezská Ostrava</v>
      </c>
      <c r="AI49" s="27" t="s">
        <v>31</v>
      </c>
      <c r="AM49" s="204" t="str">
        <f>IF(E17="","",E17)</f>
        <v>VS Projekt, s.r.o.</v>
      </c>
      <c r="AN49" s="205"/>
      <c r="AO49" s="205"/>
      <c r="AP49" s="205"/>
      <c r="AR49" s="32"/>
      <c r="AS49" s="206" t="s">
        <v>52</v>
      </c>
      <c r="AT49" s="207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04" t="str">
        <f>IF(E20="","",E20)</f>
        <v xml:space="preserve"> </v>
      </c>
      <c r="AN50" s="205"/>
      <c r="AO50" s="205"/>
      <c r="AP50" s="205"/>
      <c r="AR50" s="32"/>
      <c r="AS50" s="208"/>
      <c r="AT50" s="209"/>
      <c r="BD50" s="53"/>
    </row>
    <row r="51" spans="1:91" s="1" customFormat="1" ht="10.9" customHeight="1">
      <c r="B51" s="32"/>
      <c r="AR51" s="32"/>
      <c r="AS51" s="208"/>
      <c r="AT51" s="209"/>
      <c r="BD51" s="53"/>
    </row>
    <row r="52" spans="1:91" s="1" customFormat="1" ht="29.25" customHeight="1">
      <c r="B52" s="32"/>
      <c r="C52" s="197" t="s">
        <v>53</v>
      </c>
      <c r="D52" s="198"/>
      <c r="E52" s="198"/>
      <c r="F52" s="198"/>
      <c r="G52" s="198"/>
      <c r="H52" s="54"/>
      <c r="I52" s="199" t="s">
        <v>54</v>
      </c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200" t="s">
        <v>55</v>
      </c>
      <c r="AH52" s="198"/>
      <c r="AI52" s="198"/>
      <c r="AJ52" s="198"/>
      <c r="AK52" s="198"/>
      <c r="AL52" s="198"/>
      <c r="AM52" s="198"/>
      <c r="AN52" s="199" t="s">
        <v>56</v>
      </c>
      <c r="AO52" s="198"/>
      <c r="AP52" s="198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95">
        <f>ROUND(SUM(AG55:AG56),2)</f>
        <v>0</v>
      </c>
      <c r="AH54" s="195"/>
      <c r="AI54" s="195"/>
      <c r="AJ54" s="195"/>
      <c r="AK54" s="195"/>
      <c r="AL54" s="195"/>
      <c r="AM54" s="195"/>
      <c r="AN54" s="196">
        <f>SUM(AG54,AT54)</f>
        <v>0</v>
      </c>
      <c r="AO54" s="196"/>
      <c r="AP54" s="196"/>
      <c r="AQ54" s="64" t="s">
        <v>3</v>
      </c>
      <c r="AR54" s="60"/>
      <c r="AS54" s="65">
        <f>ROUND(SUM(AS55:AS56),2)</f>
        <v>0</v>
      </c>
      <c r="AT54" s="66">
        <f>ROUND(SUM(AV54:AW54),2)</f>
        <v>0</v>
      </c>
      <c r="AU54" s="67">
        <f>ROUND(SUM(AU55:AU56),5)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ROUND(SUM(AZ55:AZ56),2)</f>
        <v>0</v>
      </c>
      <c r="BA54" s="66">
        <f>ROUND(SUM(BA55:BA56),2)</f>
        <v>0</v>
      </c>
      <c r="BB54" s="66">
        <f>ROUND(SUM(BB55:BB56),2)</f>
        <v>0</v>
      </c>
      <c r="BC54" s="66">
        <f>ROUND(SUM(BC55:BC56),2)</f>
        <v>0</v>
      </c>
      <c r="BD54" s="68">
        <f>ROUND(SUM(BD55:BD56),2)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3</v>
      </c>
    </row>
    <row r="55" spans="1:91" s="6" customFormat="1" ht="16.5" customHeight="1">
      <c r="A55" s="71" t="s">
        <v>76</v>
      </c>
      <c r="B55" s="72"/>
      <c r="C55" s="73"/>
      <c r="D55" s="194" t="s">
        <v>77</v>
      </c>
      <c r="E55" s="194"/>
      <c r="F55" s="194"/>
      <c r="G55" s="194"/>
      <c r="H55" s="194"/>
      <c r="I55" s="74"/>
      <c r="J55" s="194" t="s">
        <v>78</v>
      </c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2">
        <f>'01 - Komunikace, parkoviš...'!J30</f>
        <v>0</v>
      </c>
      <c r="AH55" s="193"/>
      <c r="AI55" s="193"/>
      <c r="AJ55" s="193"/>
      <c r="AK55" s="193"/>
      <c r="AL55" s="193"/>
      <c r="AM55" s="193"/>
      <c r="AN55" s="192">
        <f>SUM(AG55,AT55)</f>
        <v>0</v>
      </c>
      <c r="AO55" s="193"/>
      <c r="AP55" s="193"/>
      <c r="AQ55" s="75" t="s">
        <v>79</v>
      </c>
      <c r="AR55" s="72"/>
      <c r="AS55" s="76">
        <v>0</v>
      </c>
      <c r="AT55" s="77">
        <f>ROUND(SUM(AV55:AW55),2)</f>
        <v>0</v>
      </c>
      <c r="AU55" s="78">
        <f>'01 - Komunikace, parkoviš...'!P99</f>
        <v>0</v>
      </c>
      <c r="AV55" s="77">
        <f>'01 - Komunikace, parkoviš...'!J33</f>
        <v>0</v>
      </c>
      <c r="AW55" s="77">
        <f>'01 - Komunikace, parkoviš...'!J34</f>
        <v>0</v>
      </c>
      <c r="AX55" s="77">
        <f>'01 - Komunikace, parkoviš...'!J35</f>
        <v>0</v>
      </c>
      <c r="AY55" s="77">
        <f>'01 - Komunikace, parkoviš...'!J36</f>
        <v>0</v>
      </c>
      <c r="AZ55" s="77">
        <f>'01 - Komunikace, parkoviš...'!F33</f>
        <v>0</v>
      </c>
      <c r="BA55" s="77">
        <f>'01 - Komunikace, parkoviš...'!F34</f>
        <v>0</v>
      </c>
      <c r="BB55" s="77">
        <f>'01 - Komunikace, parkoviš...'!F35</f>
        <v>0</v>
      </c>
      <c r="BC55" s="77">
        <f>'01 - Komunikace, parkoviš...'!F36</f>
        <v>0</v>
      </c>
      <c r="BD55" s="79">
        <f>'01 - Komunikace, parkoviš...'!F37</f>
        <v>0</v>
      </c>
      <c r="BT55" s="80" t="s">
        <v>80</v>
      </c>
      <c r="BV55" s="80" t="s">
        <v>74</v>
      </c>
      <c r="BW55" s="80" t="s">
        <v>81</v>
      </c>
      <c r="BX55" s="80" t="s">
        <v>5</v>
      </c>
      <c r="CL55" s="80" t="s">
        <v>3</v>
      </c>
      <c r="CM55" s="80" t="s">
        <v>82</v>
      </c>
    </row>
    <row r="56" spans="1:91" s="6" customFormat="1" ht="16.5" customHeight="1">
      <c r="A56" s="71" t="s">
        <v>76</v>
      </c>
      <c r="B56" s="72"/>
      <c r="C56" s="73"/>
      <c r="D56" s="194" t="s">
        <v>83</v>
      </c>
      <c r="E56" s="194"/>
      <c r="F56" s="194"/>
      <c r="G56" s="194"/>
      <c r="H56" s="194"/>
      <c r="I56" s="74"/>
      <c r="J56" s="194" t="s">
        <v>84</v>
      </c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2">
        <f>'SO 301 - Odvodnění parkovišť'!J30</f>
        <v>0</v>
      </c>
      <c r="AH56" s="193"/>
      <c r="AI56" s="193"/>
      <c r="AJ56" s="193"/>
      <c r="AK56" s="193"/>
      <c r="AL56" s="193"/>
      <c r="AM56" s="193"/>
      <c r="AN56" s="192">
        <f>SUM(AG56,AT56)</f>
        <v>0</v>
      </c>
      <c r="AO56" s="193"/>
      <c r="AP56" s="193"/>
      <c r="AQ56" s="75" t="s">
        <v>79</v>
      </c>
      <c r="AR56" s="72"/>
      <c r="AS56" s="81">
        <v>0</v>
      </c>
      <c r="AT56" s="82">
        <f>ROUND(SUM(AV56:AW56),2)</f>
        <v>0</v>
      </c>
      <c r="AU56" s="83">
        <f>'SO 301 - Odvodnění parkovišť'!P87</f>
        <v>0</v>
      </c>
      <c r="AV56" s="82">
        <f>'SO 301 - Odvodnění parkovišť'!J33</f>
        <v>0</v>
      </c>
      <c r="AW56" s="82">
        <f>'SO 301 - Odvodnění parkovišť'!J34</f>
        <v>0</v>
      </c>
      <c r="AX56" s="82">
        <f>'SO 301 - Odvodnění parkovišť'!J35</f>
        <v>0</v>
      </c>
      <c r="AY56" s="82">
        <f>'SO 301 - Odvodnění parkovišť'!J36</f>
        <v>0</v>
      </c>
      <c r="AZ56" s="82">
        <f>'SO 301 - Odvodnění parkovišť'!F33</f>
        <v>0</v>
      </c>
      <c r="BA56" s="82">
        <f>'SO 301 - Odvodnění parkovišť'!F34</f>
        <v>0</v>
      </c>
      <c r="BB56" s="82">
        <f>'SO 301 - Odvodnění parkovišť'!F35</f>
        <v>0</v>
      </c>
      <c r="BC56" s="82">
        <f>'SO 301 - Odvodnění parkovišť'!F36</f>
        <v>0</v>
      </c>
      <c r="BD56" s="84">
        <f>'SO 301 - Odvodnění parkovišť'!F37</f>
        <v>0</v>
      </c>
      <c r="BT56" s="80" t="s">
        <v>80</v>
      </c>
      <c r="BV56" s="80" t="s">
        <v>74</v>
      </c>
      <c r="BW56" s="80" t="s">
        <v>85</v>
      </c>
      <c r="BX56" s="80" t="s">
        <v>5</v>
      </c>
      <c r="CL56" s="80" t="s">
        <v>3</v>
      </c>
      <c r="CM56" s="80" t="s">
        <v>82</v>
      </c>
    </row>
    <row r="57" spans="1:91" s="1" customFormat="1" ht="30" customHeight="1">
      <c r="B57" s="32"/>
      <c r="AR57" s="32"/>
    </row>
    <row r="58" spans="1:91" s="1" customFormat="1" ht="6.95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</row>
  </sheetData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01 - Komunikace, parkoviš...'!C2" display="/"/>
    <hyperlink ref="A56" location="'SO 301 - Odvodnění parkovišť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14"/>
  <sheetViews>
    <sheetView showGridLines="0" tabSelected="1" topLeftCell="A259" workbookViewId="0">
      <selection activeCell="W112" sqref="W11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6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7" t="s">
        <v>81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hidden="1" customHeight="1">
      <c r="B4" s="20"/>
      <c r="D4" s="21" t="s">
        <v>86</v>
      </c>
      <c r="L4" s="20"/>
      <c r="M4" s="85" t="s">
        <v>11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17</v>
      </c>
      <c r="L6" s="20"/>
    </row>
    <row r="7" spans="2:46" ht="26.25" hidden="1" customHeight="1">
      <c r="B7" s="20"/>
      <c r="E7" s="229" t="str">
        <f>'Rekapitulace stavby'!K6</f>
        <v>Komunikace, parkoviště a chodník na ul. M. Henryho a Plechanovova, k.ú. Hrušov</v>
      </c>
      <c r="F7" s="230"/>
      <c r="G7" s="230"/>
      <c r="H7" s="230"/>
      <c r="L7" s="20"/>
    </row>
    <row r="8" spans="2:46" s="1" customFormat="1" ht="12" hidden="1" customHeight="1">
      <c r="B8" s="32"/>
      <c r="D8" s="27" t="s">
        <v>87</v>
      </c>
      <c r="L8" s="32"/>
    </row>
    <row r="9" spans="2:46" s="1" customFormat="1" ht="16.5" hidden="1" customHeight="1">
      <c r="B9" s="32"/>
      <c r="E9" s="201" t="s">
        <v>88</v>
      </c>
      <c r="F9" s="228"/>
      <c r="G9" s="228"/>
      <c r="H9" s="228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hidden="1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29. 11. 2021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25</v>
      </c>
      <c r="I14" s="27" t="s">
        <v>26</v>
      </c>
      <c r="J14" s="25" t="s">
        <v>3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3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1" t="str">
        <f>'Rekapitulace stavby'!E14</f>
        <v>Vyplň údaj</v>
      </c>
      <c r="F18" s="220"/>
      <c r="G18" s="220"/>
      <c r="H18" s="22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26</v>
      </c>
      <c r="J20" s="25" t="s">
        <v>3</v>
      </c>
      <c r="L20" s="32"/>
    </row>
    <row r="21" spans="2:12" s="1" customFormat="1" ht="18" hidden="1" customHeight="1">
      <c r="B21" s="32"/>
      <c r="E21" s="25" t="s">
        <v>32</v>
      </c>
      <c r="I21" s="27" t="s">
        <v>28</v>
      </c>
      <c r="J21" s="25" t="s">
        <v>3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6"/>
      <c r="E27" s="224" t="s">
        <v>3</v>
      </c>
      <c r="F27" s="224"/>
      <c r="G27" s="224"/>
      <c r="H27" s="224"/>
      <c r="L27" s="86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hidden="1" customHeight="1">
      <c r="B30" s="32"/>
      <c r="D30" s="87" t="s">
        <v>38</v>
      </c>
      <c r="J30" s="63">
        <f>ROUND(J99, 2)</f>
        <v>0</v>
      </c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hidden="1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hidden="1" customHeight="1">
      <c r="B33" s="32"/>
      <c r="D33" s="52" t="s">
        <v>42</v>
      </c>
      <c r="E33" s="27" t="s">
        <v>43</v>
      </c>
      <c r="F33" s="88">
        <f>ROUND((SUM(BE99:BE613)),  2)</f>
        <v>0</v>
      </c>
      <c r="I33" s="89">
        <v>0.21</v>
      </c>
      <c r="J33" s="88">
        <f>ROUND(((SUM(BE99:BE613))*I33),  2)</f>
        <v>0</v>
      </c>
      <c r="L33" s="32"/>
    </row>
    <row r="34" spans="2:12" s="1" customFormat="1" ht="14.45" hidden="1" customHeight="1">
      <c r="B34" s="32"/>
      <c r="E34" s="27" t="s">
        <v>44</v>
      </c>
      <c r="F34" s="88">
        <f>ROUND((SUM(BF99:BF613)),  2)</f>
        <v>0</v>
      </c>
      <c r="I34" s="89">
        <v>0.15</v>
      </c>
      <c r="J34" s="88">
        <f>ROUND(((SUM(BF99:BF613))*I34),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ROUND((SUM(BG99:BG613)),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ROUND((SUM(BH99:BH613)),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ROUND((SUM(BI99:BI613)),  2)</f>
        <v>0</v>
      </c>
      <c r="I37" s="89">
        <v>0</v>
      </c>
      <c r="J37" s="88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hidden="1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1" spans="2:12" hidden="1"/>
    <row r="42" spans="2:12" hidden="1"/>
    <row r="43" spans="2:12" hidden="1"/>
    <row r="44" spans="2:12" s="1" customFormat="1" ht="6.95" hidden="1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hidden="1" customHeight="1">
      <c r="B45" s="32"/>
      <c r="C45" s="21" t="s">
        <v>89</v>
      </c>
      <c r="L45" s="32"/>
    </row>
    <row r="46" spans="2:12" s="1" customFormat="1" ht="6.95" hidden="1" customHeight="1">
      <c r="B46" s="32"/>
      <c r="L46" s="32"/>
    </row>
    <row r="47" spans="2:12" s="1" customFormat="1" ht="12" hidden="1" customHeight="1">
      <c r="B47" s="32"/>
      <c r="C47" s="27" t="s">
        <v>17</v>
      </c>
      <c r="L47" s="32"/>
    </row>
    <row r="48" spans="2:12" s="1" customFormat="1" ht="26.25" hidden="1" customHeight="1">
      <c r="B48" s="32"/>
      <c r="E48" s="229" t="str">
        <f>E7</f>
        <v>Komunikace, parkoviště a chodník na ul. M. Henryho a Plechanovova, k.ú. Hrušov</v>
      </c>
      <c r="F48" s="230"/>
      <c r="G48" s="230"/>
      <c r="H48" s="230"/>
      <c r="L48" s="32"/>
    </row>
    <row r="49" spans="2:47" s="1" customFormat="1" ht="12" hidden="1" customHeight="1">
      <c r="B49" s="32"/>
      <c r="C49" s="27" t="s">
        <v>87</v>
      </c>
      <c r="L49" s="32"/>
    </row>
    <row r="50" spans="2:47" s="1" customFormat="1" ht="16.5" hidden="1" customHeight="1">
      <c r="B50" s="32"/>
      <c r="E50" s="201" t="str">
        <f>E9</f>
        <v>01 - Komunikace, parkoviště a chodník</v>
      </c>
      <c r="F50" s="228"/>
      <c r="G50" s="228"/>
      <c r="H50" s="228"/>
      <c r="L50" s="32"/>
    </row>
    <row r="51" spans="2:47" s="1" customFormat="1" ht="6.95" hidden="1" customHeight="1">
      <c r="B51" s="32"/>
      <c r="L51" s="32"/>
    </row>
    <row r="52" spans="2:47" s="1" customFormat="1" ht="12" hidden="1" customHeight="1">
      <c r="B52" s="32"/>
      <c r="C52" s="27" t="s">
        <v>21</v>
      </c>
      <c r="F52" s="25" t="str">
        <f>F12</f>
        <v>Ostrava</v>
      </c>
      <c r="I52" s="27" t="s">
        <v>23</v>
      </c>
      <c r="J52" s="49" t="str">
        <f>IF(J12="","",J12)</f>
        <v>29. 11. 2021</v>
      </c>
      <c r="L52" s="32"/>
    </row>
    <row r="53" spans="2:47" s="1" customFormat="1" ht="6.95" hidden="1" customHeight="1">
      <c r="B53" s="32"/>
      <c r="L53" s="32"/>
    </row>
    <row r="54" spans="2:47" s="1" customFormat="1" ht="15.2" hidden="1" customHeight="1">
      <c r="B54" s="32"/>
      <c r="C54" s="27" t="s">
        <v>25</v>
      </c>
      <c r="F54" s="25" t="str">
        <f>E15</f>
        <v>ÚMOb Slezská Ostrava</v>
      </c>
      <c r="I54" s="27" t="s">
        <v>31</v>
      </c>
      <c r="J54" s="30" t="str">
        <f>E21</f>
        <v>VS Projekt, s.r.o.</v>
      </c>
      <c r="L54" s="32"/>
    </row>
    <row r="55" spans="2:47" s="1" customFormat="1" ht="15.2" hidden="1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 xml:space="preserve"> </v>
      </c>
      <c r="L55" s="32"/>
    </row>
    <row r="56" spans="2:47" s="1" customFormat="1" ht="10.35" hidden="1" customHeight="1">
      <c r="B56" s="32"/>
      <c r="L56" s="32"/>
    </row>
    <row r="57" spans="2:47" s="1" customFormat="1" ht="29.25" hidden="1" customHeight="1">
      <c r="B57" s="32"/>
      <c r="C57" s="96" t="s">
        <v>90</v>
      </c>
      <c r="D57" s="90"/>
      <c r="E57" s="90"/>
      <c r="F57" s="90"/>
      <c r="G57" s="90"/>
      <c r="H57" s="90"/>
      <c r="I57" s="90"/>
      <c r="J57" s="97" t="s">
        <v>91</v>
      </c>
      <c r="K57" s="90"/>
      <c r="L57" s="32"/>
    </row>
    <row r="58" spans="2:47" s="1" customFormat="1" ht="10.35" hidden="1" customHeight="1">
      <c r="B58" s="32"/>
      <c r="L58" s="32"/>
    </row>
    <row r="59" spans="2:47" s="1" customFormat="1" ht="22.9" hidden="1" customHeight="1">
      <c r="B59" s="32"/>
      <c r="C59" s="98" t="s">
        <v>70</v>
      </c>
      <c r="J59" s="63">
        <f>J99</f>
        <v>0</v>
      </c>
      <c r="L59" s="32"/>
      <c r="AU59" s="17" t="s">
        <v>92</v>
      </c>
    </row>
    <row r="60" spans="2:47" s="8" customFormat="1" ht="24.95" hidden="1" customHeight="1">
      <c r="B60" s="99"/>
      <c r="D60" s="100" t="s">
        <v>93</v>
      </c>
      <c r="E60" s="101"/>
      <c r="F60" s="101"/>
      <c r="G60" s="101"/>
      <c r="H60" s="101"/>
      <c r="I60" s="101"/>
      <c r="J60" s="102">
        <f>J100</f>
        <v>0</v>
      </c>
      <c r="L60" s="99"/>
    </row>
    <row r="61" spans="2:47" s="9" customFormat="1" ht="19.899999999999999" hidden="1" customHeight="1">
      <c r="B61" s="103"/>
      <c r="D61" s="104" t="s">
        <v>94</v>
      </c>
      <c r="E61" s="105"/>
      <c r="F61" s="105"/>
      <c r="G61" s="105"/>
      <c r="H61" s="105"/>
      <c r="I61" s="105"/>
      <c r="J61" s="106">
        <f>J101</f>
        <v>0</v>
      </c>
      <c r="L61" s="103"/>
    </row>
    <row r="62" spans="2:47" s="9" customFormat="1" ht="14.85" hidden="1" customHeight="1">
      <c r="B62" s="103"/>
      <c r="D62" s="104" t="s">
        <v>95</v>
      </c>
      <c r="E62" s="105"/>
      <c r="F62" s="105"/>
      <c r="G62" s="105"/>
      <c r="H62" s="105"/>
      <c r="I62" s="105"/>
      <c r="J62" s="106">
        <f>J270</f>
        <v>0</v>
      </c>
      <c r="L62" s="103"/>
    </row>
    <row r="63" spans="2:47" s="9" customFormat="1" ht="19.899999999999999" hidden="1" customHeight="1">
      <c r="B63" s="103"/>
      <c r="D63" s="104" t="s">
        <v>96</v>
      </c>
      <c r="E63" s="105"/>
      <c r="F63" s="105"/>
      <c r="G63" s="105"/>
      <c r="H63" s="105"/>
      <c r="I63" s="105"/>
      <c r="J63" s="106">
        <f>J286</f>
        <v>0</v>
      </c>
      <c r="L63" s="103"/>
    </row>
    <row r="64" spans="2:47" s="9" customFormat="1" ht="19.899999999999999" hidden="1" customHeight="1">
      <c r="B64" s="103"/>
      <c r="D64" s="104" t="s">
        <v>97</v>
      </c>
      <c r="E64" s="105"/>
      <c r="F64" s="105"/>
      <c r="G64" s="105"/>
      <c r="H64" s="105"/>
      <c r="I64" s="105"/>
      <c r="J64" s="106">
        <f>J336</f>
        <v>0</v>
      </c>
      <c r="L64" s="103"/>
    </row>
    <row r="65" spans="2:12" s="9" customFormat="1" ht="19.899999999999999" hidden="1" customHeight="1">
      <c r="B65" s="103"/>
      <c r="D65" s="104" t="s">
        <v>98</v>
      </c>
      <c r="E65" s="105"/>
      <c r="F65" s="105"/>
      <c r="G65" s="105"/>
      <c r="H65" s="105"/>
      <c r="I65" s="105"/>
      <c r="J65" s="106">
        <f>J342</f>
        <v>0</v>
      </c>
      <c r="L65" s="103"/>
    </row>
    <row r="66" spans="2:12" s="9" customFormat="1" ht="19.899999999999999" hidden="1" customHeight="1">
      <c r="B66" s="103"/>
      <c r="D66" s="104" t="s">
        <v>99</v>
      </c>
      <c r="E66" s="105"/>
      <c r="F66" s="105"/>
      <c r="G66" s="105"/>
      <c r="H66" s="105"/>
      <c r="I66" s="105"/>
      <c r="J66" s="106">
        <f>J355</f>
        <v>0</v>
      </c>
      <c r="L66" s="103"/>
    </row>
    <row r="67" spans="2:12" s="9" customFormat="1" ht="19.899999999999999" hidden="1" customHeight="1">
      <c r="B67" s="103"/>
      <c r="D67" s="104" t="s">
        <v>100</v>
      </c>
      <c r="E67" s="105"/>
      <c r="F67" s="105"/>
      <c r="G67" s="105"/>
      <c r="H67" s="105"/>
      <c r="I67" s="105"/>
      <c r="J67" s="106">
        <f>J360</f>
        <v>0</v>
      </c>
      <c r="L67" s="103"/>
    </row>
    <row r="68" spans="2:12" s="9" customFormat="1" ht="19.899999999999999" hidden="1" customHeight="1">
      <c r="B68" s="103"/>
      <c r="D68" s="104" t="s">
        <v>101</v>
      </c>
      <c r="E68" s="105"/>
      <c r="F68" s="105"/>
      <c r="G68" s="105"/>
      <c r="H68" s="105"/>
      <c r="I68" s="105"/>
      <c r="J68" s="106">
        <f>J364</f>
        <v>0</v>
      </c>
      <c r="L68" s="103"/>
    </row>
    <row r="69" spans="2:12" s="9" customFormat="1" ht="19.899999999999999" hidden="1" customHeight="1">
      <c r="B69" s="103"/>
      <c r="D69" s="104" t="s">
        <v>102</v>
      </c>
      <c r="E69" s="105"/>
      <c r="F69" s="105"/>
      <c r="G69" s="105"/>
      <c r="H69" s="105"/>
      <c r="I69" s="105"/>
      <c r="J69" s="106">
        <f>J433</f>
        <v>0</v>
      </c>
      <c r="L69" s="103"/>
    </row>
    <row r="70" spans="2:12" s="9" customFormat="1" ht="19.899999999999999" hidden="1" customHeight="1">
      <c r="B70" s="103"/>
      <c r="D70" s="104" t="s">
        <v>103</v>
      </c>
      <c r="E70" s="105"/>
      <c r="F70" s="105"/>
      <c r="G70" s="105"/>
      <c r="H70" s="105"/>
      <c r="I70" s="105"/>
      <c r="J70" s="106">
        <f>J457</f>
        <v>0</v>
      </c>
      <c r="L70" s="103"/>
    </row>
    <row r="71" spans="2:12" s="9" customFormat="1" ht="19.899999999999999" hidden="1" customHeight="1">
      <c r="B71" s="103"/>
      <c r="D71" s="104" t="s">
        <v>104</v>
      </c>
      <c r="E71" s="105"/>
      <c r="F71" s="105"/>
      <c r="G71" s="105"/>
      <c r="H71" s="105"/>
      <c r="I71" s="105"/>
      <c r="J71" s="106">
        <f>J549</f>
        <v>0</v>
      </c>
      <c r="L71" s="103"/>
    </row>
    <row r="72" spans="2:12" s="9" customFormat="1" ht="19.899999999999999" hidden="1" customHeight="1">
      <c r="B72" s="103"/>
      <c r="D72" s="104" t="s">
        <v>105</v>
      </c>
      <c r="E72" s="105"/>
      <c r="F72" s="105"/>
      <c r="G72" s="105"/>
      <c r="H72" s="105"/>
      <c r="I72" s="105"/>
      <c r="J72" s="106">
        <f>J590</f>
        <v>0</v>
      </c>
      <c r="L72" s="103"/>
    </row>
    <row r="73" spans="2:12" s="8" customFormat="1" ht="24.95" hidden="1" customHeight="1">
      <c r="B73" s="99"/>
      <c r="D73" s="100" t="s">
        <v>106</v>
      </c>
      <c r="E73" s="101"/>
      <c r="F73" s="101"/>
      <c r="G73" s="101"/>
      <c r="H73" s="101"/>
      <c r="I73" s="101"/>
      <c r="J73" s="102">
        <f>J592</f>
        <v>0</v>
      </c>
      <c r="L73" s="99"/>
    </row>
    <row r="74" spans="2:12" s="9" customFormat="1" ht="19.899999999999999" hidden="1" customHeight="1">
      <c r="B74" s="103"/>
      <c r="D74" s="104" t="s">
        <v>107</v>
      </c>
      <c r="E74" s="105"/>
      <c r="F74" s="105"/>
      <c r="G74" s="105"/>
      <c r="H74" s="105"/>
      <c r="I74" s="105"/>
      <c r="J74" s="106">
        <f>J593</f>
        <v>0</v>
      </c>
      <c r="L74" s="103"/>
    </row>
    <row r="75" spans="2:12" s="8" customFormat="1" ht="24.95" hidden="1" customHeight="1">
      <c r="B75" s="99"/>
      <c r="D75" s="100" t="s">
        <v>108</v>
      </c>
      <c r="E75" s="101"/>
      <c r="F75" s="101"/>
      <c r="G75" s="101"/>
      <c r="H75" s="101"/>
      <c r="I75" s="101"/>
      <c r="J75" s="102">
        <f>J601</f>
        <v>0</v>
      </c>
      <c r="L75" s="99"/>
    </row>
    <row r="76" spans="2:12" s="9" customFormat="1" ht="19.899999999999999" hidden="1" customHeight="1">
      <c r="B76" s="103"/>
      <c r="D76" s="104" t="s">
        <v>109</v>
      </c>
      <c r="E76" s="105"/>
      <c r="F76" s="105"/>
      <c r="G76" s="105"/>
      <c r="H76" s="105"/>
      <c r="I76" s="105"/>
      <c r="J76" s="106">
        <f>J602</f>
        <v>0</v>
      </c>
      <c r="L76" s="103"/>
    </row>
    <row r="77" spans="2:12" s="9" customFormat="1" ht="19.899999999999999" hidden="1" customHeight="1">
      <c r="B77" s="103"/>
      <c r="D77" s="104" t="s">
        <v>110</v>
      </c>
      <c r="E77" s="105"/>
      <c r="F77" s="105"/>
      <c r="G77" s="105"/>
      <c r="H77" s="105"/>
      <c r="I77" s="105"/>
      <c r="J77" s="106">
        <f>J605</f>
        <v>0</v>
      </c>
      <c r="L77" s="103"/>
    </row>
    <row r="78" spans="2:12" s="9" customFormat="1" ht="19.899999999999999" hidden="1" customHeight="1">
      <c r="B78" s="103"/>
      <c r="D78" s="104" t="s">
        <v>111</v>
      </c>
      <c r="E78" s="105"/>
      <c r="F78" s="105"/>
      <c r="G78" s="105"/>
      <c r="H78" s="105"/>
      <c r="I78" s="105"/>
      <c r="J78" s="106">
        <f>J607</f>
        <v>0</v>
      </c>
      <c r="L78" s="103"/>
    </row>
    <row r="79" spans="2:12" s="9" customFormat="1" ht="19.899999999999999" hidden="1" customHeight="1">
      <c r="B79" s="103"/>
      <c r="D79" s="104" t="s">
        <v>112</v>
      </c>
      <c r="E79" s="105"/>
      <c r="F79" s="105"/>
      <c r="G79" s="105"/>
      <c r="H79" s="105"/>
      <c r="I79" s="105"/>
      <c r="J79" s="106">
        <f>J611</f>
        <v>0</v>
      </c>
      <c r="L79" s="103"/>
    </row>
    <row r="80" spans="2:12" s="1" customFormat="1" ht="21.75" hidden="1" customHeight="1">
      <c r="B80" s="32"/>
      <c r="L80" s="32"/>
    </row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32"/>
    </row>
    <row r="82" spans="2:12" hidden="1"/>
    <row r="83" spans="2:12" hidden="1"/>
    <row r="84" spans="2:12" hidden="1"/>
    <row r="85" spans="2:12" s="1" customFormat="1" ht="6.95" customHeight="1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32"/>
    </row>
    <row r="86" spans="2:12" s="1" customFormat="1" ht="24.95" customHeight="1">
      <c r="B86" s="32"/>
      <c r="C86" s="21" t="s">
        <v>113</v>
      </c>
      <c r="L86" s="32"/>
    </row>
    <row r="87" spans="2:12" s="1" customFormat="1" ht="6.95" customHeight="1">
      <c r="B87" s="32"/>
      <c r="L87" s="32"/>
    </row>
    <row r="88" spans="2:12" s="1" customFormat="1" ht="12" customHeight="1">
      <c r="B88" s="32"/>
      <c r="C88" s="27" t="s">
        <v>17</v>
      </c>
      <c r="L88" s="32"/>
    </row>
    <row r="89" spans="2:12" s="1" customFormat="1" ht="26.25" customHeight="1">
      <c r="B89" s="32"/>
      <c r="E89" s="229" t="str">
        <f>E7</f>
        <v>Komunikace, parkoviště a chodník na ul. M. Henryho a Plechanovova, k.ú. Hrušov</v>
      </c>
      <c r="F89" s="230"/>
      <c r="G89" s="230"/>
      <c r="H89" s="230"/>
      <c r="L89" s="32"/>
    </row>
    <row r="90" spans="2:12" s="1" customFormat="1" ht="12" customHeight="1">
      <c r="B90" s="32"/>
      <c r="C90" s="27" t="s">
        <v>87</v>
      </c>
      <c r="L90" s="32"/>
    </row>
    <row r="91" spans="2:12" s="1" customFormat="1" ht="16.5" customHeight="1">
      <c r="B91" s="32"/>
      <c r="E91" s="201" t="str">
        <f>E9</f>
        <v>01 - Komunikace, parkoviště a chodník</v>
      </c>
      <c r="F91" s="228"/>
      <c r="G91" s="228"/>
      <c r="H91" s="228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21</v>
      </c>
      <c r="F93" s="25" t="str">
        <f>F12</f>
        <v>Ostrava</v>
      </c>
      <c r="I93" s="27" t="s">
        <v>23</v>
      </c>
      <c r="J93" s="49" t="str">
        <f>IF(J12="","",J12)</f>
        <v>29. 11. 2021</v>
      </c>
      <c r="L93" s="32"/>
    </row>
    <row r="94" spans="2:12" s="1" customFormat="1" ht="6.95" customHeight="1">
      <c r="B94" s="32"/>
      <c r="L94" s="32"/>
    </row>
    <row r="95" spans="2:12" s="1" customFormat="1" ht="15.2" customHeight="1">
      <c r="B95" s="32"/>
      <c r="C95" s="27" t="s">
        <v>25</v>
      </c>
      <c r="F95" s="25" t="str">
        <f>E15</f>
        <v>ÚMOb Slezská Ostrava</v>
      </c>
      <c r="I95" s="27" t="s">
        <v>31</v>
      </c>
      <c r="J95" s="30" t="str">
        <f>E21</f>
        <v>VS Projekt, s.r.o.</v>
      </c>
      <c r="L95" s="32"/>
    </row>
    <row r="96" spans="2:12" s="1" customFormat="1" ht="15.2" customHeight="1">
      <c r="B96" s="32"/>
      <c r="C96" s="27" t="s">
        <v>29</v>
      </c>
      <c r="F96" s="25" t="str">
        <f>IF(E18="","",E18)</f>
        <v>Vyplň údaj</v>
      </c>
      <c r="I96" s="27" t="s">
        <v>34</v>
      </c>
      <c r="J96" s="30" t="str">
        <f>E24</f>
        <v xml:space="preserve"> </v>
      </c>
      <c r="L96" s="32"/>
    </row>
    <row r="97" spans="2:65" s="1" customFormat="1" ht="10.35" customHeight="1">
      <c r="B97" s="32"/>
      <c r="L97" s="32"/>
    </row>
    <row r="98" spans="2:65" s="10" customFormat="1" ht="29.25" customHeight="1">
      <c r="B98" s="107"/>
      <c r="C98" s="108" t="s">
        <v>114</v>
      </c>
      <c r="D98" s="109" t="s">
        <v>57</v>
      </c>
      <c r="E98" s="109" t="s">
        <v>53</v>
      </c>
      <c r="F98" s="109" t="s">
        <v>54</v>
      </c>
      <c r="G98" s="109" t="s">
        <v>115</v>
      </c>
      <c r="H98" s="109" t="s">
        <v>116</v>
      </c>
      <c r="I98" s="109" t="s">
        <v>117</v>
      </c>
      <c r="J98" s="109" t="s">
        <v>91</v>
      </c>
      <c r="K98" s="110" t="s">
        <v>118</v>
      </c>
      <c r="L98" s="107"/>
      <c r="M98" s="56" t="s">
        <v>3</v>
      </c>
      <c r="N98" s="57" t="s">
        <v>42</v>
      </c>
      <c r="O98" s="57" t="s">
        <v>119</v>
      </c>
      <c r="P98" s="57" t="s">
        <v>120</v>
      </c>
      <c r="Q98" s="57" t="s">
        <v>121</v>
      </c>
      <c r="R98" s="57" t="s">
        <v>122</v>
      </c>
      <c r="S98" s="57" t="s">
        <v>123</v>
      </c>
      <c r="T98" s="58" t="s">
        <v>124</v>
      </c>
    </row>
    <row r="99" spans="2:65" s="1" customFormat="1" ht="22.9" customHeight="1">
      <c r="B99" s="32"/>
      <c r="C99" s="61" t="s">
        <v>125</v>
      </c>
      <c r="J99" s="111">
        <f>BK99</f>
        <v>0</v>
      </c>
      <c r="L99" s="32"/>
      <c r="M99" s="59"/>
      <c r="N99" s="50"/>
      <c r="O99" s="50"/>
      <c r="P99" s="112">
        <f>P100+P592+P601</f>
        <v>0</v>
      </c>
      <c r="Q99" s="50"/>
      <c r="R99" s="112">
        <f>R100+R592+R601</f>
        <v>1047.1690554199999</v>
      </c>
      <c r="S99" s="50"/>
      <c r="T99" s="113">
        <f>T100+T592+T601</f>
        <v>1029.7379999999998</v>
      </c>
      <c r="AT99" s="17" t="s">
        <v>71</v>
      </c>
      <c r="AU99" s="17" t="s">
        <v>92</v>
      </c>
      <c r="BK99" s="114">
        <f>BK100+BK592+BK601</f>
        <v>0</v>
      </c>
    </row>
    <row r="100" spans="2:65" s="11" customFormat="1" ht="25.9" customHeight="1">
      <c r="B100" s="115"/>
      <c r="D100" s="116" t="s">
        <v>71</v>
      </c>
      <c r="E100" s="117" t="s">
        <v>126</v>
      </c>
      <c r="F100" s="117" t="s">
        <v>127</v>
      </c>
      <c r="I100" s="118"/>
      <c r="J100" s="119">
        <f>BK100</f>
        <v>0</v>
      </c>
      <c r="L100" s="115"/>
      <c r="M100" s="120"/>
      <c r="P100" s="121">
        <f>P101+P286+P336+P342+P355+P360+P364+P433+P457+P549+P590</f>
        <v>0</v>
      </c>
      <c r="R100" s="121">
        <f>R101+R286+R336+R342+R355+R360+R364+R433+R457+R549+R590</f>
        <v>1046.5280204999999</v>
      </c>
      <c r="T100" s="122">
        <f>T101+T286+T336+T342+T355+T360+T364+T433+T457+T549+T590</f>
        <v>1029.7379999999998</v>
      </c>
      <c r="AR100" s="116" t="s">
        <v>80</v>
      </c>
      <c r="AT100" s="123" t="s">
        <v>71</v>
      </c>
      <c r="AU100" s="123" t="s">
        <v>72</v>
      </c>
      <c r="AY100" s="116" t="s">
        <v>128</v>
      </c>
      <c r="BK100" s="124">
        <f>BK101+BK286+BK336+BK342+BK355+BK360+BK364+BK433+BK457+BK549+BK590</f>
        <v>0</v>
      </c>
    </row>
    <row r="101" spans="2:65" s="11" customFormat="1" ht="22.9" customHeight="1">
      <c r="B101" s="115"/>
      <c r="D101" s="116" t="s">
        <v>71</v>
      </c>
      <c r="E101" s="125" t="s">
        <v>80</v>
      </c>
      <c r="F101" s="125" t="s">
        <v>129</v>
      </c>
      <c r="I101" s="118"/>
      <c r="J101" s="126">
        <f>BK101</f>
        <v>0</v>
      </c>
      <c r="L101" s="115"/>
      <c r="M101" s="120"/>
      <c r="P101" s="121">
        <f>P102+SUM(P103:P270)</f>
        <v>0</v>
      </c>
      <c r="R101" s="121">
        <f>R102+SUM(R103:R270)</f>
        <v>295.44157919999998</v>
      </c>
      <c r="T101" s="122">
        <f>T102+SUM(T103:T270)</f>
        <v>1007.0969999999999</v>
      </c>
      <c r="AR101" s="116" t="s">
        <v>80</v>
      </c>
      <c r="AT101" s="123" t="s">
        <v>71</v>
      </c>
      <c r="AU101" s="123" t="s">
        <v>80</v>
      </c>
      <c r="AY101" s="116" t="s">
        <v>128</v>
      </c>
      <c r="BK101" s="124">
        <f>BK102+SUM(BK103:BK270)</f>
        <v>0</v>
      </c>
    </row>
    <row r="102" spans="2:65" s="1" customFormat="1" ht="37.9" customHeight="1">
      <c r="B102" s="127"/>
      <c r="C102" s="128" t="s">
        <v>80</v>
      </c>
      <c r="D102" s="128" t="s">
        <v>130</v>
      </c>
      <c r="E102" s="129" t="s">
        <v>131</v>
      </c>
      <c r="F102" s="130" t="s">
        <v>132</v>
      </c>
      <c r="G102" s="131" t="s">
        <v>133</v>
      </c>
      <c r="H102" s="132">
        <v>4</v>
      </c>
      <c r="I102" s="133"/>
      <c r="J102" s="134">
        <f>ROUND(I102*H102,2)</f>
        <v>0</v>
      </c>
      <c r="K102" s="130" t="s">
        <v>134</v>
      </c>
      <c r="L102" s="32"/>
      <c r="M102" s="135" t="s">
        <v>3</v>
      </c>
      <c r="N102" s="136" t="s">
        <v>43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135</v>
      </c>
      <c r="AT102" s="139" t="s">
        <v>130</v>
      </c>
      <c r="AU102" s="139" t="s">
        <v>82</v>
      </c>
      <c r="AY102" s="17" t="s">
        <v>128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7" t="s">
        <v>80</v>
      </c>
      <c r="BK102" s="140">
        <f>ROUND(I102*H102,2)</f>
        <v>0</v>
      </c>
      <c r="BL102" s="17" t="s">
        <v>135</v>
      </c>
      <c r="BM102" s="139" t="s">
        <v>136</v>
      </c>
    </row>
    <row r="103" spans="2:65" s="1" customFormat="1">
      <c r="B103" s="32"/>
      <c r="D103" s="141" t="s">
        <v>137</v>
      </c>
      <c r="F103" s="142" t="s">
        <v>138</v>
      </c>
      <c r="I103" s="143"/>
      <c r="L103" s="32"/>
      <c r="M103" s="144"/>
      <c r="T103" s="53"/>
      <c r="AT103" s="17" t="s">
        <v>137</v>
      </c>
      <c r="AU103" s="17" t="s">
        <v>82</v>
      </c>
    </row>
    <row r="104" spans="2:65" s="12" customFormat="1">
      <c r="B104" s="145"/>
      <c r="D104" s="146" t="s">
        <v>139</v>
      </c>
      <c r="E104" s="147" t="s">
        <v>3</v>
      </c>
      <c r="F104" s="148" t="s">
        <v>140</v>
      </c>
      <c r="H104" s="147" t="s">
        <v>3</v>
      </c>
      <c r="I104" s="149"/>
      <c r="L104" s="145"/>
      <c r="M104" s="150"/>
      <c r="T104" s="151"/>
      <c r="AT104" s="147" t="s">
        <v>139</v>
      </c>
      <c r="AU104" s="147" t="s">
        <v>82</v>
      </c>
      <c r="AV104" s="12" t="s">
        <v>80</v>
      </c>
      <c r="AW104" s="12" t="s">
        <v>33</v>
      </c>
      <c r="AX104" s="12" t="s">
        <v>72</v>
      </c>
      <c r="AY104" s="147" t="s">
        <v>128</v>
      </c>
    </row>
    <row r="105" spans="2:65" s="13" customFormat="1">
      <c r="B105" s="152"/>
      <c r="D105" s="146" t="s">
        <v>139</v>
      </c>
      <c r="E105" s="153" t="s">
        <v>3</v>
      </c>
      <c r="F105" s="154" t="s">
        <v>141</v>
      </c>
      <c r="H105" s="155">
        <v>4</v>
      </c>
      <c r="I105" s="156"/>
      <c r="L105" s="152"/>
      <c r="M105" s="157"/>
      <c r="T105" s="158"/>
      <c r="AT105" s="153" t="s">
        <v>139</v>
      </c>
      <c r="AU105" s="153" t="s">
        <v>82</v>
      </c>
      <c r="AV105" s="13" t="s">
        <v>82</v>
      </c>
      <c r="AW105" s="13" t="s">
        <v>33</v>
      </c>
      <c r="AX105" s="13" t="s">
        <v>72</v>
      </c>
      <c r="AY105" s="153" t="s">
        <v>128</v>
      </c>
    </row>
    <row r="106" spans="2:65" s="14" customFormat="1">
      <c r="B106" s="159"/>
      <c r="D106" s="146" t="s">
        <v>139</v>
      </c>
      <c r="E106" s="160" t="s">
        <v>3</v>
      </c>
      <c r="F106" s="161" t="s">
        <v>142</v>
      </c>
      <c r="H106" s="162">
        <v>4</v>
      </c>
      <c r="I106" s="163"/>
      <c r="L106" s="159"/>
      <c r="M106" s="164"/>
      <c r="T106" s="165"/>
      <c r="AT106" s="160" t="s">
        <v>139</v>
      </c>
      <c r="AU106" s="160" t="s">
        <v>82</v>
      </c>
      <c r="AV106" s="14" t="s">
        <v>135</v>
      </c>
      <c r="AW106" s="14" t="s">
        <v>33</v>
      </c>
      <c r="AX106" s="14" t="s">
        <v>80</v>
      </c>
      <c r="AY106" s="160" t="s">
        <v>128</v>
      </c>
    </row>
    <row r="107" spans="2:65" s="1" customFormat="1" ht="37.9" customHeight="1">
      <c r="B107" s="127"/>
      <c r="C107" s="128" t="s">
        <v>82</v>
      </c>
      <c r="D107" s="128" t="s">
        <v>130</v>
      </c>
      <c r="E107" s="129" t="s">
        <v>143</v>
      </c>
      <c r="F107" s="130" t="s">
        <v>144</v>
      </c>
      <c r="G107" s="131" t="s">
        <v>133</v>
      </c>
      <c r="H107" s="132">
        <v>1</v>
      </c>
      <c r="I107" s="133"/>
      <c r="J107" s="134">
        <f>ROUND(I107*H107,2)</f>
        <v>0</v>
      </c>
      <c r="K107" s="130" t="s">
        <v>134</v>
      </c>
      <c r="L107" s="32"/>
      <c r="M107" s="135" t="s">
        <v>3</v>
      </c>
      <c r="N107" s="136" t="s">
        <v>43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135</v>
      </c>
      <c r="AT107" s="139" t="s">
        <v>130</v>
      </c>
      <c r="AU107" s="139" t="s">
        <v>82</v>
      </c>
      <c r="AY107" s="17" t="s">
        <v>128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7" t="s">
        <v>80</v>
      </c>
      <c r="BK107" s="140">
        <f>ROUND(I107*H107,2)</f>
        <v>0</v>
      </c>
      <c r="BL107" s="17" t="s">
        <v>135</v>
      </c>
      <c r="BM107" s="139" t="s">
        <v>145</v>
      </c>
    </row>
    <row r="108" spans="2:65" s="1" customFormat="1">
      <c r="B108" s="32"/>
      <c r="D108" s="141" t="s">
        <v>137</v>
      </c>
      <c r="F108" s="142" t="s">
        <v>146</v>
      </c>
      <c r="I108" s="143"/>
      <c r="L108" s="32"/>
      <c r="M108" s="144"/>
      <c r="T108" s="53"/>
      <c r="AT108" s="17" t="s">
        <v>137</v>
      </c>
      <c r="AU108" s="17" t="s">
        <v>82</v>
      </c>
    </row>
    <row r="109" spans="2:65" s="12" customFormat="1">
      <c r="B109" s="145"/>
      <c r="D109" s="146" t="s">
        <v>139</v>
      </c>
      <c r="E109" s="147" t="s">
        <v>3</v>
      </c>
      <c r="F109" s="148" t="s">
        <v>140</v>
      </c>
      <c r="H109" s="147" t="s">
        <v>3</v>
      </c>
      <c r="I109" s="149"/>
      <c r="L109" s="145"/>
      <c r="M109" s="150"/>
      <c r="T109" s="151"/>
      <c r="AT109" s="147" t="s">
        <v>139</v>
      </c>
      <c r="AU109" s="147" t="s">
        <v>82</v>
      </c>
      <c r="AV109" s="12" t="s">
        <v>80</v>
      </c>
      <c r="AW109" s="12" t="s">
        <v>33</v>
      </c>
      <c r="AX109" s="12" t="s">
        <v>72</v>
      </c>
      <c r="AY109" s="147" t="s">
        <v>128</v>
      </c>
    </row>
    <row r="110" spans="2:65" s="13" customFormat="1">
      <c r="B110" s="152"/>
      <c r="D110" s="146" t="s">
        <v>139</v>
      </c>
      <c r="E110" s="153" t="s">
        <v>3</v>
      </c>
      <c r="F110" s="154" t="s">
        <v>80</v>
      </c>
      <c r="H110" s="155">
        <v>1</v>
      </c>
      <c r="I110" s="156"/>
      <c r="L110" s="152"/>
      <c r="M110" s="157"/>
      <c r="T110" s="158"/>
      <c r="AT110" s="153" t="s">
        <v>139</v>
      </c>
      <c r="AU110" s="153" t="s">
        <v>82</v>
      </c>
      <c r="AV110" s="13" t="s">
        <v>82</v>
      </c>
      <c r="AW110" s="13" t="s">
        <v>33</v>
      </c>
      <c r="AX110" s="13" t="s">
        <v>72</v>
      </c>
      <c r="AY110" s="153" t="s">
        <v>128</v>
      </c>
    </row>
    <row r="111" spans="2:65" s="14" customFormat="1">
      <c r="B111" s="159"/>
      <c r="D111" s="146" t="s">
        <v>139</v>
      </c>
      <c r="E111" s="160" t="s">
        <v>3</v>
      </c>
      <c r="F111" s="161" t="s">
        <v>142</v>
      </c>
      <c r="H111" s="162">
        <v>1</v>
      </c>
      <c r="I111" s="163"/>
      <c r="L111" s="159"/>
      <c r="M111" s="164"/>
      <c r="T111" s="165"/>
      <c r="AT111" s="160" t="s">
        <v>139</v>
      </c>
      <c r="AU111" s="160" t="s">
        <v>82</v>
      </c>
      <c r="AV111" s="14" t="s">
        <v>135</v>
      </c>
      <c r="AW111" s="14" t="s">
        <v>33</v>
      </c>
      <c r="AX111" s="14" t="s">
        <v>80</v>
      </c>
      <c r="AY111" s="160" t="s">
        <v>128</v>
      </c>
    </row>
    <row r="112" spans="2:65" s="1" customFormat="1" ht="37.9" customHeight="1">
      <c r="B112" s="127"/>
      <c r="C112" s="128" t="s">
        <v>147</v>
      </c>
      <c r="D112" s="128" t="s">
        <v>130</v>
      </c>
      <c r="E112" s="129" t="s">
        <v>148</v>
      </c>
      <c r="F112" s="130" t="s">
        <v>149</v>
      </c>
      <c r="G112" s="131" t="s">
        <v>133</v>
      </c>
      <c r="H112" s="132">
        <v>3</v>
      </c>
      <c r="I112" s="133"/>
      <c r="J112" s="134">
        <f>ROUND(I112*H112,2)</f>
        <v>0</v>
      </c>
      <c r="K112" s="130" t="s">
        <v>134</v>
      </c>
      <c r="L112" s="32"/>
      <c r="M112" s="135" t="s">
        <v>3</v>
      </c>
      <c r="N112" s="136" t="s">
        <v>43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135</v>
      </c>
      <c r="AT112" s="139" t="s">
        <v>130</v>
      </c>
      <c r="AU112" s="139" t="s">
        <v>82</v>
      </c>
      <c r="AY112" s="17" t="s">
        <v>128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80</v>
      </c>
      <c r="BK112" s="140">
        <f>ROUND(I112*H112,2)</f>
        <v>0</v>
      </c>
      <c r="BL112" s="17" t="s">
        <v>135</v>
      </c>
      <c r="BM112" s="139" t="s">
        <v>150</v>
      </c>
    </row>
    <row r="113" spans="2:65" s="1" customFormat="1">
      <c r="B113" s="32"/>
      <c r="D113" s="141" t="s">
        <v>137</v>
      </c>
      <c r="F113" s="142" t="s">
        <v>151</v>
      </c>
      <c r="I113" s="143"/>
      <c r="L113" s="32"/>
      <c r="M113" s="144"/>
      <c r="T113" s="53"/>
      <c r="AT113" s="17" t="s">
        <v>137</v>
      </c>
      <c r="AU113" s="17" t="s">
        <v>82</v>
      </c>
    </row>
    <row r="114" spans="2:65" s="12" customFormat="1">
      <c r="B114" s="145"/>
      <c r="D114" s="146" t="s">
        <v>139</v>
      </c>
      <c r="E114" s="147" t="s">
        <v>3</v>
      </c>
      <c r="F114" s="148" t="s">
        <v>140</v>
      </c>
      <c r="H114" s="147" t="s">
        <v>3</v>
      </c>
      <c r="I114" s="149"/>
      <c r="L114" s="145"/>
      <c r="M114" s="150"/>
      <c r="T114" s="151"/>
      <c r="AT114" s="147" t="s">
        <v>139</v>
      </c>
      <c r="AU114" s="147" t="s">
        <v>82</v>
      </c>
      <c r="AV114" s="12" t="s">
        <v>80</v>
      </c>
      <c r="AW114" s="12" t="s">
        <v>33</v>
      </c>
      <c r="AX114" s="12" t="s">
        <v>72</v>
      </c>
      <c r="AY114" s="147" t="s">
        <v>128</v>
      </c>
    </row>
    <row r="115" spans="2:65" s="13" customFormat="1">
      <c r="B115" s="152"/>
      <c r="D115" s="146" t="s">
        <v>139</v>
      </c>
      <c r="E115" s="153" t="s">
        <v>3</v>
      </c>
      <c r="F115" s="154" t="s">
        <v>147</v>
      </c>
      <c r="H115" s="155">
        <v>3</v>
      </c>
      <c r="I115" s="156"/>
      <c r="L115" s="152"/>
      <c r="M115" s="157"/>
      <c r="T115" s="158"/>
      <c r="AT115" s="153" t="s">
        <v>139</v>
      </c>
      <c r="AU115" s="153" t="s">
        <v>82</v>
      </c>
      <c r="AV115" s="13" t="s">
        <v>82</v>
      </c>
      <c r="AW115" s="13" t="s">
        <v>33</v>
      </c>
      <c r="AX115" s="13" t="s">
        <v>72</v>
      </c>
      <c r="AY115" s="153" t="s">
        <v>128</v>
      </c>
    </row>
    <row r="116" spans="2:65" s="14" customFormat="1">
      <c r="B116" s="159"/>
      <c r="D116" s="146" t="s">
        <v>139</v>
      </c>
      <c r="E116" s="160" t="s">
        <v>3</v>
      </c>
      <c r="F116" s="161" t="s">
        <v>142</v>
      </c>
      <c r="H116" s="162">
        <v>3</v>
      </c>
      <c r="I116" s="163"/>
      <c r="L116" s="159"/>
      <c r="M116" s="164"/>
      <c r="T116" s="165"/>
      <c r="AT116" s="160" t="s">
        <v>139</v>
      </c>
      <c r="AU116" s="160" t="s">
        <v>82</v>
      </c>
      <c r="AV116" s="14" t="s">
        <v>135</v>
      </c>
      <c r="AW116" s="14" t="s">
        <v>33</v>
      </c>
      <c r="AX116" s="14" t="s">
        <v>80</v>
      </c>
      <c r="AY116" s="160" t="s">
        <v>128</v>
      </c>
    </row>
    <row r="117" spans="2:65" s="1" customFormat="1" ht="37.9" customHeight="1">
      <c r="B117" s="127"/>
      <c r="C117" s="128" t="s">
        <v>135</v>
      </c>
      <c r="D117" s="128" t="s">
        <v>130</v>
      </c>
      <c r="E117" s="129" t="s">
        <v>152</v>
      </c>
      <c r="F117" s="130" t="s">
        <v>153</v>
      </c>
      <c r="G117" s="131" t="s">
        <v>133</v>
      </c>
      <c r="H117" s="132">
        <v>1</v>
      </c>
      <c r="I117" s="133"/>
      <c r="J117" s="134">
        <f>ROUND(I117*H117,2)</f>
        <v>0</v>
      </c>
      <c r="K117" s="130" t="s">
        <v>134</v>
      </c>
      <c r="L117" s="32"/>
      <c r="M117" s="135" t="s">
        <v>3</v>
      </c>
      <c r="N117" s="136" t="s">
        <v>43</v>
      </c>
      <c r="P117" s="137">
        <f>O117*H117</f>
        <v>0</v>
      </c>
      <c r="Q117" s="137">
        <v>0</v>
      </c>
      <c r="R117" s="137">
        <f>Q117*H117</f>
        <v>0</v>
      </c>
      <c r="S117" s="137">
        <v>0</v>
      </c>
      <c r="T117" s="138">
        <f>S117*H117</f>
        <v>0</v>
      </c>
      <c r="AR117" s="139" t="s">
        <v>135</v>
      </c>
      <c r="AT117" s="139" t="s">
        <v>130</v>
      </c>
      <c r="AU117" s="139" t="s">
        <v>82</v>
      </c>
      <c r="AY117" s="17" t="s">
        <v>128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7" t="s">
        <v>80</v>
      </c>
      <c r="BK117" s="140">
        <f>ROUND(I117*H117,2)</f>
        <v>0</v>
      </c>
      <c r="BL117" s="17" t="s">
        <v>135</v>
      </c>
      <c r="BM117" s="139" t="s">
        <v>154</v>
      </c>
    </row>
    <row r="118" spans="2:65" s="1" customFormat="1">
      <c r="B118" s="32"/>
      <c r="D118" s="141" t="s">
        <v>137</v>
      </c>
      <c r="F118" s="142" t="s">
        <v>155</v>
      </c>
      <c r="I118" s="143"/>
      <c r="L118" s="32"/>
      <c r="M118" s="144"/>
      <c r="T118" s="53"/>
      <c r="AT118" s="17" t="s">
        <v>137</v>
      </c>
      <c r="AU118" s="17" t="s">
        <v>82</v>
      </c>
    </row>
    <row r="119" spans="2:65" s="12" customFormat="1">
      <c r="B119" s="145"/>
      <c r="D119" s="146" t="s">
        <v>139</v>
      </c>
      <c r="E119" s="147" t="s">
        <v>3</v>
      </c>
      <c r="F119" s="148" t="s">
        <v>140</v>
      </c>
      <c r="H119" s="147" t="s">
        <v>3</v>
      </c>
      <c r="I119" s="149"/>
      <c r="L119" s="145"/>
      <c r="M119" s="150"/>
      <c r="T119" s="151"/>
      <c r="AT119" s="147" t="s">
        <v>139</v>
      </c>
      <c r="AU119" s="147" t="s">
        <v>82</v>
      </c>
      <c r="AV119" s="12" t="s">
        <v>80</v>
      </c>
      <c r="AW119" s="12" t="s">
        <v>33</v>
      </c>
      <c r="AX119" s="12" t="s">
        <v>72</v>
      </c>
      <c r="AY119" s="147" t="s">
        <v>128</v>
      </c>
    </row>
    <row r="120" spans="2:65" s="13" customFormat="1">
      <c r="B120" s="152"/>
      <c r="D120" s="146" t="s">
        <v>139</v>
      </c>
      <c r="E120" s="153" t="s">
        <v>3</v>
      </c>
      <c r="F120" s="154" t="s">
        <v>80</v>
      </c>
      <c r="H120" s="155">
        <v>1</v>
      </c>
      <c r="I120" s="156"/>
      <c r="L120" s="152"/>
      <c r="M120" s="157"/>
      <c r="T120" s="158"/>
      <c r="AT120" s="153" t="s">
        <v>139</v>
      </c>
      <c r="AU120" s="153" t="s">
        <v>82</v>
      </c>
      <c r="AV120" s="13" t="s">
        <v>82</v>
      </c>
      <c r="AW120" s="13" t="s">
        <v>33</v>
      </c>
      <c r="AX120" s="13" t="s">
        <v>72</v>
      </c>
      <c r="AY120" s="153" t="s">
        <v>128</v>
      </c>
    </row>
    <row r="121" spans="2:65" s="14" customFormat="1">
      <c r="B121" s="159"/>
      <c r="D121" s="146" t="s">
        <v>139</v>
      </c>
      <c r="E121" s="160" t="s">
        <v>3</v>
      </c>
      <c r="F121" s="161" t="s">
        <v>142</v>
      </c>
      <c r="H121" s="162">
        <v>1</v>
      </c>
      <c r="I121" s="163"/>
      <c r="L121" s="159"/>
      <c r="M121" s="164"/>
      <c r="T121" s="165"/>
      <c r="AT121" s="160" t="s">
        <v>139</v>
      </c>
      <c r="AU121" s="160" t="s">
        <v>82</v>
      </c>
      <c r="AV121" s="14" t="s">
        <v>135</v>
      </c>
      <c r="AW121" s="14" t="s">
        <v>33</v>
      </c>
      <c r="AX121" s="14" t="s">
        <v>80</v>
      </c>
      <c r="AY121" s="160" t="s">
        <v>128</v>
      </c>
    </row>
    <row r="122" spans="2:65" s="1" customFormat="1" ht="37.9" customHeight="1">
      <c r="B122" s="127"/>
      <c r="C122" s="128" t="s">
        <v>156</v>
      </c>
      <c r="D122" s="128" t="s">
        <v>130</v>
      </c>
      <c r="E122" s="129" t="s">
        <v>157</v>
      </c>
      <c r="F122" s="130" t="s">
        <v>158</v>
      </c>
      <c r="G122" s="131" t="s">
        <v>133</v>
      </c>
      <c r="H122" s="132">
        <v>1</v>
      </c>
      <c r="I122" s="133"/>
      <c r="J122" s="134">
        <f>ROUND(I122*H122,2)</f>
        <v>0</v>
      </c>
      <c r="K122" s="130" t="s">
        <v>134</v>
      </c>
      <c r="L122" s="32"/>
      <c r="M122" s="135" t="s">
        <v>3</v>
      </c>
      <c r="N122" s="136" t="s">
        <v>43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135</v>
      </c>
      <c r="AT122" s="139" t="s">
        <v>130</v>
      </c>
      <c r="AU122" s="139" t="s">
        <v>82</v>
      </c>
      <c r="AY122" s="17" t="s">
        <v>128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80</v>
      </c>
      <c r="BK122" s="140">
        <f>ROUND(I122*H122,2)</f>
        <v>0</v>
      </c>
      <c r="BL122" s="17" t="s">
        <v>135</v>
      </c>
      <c r="BM122" s="139" t="s">
        <v>159</v>
      </c>
    </row>
    <row r="123" spans="2:65" s="1" customFormat="1">
      <c r="B123" s="32"/>
      <c r="D123" s="141" t="s">
        <v>137</v>
      </c>
      <c r="F123" s="142" t="s">
        <v>160</v>
      </c>
      <c r="I123" s="143"/>
      <c r="L123" s="32"/>
      <c r="M123" s="144"/>
      <c r="T123" s="53"/>
      <c r="AT123" s="17" t="s">
        <v>137</v>
      </c>
      <c r="AU123" s="17" t="s">
        <v>82</v>
      </c>
    </row>
    <row r="124" spans="2:65" s="12" customFormat="1">
      <c r="B124" s="145"/>
      <c r="D124" s="146" t="s">
        <v>139</v>
      </c>
      <c r="E124" s="147" t="s">
        <v>3</v>
      </c>
      <c r="F124" s="148" t="s">
        <v>140</v>
      </c>
      <c r="H124" s="147" t="s">
        <v>3</v>
      </c>
      <c r="I124" s="149"/>
      <c r="L124" s="145"/>
      <c r="M124" s="150"/>
      <c r="T124" s="151"/>
      <c r="AT124" s="147" t="s">
        <v>139</v>
      </c>
      <c r="AU124" s="147" t="s">
        <v>82</v>
      </c>
      <c r="AV124" s="12" t="s">
        <v>80</v>
      </c>
      <c r="AW124" s="12" t="s">
        <v>33</v>
      </c>
      <c r="AX124" s="12" t="s">
        <v>72</v>
      </c>
      <c r="AY124" s="147" t="s">
        <v>128</v>
      </c>
    </row>
    <row r="125" spans="2:65" s="13" customFormat="1">
      <c r="B125" s="152"/>
      <c r="D125" s="146" t="s">
        <v>139</v>
      </c>
      <c r="E125" s="153" t="s">
        <v>3</v>
      </c>
      <c r="F125" s="154" t="s">
        <v>80</v>
      </c>
      <c r="H125" s="155">
        <v>1</v>
      </c>
      <c r="I125" s="156"/>
      <c r="L125" s="152"/>
      <c r="M125" s="157"/>
      <c r="T125" s="158"/>
      <c r="AT125" s="153" t="s">
        <v>139</v>
      </c>
      <c r="AU125" s="153" t="s">
        <v>82</v>
      </c>
      <c r="AV125" s="13" t="s">
        <v>82</v>
      </c>
      <c r="AW125" s="13" t="s">
        <v>33</v>
      </c>
      <c r="AX125" s="13" t="s">
        <v>72</v>
      </c>
      <c r="AY125" s="153" t="s">
        <v>128</v>
      </c>
    </row>
    <row r="126" spans="2:65" s="14" customFormat="1">
      <c r="B126" s="159"/>
      <c r="D126" s="146" t="s">
        <v>139</v>
      </c>
      <c r="E126" s="160" t="s">
        <v>3</v>
      </c>
      <c r="F126" s="161" t="s">
        <v>142</v>
      </c>
      <c r="H126" s="162">
        <v>1</v>
      </c>
      <c r="I126" s="163"/>
      <c r="L126" s="159"/>
      <c r="M126" s="164"/>
      <c r="T126" s="165"/>
      <c r="AT126" s="160" t="s">
        <v>139</v>
      </c>
      <c r="AU126" s="160" t="s">
        <v>82</v>
      </c>
      <c r="AV126" s="14" t="s">
        <v>135</v>
      </c>
      <c r="AW126" s="14" t="s">
        <v>33</v>
      </c>
      <c r="AX126" s="14" t="s">
        <v>80</v>
      </c>
      <c r="AY126" s="160" t="s">
        <v>128</v>
      </c>
    </row>
    <row r="127" spans="2:65" s="1" customFormat="1" ht="37.9" customHeight="1">
      <c r="B127" s="127"/>
      <c r="C127" s="128" t="s">
        <v>161</v>
      </c>
      <c r="D127" s="128" t="s">
        <v>130</v>
      </c>
      <c r="E127" s="129" t="s">
        <v>162</v>
      </c>
      <c r="F127" s="130" t="s">
        <v>163</v>
      </c>
      <c r="G127" s="131" t="s">
        <v>133</v>
      </c>
      <c r="H127" s="132">
        <v>2</v>
      </c>
      <c r="I127" s="133"/>
      <c r="J127" s="134">
        <f>ROUND(I127*H127,2)</f>
        <v>0</v>
      </c>
      <c r="K127" s="130" t="s">
        <v>134</v>
      </c>
      <c r="L127" s="32"/>
      <c r="M127" s="135" t="s">
        <v>3</v>
      </c>
      <c r="N127" s="136" t="s">
        <v>43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135</v>
      </c>
      <c r="AT127" s="139" t="s">
        <v>130</v>
      </c>
      <c r="AU127" s="139" t="s">
        <v>82</v>
      </c>
      <c r="AY127" s="17" t="s">
        <v>128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80</v>
      </c>
      <c r="BK127" s="140">
        <f>ROUND(I127*H127,2)</f>
        <v>0</v>
      </c>
      <c r="BL127" s="17" t="s">
        <v>135</v>
      </c>
      <c r="BM127" s="139" t="s">
        <v>164</v>
      </c>
    </row>
    <row r="128" spans="2:65" s="1" customFormat="1">
      <c r="B128" s="32"/>
      <c r="D128" s="141" t="s">
        <v>137</v>
      </c>
      <c r="F128" s="142" t="s">
        <v>165</v>
      </c>
      <c r="I128" s="143"/>
      <c r="L128" s="32"/>
      <c r="M128" s="144"/>
      <c r="T128" s="53"/>
      <c r="AT128" s="17" t="s">
        <v>137</v>
      </c>
      <c r="AU128" s="17" t="s">
        <v>82</v>
      </c>
    </row>
    <row r="129" spans="2:65" s="12" customFormat="1">
      <c r="B129" s="145"/>
      <c r="D129" s="146" t="s">
        <v>139</v>
      </c>
      <c r="E129" s="147" t="s">
        <v>3</v>
      </c>
      <c r="F129" s="148" t="s">
        <v>140</v>
      </c>
      <c r="H129" s="147" t="s">
        <v>3</v>
      </c>
      <c r="I129" s="149"/>
      <c r="L129" s="145"/>
      <c r="M129" s="150"/>
      <c r="T129" s="151"/>
      <c r="AT129" s="147" t="s">
        <v>139</v>
      </c>
      <c r="AU129" s="147" t="s">
        <v>82</v>
      </c>
      <c r="AV129" s="12" t="s">
        <v>80</v>
      </c>
      <c r="AW129" s="12" t="s">
        <v>33</v>
      </c>
      <c r="AX129" s="12" t="s">
        <v>72</v>
      </c>
      <c r="AY129" s="147" t="s">
        <v>128</v>
      </c>
    </row>
    <row r="130" spans="2:65" s="13" customFormat="1">
      <c r="B130" s="152"/>
      <c r="D130" s="146" t="s">
        <v>139</v>
      </c>
      <c r="E130" s="153" t="s">
        <v>3</v>
      </c>
      <c r="F130" s="154" t="s">
        <v>82</v>
      </c>
      <c r="H130" s="155">
        <v>2</v>
      </c>
      <c r="I130" s="156"/>
      <c r="L130" s="152"/>
      <c r="M130" s="157"/>
      <c r="T130" s="158"/>
      <c r="AT130" s="153" t="s">
        <v>139</v>
      </c>
      <c r="AU130" s="153" t="s">
        <v>82</v>
      </c>
      <c r="AV130" s="13" t="s">
        <v>82</v>
      </c>
      <c r="AW130" s="13" t="s">
        <v>33</v>
      </c>
      <c r="AX130" s="13" t="s">
        <v>72</v>
      </c>
      <c r="AY130" s="153" t="s">
        <v>128</v>
      </c>
    </row>
    <row r="131" spans="2:65" s="14" customFormat="1">
      <c r="B131" s="159"/>
      <c r="D131" s="146" t="s">
        <v>139</v>
      </c>
      <c r="E131" s="160" t="s">
        <v>3</v>
      </c>
      <c r="F131" s="161" t="s">
        <v>142</v>
      </c>
      <c r="H131" s="162">
        <v>2</v>
      </c>
      <c r="I131" s="163"/>
      <c r="L131" s="159"/>
      <c r="M131" s="164"/>
      <c r="T131" s="165"/>
      <c r="AT131" s="160" t="s">
        <v>139</v>
      </c>
      <c r="AU131" s="160" t="s">
        <v>82</v>
      </c>
      <c r="AV131" s="14" t="s">
        <v>135</v>
      </c>
      <c r="AW131" s="14" t="s">
        <v>33</v>
      </c>
      <c r="AX131" s="14" t="s">
        <v>80</v>
      </c>
      <c r="AY131" s="160" t="s">
        <v>128</v>
      </c>
    </row>
    <row r="132" spans="2:65" s="1" customFormat="1" ht="37.9" customHeight="1">
      <c r="B132" s="127"/>
      <c r="C132" s="128" t="s">
        <v>166</v>
      </c>
      <c r="D132" s="128" t="s">
        <v>130</v>
      </c>
      <c r="E132" s="129" t="s">
        <v>167</v>
      </c>
      <c r="F132" s="130" t="s">
        <v>168</v>
      </c>
      <c r="G132" s="131" t="s">
        <v>133</v>
      </c>
      <c r="H132" s="132">
        <v>1</v>
      </c>
      <c r="I132" s="133"/>
      <c r="J132" s="134">
        <f>ROUND(I132*H132,2)</f>
        <v>0</v>
      </c>
      <c r="K132" s="130" t="s">
        <v>134</v>
      </c>
      <c r="L132" s="32"/>
      <c r="M132" s="135" t="s">
        <v>3</v>
      </c>
      <c r="N132" s="136" t="s">
        <v>43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135</v>
      </c>
      <c r="AT132" s="139" t="s">
        <v>130</v>
      </c>
      <c r="AU132" s="139" t="s">
        <v>82</v>
      </c>
      <c r="AY132" s="17" t="s">
        <v>128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80</v>
      </c>
      <c r="BK132" s="140">
        <f>ROUND(I132*H132,2)</f>
        <v>0</v>
      </c>
      <c r="BL132" s="17" t="s">
        <v>135</v>
      </c>
      <c r="BM132" s="139" t="s">
        <v>169</v>
      </c>
    </row>
    <row r="133" spans="2:65" s="1" customFormat="1">
      <c r="B133" s="32"/>
      <c r="D133" s="141" t="s">
        <v>137</v>
      </c>
      <c r="F133" s="142" t="s">
        <v>170</v>
      </c>
      <c r="I133" s="143"/>
      <c r="L133" s="32"/>
      <c r="M133" s="144"/>
      <c r="T133" s="53"/>
      <c r="AT133" s="17" t="s">
        <v>137</v>
      </c>
      <c r="AU133" s="17" t="s">
        <v>82</v>
      </c>
    </row>
    <row r="134" spans="2:65" s="12" customFormat="1">
      <c r="B134" s="145"/>
      <c r="D134" s="146" t="s">
        <v>139</v>
      </c>
      <c r="E134" s="147" t="s">
        <v>3</v>
      </c>
      <c r="F134" s="148" t="s">
        <v>140</v>
      </c>
      <c r="H134" s="147" t="s">
        <v>3</v>
      </c>
      <c r="I134" s="149"/>
      <c r="L134" s="145"/>
      <c r="M134" s="150"/>
      <c r="T134" s="151"/>
      <c r="AT134" s="147" t="s">
        <v>139</v>
      </c>
      <c r="AU134" s="147" t="s">
        <v>82</v>
      </c>
      <c r="AV134" s="12" t="s">
        <v>80</v>
      </c>
      <c r="AW134" s="12" t="s">
        <v>33</v>
      </c>
      <c r="AX134" s="12" t="s">
        <v>72</v>
      </c>
      <c r="AY134" s="147" t="s">
        <v>128</v>
      </c>
    </row>
    <row r="135" spans="2:65" s="13" customFormat="1">
      <c r="B135" s="152"/>
      <c r="D135" s="146" t="s">
        <v>139</v>
      </c>
      <c r="E135" s="153" t="s">
        <v>3</v>
      </c>
      <c r="F135" s="154" t="s">
        <v>80</v>
      </c>
      <c r="H135" s="155">
        <v>1</v>
      </c>
      <c r="I135" s="156"/>
      <c r="L135" s="152"/>
      <c r="M135" s="157"/>
      <c r="T135" s="158"/>
      <c r="AT135" s="153" t="s">
        <v>139</v>
      </c>
      <c r="AU135" s="153" t="s">
        <v>82</v>
      </c>
      <c r="AV135" s="13" t="s">
        <v>82</v>
      </c>
      <c r="AW135" s="13" t="s">
        <v>33</v>
      </c>
      <c r="AX135" s="13" t="s">
        <v>72</v>
      </c>
      <c r="AY135" s="153" t="s">
        <v>128</v>
      </c>
    </row>
    <row r="136" spans="2:65" s="14" customFormat="1">
      <c r="B136" s="159"/>
      <c r="D136" s="146" t="s">
        <v>139</v>
      </c>
      <c r="E136" s="160" t="s">
        <v>3</v>
      </c>
      <c r="F136" s="161" t="s">
        <v>142</v>
      </c>
      <c r="H136" s="162">
        <v>1</v>
      </c>
      <c r="I136" s="163"/>
      <c r="L136" s="159"/>
      <c r="M136" s="164"/>
      <c r="T136" s="165"/>
      <c r="AT136" s="160" t="s">
        <v>139</v>
      </c>
      <c r="AU136" s="160" t="s">
        <v>82</v>
      </c>
      <c r="AV136" s="14" t="s">
        <v>135</v>
      </c>
      <c r="AW136" s="14" t="s">
        <v>33</v>
      </c>
      <c r="AX136" s="14" t="s">
        <v>80</v>
      </c>
      <c r="AY136" s="160" t="s">
        <v>128</v>
      </c>
    </row>
    <row r="137" spans="2:65" s="1" customFormat="1" ht="33" customHeight="1">
      <c r="B137" s="127"/>
      <c r="C137" s="128" t="s">
        <v>171</v>
      </c>
      <c r="D137" s="128" t="s">
        <v>130</v>
      </c>
      <c r="E137" s="129" t="s">
        <v>172</v>
      </c>
      <c r="F137" s="130" t="s">
        <v>173</v>
      </c>
      <c r="G137" s="131" t="s">
        <v>174</v>
      </c>
      <c r="H137" s="132">
        <v>14</v>
      </c>
      <c r="I137" s="133"/>
      <c r="J137" s="134">
        <f>ROUND(I137*H137,2)</f>
        <v>0</v>
      </c>
      <c r="K137" s="130" t="s">
        <v>175</v>
      </c>
      <c r="L137" s="32"/>
      <c r="M137" s="135" t="s">
        <v>3</v>
      </c>
      <c r="N137" s="136" t="s">
        <v>43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135</v>
      </c>
      <c r="AT137" s="139" t="s">
        <v>130</v>
      </c>
      <c r="AU137" s="139" t="s">
        <v>82</v>
      </c>
      <c r="AY137" s="17" t="s">
        <v>128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80</v>
      </c>
      <c r="BK137" s="140">
        <f>ROUND(I137*H137,2)</f>
        <v>0</v>
      </c>
      <c r="BL137" s="17" t="s">
        <v>135</v>
      </c>
      <c r="BM137" s="139" t="s">
        <v>176</v>
      </c>
    </row>
    <row r="138" spans="2:65" s="12" customFormat="1">
      <c r="B138" s="145"/>
      <c r="D138" s="146" t="s">
        <v>139</v>
      </c>
      <c r="E138" s="147" t="s">
        <v>3</v>
      </c>
      <c r="F138" s="148" t="s">
        <v>140</v>
      </c>
      <c r="H138" s="147" t="s">
        <v>3</v>
      </c>
      <c r="I138" s="149"/>
      <c r="L138" s="145"/>
      <c r="M138" s="150"/>
      <c r="T138" s="151"/>
      <c r="AT138" s="147" t="s">
        <v>139</v>
      </c>
      <c r="AU138" s="147" t="s">
        <v>82</v>
      </c>
      <c r="AV138" s="12" t="s">
        <v>80</v>
      </c>
      <c r="AW138" s="12" t="s">
        <v>33</v>
      </c>
      <c r="AX138" s="12" t="s">
        <v>72</v>
      </c>
      <c r="AY138" s="147" t="s">
        <v>128</v>
      </c>
    </row>
    <row r="139" spans="2:65" s="13" customFormat="1">
      <c r="B139" s="152"/>
      <c r="D139" s="146" t="s">
        <v>139</v>
      </c>
      <c r="E139" s="153" t="s">
        <v>3</v>
      </c>
      <c r="F139" s="154" t="s">
        <v>177</v>
      </c>
      <c r="H139" s="155">
        <v>14</v>
      </c>
      <c r="I139" s="156"/>
      <c r="L139" s="152"/>
      <c r="M139" s="157"/>
      <c r="T139" s="158"/>
      <c r="AT139" s="153" t="s">
        <v>139</v>
      </c>
      <c r="AU139" s="153" t="s">
        <v>82</v>
      </c>
      <c r="AV139" s="13" t="s">
        <v>82</v>
      </c>
      <c r="AW139" s="13" t="s">
        <v>33</v>
      </c>
      <c r="AX139" s="13" t="s">
        <v>72</v>
      </c>
      <c r="AY139" s="153" t="s">
        <v>128</v>
      </c>
    </row>
    <row r="140" spans="2:65" s="14" customFormat="1">
      <c r="B140" s="159"/>
      <c r="D140" s="146" t="s">
        <v>139</v>
      </c>
      <c r="E140" s="160" t="s">
        <v>3</v>
      </c>
      <c r="F140" s="161" t="s">
        <v>142</v>
      </c>
      <c r="H140" s="162">
        <v>14</v>
      </c>
      <c r="I140" s="163"/>
      <c r="L140" s="159"/>
      <c r="M140" s="164"/>
      <c r="T140" s="165"/>
      <c r="AT140" s="160" t="s">
        <v>139</v>
      </c>
      <c r="AU140" s="160" t="s">
        <v>82</v>
      </c>
      <c r="AV140" s="14" t="s">
        <v>135</v>
      </c>
      <c r="AW140" s="14" t="s">
        <v>33</v>
      </c>
      <c r="AX140" s="14" t="s">
        <v>80</v>
      </c>
      <c r="AY140" s="160" t="s">
        <v>128</v>
      </c>
    </row>
    <row r="141" spans="2:65" s="1" customFormat="1" ht="24.2" customHeight="1">
      <c r="B141" s="127"/>
      <c r="C141" s="128" t="s">
        <v>178</v>
      </c>
      <c r="D141" s="128" t="s">
        <v>130</v>
      </c>
      <c r="E141" s="129" t="s">
        <v>179</v>
      </c>
      <c r="F141" s="130" t="s">
        <v>180</v>
      </c>
      <c r="G141" s="131" t="s">
        <v>181</v>
      </c>
      <c r="H141" s="132">
        <v>1</v>
      </c>
      <c r="I141" s="133"/>
      <c r="J141" s="134">
        <f>ROUND(I141*H141,2)</f>
        <v>0</v>
      </c>
      <c r="K141" s="130" t="s">
        <v>175</v>
      </c>
      <c r="L141" s="32"/>
      <c r="M141" s="135" t="s">
        <v>3</v>
      </c>
      <c r="N141" s="136" t="s">
        <v>43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135</v>
      </c>
      <c r="AT141" s="139" t="s">
        <v>130</v>
      </c>
      <c r="AU141" s="139" t="s">
        <v>82</v>
      </c>
      <c r="AY141" s="17" t="s">
        <v>128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80</v>
      </c>
      <c r="BK141" s="140">
        <f>ROUND(I141*H141,2)</f>
        <v>0</v>
      </c>
      <c r="BL141" s="17" t="s">
        <v>135</v>
      </c>
      <c r="BM141" s="139" t="s">
        <v>182</v>
      </c>
    </row>
    <row r="142" spans="2:65" s="1" customFormat="1" ht="66.75" customHeight="1">
      <c r="B142" s="127"/>
      <c r="C142" s="128" t="s">
        <v>183</v>
      </c>
      <c r="D142" s="128" t="s">
        <v>130</v>
      </c>
      <c r="E142" s="129" t="s">
        <v>184</v>
      </c>
      <c r="F142" s="130" t="s">
        <v>185</v>
      </c>
      <c r="G142" s="131" t="s">
        <v>186</v>
      </c>
      <c r="H142" s="132">
        <v>545</v>
      </c>
      <c r="I142" s="133"/>
      <c r="J142" s="134">
        <f>ROUND(I142*H142,2)</f>
        <v>0</v>
      </c>
      <c r="K142" s="130" t="s">
        <v>187</v>
      </c>
      <c r="L142" s="32"/>
      <c r="M142" s="135" t="s">
        <v>3</v>
      </c>
      <c r="N142" s="136" t="s">
        <v>43</v>
      </c>
      <c r="P142" s="137">
        <f>O142*H142</f>
        <v>0</v>
      </c>
      <c r="Q142" s="137">
        <v>0</v>
      </c>
      <c r="R142" s="137">
        <f>Q142*H142</f>
        <v>0</v>
      </c>
      <c r="S142" s="137">
        <v>0.26</v>
      </c>
      <c r="T142" s="138">
        <f>S142*H142</f>
        <v>141.70000000000002</v>
      </c>
      <c r="AR142" s="139" t="s">
        <v>135</v>
      </c>
      <c r="AT142" s="139" t="s">
        <v>130</v>
      </c>
      <c r="AU142" s="139" t="s">
        <v>82</v>
      </c>
      <c r="AY142" s="17" t="s">
        <v>128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80</v>
      </c>
      <c r="BK142" s="140">
        <f>ROUND(I142*H142,2)</f>
        <v>0</v>
      </c>
      <c r="BL142" s="17" t="s">
        <v>135</v>
      </c>
      <c r="BM142" s="139" t="s">
        <v>188</v>
      </c>
    </row>
    <row r="143" spans="2:65" s="12" customFormat="1">
      <c r="B143" s="145"/>
      <c r="D143" s="146" t="s">
        <v>139</v>
      </c>
      <c r="E143" s="147" t="s">
        <v>3</v>
      </c>
      <c r="F143" s="148" t="s">
        <v>140</v>
      </c>
      <c r="H143" s="147" t="s">
        <v>3</v>
      </c>
      <c r="I143" s="149"/>
      <c r="L143" s="145"/>
      <c r="M143" s="150"/>
      <c r="T143" s="151"/>
      <c r="AT143" s="147" t="s">
        <v>139</v>
      </c>
      <c r="AU143" s="147" t="s">
        <v>82</v>
      </c>
      <c r="AV143" s="12" t="s">
        <v>80</v>
      </c>
      <c r="AW143" s="12" t="s">
        <v>33</v>
      </c>
      <c r="AX143" s="12" t="s">
        <v>72</v>
      </c>
      <c r="AY143" s="147" t="s">
        <v>128</v>
      </c>
    </row>
    <row r="144" spans="2:65" s="13" customFormat="1">
      <c r="B144" s="152"/>
      <c r="D144" s="146" t="s">
        <v>139</v>
      </c>
      <c r="E144" s="153" t="s">
        <v>3</v>
      </c>
      <c r="F144" s="154" t="s">
        <v>189</v>
      </c>
      <c r="H144" s="155">
        <v>545</v>
      </c>
      <c r="I144" s="156"/>
      <c r="L144" s="152"/>
      <c r="M144" s="157"/>
      <c r="T144" s="158"/>
      <c r="AT144" s="153" t="s">
        <v>139</v>
      </c>
      <c r="AU144" s="153" t="s">
        <v>82</v>
      </c>
      <c r="AV144" s="13" t="s">
        <v>82</v>
      </c>
      <c r="AW144" s="13" t="s">
        <v>33</v>
      </c>
      <c r="AX144" s="13" t="s">
        <v>72</v>
      </c>
      <c r="AY144" s="153" t="s">
        <v>128</v>
      </c>
    </row>
    <row r="145" spans="2:65" s="14" customFormat="1">
      <c r="B145" s="159"/>
      <c r="D145" s="146" t="s">
        <v>139</v>
      </c>
      <c r="E145" s="160" t="s">
        <v>3</v>
      </c>
      <c r="F145" s="161" t="s">
        <v>142</v>
      </c>
      <c r="H145" s="162">
        <v>545</v>
      </c>
      <c r="I145" s="163"/>
      <c r="L145" s="159"/>
      <c r="M145" s="164"/>
      <c r="T145" s="165"/>
      <c r="AT145" s="160" t="s">
        <v>139</v>
      </c>
      <c r="AU145" s="160" t="s">
        <v>82</v>
      </c>
      <c r="AV145" s="14" t="s">
        <v>135</v>
      </c>
      <c r="AW145" s="14" t="s">
        <v>33</v>
      </c>
      <c r="AX145" s="14" t="s">
        <v>80</v>
      </c>
      <c r="AY145" s="160" t="s">
        <v>128</v>
      </c>
    </row>
    <row r="146" spans="2:65" s="1" customFormat="1" ht="66.75" customHeight="1">
      <c r="B146" s="127"/>
      <c r="C146" s="128" t="s">
        <v>190</v>
      </c>
      <c r="D146" s="128" t="s">
        <v>130</v>
      </c>
      <c r="E146" s="129" t="s">
        <v>191</v>
      </c>
      <c r="F146" s="130" t="s">
        <v>192</v>
      </c>
      <c r="G146" s="131" t="s">
        <v>186</v>
      </c>
      <c r="H146" s="132">
        <v>153</v>
      </c>
      <c r="I146" s="133"/>
      <c r="J146" s="134">
        <f>ROUND(I146*H146,2)</f>
        <v>0</v>
      </c>
      <c r="K146" s="130" t="s">
        <v>175</v>
      </c>
      <c r="L146" s="32"/>
      <c r="M146" s="135" t="s">
        <v>3</v>
      </c>
      <c r="N146" s="136" t="s">
        <v>43</v>
      </c>
      <c r="P146" s="137">
        <f>O146*H146</f>
        <v>0</v>
      </c>
      <c r="Q146" s="137">
        <v>0</v>
      </c>
      <c r="R146" s="137">
        <f>Q146*H146</f>
        <v>0</v>
      </c>
      <c r="S146" s="137">
        <v>0.57999999999999996</v>
      </c>
      <c r="T146" s="138">
        <f>S146*H146</f>
        <v>88.74</v>
      </c>
      <c r="AR146" s="139" t="s">
        <v>135</v>
      </c>
      <c r="AT146" s="139" t="s">
        <v>130</v>
      </c>
      <c r="AU146" s="139" t="s">
        <v>82</v>
      </c>
      <c r="AY146" s="17" t="s">
        <v>128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80</v>
      </c>
      <c r="BK146" s="140">
        <f>ROUND(I146*H146,2)</f>
        <v>0</v>
      </c>
      <c r="BL146" s="17" t="s">
        <v>135</v>
      </c>
      <c r="BM146" s="139" t="s">
        <v>193</v>
      </c>
    </row>
    <row r="147" spans="2:65" s="12" customFormat="1" ht="22.5">
      <c r="B147" s="145"/>
      <c r="D147" s="146" t="s">
        <v>139</v>
      </c>
      <c r="E147" s="147" t="s">
        <v>3</v>
      </c>
      <c r="F147" s="148" t="s">
        <v>194</v>
      </c>
      <c r="H147" s="147" t="s">
        <v>3</v>
      </c>
      <c r="I147" s="149"/>
      <c r="L147" s="145"/>
      <c r="M147" s="150"/>
      <c r="T147" s="151"/>
      <c r="AT147" s="147" t="s">
        <v>139</v>
      </c>
      <c r="AU147" s="147" t="s">
        <v>82</v>
      </c>
      <c r="AV147" s="12" t="s">
        <v>80</v>
      </c>
      <c r="AW147" s="12" t="s">
        <v>33</v>
      </c>
      <c r="AX147" s="12" t="s">
        <v>72</v>
      </c>
      <c r="AY147" s="147" t="s">
        <v>128</v>
      </c>
    </row>
    <row r="148" spans="2:65" s="13" customFormat="1">
      <c r="B148" s="152"/>
      <c r="D148" s="146" t="s">
        <v>139</v>
      </c>
      <c r="E148" s="153" t="s">
        <v>3</v>
      </c>
      <c r="F148" s="154" t="s">
        <v>195</v>
      </c>
      <c r="H148" s="155">
        <v>153</v>
      </c>
      <c r="I148" s="156"/>
      <c r="L148" s="152"/>
      <c r="M148" s="157"/>
      <c r="T148" s="158"/>
      <c r="AT148" s="153" t="s">
        <v>139</v>
      </c>
      <c r="AU148" s="153" t="s">
        <v>82</v>
      </c>
      <c r="AV148" s="13" t="s">
        <v>82</v>
      </c>
      <c r="AW148" s="13" t="s">
        <v>33</v>
      </c>
      <c r="AX148" s="13" t="s">
        <v>72</v>
      </c>
      <c r="AY148" s="153" t="s">
        <v>128</v>
      </c>
    </row>
    <row r="149" spans="2:65" s="14" customFormat="1">
      <c r="B149" s="159"/>
      <c r="D149" s="146" t="s">
        <v>139</v>
      </c>
      <c r="E149" s="160" t="s">
        <v>3</v>
      </c>
      <c r="F149" s="161" t="s">
        <v>142</v>
      </c>
      <c r="H149" s="162">
        <v>153</v>
      </c>
      <c r="I149" s="163"/>
      <c r="L149" s="159"/>
      <c r="M149" s="164"/>
      <c r="T149" s="165"/>
      <c r="AT149" s="160" t="s">
        <v>139</v>
      </c>
      <c r="AU149" s="160" t="s">
        <v>82</v>
      </c>
      <c r="AV149" s="14" t="s">
        <v>135</v>
      </c>
      <c r="AW149" s="14" t="s">
        <v>33</v>
      </c>
      <c r="AX149" s="14" t="s">
        <v>80</v>
      </c>
      <c r="AY149" s="160" t="s">
        <v>128</v>
      </c>
    </row>
    <row r="150" spans="2:65" s="1" customFormat="1" ht="62.65" customHeight="1">
      <c r="B150" s="127"/>
      <c r="C150" s="128" t="s">
        <v>196</v>
      </c>
      <c r="D150" s="128" t="s">
        <v>130</v>
      </c>
      <c r="E150" s="129" t="s">
        <v>197</v>
      </c>
      <c r="F150" s="130" t="s">
        <v>198</v>
      </c>
      <c r="G150" s="131" t="s">
        <v>186</v>
      </c>
      <c r="H150" s="132">
        <v>1022</v>
      </c>
      <c r="I150" s="133"/>
      <c r="J150" s="134">
        <f>ROUND(I150*H150,2)</f>
        <v>0</v>
      </c>
      <c r="K150" s="130" t="s">
        <v>187</v>
      </c>
      <c r="L150" s="32"/>
      <c r="M150" s="135" t="s">
        <v>3</v>
      </c>
      <c r="N150" s="136" t="s">
        <v>43</v>
      </c>
      <c r="P150" s="137">
        <f>O150*H150</f>
        <v>0</v>
      </c>
      <c r="Q150" s="137">
        <v>0</v>
      </c>
      <c r="R150" s="137">
        <f>Q150*H150</f>
        <v>0</v>
      </c>
      <c r="S150" s="137">
        <v>0.4</v>
      </c>
      <c r="T150" s="138">
        <f>S150*H150</f>
        <v>408.8</v>
      </c>
      <c r="AR150" s="139" t="s">
        <v>135</v>
      </c>
      <c r="AT150" s="139" t="s">
        <v>130</v>
      </c>
      <c r="AU150" s="139" t="s">
        <v>82</v>
      </c>
      <c r="AY150" s="17" t="s">
        <v>128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80</v>
      </c>
      <c r="BK150" s="140">
        <f>ROUND(I150*H150,2)</f>
        <v>0</v>
      </c>
      <c r="BL150" s="17" t="s">
        <v>135</v>
      </c>
      <c r="BM150" s="139" t="s">
        <v>199</v>
      </c>
    </row>
    <row r="151" spans="2:65" s="12" customFormat="1">
      <c r="B151" s="145"/>
      <c r="D151" s="146" t="s">
        <v>139</v>
      </c>
      <c r="E151" s="147" t="s">
        <v>3</v>
      </c>
      <c r="F151" s="148" t="s">
        <v>140</v>
      </c>
      <c r="H151" s="147" t="s">
        <v>3</v>
      </c>
      <c r="I151" s="149"/>
      <c r="L151" s="145"/>
      <c r="M151" s="150"/>
      <c r="T151" s="151"/>
      <c r="AT151" s="147" t="s">
        <v>139</v>
      </c>
      <c r="AU151" s="147" t="s">
        <v>82</v>
      </c>
      <c r="AV151" s="12" t="s">
        <v>80</v>
      </c>
      <c r="AW151" s="12" t="s">
        <v>33</v>
      </c>
      <c r="AX151" s="12" t="s">
        <v>72</v>
      </c>
      <c r="AY151" s="147" t="s">
        <v>128</v>
      </c>
    </row>
    <row r="152" spans="2:65" s="13" customFormat="1">
      <c r="B152" s="152"/>
      <c r="D152" s="146" t="s">
        <v>139</v>
      </c>
      <c r="E152" s="153" t="s">
        <v>3</v>
      </c>
      <c r="F152" s="154" t="s">
        <v>200</v>
      </c>
      <c r="H152" s="155">
        <v>1022</v>
      </c>
      <c r="I152" s="156"/>
      <c r="L152" s="152"/>
      <c r="M152" s="157"/>
      <c r="T152" s="158"/>
      <c r="AT152" s="153" t="s">
        <v>139</v>
      </c>
      <c r="AU152" s="153" t="s">
        <v>82</v>
      </c>
      <c r="AV152" s="13" t="s">
        <v>82</v>
      </c>
      <c r="AW152" s="13" t="s">
        <v>33</v>
      </c>
      <c r="AX152" s="13" t="s">
        <v>72</v>
      </c>
      <c r="AY152" s="153" t="s">
        <v>128</v>
      </c>
    </row>
    <row r="153" spans="2:65" s="14" customFormat="1">
      <c r="B153" s="159"/>
      <c r="D153" s="146" t="s">
        <v>139</v>
      </c>
      <c r="E153" s="160" t="s">
        <v>3</v>
      </c>
      <c r="F153" s="161" t="s">
        <v>142</v>
      </c>
      <c r="H153" s="162">
        <v>1022</v>
      </c>
      <c r="I153" s="163"/>
      <c r="L153" s="159"/>
      <c r="M153" s="164"/>
      <c r="T153" s="165"/>
      <c r="AT153" s="160" t="s">
        <v>139</v>
      </c>
      <c r="AU153" s="160" t="s">
        <v>82</v>
      </c>
      <c r="AV153" s="14" t="s">
        <v>135</v>
      </c>
      <c r="AW153" s="14" t="s">
        <v>33</v>
      </c>
      <c r="AX153" s="14" t="s">
        <v>80</v>
      </c>
      <c r="AY153" s="160" t="s">
        <v>128</v>
      </c>
    </row>
    <row r="154" spans="2:65" s="1" customFormat="1" ht="49.15" customHeight="1">
      <c r="B154" s="127"/>
      <c r="C154" s="128" t="s">
        <v>201</v>
      </c>
      <c r="D154" s="128" t="s">
        <v>130</v>
      </c>
      <c r="E154" s="129" t="s">
        <v>202</v>
      </c>
      <c r="F154" s="130" t="s">
        <v>203</v>
      </c>
      <c r="G154" s="131" t="s">
        <v>186</v>
      </c>
      <c r="H154" s="132">
        <v>477</v>
      </c>
      <c r="I154" s="133"/>
      <c r="J154" s="134">
        <f>ROUND(I154*H154,2)</f>
        <v>0</v>
      </c>
      <c r="K154" s="130" t="s">
        <v>187</v>
      </c>
      <c r="L154" s="32"/>
      <c r="M154" s="135" t="s">
        <v>3</v>
      </c>
      <c r="N154" s="136" t="s">
        <v>43</v>
      </c>
      <c r="P154" s="137">
        <f>O154*H154</f>
        <v>0</v>
      </c>
      <c r="Q154" s="137">
        <v>9.0000000000000006E-5</v>
      </c>
      <c r="R154" s="137">
        <f>Q154*H154</f>
        <v>4.2930000000000003E-2</v>
      </c>
      <c r="S154" s="137">
        <v>0.25600000000000001</v>
      </c>
      <c r="T154" s="138">
        <f>S154*H154</f>
        <v>122.11200000000001</v>
      </c>
      <c r="AR154" s="139" t="s">
        <v>135</v>
      </c>
      <c r="AT154" s="139" t="s">
        <v>130</v>
      </c>
      <c r="AU154" s="139" t="s">
        <v>82</v>
      </c>
      <c r="AY154" s="17" t="s">
        <v>128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80</v>
      </c>
      <c r="BK154" s="140">
        <f>ROUND(I154*H154,2)</f>
        <v>0</v>
      </c>
      <c r="BL154" s="17" t="s">
        <v>135</v>
      </c>
      <c r="BM154" s="139" t="s">
        <v>204</v>
      </c>
    </row>
    <row r="155" spans="2:65" s="12" customFormat="1">
      <c r="B155" s="145"/>
      <c r="D155" s="146" t="s">
        <v>139</v>
      </c>
      <c r="E155" s="147" t="s">
        <v>3</v>
      </c>
      <c r="F155" s="148" t="s">
        <v>140</v>
      </c>
      <c r="H155" s="147" t="s">
        <v>3</v>
      </c>
      <c r="I155" s="149"/>
      <c r="L155" s="145"/>
      <c r="M155" s="150"/>
      <c r="T155" s="151"/>
      <c r="AT155" s="147" t="s">
        <v>139</v>
      </c>
      <c r="AU155" s="147" t="s">
        <v>82</v>
      </c>
      <c r="AV155" s="12" t="s">
        <v>80</v>
      </c>
      <c r="AW155" s="12" t="s">
        <v>33</v>
      </c>
      <c r="AX155" s="12" t="s">
        <v>72</v>
      </c>
      <c r="AY155" s="147" t="s">
        <v>128</v>
      </c>
    </row>
    <row r="156" spans="2:65" s="13" customFormat="1">
      <c r="B156" s="152"/>
      <c r="D156" s="146" t="s">
        <v>139</v>
      </c>
      <c r="E156" s="153" t="s">
        <v>3</v>
      </c>
      <c r="F156" s="154" t="s">
        <v>205</v>
      </c>
      <c r="H156" s="155">
        <v>477</v>
      </c>
      <c r="I156" s="156"/>
      <c r="L156" s="152"/>
      <c r="M156" s="157"/>
      <c r="T156" s="158"/>
      <c r="AT156" s="153" t="s">
        <v>139</v>
      </c>
      <c r="AU156" s="153" t="s">
        <v>82</v>
      </c>
      <c r="AV156" s="13" t="s">
        <v>82</v>
      </c>
      <c r="AW156" s="13" t="s">
        <v>33</v>
      </c>
      <c r="AX156" s="13" t="s">
        <v>72</v>
      </c>
      <c r="AY156" s="153" t="s">
        <v>128</v>
      </c>
    </row>
    <row r="157" spans="2:65" s="14" customFormat="1">
      <c r="B157" s="159"/>
      <c r="D157" s="146" t="s">
        <v>139</v>
      </c>
      <c r="E157" s="160" t="s">
        <v>3</v>
      </c>
      <c r="F157" s="161" t="s">
        <v>142</v>
      </c>
      <c r="H157" s="162">
        <v>477</v>
      </c>
      <c r="I157" s="163"/>
      <c r="L157" s="159"/>
      <c r="M157" s="164"/>
      <c r="T157" s="165"/>
      <c r="AT157" s="160" t="s">
        <v>139</v>
      </c>
      <c r="AU157" s="160" t="s">
        <v>82</v>
      </c>
      <c r="AV157" s="14" t="s">
        <v>135</v>
      </c>
      <c r="AW157" s="14" t="s">
        <v>33</v>
      </c>
      <c r="AX157" s="14" t="s">
        <v>80</v>
      </c>
      <c r="AY157" s="160" t="s">
        <v>128</v>
      </c>
    </row>
    <row r="158" spans="2:65" s="1" customFormat="1" ht="44.25" customHeight="1">
      <c r="B158" s="127"/>
      <c r="C158" s="128" t="s">
        <v>177</v>
      </c>
      <c r="D158" s="128" t="s">
        <v>130</v>
      </c>
      <c r="E158" s="129" t="s">
        <v>206</v>
      </c>
      <c r="F158" s="130" t="s">
        <v>207</v>
      </c>
      <c r="G158" s="131" t="s">
        <v>208</v>
      </c>
      <c r="H158" s="132">
        <v>420</v>
      </c>
      <c r="I158" s="133"/>
      <c r="J158" s="134">
        <f>ROUND(I158*H158,2)</f>
        <v>0</v>
      </c>
      <c r="K158" s="130" t="s">
        <v>187</v>
      </c>
      <c r="L158" s="32"/>
      <c r="M158" s="135" t="s">
        <v>3</v>
      </c>
      <c r="N158" s="136" t="s">
        <v>43</v>
      </c>
      <c r="P158" s="137">
        <f>O158*H158</f>
        <v>0</v>
      </c>
      <c r="Q158" s="137">
        <v>0</v>
      </c>
      <c r="R158" s="137">
        <f>Q158*H158</f>
        <v>0</v>
      </c>
      <c r="S158" s="137">
        <v>0.28999999999999998</v>
      </c>
      <c r="T158" s="138">
        <f>S158*H158</f>
        <v>121.8</v>
      </c>
      <c r="AR158" s="139" t="s">
        <v>135</v>
      </c>
      <c r="AT158" s="139" t="s">
        <v>130</v>
      </c>
      <c r="AU158" s="139" t="s">
        <v>82</v>
      </c>
      <c r="AY158" s="17" t="s">
        <v>128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80</v>
      </c>
      <c r="BK158" s="140">
        <f>ROUND(I158*H158,2)</f>
        <v>0</v>
      </c>
      <c r="BL158" s="17" t="s">
        <v>135</v>
      </c>
      <c r="BM158" s="139" t="s">
        <v>209</v>
      </c>
    </row>
    <row r="159" spans="2:65" s="12" customFormat="1">
      <c r="B159" s="145"/>
      <c r="D159" s="146" t="s">
        <v>139</v>
      </c>
      <c r="E159" s="147" t="s">
        <v>3</v>
      </c>
      <c r="F159" s="148" t="s">
        <v>140</v>
      </c>
      <c r="H159" s="147" t="s">
        <v>3</v>
      </c>
      <c r="I159" s="149"/>
      <c r="L159" s="145"/>
      <c r="M159" s="150"/>
      <c r="T159" s="151"/>
      <c r="AT159" s="147" t="s">
        <v>139</v>
      </c>
      <c r="AU159" s="147" t="s">
        <v>82</v>
      </c>
      <c r="AV159" s="12" t="s">
        <v>80</v>
      </c>
      <c r="AW159" s="12" t="s">
        <v>33</v>
      </c>
      <c r="AX159" s="12" t="s">
        <v>72</v>
      </c>
      <c r="AY159" s="147" t="s">
        <v>128</v>
      </c>
    </row>
    <row r="160" spans="2:65" s="12" customFormat="1">
      <c r="B160" s="145"/>
      <c r="D160" s="146" t="s">
        <v>139</v>
      </c>
      <c r="E160" s="147" t="s">
        <v>3</v>
      </c>
      <c r="F160" s="148" t="s">
        <v>210</v>
      </c>
      <c r="H160" s="147" t="s">
        <v>3</v>
      </c>
      <c r="I160" s="149"/>
      <c r="L160" s="145"/>
      <c r="M160" s="150"/>
      <c r="T160" s="151"/>
      <c r="AT160" s="147" t="s">
        <v>139</v>
      </c>
      <c r="AU160" s="147" t="s">
        <v>82</v>
      </c>
      <c r="AV160" s="12" t="s">
        <v>80</v>
      </c>
      <c r="AW160" s="12" t="s">
        <v>33</v>
      </c>
      <c r="AX160" s="12" t="s">
        <v>72</v>
      </c>
      <c r="AY160" s="147" t="s">
        <v>128</v>
      </c>
    </row>
    <row r="161" spans="2:65" s="13" customFormat="1">
      <c r="B161" s="152"/>
      <c r="D161" s="146" t="s">
        <v>139</v>
      </c>
      <c r="E161" s="153" t="s">
        <v>3</v>
      </c>
      <c r="F161" s="154" t="s">
        <v>211</v>
      </c>
      <c r="H161" s="155">
        <v>420</v>
      </c>
      <c r="I161" s="156"/>
      <c r="L161" s="152"/>
      <c r="M161" s="157"/>
      <c r="T161" s="158"/>
      <c r="AT161" s="153" t="s">
        <v>139</v>
      </c>
      <c r="AU161" s="153" t="s">
        <v>82</v>
      </c>
      <c r="AV161" s="13" t="s">
        <v>82</v>
      </c>
      <c r="AW161" s="13" t="s">
        <v>33</v>
      </c>
      <c r="AX161" s="13" t="s">
        <v>72</v>
      </c>
      <c r="AY161" s="153" t="s">
        <v>128</v>
      </c>
    </row>
    <row r="162" spans="2:65" s="14" customFormat="1">
      <c r="B162" s="159"/>
      <c r="D162" s="146" t="s">
        <v>139</v>
      </c>
      <c r="E162" s="160" t="s">
        <v>3</v>
      </c>
      <c r="F162" s="161" t="s">
        <v>142</v>
      </c>
      <c r="H162" s="162">
        <v>420</v>
      </c>
      <c r="I162" s="163"/>
      <c r="L162" s="159"/>
      <c r="M162" s="164"/>
      <c r="T162" s="165"/>
      <c r="AT162" s="160" t="s">
        <v>139</v>
      </c>
      <c r="AU162" s="160" t="s">
        <v>82</v>
      </c>
      <c r="AV162" s="14" t="s">
        <v>135</v>
      </c>
      <c r="AW162" s="14" t="s">
        <v>33</v>
      </c>
      <c r="AX162" s="14" t="s">
        <v>80</v>
      </c>
      <c r="AY162" s="160" t="s">
        <v>128</v>
      </c>
    </row>
    <row r="163" spans="2:65" s="1" customFormat="1" ht="49.15" customHeight="1">
      <c r="B163" s="127"/>
      <c r="C163" s="128" t="s">
        <v>9</v>
      </c>
      <c r="D163" s="128" t="s">
        <v>130</v>
      </c>
      <c r="E163" s="129" t="s">
        <v>212</v>
      </c>
      <c r="F163" s="130" t="s">
        <v>213</v>
      </c>
      <c r="G163" s="131" t="s">
        <v>208</v>
      </c>
      <c r="H163" s="132">
        <v>369</v>
      </c>
      <c r="I163" s="133"/>
      <c r="J163" s="134">
        <f>ROUND(I163*H163,2)</f>
        <v>0</v>
      </c>
      <c r="K163" s="130" t="s">
        <v>187</v>
      </c>
      <c r="L163" s="32"/>
      <c r="M163" s="135" t="s">
        <v>3</v>
      </c>
      <c r="N163" s="136" t="s">
        <v>43</v>
      </c>
      <c r="P163" s="137">
        <f>O163*H163</f>
        <v>0</v>
      </c>
      <c r="Q163" s="137">
        <v>0</v>
      </c>
      <c r="R163" s="137">
        <f>Q163*H163</f>
        <v>0</v>
      </c>
      <c r="S163" s="137">
        <v>0.20499999999999999</v>
      </c>
      <c r="T163" s="138">
        <f>S163*H163</f>
        <v>75.644999999999996</v>
      </c>
      <c r="AR163" s="139" t="s">
        <v>135</v>
      </c>
      <c r="AT163" s="139" t="s">
        <v>130</v>
      </c>
      <c r="AU163" s="139" t="s">
        <v>82</v>
      </c>
      <c r="AY163" s="17" t="s">
        <v>128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7" t="s">
        <v>80</v>
      </c>
      <c r="BK163" s="140">
        <f>ROUND(I163*H163,2)</f>
        <v>0</v>
      </c>
      <c r="BL163" s="17" t="s">
        <v>135</v>
      </c>
      <c r="BM163" s="139" t="s">
        <v>214</v>
      </c>
    </row>
    <row r="164" spans="2:65" s="12" customFormat="1">
      <c r="B164" s="145"/>
      <c r="D164" s="146" t="s">
        <v>139</v>
      </c>
      <c r="E164" s="147" t="s">
        <v>3</v>
      </c>
      <c r="F164" s="148" t="s">
        <v>140</v>
      </c>
      <c r="H164" s="147" t="s">
        <v>3</v>
      </c>
      <c r="I164" s="149"/>
      <c r="L164" s="145"/>
      <c r="M164" s="150"/>
      <c r="T164" s="151"/>
      <c r="AT164" s="147" t="s">
        <v>139</v>
      </c>
      <c r="AU164" s="147" t="s">
        <v>82</v>
      </c>
      <c r="AV164" s="12" t="s">
        <v>80</v>
      </c>
      <c r="AW164" s="12" t="s">
        <v>33</v>
      </c>
      <c r="AX164" s="12" t="s">
        <v>72</v>
      </c>
      <c r="AY164" s="147" t="s">
        <v>128</v>
      </c>
    </row>
    <row r="165" spans="2:65" s="13" customFormat="1">
      <c r="B165" s="152"/>
      <c r="D165" s="146" t="s">
        <v>139</v>
      </c>
      <c r="E165" s="153" t="s">
        <v>3</v>
      </c>
      <c r="F165" s="154" t="s">
        <v>215</v>
      </c>
      <c r="H165" s="155">
        <v>369</v>
      </c>
      <c r="I165" s="156"/>
      <c r="L165" s="152"/>
      <c r="M165" s="157"/>
      <c r="T165" s="158"/>
      <c r="AT165" s="153" t="s">
        <v>139</v>
      </c>
      <c r="AU165" s="153" t="s">
        <v>82</v>
      </c>
      <c r="AV165" s="13" t="s">
        <v>82</v>
      </c>
      <c r="AW165" s="13" t="s">
        <v>33</v>
      </c>
      <c r="AX165" s="13" t="s">
        <v>72</v>
      </c>
      <c r="AY165" s="153" t="s">
        <v>128</v>
      </c>
    </row>
    <row r="166" spans="2:65" s="14" customFormat="1">
      <c r="B166" s="159"/>
      <c r="D166" s="146" t="s">
        <v>139</v>
      </c>
      <c r="E166" s="160" t="s">
        <v>3</v>
      </c>
      <c r="F166" s="161" t="s">
        <v>142</v>
      </c>
      <c r="H166" s="162">
        <v>369</v>
      </c>
      <c r="I166" s="163"/>
      <c r="L166" s="159"/>
      <c r="M166" s="164"/>
      <c r="T166" s="165"/>
      <c r="AT166" s="160" t="s">
        <v>139</v>
      </c>
      <c r="AU166" s="160" t="s">
        <v>82</v>
      </c>
      <c r="AV166" s="14" t="s">
        <v>135</v>
      </c>
      <c r="AW166" s="14" t="s">
        <v>33</v>
      </c>
      <c r="AX166" s="14" t="s">
        <v>80</v>
      </c>
      <c r="AY166" s="160" t="s">
        <v>128</v>
      </c>
    </row>
    <row r="167" spans="2:65" s="1" customFormat="1" ht="44.25" customHeight="1">
      <c r="B167" s="127"/>
      <c r="C167" s="128" t="s">
        <v>216</v>
      </c>
      <c r="D167" s="128" t="s">
        <v>130</v>
      </c>
      <c r="E167" s="129" t="s">
        <v>217</v>
      </c>
      <c r="F167" s="130" t="s">
        <v>218</v>
      </c>
      <c r="G167" s="131" t="s">
        <v>208</v>
      </c>
      <c r="H167" s="132">
        <v>420</v>
      </c>
      <c r="I167" s="133"/>
      <c r="J167" s="134">
        <f>ROUND(I167*H167,2)</f>
        <v>0</v>
      </c>
      <c r="K167" s="130" t="s">
        <v>187</v>
      </c>
      <c r="L167" s="32"/>
      <c r="M167" s="135" t="s">
        <v>3</v>
      </c>
      <c r="N167" s="136" t="s">
        <v>43</v>
      </c>
      <c r="P167" s="137">
        <f>O167*H167</f>
        <v>0</v>
      </c>
      <c r="Q167" s="137">
        <v>0</v>
      </c>
      <c r="R167" s="137">
        <f>Q167*H167</f>
        <v>0</v>
      </c>
      <c r="S167" s="137">
        <v>0.115</v>
      </c>
      <c r="T167" s="138">
        <f>S167*H167</f>
        <v>48.300000000000004</v>
      </c>
      <c r="AR167" s="139" t="s">
        <v>135</v>
      </c>
      <c r="AT167" s="139" t="s">
        <v>130</v>
      </c>
      <c r="AU167" s="139" t="s">
        <v>82</v>
      </c>
      <c r="AY167" s="17" t="s">
        <v>128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80</v>
      </c>
      <c r="BK167" s="140">
        <f>ROUND(I167*H167,2)</f>
        <v>0</v>
      </c>
      <c r="BL167" s="17" t="s">
        <v>135</v>
      </c>
      <c r="BM167" s="139" t="s">
        <v>219</v>
      </c>
    </row>
    <row r="168" spans="2:65" s="12" customFormat="1">
      <c r="B168" s="145"/>
      <c r="D168" s="146" t="s">
        <v>139</v>
      </c>
      <c r="E168" s="147" t="s">
        <v>3</v>
      </c>
      <c r="F168" s="148" t="s">
        <v>140</v>
      </c>
      <c r="H168" s="147" t="s">
        <v>3</v>
      </c>
      <c r="I168" s="149"/>
      <c r="L168" s="145"/>
      <c r="M168" s="150"/>
      <c r="T168" s="151"/>
      <c r="AT168" s="147" t="s">
        <v>139</v>
      </c>
      <c r="AU168" s="147" t="s">
        <v>82</v>
      </c>
      <c r="AV168" s="12" t="s">
        <v>80</v>
      </c>
      <c r="AW168" s="12" t="s">
        <v>33</v>
      </c>
      <c r="AX168" s="12" t="s">
        <v>72</v>
      </c>
      <c r="AY168" s="147" t="s">
        <v>128</v>
      </c>
    </row>
    <row r="169" spans="2:65" s="13" customFormat="1">
      <c r="B169" s="152"/>
      <c r="D169" s="146" t="s">
        <v>139</v>
      </c>
      <c r="E169" s="153" t="s">
        <v>3</v>
      </c>
      <c r="F169" s="154" t="s">
        <v>211</v>
      </c>
      <c r="H169" s="155">
        <v>420</v>
      </c>
      <c r="I169" s="156"/>
      <c r="L169" s="152"/>
      <c r="M169" s="157"/>
      <c r="T169" s="158"/>
      <c r="AT169" s="153" t="s">
        <v>139</v>
      </c>
      <c r="AU169" s="153" t="s">
        <v>82</v>
      </c>
      <c r="AV169" s="13" t="s">
        <v>82</v>
      </c>
      <c r="AW169" s="13" t="s">
        <v>33</v>
      </c>
      <c r="AX169" s="13" t="s">
        <v>72</v>
      </c>
      <c r="AY169" s="153" t="s">
        <v>128</v>
      </c>
    </row>
    <row r="170" spans="2:65" s="14" customFormat="1">
      <c r="B170" s="159"/>
      <c r="D170" s="146" t="s">
        <v>139</v>
      </c>
      <c r="E170" s="160" t="s">
        <v>3</v>
      </c>
      <c r="F170" s="161" t="s">
        <v>142</v>
      </c>
      <c r="H170" s="162">
        <v>420</v>
      </c>
      <c r="I170" s="163"/>
      <c r="L170" s="159"/>
      <c r="M170" s="164"/>
      <c r="T170" s="165"/>
      <c r="AT170" s="160" t="s">
        <v>139</v>
      </c>
      <c r="AU170" s="160" t="s">
        <v>82</v>
      </c>
      <c r="AV170" s="14" t="s">
        <v>135</v>
      </c>
      <c r="AW170" s="14" t="s">
        <v>33</v>
      </c>
      <c r="AX170" s="14" t="s">
        <v>80</v>
      </c>
      <c r="AY170" s="160" t="s">
        <v>128</v>
      </c>
    </row>
    <row r="171" spans="2:65" s="1" customFormat="1" ht="44.25" customHeight="1">
      <c r="B171" s="127"/>
      <c r="C171" s="128" t="s">
        <v>220</v>
      </c>
      <c r="D171" s="128" t="s">
        <v>130</v>
      </c>
      <c r="E171" s="129" t="s">
        <v>221</v>
      </c>
      <c r="F171" s="130" t="s">
        <v>222</v>
      </c>
      <c r="G171" s="131" t="s">
        <v>223</v>
      </c>
      <c r="H171" s="132">
        <v>34</v>
      </c>
      <c r="I171" s="133"/>
      <c r="J171" s="134">
        <f>ROUND(I171*H171,2)</f>
        <v>0</v>
      </c>
      <c r="K171" s="130" t="s">
        <v>187</v>
      </c>
      <c r="L171" s="32"/>
      <c r="M171" s="135" t="s">
        <v>3</v>
      </c>
      <c r="N171" s="136" t="s">
        <v>43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135</v>
      </c>
      <c r="AT171" s="139" t="s">
        <v>130</v>
      </c>
      <c r="AU171" s="139" t="s">
        <v>82</v>
      </c>
      <c r="AY171" s="17" t="s">
        <v>128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80</v>
      </c>
      <c r="BK171" s="140">
        <f>ROUND(I171*H171,2)</f>
        <v>0</v>
      </c>
      <c r="BL171" s="17" t="s">
        <v>135</v>
      </c>
      <c r="BM171" s="139" t="s">
        <v>224</v>
      </c>
    </row>
    <row r="172" spans="2:65" s="12" customFormat="1">
      <c r="B172" s="145"/>
      <c r="D172" s="146" t="s">
        <v>139</v>
      </c>
      <c r="E172" s="147" t="s">
        <v>3</v>
      </c>
      <c r="F172" s="148" t="s">
        <v>225</v>
      </c>
      <c r="H172" s="147" t="s">
        <v>3</v>
      </c>
      <c r="I172" s="149"/>
      <c r="L172" s="145"/>
      <c r="M172" s="150"/>
      <c r="T172" s="151"/>
      <c r="AT172" s="147" t="s">
        <v>139</v>
      </c>
      <c r="AU172" s="147" t="s">
        <v>82</v>
      </c>
      <c r="AV172" s="12" t="s">
        <v>80</v>
      </c>
      <c r="AW172" s="12" t="s">
        <v>33</v>
      </c>
      <c r="AX172" s="12" t="s">
        <v>72</v>
      </c>
      <c r="AY172" s="147" t="s">
        <v>128</v>
      </c>
    </row>
    <row r="173" spans="2:65" s="13" customFormat="1">
      <c r="B173" s="152"/>
      <c r="D173" s="146" t="s">
        <v>139</v>
      </c>
      <c r="E173" s="153" t="s">
        <v>3</v>
      </c>
      <c r="F173" s="154" t="s">
        <v>226</v>
      </c>
      <c r="H173" s="155">
        <v>34</v>
      </c>
      <c r="I173" s="156"/>
      <c r="L173" s="152"/>
      <c r="M173" s="157"/>
      <c r="T173" s="158"/>
      <c r="AT173" s="153" t="s">
        <v>139</v>
      </c>
      <c r="AU173" s="153" t="s">
        <v>82</v>
      </c>
      <c r="AV173" s="13" t="s">
        <v>82</v>
      </c>
      <c r="AW173" s="13" t="s">
        <v>33</v>
      </c>
      <c r="AX173" s="13" t="s">
        <v>72</v>
      </c>
      <c r="AY173" s="153" t="s">
        <v>128</v>
      </c>
    </row>
    <row r="174" spans="2:65" s="14" customFormat="1">
      <c r="B174" s="159"/>
      <c r="D174" s="146" t="s">
        <v>139</v>
      </c>
      <c r="E174" s="160" t="s">
        <v>3</v>
      </c>
      <c r="F174" s="161" t="s">
        <v>142</v>
      </c>
      <c r="H174" s="162">
        <v>34</v>
      </c>
      <c r="I174" s="163"/>
      <c r="L174" s="159"/>
      <c r="M174" s="164"/>
      <c r="T174" s="165"/>
      <c r="AT174" s="160" t="s">
        <v>139</v>
      </c>
      <c r="AU174" s="160" t="s">
        <v>82</v>
      </c>
      <c r="AV174" s="14" t="s">
        <v>135</v>
      </c>
      <c r="AW174" s="14" t="s">
        <v>33</v>
      </c>
      <c r="AX174" s="14" t="s">
        <v>80</v>
      </c>
      <c r="AY174" s="160" t="s">
        <v>128</v>
      </c>
    </row>
    <row r="175" spans="2:65" s="1" customFormat="1" ht="49.15" customHeight="1">
      <c r="B175" s="127"/>
      <c r="C175" s="128" t="s">
        <v>227</v>
      </c>
      <c r="D175" s="128" t="s">
        <v>130</v>
      </c>
      <c r="E175" s="129" t="s">
        <v>228</v>
      </c>
      <c r="F175" s="130" t="s">
        <v>229</v>
      </c>
      <c r="G175" s="131" t="s">
        <v>223</v>
      </c>
      <c r="H175" s="132">
        <v>545.29999999999995</v>
      </c>
      <c r="I175" s="133"/>
      <c r="J175" s="134">
        <f>ROUND(I175*H175,2)</f>
        <v>0</v>
      </c>
      <c r="K175" s="130" t="s">
        <v>187</v>
      </c>
      <c r="L175" s="32"/>
      <c r="M175" s="135" t="s">
        <v>3</v>
      </c>
      <c r="N175" s="136" t="s">
        <v>43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135</v>
      </c>
      <c r="AT175" s="139" t="s">
        <v>130</v>
      </c>
      <c r="AU175" s="139" t="s">
        <v>82</v>
      </c>
      <c r="AY175" s="17" t="s">
        <v>128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80</v>
      </c>
      <c r="BK175" s="140">
        <f>ROUND(I175*H175,2)</f>
        <v>0</v>
      </c>
      <c r="BL175" s="17" t="s">
        <v>135</v>
      </c>
      <c r="BM175" s="139" t="s">
        <v>230</v>
      </c>
    </row>
    <row r="176" spans="2:65" s="12" customFormat="1">
      <c r="B176" s="145"/>
      <c r="D176" s="146" t="s">
        <v>139</v>
      </c>
      <c r="E176" s="147" t="s">
        <v>3</v>
      </c>
      <c r="F176" s="148" t="s">
        <v>140</v>
      </c>
      <c r="H176" s="147" t="s">
        <v>3</v>
      </c>
      <c r="I176" s="149"/>
      <c r="L176" s="145"/>
      <c r="M176" s="150"/>
      <c r="T176" s="151"/>
      <c r="AT176" s="147" t="s">
        <v>139</v>
      </c>
      <c r="AU176" s="147" t="s">
        <v>82</v>
      </c>
      <c r="AV176" s="12" t="s">
        <v>80</v>
      </c>
      <c r="AW176" s="12" t="s">
        <v>33</v>
      </c>
      <c r="AX176" s="12" t="s">
        <v>72</v>
      </c>
      <c r="AY176" s="147" t="s">
        <v>128</v>
      </c>
    </row>
    <row r="177" spans="2:65" s="13" customFormat="1">
      <c r="B177" s="152"/>
      <c r="D177" s="146" t="s">
        <v>139</v>
      </c>
      <c r="E177" s="153" t="s">
        <v>3</v>
      </c>
      <c r="F177" s="154" t="s">
        <v>231</v>
      </c>
      <c r="H177" s="155">
        <v>124.3</v>
      </c>
      <c r="I177" s="156"/>
      <c r="L177" s="152"/>
      <c r="M177" s="157"/>
      <c r="T177" s="158"/>
      <c r="AT177" s="153" t="s">
        <v>139</v>
      </c>
      <c r="AU177" s="153" t="s">
        <v>82</v>
      </c>
      <c r="AV177" s="13" t="s">
        <v>82</v>
      </c>
      <c r="AW177" s="13" t="s">
        <v>33</v>
      </c>
      <c r="AX177" s="13" t="s">
        <v>72</v>
      </c>
      <c r="AY177" s="153" t="s">
        <v>128</v>
      </c>
    </row>
    <row r="178" spans="2:65" s="13" customFormat="1">
      <c r="B178" s="152"/>
      <c r="D178" s="146" t="s">
        <v>139</v>
      </c>
      <c r="E178" s="153" t="s">
        <v>3</v>
      </c>
      <c r="F178" s="154" t="s">
        <v>232</v>
      </c>
      <c r="H178" s="155">
        <v>95</v>
      </c>
      <c r="I178" s="156"/>
      <c r="L178" s="152"/>
      <c r="M178" s="157"/>
      <c r="T178" s="158"/>
      <c r="AT178" s="153" t="s">
        <v>139</v>
      </c>
      <c r="AU178" s="153" t="s">
        <v>82</v>
      </c>
      <c r="AV178" s="13" t="s">
        <v>82</v>
      </c>
      <c r="AW178" s="13" t="s">
        <v>33</v>
      </c>
      <c r="AX178" s="13" t="s">
        <v>72</v>
      </c>
      <c r="AY178" s="153" t="s">
        <v>128</v>
      </c>
    </row>
    <row r="179" spans="2:65" s="13" customFormat="1">
      <c r="B179" s="152"/>
      <c r="D179" s="146" t="s">
        <v>139</v>
      </c>
      <c r="E179" s="153" t="s">
        <v>3</v>
      </c>
      <c r="F179" s="154" t="s">
        <v>233</v>
      </c>
      <c r="H179" s="155">
        <v>113</v>
      </c>
      <c r="I179" s="156"/>
      <c r="L179" s="152"/>
      <c r="M179" s="157"/>
      <c r="T179" s="158"/>
      <c r="AT179" s="153" t="s">
        <v>139</v>
      </c>
      <c r="AU179" s="153" t="s">
        <v>82</v>
      </c>
      <c r="AV179" s="13" t="s">
        <v>82</v>
      </c>
      <c r="AW179" s="13" t="s">
        <v>33</v>
      </c>
      <c r="AX179" s="13" t="s">
        <v>72</v>
      </c>
      <c r="AY179" s="153" t="s">
        <v>128</v>
      </c>
    </row>
    <row r="180" spans="2:65" s="13" customFormat="1">
      <c r="B180" s="152"/>
      <c r="D180" s="146" t="s">
        <v>139</v>
      </c>
      <c r="E180" s="153" t="s">
        <v>3</v>
      </c>
      <c r="F180" s="154" t="s">
        <v>234</v>
      </c>
      <c r="H180" s="155">
        <v>213</v>
      </c>
      <c r="I180" s="156"/>
      <c r="L180" s="152"/>
      <c r="M180" s="157"/>
      <c r="T180" s="158"/>
      <c r="AT180" s="153" t="s">
        <v>139</v>
      </c>
      <c r="AU180" s="153" t="s">
        <v>82</v>
      </c>
      <c r="AV180" s="13" t="s">
        <v>82</v>
      </c>
      <c r="AW180" s="13" t="s">
        <v>33</v>
      </c>
      <c r="AX180" s="13" t="s">
        <v>72</v>
      </c>
      <c r="AY180" s="153" t="s">
        <v>128</v>
      </c>
    </row>
    <row r="181" spans="2:65" s="14" customFormat="1">
      <c r="B181" s="159"/>
      <c r="D181" s="146" t="s">
        <v>139</v>
      </c>
      <c r="E181" s="160" t="s">
        <v>3</v>
      </c>
      <c r="F181" s="161" t="s">
        <v>142</v>
      </c>
      <c r="H181" s="162">
        <v>545.29999999999995</v>
      </c>
      <c r="I181" s="163"/>
      <c r="L181" s="159"/>
      <c r="M181" s="164"/>
      <c r="T181" s="165"/>
      <c r="AT181" s="160" t="s">
        <v>139</v>
      </c>
      <c r="AU181" s="160" t="s">
        <v>82</v>
      </c>
      <c r="AV181" s="14" t="s">
        <v>135</v>
      </c>
      <c r="AW181" s="14" t="s">
        <v>33</v>
      </c>
      <c r="AX181" s="14" t="s">
        <v>80</v>
      </c>
      <c r="AY181" s="160" t="s">
        <v>128</v>
      </c>
    </row>
    <row r="182" spans="2:65" s="1" customFormat="1" ht="55.5" customHeight="1">
      <c r="B182" s="127"/>
      <c r="C182" s="128" t="s">
        <v>235</v>
      </c>
      <c r="D182" s="128" t="s">
        <v>130</v>
      </c>
      <c r="E182" s="129" t="s">
        <v>236</v>
      </c>
      <c r="F182" s="130" t="s">
        <v>237</v>
      </c>
      <c r="G182" s="131" t="s">
        <v>223</v>
      </c>
      <c r="H182" s="132">
        <v>545.29999999999995</v>
      </c>
      <c r="I182" s="133"/>
      <c r="J182" s="134">
        <f>ROUND(I182*H182,2)</f>
        <v>0</v>
      </c>
      <c r="K182" s="130" t="s">
        <v>187</v>
      </c>
      <c r="L182" s="32"/>
      <c r="M182" s="135" t="s">
        <v>3</v>
      </c>
      <c r="N182" s="136" t="s">
        <v>43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135</v>
      </c>
      <c r="AT182" s="139" t="s">
        <v>130</v>
      </c>
      <c r="AU182" s="139" t="s">
        <v>82</v>
      </c>
      <c r="AY182" s="17" t="s">
        <v>128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80</v>
      </c>
      <c r="BK182" s="140">
        <f>ROUND(I182*H182,2)</f>
        <v>0</v>
      </c>
      <c r="BL182" s="17" t="s">
        <v>135</v>
      </c>
      <c r="BM182" s="139" t="s">
        <v>238</v>
      </c>
    </row>
    <row r="183" spans="2:65" s="1" customFormat="1" ht="37.9" customHeight="1">
      <c r="B183" s="127"/>
      <c r="C183" s="128" t="s">
        <v>239</v>
      </c>
      <c r="D183" s="128" t="s">
        <v>130</v>
      </c>
      <c r="E183" s="129" t="s">
        <v>240</v>
      </c>
      <c r="F183" s="130" t="s">
        <v>241</v>
      </c>
      <c r="G183" s="131" t="s">
        <v>223</v>
      </c>
      <c r="H183" s="132">
        <v>47.685000000000002</v>
      </c>
      <c r="I183" s="133"/>
      <c r="J183" s="134">
        <f>ROUND(I183*H183,2)</f>
        <v>0</v>
      </c>
      <c r="K183" s="130" t="s">
        <v>187</v>
      </c>
      <c r="L183" s="32"/>
      <c r="M183" s="135" t="s">
        <v>3</v>
      </c>
      <c r="N183" s="136" t="s">
        <v>43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135</v>
      </c>
      <c r="AT183" s="139" t="s">
        <v>130</v>
      </c>
      <c r="AU183" s="139" t="s">
        <v>82</v>
      </c>
      <c r="AY183" s="17" t="s">
        <v>128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7" t="s">
        <v>80</v>
      </c>
      <c r="BK183" s="140">
        <f>ROUND(I183*H183,2)</f>
        <v>0</v>
      </c>
      <c r="BL183" s="17" t="s">
        <v>135</v>
      </c>
      <c r="BM183" s="139" t="s">
        <v>242</v>
      </c>
    </row>
    <row r="184" spans="2:65" s="12" customFormat="1">
      <c r="B184" s="145"/>
      <c r="D184" s="146" t="s">
        <v>139</v>
      </c>
      <c r="E184" s="147" t="s">
        <v>3</v>
      </c>
      <c r="F184" s="148" t="s">
        <v>243</v>
      </c>
      <c r="H184" s="147" t="s">
        <v>3</v>
      </c>
      <c r="I184" s="149"/>
      <c r="L184" s="145"/>
      <c r="M184" s="150"/>
      <c r="T184" s="151"/>
      <c r="AT184" s="147" t="s">
        <v>139</v>
      </c>
      <c r="AU184" s="147" t="s">
        <v>82</v>
      </c>
      <c r="AV184" s="12" t="s">
        <v>80</v>
      </c>
      <c r="AW184" s="12" t="s">
        <v>33</v>
      </c>
      <c r="AX184" s="12" t="s">
        <v>72</v>
      </c>
      <c r="AY184" s="147" t="s">
        <v>128</v>
      </c>
    </row>
    <row r="185" spans="2:65" s="13" customFormat="1">
      <c r="B185" s="152"/>
      <c r="D185" s="146" t="s">
        <v>139</v>
      </c>
      <c r="E185" s="153" t="s">
        <v>3</v>
      </c>
      <c r="F185" s="154" t="s">
        <v>244</v>
      </c>
      <c r="H185" s="155">
        <v>47.685000000000002</v>
      </c>
      <c r="I185" s="156"/>
      <c r="L185" s="152"/>
      <c r="M185" s="157"/>
      <c r="T185" s="158"/>
      <c r="AT185" s="153" t="s">
        <v>139</v>
      </c>
      <c r="AU185" s="153" t="s">
        <v>82</v>
      </c>
      <c r="AV185" s="13" t="s">
        <v>82</v>
      </c>
      <c r="AW185" s="13" t="s">
        <v>33</v>
      </c>
      <c r="AX185" s="13" t="s">
        <v>72</v>
      </c>
      <c r="AY185" s="153" t="s">
        <v>128</v>
      </c>
    </row>
    <row r="186" spans="2:65" s="14" customFormat="1">
      <c r="B186" s="159"/>
      <c r="D186" s="146" t="s">
        <v>139</v>
      </c>
      <c r="E186" s="160" t="s">
        <v>3</v>
      </c>
      <c r="F186" s="161" t="s">
        <v>142</v>
      </c>
      <c r="H186" s="162">
        <v>47.685000000000002</v>
      </c>
      <c r="I186" s="163"/>
      <c r="L186" s="159"/>
      <c r="M186" s="164"/>
      <c r="T186" s="165"/>
      <c r="AT186" s="160" t="s">
        <v>139</v>
      </c>
      <c r="AU186" s="160" t="s">
        <v>82</v>
      </c>
      <c r="AV186" s="14" t="s">
        <v>135</v>
      </c>
      <c r="AW186" s="14" t="s">
        <v>33</v>
      </c>
      <c r="AX186" s="14" t="s">
        <v>80</v>
      </c>
      <c r="AY186" s="160" t="s">
        <v>128</v>
      </c>
    </row>
    <row r="187" spans="2:65" s="1" customFormat="1" ht="37.9" customHeight="1">
      <c r="B187" s="127"/>
      <c r="C187" s="128" t="s">
        <v>8</v>
      </c>
      <c r="D187" s="128" t="s">
        <v>130</v>
      </c>
      <c r="E187" s="129" t="s">
        <v>245</v>
      </c>
      <c r="F187" s="130" t="s">
        <v>246</v>
      </c>
      <c r="G187" s="131" t="s">
        <v>223</v>
      </c>
      <c r="H187" s="132">
        <v>47.685000000000002</v>
      </c>
      <c r="I187" s="133"/>
      <c r="J187" s="134">
        <f>ROUND(I187*H187,2)</f>
        <v>0</v>
      </c>
      <c r="K187" s="130" t="s">
        <v>187</v>
      </c>
      <c r="L187" s="32"/>
      <c r="M187" s="135" t="s">
        <v>3</v>
      </c>
      <c r="N187" s="136" t="s">
        <v>43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135</v>
      </c>
      <c r="AT187" s="139" t="s">
        <v>130</v>
      </c>
      <c r="AU187" s="139" t="s">
        <v>82</v>
      </c>
      <c r="AY187" s="17" t="s">
        <v>128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7" t="s">
        <v>80</v>
      </c>
      <c r="BK187" s="140">
        <f>ROUND(I187*H187,2)</f>
        <v>0</v>
      </c>
      <c r="BL187" s="17" t="s">
        <v>135</v>
      </c>
      <c r="BM187" s="139" t="s">
        <v>247</v>
      </c>
    </row>
    <row r="188" spans="2:65" s="1" customFormat="1" ht="37.9" customHeight="1">
      <c r="B188" s="127"/>
      <c r="C188" s="128" t="s">
        <v>248</v>
      </c>
      <c r="D188" s="128" t="s">
        <v>130</v>
      </c>
      <c r="E188" s="129" t="s">
        <v>249</v>
      </c>
      <c r="F188" s="130" t="s">
        <v>250</v>
      </c>
      <c r="G188" s="131" t="s">
        <v>223</v>
      </c>
      <c r="H188" s="132">
        <v>141.33000000000001</v>
      </c>
      <c r="I188" s="133"/>
      <c r="J188" s="134">
        <f>ROUND(I188*H188,2)</f>
        <v>0</v>
      </c>
      <c r="K188" s="130" t="s">
        <v>187</v>
      </c>
      <c r="L188" s="32"/>
      <c r="M188" s="135" t="s">
        <v>3</v>
      </c>
      <c r="N188" s="136" t="s">
        <v>43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135</v>
      </c>
      <c r="AT188" s="139" t="s">
        <v>130</v>
      </c>
      <c r="AU188" s="139" t="s">
        <v>82</v>
      </c>
      <c r="AY188" s="17" t="s">
        <v>128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80</v>
      </c>
      <c r="BK188" s="140">
        <f>ROUND(I188*H188,2)</f>
        <v>0</v>
      </c>
      <c r="BL188" s="17" t="s">
        <v>135</v>
      </c>
      <c r="BM188" s="139" t="s">
        <v>251</v>
      </c>
    </row>
    <row r="189" spans="2:65" s="12" customFormat="1">
      <c r="B189" s="145"/>
      <c r="D189" s="146" t="s">
        <v>139</v>
      </c>
      <c r="E189" s="147" t="s">
        <v>3</v>
      </c>
      <c r="F189" s="148" t="s">
        <v>252</v>
      </c>
      <c r="H189" s="147" t="s">
        <v>3</v>
      </c>
      <c r="I189" s="149"/>
      <c r="L189" s="145"/>
      <c r="M189" s="150"/>
      <c r="T189" s="151"/>
      <c r="AT189" s="147" t="s">
        <v>139</v>
      </c>
      <c r="AU189" s="147" t="s">
        <v>82</v>
      </c>
      <c r="AV189" s="12" t="s">
        <v>80</v>
      </c>
      <c r="AW189" s="12" t="s">
        <v>33</v>
      </c>
      <c r="AX189" s="12" t="s">
        <v>72</v>
      </c>
      <c r="AY189" s="147" t="s">
        <v>128</v>
      </c>
    </row>
    <row r="190" spans="2:65" s="13" customFormat="1">
      <c r="B190" s="152"/>
      <c r="D190" s="146" t="s">
        <v>139</v>
      </c>
      <c r="E190" s="153" t="s">
        <v>3</v>
      </c>
      <c r="F190" s="154" t="s">
        <v>253</v>
      </c>
      <c r="H190" s="155">
        <v>58.23</v>
      </c>
      <c r="I190" s="156"/>
      <c r="L190" s="152"/>
      <c r="M190" s="157"/>
      <c r="T190" s="158"/>
      <c r="AT190" s="153" t="s">
        <v>139</v>
      </c>
      <c r="AU190" s="153" t="s">
        <v>82</v>
      </c>
      <c r="AV190" s="13" t="s">
        <v>82</v>
      </c>
      <c r="AW190" s="13" t="s">
        <v>33</v>
      </c>
      <c r="AX190" s="13" t="s">
        <v>72</v>
      </c>
      <c r="AY190" s="153" t="s">
        <v>128</v>
      </c>
    </row>
    <row r="191" spans="2:65" s="13" customFormat="1">
      <c r="B191" s="152"/>
      <c r="D191" s="146" t="s">
        <v>139</v>
      </c>
      <c r="E191" s="153" t="s">
        <v>3</v>
      </c>
      <c r="F191" s="154" t="s">
        <v>254</v>
      </c>
      <c r="H191" s="155">
        <v>41.16</v>
      </c>
      <c r="I191" s="156"/>
      <c r="L191" s="152"/>
      <c r="M191" s="157"/>
      <c r="T191" s="158"/>
      <c r="AT191" s="153" t="s">
        <v>139</v>
      </c>
      <c r="AU191" s="153" t="s">
        <v>82</v>
      </c>
      <c r="AV191" s="13" t="s">
        <v>82</v>
      </c>
      <c r="AW191" s="13" t="s">
        <v>33</v>
      </c>
      <c r="AX191" s="13" t="s">
        <v>72</v>
      </c>
      <c r="AY191" s="153" t="s">
        <v>128</v>
      </c>
    </row>
    <row r="192" spans="2:65" s="15" customFormat="1">
      <c r="B192" s="166"/>
      <c r="D192" s="146" t="s">
        <v>139</v>
      </c>
      <c r="E192" s="167" t="s">
        <v>3</v>
      </c>
      <c r="F192" s="168" t="s">
        <v>255</v>
      </c>
      <c r="H192" s="169">
        <v>99.389999999999986</v>
      </c>
      <c r="I192" s="170"/>
      <c r="L192" s="166"/>
      <c r="M192" s="171"/>
      <c r="T192" s="172"/>
      <c r="AT192" s="167" t="s">
        <v>139</v>
      </c>
      <c r="AU192" s="167" t="s">
        <v>82</v>
      </c>
      <c r="AV192" s="15" t="s">
        <v>147</v>
      </c>
      <c r="AW192" s="15" t="s">
        <v>33</v>
      </c>
      <c r="AX192" s="15" t="s">
        <v>72</v>
      </c>
      <c r="AY192" s="167" t="s">
        <v>128</v>
      </c>
    </row>
    <row r="193" spans="2:65" s="12" customFormat="1">
      <c r="B193" s="145"/>
      <c r="D193" s="146" t="s">
        <v>139</v>
      </c>
      <c r="E193" s="147" t="s">
        <v>3</v>
      </c>
      <c r="F193" s="148" t="s">
        <v>256</v>
      </c>
      <c r="H193" s="147" t="s">
        <v>3</v>
      </c>
      <c r="I193" s="149"/>
      <c r="L193" s="145"/>
      <c r="M193" s="150"/>
      <c r="T193" s="151"/>
      <c r="AT193" s="147" t="s">
        <v>139</v>
      </c>
      <c r="AU193" s="147" t="s">
        <v>82</v>
      </c>
      <c r="AV193" s="12" t="s">
        <v>80</v>
      </c>
      <c r="AW193" s="12" t="s">
        <v>33</v>
      </c>
      <c r="AX193" s="12" t="s">
        <v>72</v>
      </c>
      <c r="AY193" s="147" t="s">
        <v>128</v>
      </c>
    </row>
    <row r="194" spans="2:65" s="13" customFormat="1">
      <c r="B194" s="152"/>
      <c r="D194" s="146" t="s">
        <v>139</v>
      </c>
      <c r="E194" s="153" t="s">
        <v>3</v>
      </c>
      <c r="F194" s="154" t="s">
        <v>257</v>
      </c>
      <c r="H194" s="155">
        <v>16.760000000000002</v>
      </c>
      <c r="I194" s="156"/>
      <c r="L194" s="152"/>
      <c r="M194" s="157"/>
      <c r="T194" s="158"/>
      <c r="AT194" s="153" t="s">
        <v>139</v>
      </c>
      <c r="AU194" s="153" t="s">
        <v>82</v>
      </c>
      <c r="AV194" s="13" t="s">
        <v>82</v>
      </c>
      <c r="AW194" s="13" t="s">
        <v>33</v>
      </c>
      <c r="AX194" s="13" t="s">
        <v>72</v>
      </c>
      <c r="AY194" s="153" t="s">
        <v>128</v>
      </c>
    </row>
    <row r="195" spans="2:65" s="15" customFormat="1">
      <c r="B195" s="166"/>
      <c r="D195" s="146" t="s">
        <v>139</v>
      </c>
      <c r="E195" s="167" t="s">
        <v>3</v>
      </c>
      <c r="F195" s="168" t="s">
        <v>255</v>
      </c>
      <c r="H195" s="169">
        <v>16.760000000000002</v>
      </c>
      <c r="I195" s="170"/>
      <c r="L195" s="166"/>
      <c r="M195" s="171"/>
      <c r="T195" s="172"/>
      <c r="AT195" s="167" t="s">
        <v>139</v>
      </c>
      <c r="AU195" s="167" t="s">
        <v>82</v>
      </c>
      <c r="AV195" s="15" t="s">
        <v>147</v>
      </c>
      <c r="AW195" s="15" t="s">
        <v>33</v>
      </c>
      <c r="AX195" s="15" t="s">
        <v>72</v>
      </c>
      <c r="AY195" s="167" t="s">
        <v>128</v>
      </c>
    </row>
    <row r="196" spans="2:65" s="12" customFormat="1">
      <c r="B196" s="145"/>
      <c r="D196" s="146" t="s">
        <v>139</v>
      </c>
      <c r="E196" s="147" t="s">
        <v>3</v>
      </c>
      <c r="F196" s="148" t="s">
        <v>258</v>
      </c>
      <c r="H196" s="147" t="s">
        <v>3</v>
      </c>
      <c r="I196" s="149"/>
      <c r="L196" s="145"/>
      <c r="M196" s="150"/>
      <c r="T196" s="151"/>
      <c r="AT196" s="147" t="s">
        <v>139</v>
      </c>
      <c r="AU196" s="147" t="s">
        <v>82</v>
      </c>
      <c r="AV196" s="12" t="s">
        <v>80</v>
      </c>
      <c r="AW196" s="12" t="s">
        <v>33</v>
      </c>
      <c r="AX196" s="12" t="s">
        <v>72</v>
      </c>
      <c r="AY196" s="147" t="s">
        <v>128</v>
      </c>
    </row>
    <row r="197" spans="2:65" s="13" customFormat="1">
      <c r="B197" s="152"/>
      <c r="D197" s="146" t="s">
        <v>139</v>
      </c>
      <c r="E197" s="153" t="s">
        <v>3</v>
      </c>
      <c r="F197" s="154" t="s">
        <v>259</v>
      </c>
      <c r="H197" s="155">
        <v>22.14</v>
      </c>
      <c r="I197" s="156"/>
      <c r="L197" s="152"/>
      <c r="M197" s="157"/>
      <c r="T197" s="158"/>
      <c r="AT197" s="153" t="s">
        <v>139</v>
      </c>
      <c r="AU197" s="153" t="s">
        <v>82</v>
      </c>
      <c r="AV197" s="13" t="s">
        <v>82</v>
      </c>
      <c r="AW197" s="13" t="s">
        <v>33</v>
      </c>
      <c r="AX197" s="13" t="s">
        <v>72</v>
      </c>
      <c r="AY197" s="153" t="s">
        <v>128</v>
      </c>
    </row>
    <row r="198" spans="2:65" s="15" customFormat="1">
      <c r="B198" s="166"/>
      <c r="D198" s="146" t="s">
        <v>139</v>
      </c>
      <c r="E198" s="167" t="s">
        <v>3</v>
      </c>
      <c r="F198" s="168" t="s">
        <v>255</v>
      </c>
      <c r="H198" s="169">
        <v>22.14</v>
      </c>
      <c r="I198" s="170"/>
      <c r="L198" s="166"/>
      <c r="M198" s="171"/>
      <c r="T198" s="172"/>
      <c r="AT198" s="167" t="s">
        <v>139</v>
      </c>
      <c r="AU198" s="167" t="s">
        <v>82</v>
      </c>
      <c r="AV198" s="15" t="s">
        <v>147</v>
      </c>
      <c r="AW198" s="15" t="s">
        <v>33</v>
      </c>
      <c r="AX198" s="15" t="s">
        <v>72</v>
      </c>
      <c r="AY198" s="167" t="s">
        <v>128</v>
      </c>
    </row>
    <row r="199" spans="2:65" s="12" customFormat="1">
      <c r="B199" s="145"/>
      <c r="D199" s="146" t="s">
        <v>139</v>
      </c>
      <c r="E199" s="147" t="s">
        <v>3</v>
      </c>
      <c r="F199" s="148" t="s">
        <v>260</v>
      </c>
      <c r="H199" s="147" t="s">
        <v>3</v>
      </c>
      <c r="I199" s="149"/>
      <c r="L199" s="145"/>
      <c r="M199" s="150"/>
      <c r="T199" s="151"/>
      <c r="AT199" s="147" t="s">
        <v>139</v>
      </c>
      <c r="AU199" s="147" t="s">
        <v>82</v>
      </c>
      <c r="AV199" s="12" t="s">
        <v>80</v>
      </c>
      <c r="AW199" s="12" t="s">
        <v>33</v>
      </c>
      <c r="AX199" s="12" t="s">
        <v>72</v>
      </c>
      <c r="AY199" s="147" t="s">
        <v>128</v>
      </c>
    </row>
    <row r="200" spans="2:65" s="13" customFormat="1">
      <c r="B200" s="152"/>
      <c r="D200" s="146" t="s">
        <v>139</v>
      </c>
      <c r="E200" s="153" t="s">
        <v>3</v>
      </c>
      <c r="F200" s="154" t="s">
        <v>261</v>
      </c>
      <c r="H200" s="155">
        <v>3.04</v>
      </c>
      <c r="I200" s="156"/>
      <c r="L200" s="152"/>
      <c r="M200" s="157"/>
      <c r="T200" s="158"/>
      <c r="AT200" s="153" t="s">
        <v>139</v>
      </c>
      <c r="AU200" s="153" t="s">
        <v>82</v>
      </c>
      <c r="AV200" s="13" t="s">
        <v>82</v>
      </c>
      <c r="AW200" s="13" t="s">
        <v>33</v>
      </c>
      <c r="AX200" s="13" t="s">
        <v>72</v>
      </c>
      <c r="AY200" s="153" t="s">
        <v>128</v>
      </c>
    </row>
    <row r="201" spans="2:65" s="15" customFormat="1">
      <c r="B201" s="166"/>
      <c r="D201" s="146" t="s">
        <v>139</v>
      </c>
      <c r="E201" s="167" t="s">
        <v>3</v>
      </c>
      <c r="F201" s="168" t="s">
        <v>255</v>
      </c>
      <c r="H201" s="169">
        <v>3.04</v>
      </c>
      <c r="I201" s="170"/>
      <c r="L201" s="166"/>
      <c r="M201" s="171"/>
      <c r="T201" s="172"/>
      <c r="AT201" s="167" t="s">
        <v>139</v>
      </c>
      <c r="AU201" s="167" t="s">
        <v>82</v>
      </c>
      <c r="AV201" s="15" t="s">
        <v>147</v>
      </c>
      <c r="AW201" s="15" t="s">
        <v>33</v>
      </c>
      <c r="AX201" s="15" t="s">
        <v>72</v>
      </c>
      <c r="AY201" s="167" t="s">
        <v>128</v>
      </c>
    </row>
    <row r="202" spans="2:65" s="14" customFormat="1">
      <c r="B202" s="159"/>
      <c r="D202" s="146" t="s">
        <v>139</v>
      </c>
      <c r="E202" s="160" t="s">
        <v>3</v>
      </c>
      <c r="F202" s="161" t="s">
        <v>142</v>
      </c>
      <c r="H202" s="162">
        <v>141.32999999999998</v>
      </c>
      <c r="I202" s="163"/>
      <c r="L202" s="159"/>
      <c r="M202" s="164"/>
      <c r="T202" s="165"/>
      <c r="AT202" s="160" t="s">
        <v>139</v>
      </c>
      <c r="AU202" s="160" t="s">
        <v>82</v>
      </c>
      <c r="AV202" s="14" t="s">
        <v>135</v>
      </c>
      <c r="AW202" s="14" t="s">
        <v>33</v>
      </c>
      <c r="AX202" s="14" t="s">
        <v>80</v>
      </c>
      <c r="AY202" s="160" t="s">
        <v>128</v>
      </c>
    </row>
    <row r="203" spans="2:65" s="1" customFormat="1" ht="49.15" customHeight="1">
      <c r="B203" s="127"/>
      <c r="C203" s="128" t="s">
        <v>262</v>
      </c>
      <c r="D203" s="128" t="s">
        <v>130</v>
      </c>
      <c r="E203" s="129" t="s">
        <v>263</v>
      </c>
      <c r="F203" s="130" t="s">
        <v>264</v>
      </c>
      <c r="G203" s="131" t="s">
        <v>223</v>
      </c>
      <c r="H203" s="132">
        <v>141.33000000000001</v>
      </c>
      <c r="I203" s="133"/>
      <c r="J203" s="134">
        <f>ROUND(I203*H203,2)</f>
        <v>0</v>
      </c>
      <c r="K203" s="130" t="s">
        <v>187</v>
      </c>
      <c r="L203" s="32"/>
      <c r="M203" s="135" t="s">
        <v>3</v>
      </c>
      <c r="N203" s="136" t="s">
        <v>43</v>
      </c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135</v>
      </c>
      <c r="AT203" s="139" t="s">
        <v>130</v>
      </c>
      <c r="AU203" s="139" t="s">
        <v>82</v>
      </c>
      <c r="AY203" s="17" t="s">
        <v>128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80</v>
      </c>
      <c r="BK203" s="140">
        <f>ROUND(I203*H203,2)</f>
        <v>0</v>
      </c>
      <c r="BL203" s="17" t="s">
        <v>135</v>
      </c>
      <c r="BM203" s="139" t="s">
        <v>265</v>
      </c>
    </row>
    <row r="204" spans="2:65" s="1" customFormat="1" ht="44.25" customHeight="1">
      <c r="B204" s="127"/>
      <c r="C204" s="128" t="s">
        <v>266</v>
      </c>
      <c r="D204" s="128" t="s">
        <v>130</v>
      </c>
      <c r="E204" s="129" t="s">
        <v>267</v>
      </c>
      <c r="F204" s="130" t="s">
        <v>268</v>
      </c>
      <c r="G204" s="131" t="s">
        <v>223</v>
      </c>
      <c r="H204" s="132">
        <v>114</v>
      </c>
      <c r="I204" s="133"/>
      <c r="J204" s="134">
        <f>ROUND(I204*H204,2)</f>
        <v>0</v>
      </c>
      <c r="K204" s="130" t="s">
        <v>187</v>
      </c>
      <c r="L204" s="32"/>
      <c r="M204" s="135" t="s">
        <v>3</v>
      </c>
      <c r="N204" s="136" t="s">
        <v>43</v>
      </c>
      <c r="P204" s="137">
        <f>O204*H204</f>
        <v>0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AR204" s="139" t="s">
        <v>135</v>
      </c>
      <c r="AT204" s="139" t="s">
        <v>130</v>
      </c>
      <c r="AU204" s="139" t="s">
        <v>82</v>
      </c>
      <c r="AY204" s="17" t="s">
        <v>128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7" t="s">
        <v>80</v>
      </c>
      <c r="BK204" s="140">
        <f>ROUND(I204*H204,2)</f>
        <v>0</v>
      </c>
      <c r="BL204" s="17" t="s">
        <v>135</v>
      </c>
      <c r="BM204" s="139" t="s">
        <v>269</v>
      </c>
    </row>
    <row r="205" spans="2:65" s="12" customFormat="1">
      <c r="B205" s="145"/>
      <c r="D205" s="146" t="s">
        <v>139</v>
      </c>
      <c r="E205" s="147" t="s">
        <v>3</v>
      </c>
      <c r="F205" s="148" t="s">
        <v>270</v>
      </c>
      <c r="H205" s="147" t="s">
        <v>3</v>
      </c>
      <c r="I205" s="149"/>
      <c r="L205" s="145"/>
      <c r="M205" s="150"/>
      <c r="T205" s="151"/>
      <c r="AT205" s="147" t="s">
        <v>139</v>
      </c>
      <c r="AU205" s="147" t="s">
        <v>82</v>
      </c>
      <c r="AV205" s="12" t="s">
        <v>80</v>
      </c>
      <c r="AW205" s="12" t="s">
        <v>33</v>
      </c>
      <c r="AX205" s="12" t="s">
        <v>72</v>
      </c>
      <c r="AY205" s="147" t="s">
        <v>128</v>
      </c>
    </row>
    <row r="206" spans="2:65" s="12" customFormat="1">
      <c r="B206" s="145"/>
      <c r="D206" s="146" t="s">
        <v>139</v>
      </c>
      <c r="E206" s="147" t="s">
        <v>3</v>
      </c>
      <c r="F206" s="148" t="s">
        <v>140</v>
      </c>
      <c r="H206" s="147" t="s">
        <v>3</v>
      </c>
      <c r="I206" s="149"/>
      <c r="L206" s="145"/>
      <c r="M206" s="150"/>
      <c r="T206" s="151"/>
      <c r="AT206" s="147" t="s">
        <v>139</v>
      </c>
      <c r="AU206" s="147" t="s">
        <v>82</v>
      </c>
      <c r="AV206" s="12" t="s">
        <v>80</v>
      </c>
      <c r="AW206" s="12" t="s">
        <v>33</v>
      </c>
      <c r="AX206" s="12" t="s">
        <v>72</v>
      </c>
      <c r="AY206" s="147" t="s">
        <v>128</v>
      </c>
    </row>
    <row r="207" spans="2:65" s="13" customFormat="1">
      <c r="B207" s="152"/>
      <c r="D207" s="146" t="s">
        <v>139</v>
      </c>
      <c r="E207" s="153" t="s">
        <v>3</v>
      </c>
      <c r="F207" s="154" t="s">
        <v>271</v>
      </c>
      <c r="H207" s="155">
        <v>48</v>
      </c>
      <c r="I207" s="156"/>
      <c r="L207" s="152"/>
      <c r="M207" s="157"/>
      <c r="T207" s="158"/>
      <c r="AT207" s="153" t="s">
        <v>139</v>
      </c>
      <c r="AU207" s="153" t="s">
        <v>82</v>
      </c>
      <c r="AV207" s="13" t="s">
        <v>82</v>
      </c>
      <c r="AW207" s="13" t="s">
        <v>33</v>
      </c>
      <c r="AX207" s="13" t="s">
        <v>72</v>
      </c>
      <c r="AY207" s="153" t="s">
        <v>128</v>
      </c>
    </row>
    <row r="208" spans="2:65" s="12" customFormat="1">
      <c r="B208" s="145"/>
      <c r="D208" s="146" t="s">
        <v>139</v>
      </c>
      <c r="E208" s="147" t="s">
        <v>3</v>
      </c>
      <c r="F208" s="148" t="s">
        <v>272</v>
      </c>
      <c r="H208" s="147" t="s">
        <v>3</v>
      </c>
      <c r="I208" s="149"/>
      <c r="L208" s="145"/>
      <c r="M208" s="150"/>
      <c r="T208" s="151"/>
      <c r="AT208" s="147" t="s">
        <v>139</v>
      </c>
      <c r="AU208" s="147" t="s">
        <v>82</v>
      </c>
      <c r="AV208" s="12" t="s">
        <v>80</v>
      </c>
      <c r="AW208" s="12" t="s">
        <v>33</v>
      </c>
      <c r="AX208" s="12" t="s">
        <v>72</v>
      </c>
      <c r="AY208" s="147" t="s">
        <v>128</v>
      </c>
    </row>
    <row r="209" spans="2:65" s="13" customFormat="1">
      <c r="B209" s="152"/>
      <c r="D209" s="146" t="s">
        <v>139</v>
      </c>
      <c r="E209" s="153" t="s">
        <v>3</v>
      </c>
      <c r="F209" s="154" t="s">
        <v>273</v>
      </c>
      <c r="H209" s="155">
        <v>66</v>
      </c>
      <c r="I209" s="156"/>
      <c r="L209" s="152"/>
      <c r="M209" s="157"/>
      <c r="T209" s="158"/>
      <c r="AT209" s="153" t="s">
        <v>139</v>
      </c>
      <c r="AU209" s="153" t="s">
        <v>82</v>
      </c>
      <c r="AV209" s="13" t="s">
        <v>82</v>
      </c>
      <c r="AW209" s="13" t="s">
        <v>33</v>
      </c>
      <c r="AX209" s="13" t="s">
        <v>72</v>
      </c>
      <c r="AY209" s="153" t="s">
        <v>128</v>
      </c>
    </row>
    <row r="210" spans="2:65" s="14" customFormat="1">
      <c r="B210" s="159"/>
      <c r="D210" s="146" t="s">
        <v>139</v>
      </c>
      <c r="E210" s="160" t="s">
        <v>3</v>
      </c>
      <c r="F210" s="161" t="s">
        <v>142</v>
      </c>
      <c r="H210" s="162">
        <v>114</v>
      </c>
      <c r="I210" s="163"/>
      <c r="L210" s="159"/>
      <c r="M210" s="164"/>
      <c r="T210" s="165"/>
      <c r="AT210" s="160" t="s">
        <v>139</v>
      </c>
      <c r="AU210" s="160" t="s">
        <v>82</v>
      </c>
      <c r="AV210" s="14" t="s">
        <v>135</v>
      </c>
      <c r="AW210" s="14" t="s">
        <v>33</v>
      </c>
      <c r="AX210" s="14" t="s">
        <v>80</v>
      </c>
      <c r="AY210" s="160" t="s">
        <v>128</v>
      </c>
    </row>
    <row r="211" spans="2:65" s="1" customFormat="1" ht="49.15" customHeight="1">
      <c r="B211" s="127"/>
      <c r="C211" s="128" t="s">
        <v>274</v>
      </c>
      <c r="D211" s="128" t="s">
        <v>130</v>
      </c>
      <c r="E211" s="129" t="s">
        <v>275</v>
      </c>
      <c r="F211" s="130" t="s">
        <v>276</v>
      </c>
      <c r="G211" s="131" t="s">
        <v>223</v>
      </c>
      <c r="H211" s="132">
        <v>114</v>
      </c>
      <c r="I211" s="133"/>
      <c r="J211" s="134">
        <f>ROUND(I211*H211,2)</f>
        <v>0</v>
      </c>
      <c r="K211" s="130" t="s">
        <v>187</v>
      </c>
      <c r="L211" s="32"/>
      <c r="M211" s="135" t="s">
        <v>3</v>
      </c>
      <c r="N211" s="136" t="s">
        <v>43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135</v>
      </c>
      <c r="AT211" s="139" t="s">
        <v>130</v>
      </c>
      <c r="AU211" s="139" t="s">
        <v>82</v>
      </c>
      <c r="AY211" s="17" t="s">
        <v>128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7" t="s">
        <v>80</v>
      </c>
      <c r="BK211" s="140">
        <f>ROUND(I211*H211,2)</f>
        <v>0</v>
      </c>
      <c r="BL211" s="17" t="s">
        <v>135</v>
      </c>
      <c r="BM211" s="139" t="s">
        <v>277</v>
      </c>
    </row>
    <row r="212" spans="2:65" s="1" customFormat="1" ht="37.9" customHeight="1">
      <c r="B212" s="127"/>
      <c r="C212" s="128" t="s">
        <v>278</v>
      </c>
      <c r="D212" s="128" t="s">
        <v>130</v>
      </c>
      <c r="E212" s="129" t="s">
        <v>279</v>
      </c>
      <c r="F212" s="130" t="s">
        <v>280</v>
      </c>
      <c r="G212" s="131" t="s">
        <v>186</v>
      </c>
      <c r="H212" s="132">
        <v>132</v>
      </c>
      <c r="I212" s="133"/>
      <c r="J212" s="134">
        <f>ROUND(I212*H212,2)</f>
        <v>0</v>
      </c>
      <c r="K212" s="130" t="s">
        <v>187</v>
      </c>
      <c r="L212" s="32"/>
      <c r="M212" s="135" t="s">
        <v>3</v>
      </c>
      <c r="N212" s="136" t="s">
        <v>43</v>
      </c>
      <c r="P212" s="137">
        <f>O212*H212</f>
        <v>0</v>
      </c>
      <c r="Q212" s="137">
        <v>8.4000000000000003E-4</v>
      </c>
      <c r="R212" s="137">
        <f>Q212*H212</f>
        <v>0.11088000000000001</v>
      </c>
      <c r="S212" s="137">
        <v>0</v>
      </c>
      <c r="T212" s="138">
        <f>S212*H212</f>
        <v>0</v>
      </c>
      <c r="AR212" s="139" t="s">
        <v>135</v>
      </c>
      <c r="AT212" s="139" t="s">
        <v>130</v>
      </c>
      <c r="AU212" s="139" t="s">
        <v>82</v>
      </c>
      <c r="AY212" s="17" t="s">
        <v>128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80</v>
      </c>
      <c r="BK212" s="140">
        <f>ROUND(I212*H212,2)</f>
        <v>0</v>
      </c>
      <c r="BL212" s="17" t="s">
        <v>135</v>
      </c>
      <c r="BM212" s="139" t="s">
        <v>281</v>
      </c>
    </row>
    <row r="213" spans="2:65" s="13" customFormat="1">
      <c r="B213" s="152"/>
      <c r="D213" s="146" t="s">
        <v>139</v>
      </c>
      <c r="E213" s="153" t="s">
        <v>3</v>
      </c>
      <c r="F213" s="154" t="s">
        <v>282</v>
      </c>
      <c r="H213" s="155">
        <v>132</v>
      </c>
      <c r="I213" s="156"/>
      <c r="L213" s="152"/>
      <c r="M213" s="157"/>
      <c r="T213" s="158"/>
      <c r="AT213" s="153" t="s">
        <v>139</v>
      </c>
      <c r="AU213" s="153" t="s">
        <v>82</v>
      </c>
      <c r="AV213" s="13" t="s">
        <v>82</v>
      </c>
      <c r="AW213" s="13" t="s">
        <v>33</v>
      </c>
      <c r="AX213" s="13" t="s">
        <v>72</v>
      </c>
      <c r="AY213" s="153" t="s">
        <v>128</v>
      </c>
    </row>
    <row r="214" spans="2:65" s="14" customFormat="1">
      <c r="B214" s="159"/>
      <c r="D214" s="146" t="s">
        <v>139</v>
      </c>
      <c r="E214" s="160" t="s">
        <v>3</v>
      </c>
      <c r="F214" s="161" t="s">
        <v>142</v>
      </c>
      <c r="H214" s="162">
        <v>132</v>
      </c>
      <c r="I214" s="163"/>
      <c r="L214" s="159"/>
      <c r="M214" s="164"/>
      <c r="T214" s="165"/>
      <c r="AT214" s="160" t="s">
        <v>139</v>
      </c>
      <c r="AU214" s="160" t="s">
        <v>82</v>
      </c>
      <c r="AV214" s="14" t="s">
        <v>135</v>
      </c>
      <c r="AW214" s="14" t="s">
        <v>33</v>
      </c>
      <c r="AX214" s="14" t="s">
        <v>80</v>
      </c>
      <c r="AY214" s="160" t="s">
        <v>128</v>
      </c>
    </row>
    <row r="215" spans="2:65" s="1" customFormat="1" ht="44.25" customHeight="1">
      <c r="B215" s="127"/>
      <c r="C215" s="128" t="s">
        <v>283</v>
      </c>
      <c r="D215" s="128" t="s">
        <v>130</v>
      </c>
      <c r="E215" s="129" t="s">
        <v>284</v>
      </c>
      <c r="F215" s="130" t="s">
        <v>285</v>
      </c>
      <c r="G215" s="131" t="s">
        <v>186</v>
      </c>
      <c r="H215" s="132">
        <v>132</v>
      </c>
      <c r="I215" s="133"/>
      <c r="J215" s="134">
        <f>ROUND(I215*H215,2)</f>
        <v>0</v>
      </c>
      <c r="K215" s="130" t="s">
        <v>187</v>
      </c>
      <c r="L215" s="32"/>
      <c r="M215" s="135" t="s">
        <v>3</v>
      </c>
      <c r="N215" s="136" t="s">
        <v>43</v>
      </c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AR215" s="139" t="s">
        <v>135</v>
      </c>
      <c r="AT215" s="139" t="s">
        <v>130</v>
      </c>
      <c r="AU215" s="139" t="s">
        <v>82</v>
      </c>
      <c r="AY215" s="17" t="s">
        <v>128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80</v>
      </c>
      <c r="BK215" s="140">
        <f>ROUND(I215*H215,2)</f>
        <v>0</v>
      </c>
      <c r="BL215" s="17" t="s">
        <v>135</v>
      </c>
      <c r="BM215" s="139" t="s">
        <v>286</v>
      </c>
    </row>
    <row r="216" spans="2:65" s="1" customFormat="1" ht="24.2" customHeight="1">
      <c r="B216" s="127"/>
      <c r="C216" s="128" t="s">
        <v>287</v>
      </c>
      <c r="D216" s="128" t="s">
        <v>130</v>
      </c>
      <c r="E216" s="129" t="s">
        <v>288</v>
      </c>
      <c r="F216" s="130" t="s">
        <v>289</v>
      </c>
      <c r="G216" s="131" t="s">
        <v>186</v>
      </c>
      <c r="H216" s="132">
        <v>119.68</v>
      </c>
      <c r="I216" s="133"/>
      <c r="J216" s="134">
        <f>ROUND(I216*H216,2)</f>
        <v>0</v>
      </c>
      <c r="K216" s="130" t="s">
        <v>187</v>
      </c>
      <c r="L216" s="32"/>
      <c r="M216" s="135" t="s">
        <v>3</v>
      </c>
      <c r="N216" s="136" t="s">
        <v>43</v>
      </c>
      <c r="P216" s="137">
        <f>O216*H216</f>
        <v>0</v>
      </c>
      <c r="Q216" s="137">
        <v>6.9999999999999999E-4</v>
      </c>
      <c r="R216" s="137">
        <f>Q216*H216</f>
        <v>8.3776000000000003E-2</v>
      </c>
      <c r="S216" s="137">
        <v>0</v>
      </c>
      <c r="T216" s="138">
        <f>S216*H216</f>
        <v>0</v>
      </c>
      <c r="AR216" s="139" t="s">
        <v>135</v>
      </c>
      <c r="AT216" s="139" t="s">
        <v>130</v>
      </c>
      <c r="AU216" s="139" t="s">
        <v>82</v>
      </c>
      <c r="AY216" s="17" t="s">
        <v>128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7" t="s">
        <v>80</v>
      </c>
      <c r="BK216" s="140">
        <f>ROUND(I216*H216,2)</f>
        <v>0</v>
      </c>
      <c r="BL216" s="17" t="s">
        <v>135</v>
      </c>
      <c r="BM216" s="139" t="s">
        <v>290</v>
      </c>
    </row>
    <row r="217" spans="2:65" s="13" customFormat="1">
      <c r="B217" s="152"/>
      <c r="D217" s="146" t="s">
        <v>139</v>
      </c>
      <c r="E217" s="153" t="s">
        <v>3</v>
      </c>
      <c r="F217" s="154" t="s">
        <v>291</v>
      </c>
      <c r="H217" s="155">
        <v>119.68</v>
      </c>
      <c r="I217" s="156"/>
      <c r="L217" s="152"/>
      <c r="M217" s="157"/>
      <c r="T217" s="158"/>
      <c r="AT217" s="153" t="s">
        <v>139</v>
      </c>
      <c r="AU217" s="153" t="s">
        <v>82</v>
      </c>
      <c r="AV217" s="13" t="s">
        <v>82</v>
      </c>
      <c r="AW217" s="13" t="s">
        <v>33</v>
      </c>
      <c r="AX217" s="13" t="s">
        <v>72</v>
      </c>
      <c r="AY217" s="153" t="s">
        <v>128</v>
      </c>
    </row>
    <row r="218" spans="2:65" s="14" customFormat="1">
      <c r="B218" s="159"/>
      <c r="D218" s="146" t="s">
        <v>139</v>
      </c>
      <c r="E218" s="160" t="s">
        <v>3</v>
      </c>
      <c r="F218" s="161" t="s">
        <v>142</v>
      </c>
      <c r="H218" s="162">
        <v>119.68</v>
      </c>
      <c r="I218" s="163"/>
      <c r="L218" s="159"/>
      <c r="M218" s="164"/>
      <c r="T218" s="165"/>
      <c r="AT218" s="160" t="s">
        <v>139</v>
      </c>
      <c r="AU218" s="160" t="s">
        <v>82</v>
      </c>
      <c r="AV218" s="14" t="s">
        <v>135</v>
      </c>
      <c r="AW218" s="14" t="s">
        <v>33</v>
      </c>
      <c r="AX218" s="14" t="s">
        <v>80</v>
      </c>
      <c r="AY218" s="160" t="s">
        <v>128</v>
      </c>
    </row>
    <row r="219" spans="2:65" s="1" customFormat="1" ht="24.2" customHeight="1">
      <c r="B219" s="127"/>
      <c r="C219" s="128" t="s">
        <v>292</v>
      </c>
      <c r="D219" s="128" t="s">
        <v>130</v>
      </c>
      <c r="E219" s="129" t="s">
        <v>293</v>
      </c>
      <c r="F219" s="130" t="s">
        <v>294</v>
      </c>
      <c r="G219" s="131" t="s">
        <v>186</v>
      </c>
      <c r="H219" s="132">
        <v>119.68</v>
      </c>
      <c r="I219" s="133"/>
      <c r="J219" s="134">
        <f>ROUND(I219*H219,2)</f>
        <v>0</v>
      </c>
      <c r="K219" s="130" t="s">
        <v>187</v>
      </c>
      <c r="L219" s="32"/>
      <c r="M219" s="135" t="s">
        <v>3</v>
      </c>
      <c r="N219" s="136" t="s">
        <v>43</v>
      </c>
      <c r="P219" s="137">
        <f>O219*H219</f>
        <v>0</v>
      </c>
      <c r="Q219" s="137">
        <v>1.49E-3</v>
      </c>
      <c r="R219" s="137">
        <f>Q219*H219</f>
        <v>0.17832320000000002</v>
      </c>
      <c r="S219" s="137">
        <v>0</v>
      </c>
      <c r="T219" s="138">
        <f>S219*H219</f>
        <v>0</v>
      </c>
      <c r="AR219" s="139" t="s">
        <v>135</v>
      </c>
      <c r="AT219" s="139" t="s">
        <v>130</v>
      </c>
      <c r="AU219" s="139" t="s">
        <v>82</v>
      </c>
      <c r="AY219" s="17" t="s">
        <v>128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7" t="s">
        <v>80</v>
      </c>
      <c r="BK219" s="140">
        <f>ROUND(I219*H219,2)</f>
        <v>0</v>
      </c>
      <c r="BL219" s="17" t="s">
        <v>135</v>
      </c>
      <c r="BM219" s="139" t="s">
        <v>295</v>
      </c>
    </row>
    <row r="220" spans="2:65" s="1" customFormat="1" ht="55.5" customHeight="1">
      <c r="B220" s="127"/>
      <c r="C220" s="128" t="s">
        <v>296</v>
      </c>
      <c r="D220" s="128" t="s">
        <v>130</v>
      </c>
      <c r="E220" s="129" t="s">
        <v>297</v>
      </c>
      <c r="F220" s="130" t="s">
        <v>298</v>
      </c>
      <c r="G220" s="131" t="s">
        <v>223</v>
      </c>
      <c r="H220" s="132">
        <v>161.685</v>
      </c>
      <c r="I220" s="133"/>
      <c r="J220" s="134">
        <f>ROUND(I220*H220,2)</f>
        <v>0</v>
      </c>
      <c r="K220" s="130" t="s">
        <v>187</v>
      </c>
      <c r="L220" s="32"/>
      <c r="M220" s="135" t="s">
        <v>3</v>
      </c>
      <c r="N220" s="136" t="s">
        <v>43</v>
      </c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AR220" s="139" t="s">
        <v>135</v>
      </c>
      <c r="AT220" s="139" t="s">
        <v>130</v>
      </c>
      <c r="AU220" s="139" t="s">
        <v>82</v>
      </c>
      <c r="AY220" s="17" t="s">
        <v>128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7" t="s">
        <v>80</v>
      </c>
      <c r="BK220" s="140">
        <f>ROUND(I220*H220,2)</f>
        <v>0</v>
      </c>
      <c r="BL220" s="17" t="s">
        <v>135</v>
      </c>
      <c r="BM220" s="139" t="s">
        <v>299</v>
      </c>
    </row>
    <row r="221" spans="2:65" s="13" customFormat="1">
      <c r="B221" s="152"/>
      <c r="D221" s="146" t="s">
        <v>139</v>
      </c>
      <c r="E221" s="153" t="s">
        <v>3</v>
      </c>
      <c r="F221" s="154" t="s">
        <v>271</v>
      </c>
      <c r="H221" s="155">
        <v>48</v>
      </c>
      <c r="I221" s="156"/>
      <c r="L221" s="152"/>
      <c r="M221" s="157"/>
      <c r="T221" s="158"/>
      <c r="AT221" s="153" t="s">
        <v>139</v>
      </c>
      <c r="AU221" s="153" t="s">
        <v>82</v>
      </c>
      <c r="AV221" s="13" t="s">
        <v>82</v>
      </c>
      <c r="AW221" s="13" t="s">
        <v>33</v>
      </c>
      <c r="AX221" s="13" t="s">
        <v>72</v>
      </c>
      <c r="AY221" s="153" t="s">
        <v>128</v>
      </c>
    </row>
    <row r="222" spans="2:65" s="13" customFormat="1">
      <c r="B222" s="152"/>
      <c r="D222" s="146" t="s">
        <v>139</v>
      </c>
      <c r="E222" s="153" t="s">
        <v>3</v>
      </c>
      <c r="F222" s="154" t="s">
        <v>273</v>
      </c>
      <c r="H222" s="155">
        <v>66</v>
      </c>
      <c r="I222" s="156"/>
      <c r="L222" s="152"/>
      <c r="M222" s="157"/>
      <c r="T222" s="158"/>
      <c r="AT222" s="153" t="s">
        <v>139</v>
      </c>
      <c r="AU222" s="153" t="s">
        <v>82</v>
      </c>
      <c r="AV222" s="13" t="s">
        <v>82</v>
      </c>
      <c r="AW222" s="13" t="s">
        <v>33</v>
      </c>
      <c r="AX222" s="13" t="s">
        <v>72</v>
      </c>
      <c r="AY222" s="153" t="s">
        <v>128</v>
      </c>
    </row>
    <row r="223" spans="2:65" s="13" customFormat="1">
      <c r="B223" s="152"/>
      <c r="D223" s="146" t="s">
        <v>139</v>
      </c>
      <c r="E223" s="153" t="s">
        <v>3</v>
      </c>
      <c r="F223" s="154" t="s">
        <v>244</v>
      </c>
      <c r="H223" s="155">
        <v>47.685000000000002</v>
      </c>
      <c r="I223" s="156"/>
      <c r="L223" s="152"/>
      <c r="M223" s="157"/>
      <c r="T223" s="158"/>
      <c r="AT223" s="153" t="s">
        <v>139</v>
      </c>
      <c r="AU223" s="153" t="s">
        <v>82</v>
      </c>
      <c r="AV223" s="13" t="s">
        <v>82</v>
      </c>
      <c r="AW223" s="13" t="s">
        <v>33</v>
      </c>
      <c r="AX223" s="13" t="s">
        <v>72</v>
      </c>
      <c r="AY223" s="153" t="s">
        <v>128</v>
      </c>
    </row>
    <row r="224" spans="2:65" s="14" customFormat="1">
      <c r="B224" s="159"/>
      <c r="D224" s="146" t="s">
        <v>139</v>
      </c>
      <c r="E224" s="160" t="s">
        <v>3</v>
      </c>
      <c r="F224" s="161" t="s">
        <v>142</v>
      </c>
      <c r="H224" s="162">
        <v>161.685</v>
      </c>
      <c r="I224" s="163"/>
      <c r="L224" s="159"/>
      <c r="M224" s="164"/>
      <c r="T224" s="165"/>
      <c r="AT224" s="160" t="s">
        <v>139</v>
      </c>
      <c r="AU224" s="160" t="s">
        <v>82</v>
      </c>
      <c r="AV224" s="14" t="s">
        <v>135</v>
      </c>
      <c r="AW224" s="14" t="s">
        <v>33</v>
      </c>
      <c r="AX224" s="14" t="s">
        <v>80</v>
      </c>
      <c r="AY224" s="160" t="s">
        <v>128</v>
      </c>
    </row>
    <row r="225" spans="2:65" s="1" customFormat="1" ht="55.5" customHeight="1">
      <c r="B225" s="127"/>
      <c r="C225" s="128" t="s">
        <v>300</v>
      </c>
      <c r="D225" s="128" t="s">
        <v>130</v>
      </c>
      <c r="E225" s="129" t="s">
        <v>301</v>
      </c>
      <c r="F225" s="130" t="s">
        <v>302</v>
      </c>
      <c r="G225" s="131" t="s">
        <v>223</v>
      </c>
      <c r="H225" s="132">
        <v>882.31500000000005</v>
      </c>
      <c r="I225" s="133"/>
      <c r="J225" s="134">
        <f>ROUND(I225*H225,2)</f>
        <v>0</v>
      </c>
      <c r="K225" s="130" t="s">
        <v>187</v>
      </c>
      <c r="L225" s="32"/>
      <c r="M225" s="135" t="s">
        <v>3</v>
      </c>
      <c r="N225" s="136" t="s">
        <v>43</v>
      </c>
      <c r="P225" s="137">
        <f>O225*H225</f>
        <v>0</v>
      </c>
      <c r="Q225" s="137">
        <v>0</v>
      </c>
      <c r="R225" s="137">
        <f>Q225*H225</f>
        <v>0</v>
      </c>
      <c r="S225" s="137">
        <v>0</v>
      </c>
      <c r="T225" s="138">
        <f>S225*H225</f>
        <v>0</v>
      </c>
      <c r="AR225" s="139" t="s">
        <v>135</v>
      </c>
      <c r="AT225" s="139" t="s">
        <v>130</v>
      </c>
      <c r="AU225" s="139" t="s">
        <v>82</v>
      </c>
      <c r="AY225" s="17" t="s">
        <v>128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7" t="s">
        <v>80</v>
      </c>
      <c r="BK225" s="140">
        <f>ROUND(I225*H225,2)</f>
        <v>0</v>
      </c>
      <c r="BL225" s="17" t="s">
        <v>135</v>
      </c>
      <c r="BM225" s="139" t="s">
        <v>303</v>
      </c>
    </row>
    <row r="226" spans="2:65" s="13" customFormat="1">
      <c r="B226" s="152"/>
      <c r="D226" s="146" t="s">
        <v>139</v>
      </c>
      <c r="E226" s="153" t="s">
        <v>3</v>
      </c>
      <c r="F226" s="154" t="s">
        <v>304</v>
      </c>
      <c r="H226" s="155">
        <v>882.31500000000005</v>
      </c>
      <c r="I226" s="156"/>
      <c r="L226" s="152"/>
      <c r="M226" s="157"/>
      <c r="T226" s="158"/>
      <c r="AT226" s="153" t="s">
        <v>139</v>
      </c>
      <c r="AU226" s="153" t="s">
        <v>82</v>
      </c>
      <c r="AV226" s="13" t="s">
        <v>82</v>
      </c>
      <c r="AW226" s="13" t="s">
        <v>33</v>
      </c>
      <c r="AX226" s="13" t="s">
        <v>72</v>
      </c>
      <c r="AY226" s="153" t="s">
        <v>128</v>
      </c>
    </row>
    <row r="227" spans="2:65" s="14" customFormat="1">
      <c r="B227" s="159"/>
      <c r="D227" s="146" t="s">
        <v>139</v>
      </c>
      <c r="E227" s="160" t="s">
        <v>3</v>
      </c>
      <c r="F227" s="161" t="s">
        <v>142</v>
      </c>
      <c r="H227" s="162">
        <v>882.31500000000005</v>
      </c>
      <c r="I227" s="163"/>
      <c r="L227" s="159"/>
      <c r="M227" s="164"/>
      <c r="T227" s="165"/>
      <c r="AT227" s="160" t="s">
        <v>139</v>
      </c>
      <c r="AU227" s="160" t="s">
        <v>82</v>
      </c>
      <c r="AV227" s="14" t="s">
        <v>135</v>
      </c>
      <c r="AW227" s="14" t="s">
        <v>33</v>
      </c>
      <c r="AX227" s="14" t="s">
        <v>80</v>
      </c>
      <c r="AY227" s="160" t="s">
        <v>128</v>
      </c>
    </row>
    <row r="228" spans="2:65" s="1" customFormat="1" ht="37.9" customHeight="1">
      <c r="B228" s="127"/>
      <c r="C228" s="128" t="s">
        <v>305</v>
      </c>
      <c r="D228" s="128" t="s">
        <v>130</v>
      </c>
      <c r="E228" s="129" t="s">
        <v>306</v>
      </c>
      <c r="F228" s="130" t="s">
        <v>307</v>
      </c>
      <c r="G228" s="131" t="s">
        <v>223</v>
      </c>
      <c r="H228" s="132">
        <v>882.31500000000005</v>
      </c>
      <c r="I228" s="133"/>
      <c r="J228" s="134">
        <f>ROUND(I228*H228,2)</f>
        <v>0</v>
      </c>
      <c r="K228" s="130" t="s">
        <v>187</v>
      </c>
      <c r="L228" s="32"/>
      <c r="M228" s="135" t="s">
        <v>3</v>
      </c>
      <c r="N228" s="136" t="s">
        <v>43</v>
      </c>
      <c r="P228" s="137">
        <f>O228*H228</f>
        <v>0</v>
      </c>
      <c r="Q228" s="137">
        <v>0</v>
      </c>
      <c r="R228" s="137">
        <f>Q228*H228</f>
        <v>0</v>
      </c>
      <c r="S228" s="137">
        <v>0</v>
      </c>
      <c r="T228" s="138">
        <f>S228*H228</f>
        <v>0</v>
      </c>
      <c r="AR228" s="139" t="s">
        <v>135</v>
      </c>
      <c r="AT228" s="139" t="s">
        <v>130</v>
      </c>
      <c r="AU228" s="139" t="s">
        <v>82</v>
      </c>
      <c r="AY228" s="17" t="s">
        <v>128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7" t="s">
        <v>80</v>
      </c>
      <c r="BK228" s="140">
        <f>ROUND(I228*H228,2)</f>
        <v>0</v>
      </c>
      <c r="BL228" s="17" t="s">
        <v>135</v>
      </c>
      <c r="BM228" s="139" t="s">
        <v>308</v>
      </c>
    </row>
    <row r="229" spans="2:65" s="13" customFormat="1">
      <c r="B229" s="152"/>
      <c r="D229" s="146" t="s">
        <v>139</v>
      </c>
      <c r="E229" s="153" t="s">
        <v>3</v>
      </c>
      <c r="F229" s="154" t="s">
        <v>309</v>
      </c>
      <c r="H229" s="155">
        <v>882.31500000000005</v>
      </c>
      <c r="I229" s="156"/>
      <c r="L229" s="152"/>
      <c r="M229" s="157"/>
      <c r="T229" s="158"/>
      <c r="AT229" s="153" t="s">
        <v>139</v>
      </c>
      <c r="AU229" s="153" t="s">
        <v>82</v>
      </c>
      <c r="AV229" s="13" t="s">
        <v>82</v>
      </c>
      <c r="AW229" s="13" t="s">
        <v>33</v>
      </c>
      <c r="AX229" s="13" t="s">
        <v>72</v>
      </c>
      <c r="AY229" s="153" t="s">
        <v>128</v>
      </c>
    </row>
    <row r="230" spans="2:65" s="14" customFormat="1">
      <c r="B230" s="159"/>
      <c r="D230" s="146" t="s">
        <v>139</v>
      </c>
      <c r="E230" s="160" t="s">
        <v>3</v>
      </c>
      <c r="F230" s="161" t="s">
        <v>142</v>
      </c>
      <c r="H230" s="162">
        <v>882.31500000000005</v>
      </c>
      <c r="I230" s="163"/>
      <c r="L230" s="159"/>
      <c r="M230" s="164"/>
      <c r="T230" s="165"/>
      <c r="AT230" s="160" t="s">
        <v>139</v>
      </c>
      <c r="AU230" s="160" t="s">
        <v>82</v>
      </c>
      <c r="AV230" s="14" t="s">
        <v>135</v>
      </c>
      <c r="AW230" s="14" t="s">
        <v>33</v>
      </c>
      <c r="AX230" s="14" t="s">
        <v>80</v>
      </c>
      <c r="AY230" s="160" t="s">
        <v>128</v>
      </c>
    </row>
    <row r="231" spans="2:65" s="1" customFormat="1" ht="16.5" customHeight="1">
      <c r="B231" s="127"/>
      <c r="C231" s="128" t="s">
        <v>310</v>
      </c>
      <c r="D231" s="128" t="s">
        <v>130</v>
      </c>
      <c r="E231" s="129" t="s">
        <v>311</v>
      </c>
      <c r="F231" s="130" t="s">
        <v>312</v>
      </c>
      <c r="G231" s="131" t="s">
        <v>223</v>
      </c>
      <c r="H231" s="132">
        <v>882.31500000000005</v>
      </c>
      <c r="I231" s="133"/>
      <c r="J231" s="134">
        <f>ROUND(I231*H231,2)</f>
        <v>0</v>
      </c>
      <c r="K231" s="130" t="s">
        <v>187</v>
      </c>
      <c r="L231" s="32"/>
      <c r="M231" s="135" t="s">
        <v>3</v>
      </c>
      <c r="N231" s="136" t="s">
        <v>43</v>
      </c>
      <c r="P231" s="137">
        <f>O231*H231</f>
        <v>0</v>
      </c>
      <c r="Q231" s="137">
        <v>0</v>
      </c>
      <c r="R231" s="137">
        <f>Q231*H231</f>
        <v>0</v>
      </c>
      <c r="S231" s="137">
        <v>0</v>
      </c>
      <c r="T231" s="138">
        <f>S231*H231</f>
        <v>0</v>
      </c>
      <c r="AR231" s="139" t="s">
        <v>135</v>
      </c>
      <c r="AT231" s="139" t="s">
        <v>130</v>
      </c>
      <c r="AU231" s="139" t="s">
        <v>82</v>
      </c>
      <c r="AY231" s="17" t="s">
        <v>128</v>
      </c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7" t="s">
        <v>80</v>
      </c>
      <c r="BK231" s="140">
        <f>ROUND(I231*H231,2)</f>
        <v>0</v>
      </c>
      <c r="BL231" s="17" t="s">
        <v>135</v>
      </c>
      <c r="BM231" s="139" t="s">
        <v>313</v>
      </c>
    </row>
    <row r="232" spans="2:65" s="1" customFormat="1" ht="24.2" customHeight="1">
      <c r="B232" s="127"/>
      <c r="C232" s="128" t="s">
        <v>226</v>
      </c>
      <c r="D232" s="128" t="s">
        <v>130</v>
      </c>
      <c r="E232" s="129" t="s">
        <v>314</v>
      </c>
      <c r="F232" s="130" t="s">
        <v>315</v>
      </c>
      <c r="G232" s="131" t="s">
        <v>316</v>
      </c>
      <c r="H232" s="132">
        <v>1588.1669999999999</v>
      </c>
      <c r="I232" s="133"/>
      <c r="J232" s="134">
        <f>ROUND(I232*H232,2)</f>
        <v>0</v>
      </c>
      <c r="K232" s="130" t="s">
        <v>187</v>
      </c>
      <c r="L232" s="32"/>
      <c r="M232" s="135" t="s">
        <v>3</v>
      </c>
      <c r="N232" s="136" t="s">
        <v>43</v>
      </c>
      <c r="P232" s="137">
        <f>O232*H232</f>
        <v>0</v>
      </c>
      <c r="Q232" s="137">
        <v>0</v>
      </c>
      <c r="R232" s="137">
        <f>Q232*H232</f>
        <v>0</v>
      </c>
      <c r="S232" s="137">
        <v>0</v>
      </c>
      <c r="T232" s="138">
        <f>S232*H232</f>
        <v>0</v>
      </c>
      <c r="AR232" s="139" t="s">
        <v>135</v>
      </c>
      <c r="AT232" s="139" t="s">
        <v>130</v>
      </c>
      <c r="AU232" s="139" t="s">
        <v>82</v>
      </c>
      <c r="AY232" s="17" t="s">
        <v>128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7" t="s">
        <v>80</v>
      </c>
      <c r="BK232" s="140">
        <f>ROUND(I232*H232,2)</f>
        <v>0</v>
      </c>
      <c r="BL232" s="17" t="s">
        <v>135</v>
      </c>
      <c r="BM232" s="139" t="s">
        <v>317</v>
      </c>
    </row>
    <row r="233" spans="2:65" s="13" customFormat="1">
      <c r="B233" s="152"/>
      <c r="D233" s="146" t="s">
        <v>139</v>
      </c>
      <c r="E233" s="153" t="s">
        <v>3</v>
      </c>
      <c r="F233" s="154" t="s">
        <v>318</v>
      </c>
      <c r="H233" s="155">
        <v>1588.1669999999999</v>
      </c>
      <c r="I233" s="156"/>
      <c r="L233" s="152"/>
      <c r="M233" s="157"/>
      <c r="T233" s="158"/>
      <c r="AT233" s="153" t="s">
        <v>139</v>
      </c>
      <c r="AU233" s="153" t="s">
        <v>82</v>
      </c>
      <c r="AV233" s="13" t="s">
        <v>82</v>
      </c>
      <c r="AW233" s="13" t="s">
        <v>33</v>
      </c>
      <c r="AX233" s="13" t="s">
        <v>72</v>
      </c>
      <c r="AY233" s="153" t="s">
        <v>128</v>
      </c>
    </row>
    <row r="234" spans="2:65" s="14" customFormat="1">
      <c r="B234" s="159"/>
      <c r="D234" s="146" t="s">
        <v>139</v>
      </c>
      <c r="E234" s="160" t="s">
        <v>3</v>
      </c>
      <c r="F234" s="161" t="s">
        <v>142</v>
      </c>
      <c r="H234" s="162">
        <v>1588.1669999999999</v>
      </c>
      <c r="I234" s="163"/>
      <c r="L234" s="159"/>
      <c r="M234" s="164"/>
      <c r="T234" s="165"/>
      <c r="AT234" s="160" t="s">
        <v>139</v>
      </c>
      <c r="AU234" s="160" t="s">
        <v>82</v>
      </c>
      <c r="AV234" s="14" t="s">
        <v>135</v>
      </c>
      <c r="AW234" s="14" t="s">
        <v>33</v>
      </c>
      <c r="AX234" s="14" t="s">
        <v>80</v>
      </c>
      <c r="AY234" s="160" t="s">
        <v>128</v>
      </c>
    </row>
    <row r="235" spans="2:65" s="1" customFormat="1" ht="37.9" customHeight="1">
      <c r="B235" s="127"/>
      <c r="C235" s="128" t="s">
        <v>319</v>
      </c>
      <c r="D235" s="128" t="s">
        <v>130</v>
      </c>
      <c r="E235" s="129" t="s">
        <v>320</v>
      </c>
      <c r="F235" s="130" t="s">
        <v>321</v>
      </c>
      <c r="G235" s="131" t="s">
        <v>223</v>
      </c>
      <c r="H235" s="132">
        <v>140.785</v>
      </c>
      <c r="I235" s="133"/>
      <c r="J235" s="134">
        <f>ROUND(I235*H235,2)</f>
        <v>0</v>
      </c>
      <c r="K235" s="130" t="s">
        <v>187</v>
      </c>
      <c r="L235" s="32"/>
      <c r="M235" s="135" t="s">
        <v>3</v>
      </c>
      <c r="N235" s="136" t="s">
        <v>43</v>
      </c>
      <c r="P235" s="137">
        <f>O235*H235</f>
        <v>0</v>
      </c>
      <c r="Q235" s="137">
        <v>0</v>
      </c>
      <c r="R235" s="137">
        <f>Q235*H235</f>
        <v>0</v>
      </c>
      <c r="S235" s="137">
        <v>0</v>
      </c>
      <c r="T235" s="138">
        <f>S235*H235</f>
        <v>0</v>
      </c>
      <c r="AR235" s="139" t="s">
        <v>135</v>
      </c>
      <c r="AT235" s="139" t="s">
        <v>130</v>
      </c>
      <c r="AU235" s="139" t="s">
        <v>82</v>
      </c>
      <c r="AY235" s="17" t="s">
        <v>128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7" t="s">
        <v>80</v>
      </c>
      <c r="BK235" s="140">
        <f>ROUND(I235*H235,2)</f>
        <v>0</v>
      </c>
      <c r="BL235" s="17" t="s">
        <v>135</v>
      </c>
      <c r="BM235" s="139" t="s">
        <v>322</v>
      </c>
    </row>
    <row r="236" spans="2:65" s="13" customFormat="1">
      <c r="B236" s="152"/>
      <c r="D236" s="146" t="s">
        <v>139</v>
      </c>
      <c r="E236" s="153" t="s">
        <v>3</v>
      </c>
      <c r="F236" s="154" t="s">
        <v>323</v>
      </c>
      <c r="H236" s="155">
        <v>161.685</v>
      </c>
      <c r="I236" s="156"/>
      <c r="L236" s="152"/>
      <c r="M236" s="157"/>
      <c r="T236" s="158"/>
      <c r="AT236" s="153" t="s">
        <v>139</v>
      </c>
      <c r="AU236" s="153" t="s">
        <v>82</v>
      </c>
      <c r="AV236" s="13" t="s">
        <v>82</v>
      </c>
      <c r="AW236" s="13" t="s">
        <v>33</v>
      </c>
      <c r="AX236" s="13" t="s">
        <v>72</v>
      </c>
      <c r="AY236" s="153" t="s">
        <v>128</v>
      </c>
    </row>
    <row r="237" spans="2:65" s="13" customFormat="1">
      <c r="B237" s="152"/>
      <c r="D237" s="146" t="s">
        <v>139</v>
      </c>
      <c r="E237" s="153" t="s">
        <v>3</v>
      </c>
      <c r="F237" s="154" t="s">
        <v>324</v>
      </c>
      <c r="H237" s="155">
        <v>-3.3</v>
      </c>
      <c r="I237" s="156"/>
      <c r="L237" s="152"/>
      <c r="M237" s="157"/>
      <c r="T237" s="158"/>
      <c r="AT237" s="153" t="s">
        <v>139</v>
      </c>
      <c r="AU237" s="153" t="s">
        <v>82</v>
      </c>
      <c r="AV237" s="13" t="s">
        <v>82</v>
      </c>
      <c r="AW237" s="13" t="s">
        <v>33</v>
      </c>
      <c r="AX237" s="13" t="s">
        <v>72</v>
      </c>
      <c r="AY237" s="153" t="s">
        <v>128</v>
      </c>
    </row>
    <row r="238" spans="2:65" s="13" customFormat="1">
      <c r="B238" s="152"/>
      <c r="D238" s="146" t="s">
        <v>139</v>
      </c>
      <c r="E238" s="153" t="s">
        <v>3</v>
      </c>
      <c r="F238" s="154" t="s">
        <v>325</v>
      </c>
      <c r="H238" s="155">
        <v>-1.4</v>
      </c>
      <c r="I238" s="156"/>
      <c r="L238" s="152"/>
      <c r="M238" s="157"/>
      <c r="T238" s="158"/>
      <c r="AT238" s="153" t="s">
        <v>139</v>
      </c>
      <c r="AU238" s="153" t="s">
        <v>82</v>
      </c>
      <c r="AV238" s="13" t="s">
        <v>82</v>
      </c>
      <c r="AW238" s="13" t="s">
        <v>33</v>
      </c>
      <c r="AX238" s="13" t="s">
        <v>72</v>
      </c>
      <c r="AY238" s="153" t="s">
        <v>128</v>
      </c>
    </row>
    <row r="239" spans="2:65" s="13" customFormat="1">
      <c r="B239" s="152"/>
      <c r="D239" s="146" t="s">
        <v>139</v>
      </c>
      <c r="E239" s="153" t="s">
        <v>3</v>
      </c>
      <c r="F239" s="154" t="s">
        <v>326</v>
      </c>
      <c r="H239" s="155">
        <v>-16.2</v>
      </c>
      <c r="I239" s="156"/>
      <c r="L239" s="152"/>
      <c r="M239" s="157"/>
      <c r="T239" s="158"/>
      <c r="AT239" s="153" t="s">
        <v>139</v>
      </c>
      <c r="AU239" s="153" t="s">
        <v>82</v>
      </c>
      <c r="AV239" s="13" t="s">
        <v>82</v>
      </c>
      <c r="AW239" s="13" t="s">
        <v>33</v>
      </c>
      <c r="AX239" s="13" t="s">
        <v>72</v>
      </c>
      <c r="AY239" s="153" t="s">
        <v>128</v>
      </c>
    </row>
    <row r="240" spans="2:65" s="14" customFormat="1">
      <c r="B240" s="159"/>
      <c r="D240" s="146" t="s">
        <v>139</v>
      </c>
      <c r="E240" s="160" t="s">
        <v>3</v>
      </c>
      <c r="F240" s="161" t="s">
        <v>142</v>
      </c>
      <c r="H240" s="162">
        <v>140.785</v>
      </c>
      <c r="I240" s="163"/>
      <c r="L240" s="159"/>
      <c r="M240" s="164"/>
      <c r="T240" s="165"/>
      <c r="AT240" s="160" t="s">
        <v>139</v>
      </c>
      <c r="AU240" s="160" t="s">
        <v>82</v>
      </c>
      <c r="AV240" s="14" t="s">
        <v>135</v>
      </c>
      <c r="AW240" s="14" t="s">
        <v>33</v>
      </c>
      <c r="AX240" s="14" t="s">
        <v>80</v>
      </c>
      <c r="AY240" s="160" t="s">
        <v>128</v>
      </c>
    </row>
    <row r="241" spans="2:65" s="1" customFormat="1" ht="37.9" customHeight="1">
      <c r="B241" s="127"/>
      <c r="C241" s="173" t="s">
        <v>327</v>
      </c>
      <c r="D241" s="173" t="s">
        <v>328</v>
      </c>
      <c r="E241" s="174" t="s">
        <v>329</v>
      </c>
      <c r="F241" s="175" t="s">
        <v>330</v>
      </c>
      <c r="G241" s="176" t="s">
        <v>316</v>
      </c>
      <c r="H241" s="177">
        <v>278.75400000000002</v>
      </c>
      <c r="I241" s="178"/>
      <c r="J241" s="179">
        <f>ROUND(I241*H241,2)</f>
        <v>0</v>
      </c>
      <c r="K241" s="175" t="s">
        <v>187</v>
      </c>
      <c r="L241" s="180"/>
      <c r="M241" s="181" t="s">
        <v>3</v>
      </c>
      <c r="N241" s="182" t="s">
        <v>43</v>
      </c>
      <c r="P241" s="137">
        <f>O241*H241</f>
        <v>0</v>
      </c>
      <c r="Q241" s="137">
        <v>1</v>
      </c>
      <c r="R241" s="137">
        <f>Q241*H241</f>
        <v>278.75400000000002</v>
      </c>
      <c r="S241" s="137">
        <v>0</v>
      </c>
      <c r="T241" s="138">
        <f>S241*H241</f>
        <v>0</v>
      </c>
      <c r="AR241" s="139" t="s">
        <v>171</v>
      </c>
      <c r="AT241" s="139" t="s">
        <v>328</v>
      </c>
      <c r="AU241" s="139" t="s">
        <v>82</v>
      </c>
      <c r="AY241" s="17" t="s">
        <v>128</v>
      </c>
      <c r="BE241" s="140">
        <f>IF(N241="základní",J241,0)</f>
        <v>0</v>
      </c>
      <c r="BF241" s="140">
        <f>IF(N241="snížená",J241,0)</f>
        <v>0</v>
      </c>
      <c r="BG241" s="140">
        <f>IF(N241="zákl. přenesená",J241,0)</f>
        <v>0</v>
      </c>
      <c r="BH241" s="140">
        <f>IF(N241="sníž. přenesená",J241,0)</f>
        <v>0</v>
      </c>
      <c r="BI241" s="140">
        <f>IF(N241="nulová",J241,0)</f>
        <v>0</v>
      </c>
      <c r="BJ241" s="17" t="s">
        <v>80</v>
      </c>
      <c r="BK241" s="140">
        <f>ROUND(I241*H241,2)</f>
        <v>0</v>
      </c>
      <c r="BL241" s="17" t="s">
        <v>135</v>
      </c>
      <c r="BM241" s="139" t="s">
        <v>331</v>
      </c>
    </row>
    <row r="242" spans="2:65" s="13" customFormat="1">
      <c r="B242" s="152"/>
      <c r="D242" s="146" t="s">
        <v>139</v>
      </c>
      <c r="E242" s="153" t="s">
        <v>3</v>
      </c>
      <c r="F242" s="154" t="s">
        <v>332</v>
      </c>
      <c r="H242" s="155">
        <v>278.75400000000002</v>
      </c>
      <c r="I242" s="156"/>
      <c r="L242" s="152"/>
      <c r="M242" s="157"/>
      <c r="T242" s="158"/>
      <c r="AT242" s="153" t="s">
        <v>139</v>
      </c>
      <c r="AU242" s="153" t="s">
        <v>82</v>
      </c>
      <c r="AV242" s="13" t="s">
        <v>82</v>
      </c>
      <c r="AW242" s="13" t="s">
        <v>33</v>
      </c>
      <c r="AX242" s="13" t="s">
        <v>72</v>
      </c>
      <c r="AY242" s="153" t="s">
        <v>128</v>
      </c>
    </row>
    <row r="243" spans="2:65" s="14" customFormat="1">
      <c r="B243" s="159"/>
      <c r="D243" s="146" t="s">
        <v>139</v>
      </c>
      <c r="E243" s="160" t="s">
        <v>3</v>
      </c>
      <c r="F243" s="161" t="s">
        <v>142</v>
      </c>
      <c r="H243" s="162">
        <v>278.75400000000002</v>
      </c>
      <c r="I243" s="163"/>
      <c r="L243" s="159"/>
      <c r="M243" s="164"/>
      <c r="T243" s="165"/>
      <c r="AT243" s="160" t="s">
        <v>139</v>
      </c>
      <c r="AU243" s="160" t="s">
        <v>82</v>
      </c>
      <c r="AV243" s="14" t="s">
        <v>135</v>
      </c>
      <c r="AW243" s="14" t="s">
        <v>33</v>
      </c>
      <c r="AX243" s="14" t="s">
        <v>80</v>
      </c>
      <c r="AY243" s="160" t="s">
        <v>128</v>
      </c>
    </row>
    <row r="244" spans="2:65" s="1" customFormat="1" ht="24.2" customHeight="1">
      <c r="B244" s="127"/>
      <c r="C244" s="128" t="s">
        <v>333</v>
      </c>
      <c r="D244" s="128" t="s">
        <v>130</v>
      </c>
      <c r="E244" s="129" t="s">
        <v>334</v>
      </c>
      <c r="F244" s="130" t="s">
        <v>335</v>
      </c>
      <c r="G244" s="131" t="s">
        <v>186</v>
      </c>
      <c r="H244" s="132">
        <v>2697.1</v>
      </c>
      <c r="I244" s="133"/>
      <c r="J244" s="134">
        <f>ROUND(I244*H244,2)</f>
        <v>0</v>
      </c>
      <c r="K244" s="130" t="s">
        <v>187</v>
      </c>
      <c r="L244" s="32"/>
      <c r="M244" s="135" t="s">
        <v>3</v>
      </c>
      <c r="N244" s="136" t="s">
        <v>43</v>
      </c>
      <c r="P244" s="137">
        <f>O244*H244</f>
        <v>0</v>
      </c>
      <c r="Q244" s="137">
        <v>0</v>
      </c>
      <c r="R244" s="137">
        <f>Q244*H244</f>
        <v>0</v>
      </c>
      <c r="S244" s="137">
        <v>0</v>
      </c>
      <c r="T244" s="138">
        <f>S244*H244</f>
        <v>0</v>
      </c>
      <c r="AR244" s="139" t="s">
        <v>135</v>
      </c>
      <c r="AT244" s="139" t="s">
        <v>130</v>
      </c>
      <c r="AU244" s="139" t="s">
        <v>82</v>
      </c>
      <c r="AY244" s="17" t="s">
        <v>128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7" t="s">
        <v>80</v>
      </c>
      <c r="BK244" s="140">
        <f>ROUND(I244*H244,2)</f>
        <v>0</v>
      </c>
      <c r="BL244" s="17" t="s">
        <v>135</v>
      </c>
      <c r="BM244" s="139" t="s">
        <v>336</v>
      </c>
    </row>
    <row r="245" spans="2:65" s="13" customFormat="1">
      <c r="B245" s="152"/>
      <c r="D245" s="146" t="s">
        <v>139</v>
      </c>
      <c r="E245" s="153" t="s">
        <v>3</v>
      </c>
      <c r="F245" s="154" t="s">
        <v>337</v>
      </c>
      <c r="H245" s="155">
        <v>2282</v>
      </c>
      <c r="I245" s="156"/>
      <c r="L245" s="152"/>
      <c r="M245" s="157"/>
      <c r="T245" s="158"/>
      <c r="AT245" s="153" t="s">
        <v>139</v>
      </c>
      <c r="AU245" s="153" t="s">
        <v>82</v>
      </c>
      <c r="AV245" s="13" t="s">
        <v>82</v>
      </c>
      <c r="AW245" s="13" t="s">
        <v>33</v>
      </c>
      <c r="AX245" s="13" t="s">
        <v>72</v>
      </c>
      <c r="AY245" s="153" t="s">
        <v>128</v>
      </c>
    </row>
    <row r="246" spans="2:65" s="13" customFormat="1">
      <c r="B246" s="152"/>
      <c r="D246" s="146" t="s">
        <v>139</v>
      </c>
      <c r="E246" s="153" t="s">
        <v>3</v>
      </c>
      <c r="F246" s="154" t="s">
        <v>338</v>
      </c>
      <c r="H246" s="155">
        <v>194.1</v>
      </c>
      <c r="I246" s="156"/>
      <c r="L246" s="152"/>
      <c r="M246" s="157"/>
      <c r="T246" s="158"/>
      <c r="AT246" s="153" t="s">
        <v>139</v>
      </c>
      <c r="AU246" s="153" t="s">
        <v>82</v>
      </c>
      <c r="AV246" s="13" t="s">
        <v>82</v>
      </c>
      <c r="AW246" s="13" t="s">
        <v>33</v>
      </c>
      <c r="AX246" s="13" t="s">
        <v>72</v>
      </c>
      <c r="AY246" s="153" t="s">
        <v>128</v>
      </c>
    </row>
    <row r="247" spans="2:65" s="13" customFormat="1">
      <c r="B247" s="152"/>
      <c r="D247" s="146" t="s">
        <v>139</v>
      </c>
      <c r="E247" s="153" t="s">
        <v>3</v>
      </c>
      <c r="F247" s="154" t="s">
        <v>339</v>
      </c>
      <c r="H247" s="155">
        <v>137.19999999999999</v>
      </c>
      <c r="I247" s="156"/>
      <c r="L247" s="152"/>
      <c r="M247" s="157"/>
      <c r="T247" s="158"/>
      <c r="AT247" s="153" t="s">
        <v>139</v>
      </c>
      <c r="AU247" s="153" t="s">
        <v>82</v>
      </c>
      <c r="AV247" s="13" t="s">
        <v>82</v>
      </c>
      <c r="AW247" s="13" t="s">
        <v>33</v>
      </c>
      <c r="AX247" s="13" t="s">
        <v>72</v>
      </c>
      <c r="AY247" s="153" t="s">
        <v>128</v>
      </c>
    </row>
    <row r="248" spans="2:65" s="13" customFormat="1">
      <c r="B248" s="152"/>
      <c r="D248" s="146" t="s">
        <v>139</v>
      </c>
      <c r="E248" s="153" t="s">
        <v>3</v>
      </c>
      <c r="F248" s="154" t="s">
        <v>340</v>
      </c>
      <c r="H248" s="155">
        <v>83.8</v>
      </c>
      <c r="I248" s="156"/>
      <c r="L248" s="152"/>
      <c r="M248" s="157"/>
      <c r="T248" s="158"/>
      <c r="AT248" s="153" t="s">
        <v>139</v>
      </c>
      <c r="AU248" s="153" t="s">
        <v>82</v>
      </c>
      <c r="AV248" s="13" t="s">
        <v>82</v>
      </c>
      <c r="AW248" s="13" t="s">
        <v>33</v>
      </c>
      <c r="AX248" s="13" t="s">
        <v>72</v>
      </c>
      <c r="AY248" s="153" t="s">
        <v>128</v>
      </c>
    </row>
    <row r="249" spans="2:65" s="14" customFormat="1">
      <c r="B249" s="159"/>
      <c r="D249" s="146" t="s">
        <v>139</v>
      </c>
      <c r="E249" s="160" t="s">
        <v>3</v>
      </c>
      <c r="F249" s="161" t="s">
        <v>142</v>
      </c>
      <c r="H249" s="162">
        <v>2697.1</v>
      </c>
      <c r="I249" s="163"/>
      <c r="L249" s="159"/>
      <c r="M249" s="164"/>
      <c r="T249" s="165"/>
      <c r="AT249" s="160" t="s">
        <v>139</v>
      </c>
      <c r="AU249" s="160" t="s">
        <v>82</v>
      </c>
      <c r="AV249" s="14" t="s">
        <v>135</v>
      </c>
      <c r="AW249" s="14" t="s">
        <v>33</v>
      </c>
      <c r="AX249" s="14" t="s">
        <v>80</v>
      </c>
      <c r="AY249" s="160" t="s">
        <v>128</v>
      </c>
    </row>
    <row r="250" spans="2:65" s="1" customFormat="1" ht="55.5" customHeight="1">
      <c r="B250" s="127"/>
      <c r="C250" s="128" t="s">
        <v>341</v>
      </c>
      <c r="D250" s="128" t="s">
        <v>130</v>
      </c>
      <c r="E250" s="129" t="s">
        <v>342</v>
      </c>
      <c r="F250" s="130" t="s">
        <v>343</v>
      </c>
      <c r="G250" s="131" t="s">
        <v>186</v>
      </c>
      <c r="H250" s="132">
        <v>734</v>
      </c>
      <c r="I250" s="133"/>
      <c r="J250" s="134">
        <f>ROUND(I250*H250,2)</f>
        <v>0</v>
      </c>
      <c r="K250" s="130" t="s">
        <v>187</v>
      </c>
      <c r="L250" s="32"/>
      <c r="M250" s="135" t="s">
        <v>3</v>
      </c>
      <c r="N250" s="136" t="s">
        <v>43</v>
      </c>
      <c r="P250" s="137">
        <f>O250*H250</f>
        <v>0</v>
      </c>
      <c r="Q250" s="137">
        <v>0</v>
      </c>
      <c r="R250" s="137">
        <f>Q250*H250</f>
        <v>0</v>
      </c>
      <c r="S250" s="137">
        <v>0</v>
      </c>
      <c r="T250" s="138">
        <f>S250*H250</f>
        <v>0</v>
      </c>
      <c r="AR250" s="139" t="s">
        <v>135</v>
      </c>
      <c r="AT250" s="139" t="s">
        <v>130</v>
      </c>
      <c r="AU250" s="139" t="s">
        <v>82</v>
      </c>
      <c r="AY250" s="17" t="s">
        <v>128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7" t="s">
        <v>80</v>
      </c>
      <c r="BK250" s="140">
        <f>ROUND(I250*H250,2)</f>
        <v>0</v>
      </c>
      <c r="BL250" s="17" t="s">
        <v>135</v>
      </c>
      <c r="BM250" s="139" t="s">
        <v>344</v>
      </c>
    </row>
    <row r="251" spans="2:65" s="12" customFormat="1">
      <c r="B251" s="145"/>
      <c r="D251" s="146" t="s">
        <v>139</v>
      </c>
      <c r="E251" s="147" t="s">
        <v>3</v>
      </c>
      <c r="F251" s="148" t="s">
        <v>140</v>
      </c>
      <c r="H251" s="147" t="s">
        <v>3</v>
      </c>
      <c r="I251" s="149"/>
      <c r="L251" s="145"/>
      <c r="M251" s="150"/>
      <c r="T251" s="151"/>
      <c r="AT251" s="147" t="s">
        <v>139</v>
      </c>
      <c r="AU251" s="147" t="s">
        <v>82</v>
      </c>
      <c r="AV251" s="12" t="s">
        <v>80</v>
      </c>
      <c r="AW251" s="12" t="s">
        <v>33</v>
      </c>
      <c r="AX251" s="12" t="s">
        <v>72</v>
      </c>
      <c r="AY251" s="147" t="s">
        <v>128</v>
      </c>
    </row>
    <row r="252" spans="2:65" s="12" customFormat="1">
      <c r="B252" s="145"/>
      <c r="D252" s="146" t="s">
        <v>139</v>
      </c>
      <c r="E252" s="147" t="s">
        <v>3</v>
      </c>
      <c r="F252" s="148" t="s">
        <v>345</v>
      </c>
      <c r="H252" s="147" t="s">
        <v>3</v>
      </c>
      <c r="I252" s="149"/>
      <c r="L252" s="145"/>
      <c r="M252" s="150"/>
      <c r="T252" s="151"/>
      <c r="AT252" s="147" t="s">
        <v>139</v>
      </c>
      <c r="AU252" s="147" t="s">
        <v>82</v>
      </c>
      <c r="AV252" s="12" t="s">
        <v>80</v>
      </c>
      <c r="AW252" s="12" t="s">
        <v>33</v>
      </c>
      <c r="AX252" s="12" t="s">
        <v>72</v>
      </c>
      <c r="AY252" s="147" t="s">
        <v>128</v>
      </c>
    </row>
    <row r="253" spans="2:65" s="13" customFormat="1">
      <c r="B253" s="152"/>
      <c r="D253" s="146" t="s">
        <v>139</v>
      </c>
      <c r="E253" s="153" t="s">
        <v>3</v>
      </c>
      <c r="F253" s="154" t="s">
        <v>346</v>
      </c>
      <c r="H253" s="155">
        <v>204</v>
      </c>
      <c r="I253" s="156"/>
      <c r="L253" s="152"/>
      <c r="M253" s="157"/>
      <c r="T253" s="158"/>
      <c r="AT253" s="153" t="s">
        <v>139</v>
      </c>
      <c r="AU253" s="153" t="s">
        <v>82</v>
      </c>
      <c r="AV253" s="13" t="s">
        <v>82</v>
      </c>
      <c r="AW253" s="13" t="s">
        <v>33</v>
      </c>
      <c r="AX253" s="13" t="s">
        <v>72</v>
      </c>
      <c r="AY253" s="153" t="s">
        <v>128</v>
      </c>
    </row>
    <row r="254" spans="2:65" s="15" customFormat="1">
      <c r="B254" s="166"/>
      <c r="D254" s="146" t="s">
        <v>139</v>
      </c>
      <c r="E254" s="167" t="s">
        <v>3</v>
      </c>
      <c r="F254" s="168" t="s">
        <v>255</v>
      </c>
      <c r="H254" s="169">
        <v>204</v>
      </c>
      <c r="I254" s="170"/>
      <c r="L254" s="166"/>
      <c r="M254" s="171"/>
      <c r="T254" s="172"/>
      <c r="AT254" s="167" t="s">
        <v>139</v>
      </c>
      <c r="AU254" s="167" t="s">
        <v>82</v>
      </c>
      <c r="AV254" s="15" t="s">
        <v>147</v>
      </c>
      <c r="AW254" s="15" t="s">
        <v>33</v>
      </c>
      <c r="AX254" s="15" t="s">
        <v>72</v>
      </c>
      <c r="AY254" s="167" t="s">
        <v>128</v>
      </c>
    </row>
    <row r="255" spans="2:65" s="12" customFormat="1">
      <c r="B255" s="145"/>
      <c r="D255" s="146" t="s">
        <v>139</v>
      </c>
      <c r="E255" s="147" t="s">
        <v>3</v>
      </c>
      <c r="F255" s="148" t="s">
        <v>347</v>
      </c>
      <c r="H255" s="147" t="s">
        <v>3</v>
      </c>
      <c r="I255" s="149"/>
      <c r="L255" s="145"/>
      <c r="M255" s="150"/>
      <c r="T255" s="151"/>
      <c r="AT255" s="147" t="s">
        <v>139</v>
      </c>
      <c r="AU255" s="147" t="s">
        <v>82</v>
      </c>
      <c r="AV255" s="12" t="s">
        <v>80</v>
      </c>
      <c r="AW255" s="12" t="s">
        <v>33</v>
      </c>
      <c r="AX255" s="12" t="s">
        <v>72</v>
      </c>
      <c r="AY255" s="147" t="s">
        <v>128</v>
      </c>
    </row>
    <row r="256" spans="2:65" s="13" customFormat="1">
      <c r="B256" s="152"/>
      <c r="D256" s="146" t="s">
        <v>139</v>
      </c>
      <c r="E256" s="153" t="s">
        <v>3</v>
      </c>
      <c r="F256" s="154" t="s">
        <v>348</v>
      </c>
      <c r="H256" s="155">
        <v>272</v>
      </c>
      <c r="I256" s="156"/>
      <c r="L256" s="152"/>
      <c r="M256" s="157"/>
      <c r="T256" s="158"/>
      <c r="AT256" s="153" t="s">
        <v>139</v>
      </c>
      <c r="AU256" s="153" t="s">
        <v>82</v>
      </c>
      <c r="AV256" s="13" t="s">
        <v>82</v>
      </c>
      <c r="AW256" s="13" t="s">
        <v>33</v>
      </c>
      <c r="AX256" s="13" t="s">
        <v>72</v>
      </c>
      <c r="AY256" s="153" t="s">
        <v>128</v>
      </c>
    </row>
    <row r="257" spans="2:65" s="15" customFormat="1">
      <c r="B257" s="166"/>
      <c r="D257" s="146" t="s">
        <v>139</v>
      </c>
      <c r="E257" s="167" t="s">
        <v>3</v>
      </c>
      <c r="F257" s="168" t="s">
        <v>255</v>
      </c>
      <c r="H257" s="169">
        <v>272</v>
      </c>
      <c r="I257" s="170"/>
      <c r="L257" s="166"/>
      <c r="M257" s="171"/>
      <c r="T257" s="172"/>
      <c r="AT257" s="167" t="s">
        <v>139</v>
      </c>
      <c r="AU257" s="167" t="s">
        <v>82</v>
      </c>
      <c r="AV257" s="15" t="s">
        <v>147</v>
      </c>
      <c r="AW257" s="15" t="s">
        <v>33</v>
      </c>
      <c r="AX257" s="15" t="s">
        <v>72</v>
      </c>
      <c r="AY257" s="167" t="s">
        <v>128</v>
      </c>
    </row>
    <row r="258" spans="2:65" s="12" customFormat="1">
      <c r="B258" s="145"/>
      <c r="D258" s="146" t="s">
        <v>139</v>
      </c>
      <c r="E258" s="147" t="s">
        <v>3</v>
      </c>
      <c r="F258" s="148" t="s">
        <v>349</v>
      </c>
      <c r="H258" s="147" t="s">
        <v>3</v>
      </c>
      <c r="I258" s="149"/>
      <c r="L258" s="145"/>
      <c r="M258" s="150"/>
      <c r="T258" s="151"/>
      <c r="AT258" s="147" t="s">
        <v>139</v>
      </c>
      <c r="AU258" s="147" t="s">
        <v>82</v>
      </c>
      <c r="AV258" s="12" t="s">
        <v>80</v>
      </c>
      <c r="AW258" s="12" t="s">
        <v>33</v>
      </c>
      <c r="AX258" s="12" t="s">
        <v>72</v>
      </c>
      <c r="AY258" s="147" t="s">
        <v>128</v>
      </c>
    </row>
    <row r="259" spans="2:65" s="13" customFormat="1">
      <c r="B259" s="152"/>
      <c r="D259" s="146" t="s">
        <v>139</v>
      </c>
      <c r="E259" s="153" t="s">
        <v>3</v>
      </c>
      <c r="F259" s="154" t="s">
        <v>350</v>
      </c>
      <c r="H259" s="155">
        <v>258</v>
      </c>
      <c r="I259" s="156"/>
      <c r="L259" s="152"/>
      <c r="M259" s="157"/>
      <c r="T259" s="158"/>
      <c r="AT259" s="153" t="s">
        <v>139</v>
      </c>
      <c r="AU259" s="153" t="s">
        <v>82</v>
      </c>
      <c r="AV259" s="13" t="s">
        <v>82</v>
      </c>
      <c r="AW259" s="13" t="s">
        <v>33</v>
      </c>
      <c r="AX259" s="13" t="s">
        <v>72</v>
      </c>
      <c r="AY259" s="153" t="s">
        <v>128</v>
      </c>
    </row>
    <row r="260" spans="2:65" s="15" customFormat="1">
      <c r="B260" s="166"/>
      <c r="D260" s="146" t="s">
        <v>139</v>
      </c>
      <c r="E260" s="167" t="s">
        <v>3</v>
      </c>
      <c r="F260" s="168" t="s">
        <v>255</v>
      </c>
      <c r="H260" s="169">
        <v>258</v>
      </c>
      <c r="I260" s="170"/>
      <c r="L260" s="166"/>
      <c r="M260" s="171"/>
      <c r="T260" s="172"/>
      <c r="AT260" s="167" t="s">
        <v>139</v>
      </c>
      <c r="AU260" s="167" t="s">
        <v>82</v>
      </c>
      <c r="AV260" s="15" t="s">
        <v>147</v>
      </c>
      <c r="AW260" s="15" t="s">
        <v>33</v>
      </c>
      <c r="AX260" s="15" t="s">
        <v>72</v>
      </c>
      <c r="AY260" s="167" t="s">
        <v>128</v>
      </c>
    </row>
    <row r="261" spans="2:65" s="14" customFormat="1">
      <c r="B261" s="159"/>
      <c r="D261" s="146" t="s">
        <v>139</v>
      </c>
      <c r="E261" s="160" t="s">
        <v>3</v>
      </c>
      <c r="F261" s="161" t="s">
        <v>142</v>
      </c>
      <c r="H261" s="162">
        <v>734</v>
      </c>
      <c r="I261" s="163"/>
      <c r="L261" s="159"/>
      <c r="M261" s="164"/>
      <c r="T261" s="165"/>
      <c r="AT261" s="160" t="s">
        <v>139</v>
      </c>
      <c r="AU261" s="160" t="s">
        <v>82</v>
      </c>
      <c r="AV261" s="14" t="s">
        <v>135</v>
      </c>
      <c r="AW261" s="14" t="s">
        <v>33</v>
      </c>
      <c r="AX261" s="14" t="s">
        <v>80</v>
      </c>
      <c r="AY261" s="160" t="s">
        <v>128</v>
      </c>
    </row>
    <row r="262" spans="2:65" s="1" customFormat="1" ht="37.9" customHeight="1">
      <c r="B262" s="127"/>
      <c r="C262" s="128" t="s">
        <v>351</v>
      </c>
      <c r="D262" s="128" t="s">
        <v>130</v>
      </c>
      <c r="E262" s="129" t="s">
        <v>352</v>
      </c>
      <c r="F262" s="130" t="s">
        <v>353</v>
      </c>
      <c r="G262" s="131" t="s">
        <v>186</v>
      </c>
      <c r="H262" s="132">
        <v>734</v>
      </c>
      <c r="I262" s="133"/>
      <c r="J262" s="134">
        <f>ROUND(I262*H262,2)</f>
        <v>0</v>
      </c>
      <c r="K262" s="130" t="s">
        <v>187</v>
      </c>
      <c r="L262" s="32"/>
      <c r="M262" s="135" t="s">
        <v>3</v>
      </c>
      <c r="N262" s="136" t="s">
        <v>43</v>
      </c>
      <c r="P262" s="137">
        <f>O262*H262</f>
        <v>0</v>
      </c>
      <c r="Q262" s="137">
        <v>0</v>
      </c>
      <c r="R262" s="137">
        <f>Q262*H262</f>
        <v>0</v>
      </c>
      <c r="S262" s="137">
        <v>0</v>
      </c>
      <c r="T262" s="138">
        <f>S262*H262</f>
        <v>0</v>
      </c>
      <c r="AR262" s="139" t="s">
        <v>135</v>
      </c>
      <c r="AT262" s="139" t="s">
        <v>130</v>
      </c>
      <c r="AU262" s="139" t="s">
        <v>82</v>
      </c>
      <c r="AY262" s="17" t="s">
        <v>128</v>
      </c>
      <c r="BE262" s="140">
        <f>IF(N262="základní",J262,0)</f>
        <v>0</v>
      </c>
      <c r="BF262" s="140">
        <f>IF(N262="snížená",J262,0)</f>
        <v>0</v>
      </c>
      <c r="BG262" s="140">
        <f>IF(N262="zákl. přenesená",J262,0)</f>
        <v>0</v>
      </c>
      <c r="BH262" s="140">
        <f>IF(N262="sníž. přenesená",J262,0)</f>
        <v>0</v>
      </c>
      <c r="BI262" s="140">
        <f>IF(N262="nulová",J262,0)</f>
        <v>0</v>
      </c>
      <c r="BJ262" s="17" t="s">
        <v>80</v>
      </c>
      <c r="BK262" s="140">
        <f>ROUND(I262*H262,2)</f>
        <v>0</v>
      </c>
      <c r="BL262" s="17" t="s">
        <v>135</v>
      </c>
      <c r="BM262" s="139" t="s">
        <v>354</v>
      </c>
    </row>
    <row r="263" spans="2:65" s="1" customFormat="1" ht="21.75" customHeight="1">
      <c r="B263" s="127"/>
      <c r="C263" s="173" t="s">
        <v>355</v>
      </c>
      <c r="D263" s="173" t="s">
        <v>328</v>
      </c>
      <c r="E263" s="174" t="s">
        <v>356</v>
      </c>
      <c r="F263" s="175" t="s">
        <v>357</v>
      </c>
      <c r="G263" s="176" t="s">
        <v>223</v>
      </c>
      <c r="H263" s="177">
        <v>73.400000000000006</v>
      </c>
      <c r="I263" s="178"/>
      <c r="J263" s="179">
        <f>ROUND(I263*H263,2)</f>
        <v>0</v>
      </c>
      <c r="K263" s="175" t="s">
        <v>187</v>
      </c>
      <c r="L263" s="180"/>
      <c r="M263" s="181" t="s">
        <v>3</v>
      </c>
      <c r="N263" s="182" t="s">
        <v>43</v>
      </c>
      <c r="P263" s="137">
        <f>O263*H263</f>
        <v>0</v>
      </c>
      <c r="Q263" s="137">
        <v>0.21</v>
      </c>
      <c r="R263" s="137">
        <f>Q263*H263</f>
        <v>15.414000000000001</v>
      </c>
      <c r="S263" s="137">
        <v>0</v>
      </c>
      <c r="T263" s="138">
        <f>S263*H263</f>
        <v>0</v>
      </c>
      <c r="AR263" s="139" t="s">
        <v>171</v>
      </c>
      <c r="AT263" s="139" t="s">
        <v>328</v>
      </c>
      <c r="AU263" s="139" t="s">
        <v>82</v>
      </c>
      <c r="AY263" s="17" t="s">
        <v>128</v>
      </c>
      <c r="BE263" s="140">
        <f>IF(N263="základní",J263,0)</f>
        <v>0</v>
      </c>
      <c r="BF263" s="140">
        <f>IF(N263="snížená",J263,0)</f>
        <v>0</v>
      </c>
      <c r="BG263" s="140">
        <f>IF(N263="zákl. přenesená",J263,0)</f>
        <v>0</v>
      </c>
      <c r="BH263" s="140">
        <f>IF(N263="sníž. přenesená",J263,0)</f>
        <v>0</v>
      </c>
      <c r="BI263" s="140">
        <f>IF(N263="nulová",J263,0)</f>
        <v>0</v>
      </c>
      <c r="BJ263" s="17" t="s">
        <v>80</v>
      </c>
      <c r="BK263" s="140">
        <f>ROUND(I263*H263,2)</f>
        <v>0</v>
      </c>
      <c r="BL263" s="17" t="s">
        <v>135</v>
      </c>
      <c r="BM263" s="139" t="s">
        <v>358</v>
      </c>
    </row>
    <row r="264" spans="2:65" s="13" customFormat="1">
      <c r="B264" s="152"/>
      <c r="D264" s="146" t="s">
        <v>139</v>
      </c>
      <c r="E264" s="153" t="s">
        <v>3</v>
      </c>
      <c r="F264" s="154" t="s">
        <v>359</v>
      </c>
      <c r="H264" s="155">
        <v>73.400000000000006</v>
      </c>
      <c r="I264" s="156"/>
      <c r="L264" s="152"/>
      <c r="M264" s="157"/>
      <c r="T264" s="158"/>
      <c r="AT264" s="153" t="s">
        <v>139</v>
      </c>
      <c r="AU264" s="153" t="s">
        <v>82</v>
      </c>
      <c r="AV264" s="13" t="s">
        <v>82</v>
      </c>
      <c r="AW264" s="13" t="s">
        <v>33</v>
      </c>
      <c r="AX264" s="13" t="s">
        <v>72</v>
      </c>
      <c r="AY264" s="153" t="s">
        <v>128</v>
      </c>
    </row>
    <row r="265" spans="2:65" s="14" customFormat="1">
      <c r="B265" s="159"/>
      <c r="D265" s="146" t="s">
        <v>139</v>
      </c>
      <c r="E265" s="160" t="s">
        <v>3</v>
      </c>
      <c r="F265" s="161" t="s">
        <v>142</v>
      </c>
      <c r="H265" s="162">
        <v>73.400000000000006</v>
      </c>
      <c r="I265" s="163"/>
      <c r="L265" s="159"/>
      <c r="M265" s="164"/>
      <c r="T265" s="165"/>
      <c r="AT265" s="160" t="s">
        <v>139</v>
      </c>
      <c r="AU265" s="160" t="s">
        <v>82</v>
      </c>
      <c r="AV265" s="14" t="s">
        <v>135</v>
      </c>
      <c r="AW265" s="14" t="s">
        <v>33</v>
      </c>
      <c r="AX265" s="14" t="s">
        <v>80</v>
      </c>
      <c r="AY265" s="160" t="s">
        <v>128</v>
      </c>
    </row>
    <row r="266" spans="2:65" s="1" customFormat="1" ht="37.9" customHeight="1">
      <c r="B266" s="127"/>
      <c r="C266" s="128" t="s">
        <v>360</v>
      </c>
      <c r="D266" s="128" t="s">
        <v>130</v>
      </c>
      <c r="E266" s="129" t="s">
        <v>361</v>
      </c>
      <c r="F266" s="130" t="s">
        <v>362</v>
      </c>
      <c r="G266" s="131" t="s">
        <v>186</v>
      </c>
      <c r="H266" s="132">
        <v>734</v>
      </c>
      <c r="I266" s="133"/>
      <c r="J266" s="134">
        <f>ROUND(I266*H266,2)</f>
        <v>0</v>
      </c>
      <c r="K266" s="130" t="s">
        <v>187</v>
      </c>
      <c r="L266" s="32"/>
      <c r="M266" s="135" t="s">
        <v>3</v>
      </c>
      <c r="N266" s="136" t="s">
        <v>43</v>
      </c>
      <c r="P266" s="137">
        <f>O266*H266</f>
        <v>0</v>
      </c>
      <c r="Q266" s="137">
        <v>0</v>
      </c>
      <c r="R266" s="137">
        <f>Q266*H266</f>
        <v>0</v>
      </c>
      <c r="S266" s="137">
        <v>0</v>
      </c>
      <c r="T266" s="138">
        <f>S266*H266</f>
        <v>0</v>
      </c>
      <c r="AR266" s="139" t="s">
        <v>135</v>
      </c>
      <c r="AT266" s="139" t="s">
        <v>130</v>
      </c>
      <c r="AU266" s="139" t="s">
        <v>82</v>
      </c>
      <c r="AY266" s="17" t="s">
        <v>128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7" t="s">
        <v>80</v>
      </c>
      <c r="BK266" s="140">
        <f>ROUND(I266*H266,2)</f>
        <v>0</v>
      </c>
      <c r="BL266" s="17" t="s">
        <v>135</v>
      </c>
      <c r="BM266" s="139" t="s">
        <v>363</v>
      </c>
    </row>
    <row r="267" spans="2:65" s="1" customFormat="1" ht="21.75" customHeight="1">
      <c r="B267" s="127"/>
      <c r="C267" s="173" t="s">
        <v>364</v>
      </c>
      <c r="D267" s="173" t="s">
        <v>328</v>
      </c>
      <c r="E267" s="174" t="s">
        <v>365</v>
      </c>
      <c r="F267" s="175" t="s">
        <v>366</v>
      </c>
      <c r="G267" s="176" t="s">
        <v>367</v>
      </c>
      <c r="H267" s="177">
        <v>2.5</v>
      </c>
      <c r="I267" s="178"/>
      <c r="J267" s="179">
        <f>ROUND(I267*H267,2)</f>
        <v>0</v>
      </c>
      <c r="K267" s="175" t="s">
        <v>187</v>
      </c>
      <c r="L267" s="180"/>
      <c r="M267" s="181" t="s">
        <v>3</v>
      </c>
      <c r="N267" s="182" t="s">
        <v>43</v>
      </c>
      <c r="P267" s="137">
        <f>O267*H267</f>
        <v>0</v>
      </c>
      <c r="Q267" s="137">
        <v>0</v>
      </c>
      <c r="R267" s="137">
        <f>Q267*H267</f>
        <v>0</v>
      </c>
      <c r="S267" s="137">
        <v>0</v>
      </c>
      <c r="T267" s="138">
        <f>S267*H267</f>
        <v>0</v>
      </c>
      <c r="AR267" s="139" t="s">
        <v>171</v>
      </c>
      <c r="AT267" s="139" t="s">
        <v>328</v>
      </c>
      <c r="AU267" s="139" t="s">
        <v>82</v>
      </c>
      <c r="AY267" s="17" t="s">
        <v>128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7" t="s">
        <v>80</v>
      </c>
      <c r="BK267" s="140">
        <f>ROUND(I267*H267,2)</f>
        <v>0</v>
      </c>
      <c r="BL267" s="17" t="s">
        <v>135</v>
      </c>
      <c r="BM267" s="139" t="s">
        <v>368</v>
      </c>
    </row>
    <row r="268" spans="2:65" s="13" customFormat="1">
      <c r="B268" s="152"/>
      <c r="D268" s="146" t="s">
        <v>139</v>
      </c>
      <c r="E268" s="153" t="s">
        <v>3</v>
      </c>
      <c r="F268" s="154" t="s">
        <v>369</v>
      </c>
      <c r="H268" s="155">
        <v>2.5</v>
      </c>
      <c r="I268" s="156"/>
      <c r="L268" s="152"/>
      <c r="M268" s="157"/>
      <c r="T268" s="158"/>
      <c r="AT268" s="153" t="s">
        <v>139</v>
      </c>
      <c r="AU268" s="153" t="s">
        <v>82</v>
      </c>
      <c r="AV268" s="13" t="s">
        <v>82</v>
      </c>
      <c r="AW268" s="13" t="s">
        <v>33</v>
      </c>
      <c r="AX268" s="13" t="s">
        <v>72</v>
      </c>
      <c r="AY268" s="153" t="s">
        <v>128</v>
      </c>
    </row>
    <row r="269" spans="2:65" s="14" customFormat="1">
      <c r="B269" s="159"/>
      <c r="D269" s="146" t="s">
        <v>139</v>
      </c>
      <c r="E269" s="160" t="s">
        <v>3</v>
      </c>
      <c r="F269" s="161" t="s">
        <v>142</v>
      </c>
      <c r="H269" s="162">
        <v>2.5</v>
      </c>
      <c r="I269" s="163"/>
      <c r="L269" s="159"/>
      <c r="M269" s="164"/>
      <c r="T269" s="165"/>
      <c r="AT269" s="160" t="s">
        <v>139</v>
      </c>
      <c r="AU269" s="160" t="s">
        <v>82</v>
      </c>
      <c r="AV269" s="14" t="s">
        <v>135</v>
      </c>
      <c r="AW269" s="14" t="s">
        <v>33</v>
      </c>
      <c r="AX269" s="14" t="s">
        <v>80</v>
      </c>
      <c r="AY269" s="160" t="s">
        <v>128</v>
      </c>
    </row>
    <row r="270" spans="2:65" s="11" customFormat="1" ht="20.85" customHeight="1">
      <c r="B270" s="115"/>
      <c r="D270" s="116" t="s">
        <v>71</v>
      </c>
      <c r="E270" s="125" t="s">
        <v>190</v>
      </c>
      <c r="F270" s="125" t="s">
        <v>1073</v>
      </c>
      <c r="I270" s="118"/>
      <c r="J270" s="126">
        <f>BK270</f>
        <v>0</v>
      </c>
      <c r="L270" s="115"/>
      <c r="M270" s="120"/>
      <c r="P270" s="121">
        <f>SUM(P271:P285)</f>
        <v>0</v>
      </c>
      <c r="R270" s="121">
        <f>SUM(R271:R285)</f>
        <v>0.85766999999999993</v>
      </c>
      <c r="T270" s="122">
        <f>SUM(T271:T285)</f>
        <v>0</v>
      </c>
      <c r="AR270" s="116" t="s">
        <v>80</v>
      </c>
      <c r="AT270" s="123" t="s">
        <v>71</v>
      </c>
      <c r="AU270" s="123" t="s">
        <v>82</v>
      </c>
      <c r="AY270" s="116" t="s">
        <v>128</v>
      </c>
      <c r="BK270" s="124">
        <f>SUM(BK271:BK285)</f>
        <v>0</v>
      </c>
    </row>
    <row r="271" spans="2:65" s="1" customFormat="1" ht="55.5" customHeight="1">
      <c r="B271" s="127"/>
      <c r="C271" s="128" t="s">
        <v>370</v>
      </c>
      <c r="D271" s="128" t="s">
        <v>130</v>
      </c>
      <c r="E271" s="129" t="s">
        <v>371</v>
      </c>
      <c r="F271" s="130" t="s">
        <v>372</v>
      </c>
      <c r="G271" s="131" t="s">
        <v>223</v>
      </c>
      <c r="H271" s="132">
        <v>372.9</v>
      </c>
      <c r="I271" s="133"/>
      <c r="J271" s="134">
        <f>ROUND(I271*H271,2)</f>
        <v>0</v>
      </c>
      <c r="K271" s="130" t="s">
        <v>187</v>
      </c>
      <c r="L271" s="32"/>
      <c r="M271" s="135" t="s">
        <v>3</v>
      </c>
      <c r="N271" s="136" t="s">
        <v>43</v>
      </c>
      <c r="P271" s="137">
        <f>O271*H271</f>
        <v>0</v>
      </c>
      <c r="Q271" s="137">
        <v>0</v>
      </c>
      <c r="R271" s="137">
        <f>Q271*H271</f>
        <v>0</v>
      </c>
      <c r="S271" s="137">
        <v>0</v>
      </c>
      <c r="T271" s="138">
        <f>S271*H271</f>
        <v>0</v>
      </c>
      <c r="AR271" s="139" t="s">
        <v>135</v>
      </c>
      <c r="AT271" s="139" t="s">
        <v>130</v>
      </c>
      <c r="AU271" s="139" t="s">
        <v>147</v>
      </c>
      <c r="AY271" s="17" t="s">
        <v>128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7" t="s">
        <v>80</v>
      </c>
      <c r="BK271" s="140">
        <f>ROUND(I271*H271,2)</f>
        <v>0</v>
      </c>
      <c r="BL271" s="17" t="s">
        <v>135</v>
      </c>
      <c r="BM271" s="139" t="s">
        <v>373</v>
      </c>
    </row>
    <row r="272" spans="2:65" s="13" customFormat="1">
      <c r="B272" s="152"/>
      <c r="D272" s="146" t="s">
        <v>139</v>
      </c>
      <c r="E272" s="153" t="s">
        <v>3</v>
      </c>
      <c r="F272" s="154" t="s">
        <v>374</v>
      </c>
      <c r="H272" s="155">
        <v>372.9</v>
      </c>
      <c r="I272" s="156"/>
      <c r="L272" s="152"/>
      <c r="M272" s="157"/>
      <c r="T272" s="158"/>
      <c r="AT272" s="153" t="s">
        <v>139</v>
      </c>
      <c r="AU272" s="153" t="s">
        <v>147</v>
      </c>
      <c r="AV272" s="13" t="s">
        <v>82</v>
      </c>
      <c r="AW272" s="13" t="s">
        <v>33</v>
      </c>
      <c r="AX272" s="13" t="s">
        <v>72</v>
      </c>
      <c r="AY272" s="153" t="s">
        <v>128</v>
      </c>
    </row>
    <row r="273" spans="2:65" s="14" customFormat="1">
      <c r="B273" s="159"/>
      <c r="D273" s="146" t="s">
        <v>139</v>
      </c>
      <c r="E273" s="160" t="s">
        <v>3</v>
      </c>
      <c r="F273" s="161" t="s">
        <v>142</v>
      </c>
      <c r="H273" s="162">
        <v>372.9</v>
      </c>
      <c r="I273" s="163"/>
      <c r="L273" s="159"/>
      <c r="M273" s="164"/>
      <c r="T273" s="165"/>
      <c r="AT273" s="160" t="s">
        <v>139</v>
      </c>
      <c r="AU273" s="160" t="s">
        <v>147</v>
      </c>
      <c r="AV273" s="14" t="s">
        <v>135</v>
      </c>
      <c r="AW273" s="14" t="s">
        <v>33</v>
      </c>
      <c r="AX273" s="14" t="s">
        <v>80</v>
      </c>
      <c r="AY273" s="160" t="s">
        <v>128</v>
      </c>
    </row>
    <row r="274" spans="2:65" s="1" customFormat="1" ht="55.5" customHeight="1">
      <c r="B274" s="127"/>
      <c r="C274" s="128" t="s">
        <v>375</v>
      </c>
      <c r="D274" s="128" t="s">
        <v>130</v>
      </c>
      <c r="E274" s="129" t="s">
        <v>376</v>
      </c>
      <c r="F274" s="130" t="s">
        <v>377</v>
      </c>
      <c r="G274" s="131" t="s">
        <v>223</v>
      </c>
      <c r="H274" s="132">
        <v>372.9</v>
      </c>
      <c r="I274" s="133"/>
      <c r="J274" s="134">
        <f>ROUND(I274*H274,2)</f>
        <v>0</v>
      </c>
      <c r="K274" s="130" t="s">
        <v>187</v>
      </c>
      <c r="L274" s="32"/>
      <c r="M274" s="135" t="s">
        <v>3</v>
      </c>
      <c r="N274" s="136" t="s">
        <v>43</v>
      </c>
      <c r="P274" s="137">
        <f>O274*H274</f>
        <v>0</v>
      </c>
      <c r="Q274" s="137">
        <v>0</v>
      </c>
      <c r="R274" s="137">
        <f>Q274*H274</f>
        <v>0</v>
      </c>
      <c r="S274" s="137">
        <v>0</v>
      </c>
      <c r="T274" s="138">
        <f>S274*H274</f>
        <v>0</v>
      </c>
      <c r="AR274" s="139" t="s">
        <v>135</v>
      </c>
      <c r="AT274" s="139" t="s">
        <v>130</v>
      </c>
      <c r="AU274" s="139" t="s">
        <v>147</v>
      </c>
      <c r="AY274" s="17" t="s">
        <v>128</v>
      </c>
      <c r="BE274" s="140">
        <f>IF(N274="základní",J274,0)</f>
        <v>0</v>
      </c>
      <c r="BF274" s="140">
        <f>IF(N274="snížená",J274,0)</f>
        <v>0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s="17" t="s">
        <v>80</v>
      </c>
      <c r="BK274" s="140">
        <f>ROUND(I274*H274,2)</f>
        <v>0</v>
      </c>
      <c r="BL274" s="17" t="s">
        <v>135</v>
      </c>
      <c r="BM274" s="139" t="s">
        <v>378</v>
      </c>
    </row>
    <row r="275" spans="2:65" s="1" customFormat="1" ht="55.5" customHeight="1">
      <c r="B275" s="127"/>
      <c r="C275" s="128" t="s">
        <v>379</v>
      </c>
      <c r="D275" s="128" t="s">
        <v>130</v>
      </c>
      <c r="E275" s="129" t="s">
        <v>301</v>
      </c>
      <c r="F275" s="130" t="s">
        <v>302</v>
      </c>
      <c r="G275" s="131" t="s">
        <v>223</v>
      </c>
      <c r="H275" s="132">
        <v>372.9</v>
      </c>
      <c r="I275" s="133"/>
      <c r="J275" s="134">
        <f>ROUND(I275*H275,2)</f>
        <v>0</v>
      </c>
      <c r="K275" s="130" t="s">
        <v>187</v>
      </c>
      <c r="L275" s="32"/>
      <c r="M275" s="135" t="s">
        <v>3</v>
      </c>
      <c r="N275" s="136" t="s">
        <v>43</v>
      </c>
      <c r="P275" s="137">
        <f>O275*H275</f>
        <v>0</v>
      </c>
      <c r="Q275" s="137">
        <v>0</v>
      </c>
      <c r="R275" s="137">
        <f>Q275*H275</f>
        <v>0</v>
      </c>
      <c r="S275" s="137">
        <v>0</v>
      </c>
      <c r="T275" s="138">
        <f>S275*H275</f>
        <v>0</v>
      </c>
      <c r="AR275" s="139" t="s">
        <v>135</v>
      </c>
      <c r="AT275" s="139" t="s">
        <v>130</v>
      </c>
      <c r="AU275" s="139" t="s">
        <v>147</v>
      </c>
      <c r="AY275" s="17" t="s">
        <v>128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7" t="s">
        <v>80</v>
      </c>
      <c r="BK275" s="140">
        <f>ROUND(I275*H275,2)</f>
        <v>0</v>
      </c>
      <c r="BL275" s="17" t="s">
        <v>135</v>
      </c>
      <c r="BM275" s="139" t="s">
        <v>380</v>
      </c>
    </row>
    <row r="276" spans="2:65" s="1" customFormat="1" ht="37.9" customHeight="1">
      <c r="B276" s="127"/>
      <c r="C276" s="128" t="s">
        <v>381</v>
      </c>
      <c r="D276" s="128" t="s">
        <v>130</v>
      </c>
      <c r="E276" s="129" t="s">
        <v>306</v>
      </c>
      <c r="F276" s="130" t="s">
        <v>307</v>
      </c>
      <c r="G276" s="131" t="s">
        <v>223</v>
      </c>
      <c r="H276" s="132">
        <v>372.9</v>
      </c>
      <c r="I276" s="133"/>
      <c r="J276" s="134">
        <f>ROUND(I276*H276,2)</f>
        <v>0</v>
      </c>
      <c r="K276" s="130" t="s">
        <v>187</v>
      </c>
      <c r="L276" s="32"/>
      <c r="M276" s="135" t="s">
        <v>3</v>
      </c>
      <c r="N276" s="136" t="s">
        <v>43</v>
      </c>
      <c r="P276" s="137">
        <f>O276*H276</f>
        <v>0</v>
      </c>
      <c r="Q276" s="137">
        <v>0</v>
      </c>
      <c r="R276" s="137">
        <f>Q276*H276</f>
        <v>0</v>
      </c>
      <c r="S276" s="137">
        <v>0</v>
      </c>
      <c r="T276" s="138">
        <f>S276*H276</f>
        <v>0</v>
      </c>
      <c r="AR276" s="139" t="s">
        <v>135</v>
      </c>
      <c r="AT276" s="139" t="s">
        <v>130</v>
      </c>
      <c r="AU276" s="139" t="s">
        <v>147</v>
      </c>
      <c r="AY276" s="17" t="s">
        <v>128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7" t="s">
        <v>80</v>
      </c>
      <c r="BK276" s="140">
        <f>ROUND(I276*H276,2)</f>
        <v>0</v>
      </c>
      <c r="BL276" s="17" t="s">
        <v>135</v>
      </c>
      <c r="BM276" s="139" t="s">
        <v>382</v>
      </c>
    </row>
    <row r="277" spans="2:65" s="1" customFormat="1" ht="16.5" customHeight="1">
      <c r="B277" s="127"/>
      <c r="C277" s="128" t="s">
        <v>15</v>
      </c>
      <c r="D277" s="128" t="s">
        <v>130</v>
      </c>
      <c r="E277" s="129" t="s">
        <v>311</v>
      </c>
      <c r="F277" s="130" t="s">
        <v>312</v>
      </c>
      <c r="G277" s="131" t="s">
        <v>223</v>
      </c>
      <c r="H277" s="132">
        <v>372.9</v>
      </c>
      <c r="I277" s="133"/>
      <c r="J277" s="134">
        <f>ROUND(I277*H277,2)</f>
        <v>0</v>
      </c>
      <c r="K277" s="130" t="s">
        <v>187</v>
      </c>
      <c r="L277" s="32"/>
      <c r="M277" s="135" t="s">
        <v>3</v>
      </c>
      <c r="N277" s="136" t="s">
        <v>43</v>
      </c>
      <c r="P277" s="137">
        <f>O277*H277</f>
        <v>0</v>
      </c>
      <c r="Q277" s="137">
        <v>0</v>
      </c>
      <c r="R277" s="137">
        <f>Q277*H277</f>
        <v>0</v>
      </c>
      <c r="S277" s="137">
        <v>0</v>
      </c>
      <c r="T277" s="138">
        <f>S277*H277</f>
        <v>0</v>
      </c>
      <c r="AR277" s="139" t="s">
        <v>135</v>
      </c>
      <c r="AT277" s="139" t="s">
        <v>130</v>
      </c>
      <c r="AU277" s="139" t="s">
        <v>147</v>
      </c>
      <c r="AY277" s="17" t="s">
        <v>128</v>
      </c>
      <c r="BE277" s="140">
        <f>IF(N277="základní",J277,0)</f>
        <v>0</v>
      </c>
      <c r="BF277" s="140">
        <f>IF(N277="snížená",J277,0)</f>
        <v>0</v>
      </c>
      <c r="BG277" s="140">
        <f>IF(N277="zákl. přenesená",J277,0)</f>
        <v>0</v>
      </c>
      <c r="BH277" s="140">
        <f>IF(N277="sníž. přenesená",J277,0)</f>
        <v>0</v>
      </c>
      <c r="BI277" s="140">
        <f>IF(N277="nulová",J277,0)</f>
        <v>0</v>
      </c>
      <c r="BJ277" s="17" t="s">
        <v>80</v>
      </c>
      <c r="BK277" s="140">
        <f>ROUND(I277*H277,2)</f>
        <v>0</v>
      </c>
      <c r="BL277" s="17" t="s">
        <v>135</v>
      </c>
      <c r="BM277" s="139" t="s">
        <v>383</v>
      </c>
    </row>
    <row r="278" spans="2:65" s="1" customFormat="1" ht="24.2" customHeight="1">
      <c r="B278" s="127"/>
      <c r="C278" s="128" t="s">
        <v>384</v>
      </c>
      <c r="D278" s="128" t="s">
        <v>130</v>
      </c>
      <c r="E278" s="129" t="s">
        <v>385</v>
      </c>
      <c r="F278" s="130" t="s">
        <v>315</v>
      </c>
      <c r="G278" s="131" t="s">
        <v>316</v>
      </c>
      <c r="H278" s="132">
        <v>671.22</v>
      </c>
      <c r="I278" s="133"/>
      <c r="J278" s="134">
        <f>ROUND(I278*H278,2)</f>
        <v>0</v>
      </c>
      <c r="K278" s="130" t="s">
        <v>187</v>
      </c>
      <c r="L278" s="32"/>
      <c r="M278" s="135" t="s">
        <v>3</v>
      </c>
      <c r="N278" s="136" t="s">
        <v>43</v>
      </c>
      <c r="P278" s="137">
        <f>O278*H278</f>
        <v>0</v>
      </c>
      <c r="Q278" s="137">
        <v>0</v>
      </c>
      <c r="R278" s="137">
        <f>Q278*H278</f>
        <v>0</v>
      </c>
      <c r="S278" s="137">
        <v>0</v>
      </c>
      <c r="T278" s="138">
        <f>S278*H278</f>
        <v>0</v>
      </c>
      <c r="AR278" s="139" t="s">
        <v>135</v>
      </c>
      <c r="AT278" s="139" t="s">
        <v>130</v>
      </c>
      <c r="AU278" s="139" t="s">
        <v>147</v>
      </c>
      <c r="AY278" s="17" t="s">
        <v>128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7" t="s">
        <v>80</v>
      </c>
      <c r="BK278" s="140">
        <f>ROUND(I278*H278,2)</f>
        <v>0</v>
      </c>
      <c r="BL278" s="17" t="s">
        <v>135</v>
      </c>
      <c r="BM278" s="139" t="s">
        <v>386</v>
      </c>
    </row>
    <row r="279" spans="2:65" s="13" customFormat="1">
      <c r="B279" s="152"/>
      <c r="D279" s="146" t="s">
        <v>139</v>
      </c>
      <c r="E279" s="153" t="s">
        <v>3</v>
      </c>
      <c r="F279" s="154" t="s">
        <v>387</v>
      </c>
      <c r="H279" s="155">
        <v>671.22</v>
      </c>
      <c r="I279" s="156"/>
      <c r="L279" s="152"/>
      <c r="M279" s="157"/>
      <c r="T279" s="158"/>
      <c r="AT279" s="153" t="s">
        <v>139</v>
      </c>
      <c r="AU279" s="153" t="s">
        <v>147</v>
      </c>
      <c r="AV279" s="13" t="s">
        <v>82</v>
      </c>
      <c r="AW279" s="13" t="s">
        <v>33</v>
      </c>
      <c r="AX279" s="13" t="s">
        <v>72</v>
      </c>
      <c r="AY279" s="153" t="s">
        <v>128</v>
      </c>
    </row>
    <row r="280" spans="2:65" s="14" customFormat="1">
      <c r="B280" s="159"/>
      <c r="D280" s="146" t="s">
        <v>139</v>
      </c>
      <c r="E280" s="160" t="s">
        <v>3</v>
      </c>
      <c r="F280" s="161" t="s">
        <v>142</v>
      </c>
      <c r="H280" s="162">
        <v>671.22</v>
      </c>
      <c r="I280" s="163"/>
      <c r="L280" s="159"/>
      <c r="M280" s="164"/>
      <c r="T280" s="165"/>
      <c r="AT280" s="160" t="s">
        <v>139</v>
      </c>
      <c r="AU280" s="160" t="s">
        <v>147</v>
      </c>
      <c r="AV280" s="14" t="s">
        <v>135</v>
      </c>
      <c r="AW280" s="14" t="s">
        <v>33</v>
      </c>
      <c r="AX280" s="14" t="s">
        <v>80</v>
      </c>
      <c r="AY280" s="160" t="s">
        <v>128</v>
      </c>
    </row>
    <row r="281" spans="2:65" s="1" customFormat="1" ht="24.2" customHeight="1">
      <c r="B281" s="127"/>
      <c r="C281" s="128" t="s">
        <v>388</v>
      </c>
      <c r="D281" s="128" t="s">
        <v>130</v>
      </c>
      <c r="E281" s="129" t="s">
        <v>389</v>
      </c>
      <c r="F281" s="130" t="s">
        <v>390</v>
      </c>
      <c r="G281" s="131" t="s">
        <v>186</v>
      </c>
      <c r="H281" s="132">
        <v>1243</v>
      </c>
      <c r="I281" s="133"/>
      <c r="J281" s="134">
        <f>ROUND(I281*H281,2)</f>
        <v>0</v>
      </c>
      <c r="K281" s="130" t="s">
        <v>187</v>
      </c>
      <c r="L281" s="32"/>
      <c r="M281" s="135" t="s">
        <v>3</v>
      </c>
      <c r="N281" s="136" t="s">
        <v>43</v>
      </c>
      <c r="P281" s="137">
        <f>O281*H281</f>
        <v>0</v>
      </c>
      <c r="Q281" s="137">
        <v>0</v>
      </c>
      <c r="R281" s="137">
        <f>Q281*H281</f>
        <v>0</v>
      </c>
      <c r="S281" s="137">
        <v>0</v>
      </c>
      <c r="T281" s="138">
        <f>S281*H281</f>
        <v>0</v>
      </c>
      <c r="AR281" s="139" t="s">
        <v>135</v>
      </c>
      <c r="AT281" s="139" t="s">
        <v>130</v>
      </c>
      <c r="AU281" s="139" t="s">
        <v>147</v>
      </c>
      <c r="AY281" s="17" t="s">
        <v>128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7" t="s">
        <v>80</v>
      </c>
      <c r="BK281" s="140">
        <f>ROUND(I281*H281,2)</f>
        <v>0</v>
      </c>
      <c r="BL281" s="17" t="s">
        <v>135</v>
      </c>
      <c r="BM281" s="139" t="s">
        <v>391</v>
      </c>
    </row>
    <row r="282" spans="2:65" s="1" customFormat="1" ht="24.2" customHeight="1">
      <c r="B282" s="127"/>
      <c r="C282" s="128" t="s">
        <v>392</v>
      </c>
      <c r="D282" s="128" t="s">
        <v>130</v>
      </c>
      <c r="E282" s="129" t="s">
        <v>393</v>
      </c>
      <c r="F282" s="130" t="s">
        <v>394</v>
      </c>
      <c r="G282" s="131" t="s">
        <v>186</v>
      </c>
      <c r="H282" s="132">
        <v>1243</v>
      </c>
      <c r="I282" s="133"/>
      <c r="J282" s="134">
        <f>ROUND(I282*H282,2)</f>
        <v>0</v>
      </c>
      <c r="K282" s="130" t="s">
        <v>187</v>
      </c>
      <c r="L282" s="32"/>
      <c r="M282" s="135" t="s">
        <v>3</v>
      </c>
      <c r="N282" s="136" t="s">
        <v>43</v>
      </c>
      <c r="P282" s="137">
        <f>O282*H282</f>
        <v>0</v>
      </c>
      <c r="Q282" s="137">
        <v>6.8999999999999997E-4</v>
      </c>
      <c r="R282" s="137">
        <f>Q282*H282</f>
        <v>0.85766999999999993</v>
      </c>
      <c r="S282" s="137">
        <v>0</v>
      </c>
      <c r="T282" s="138">
        <f>S282*H282</f>
        <v>0</v>
      </c>
      <c r="AR282" s="139" t="s">
        <v>135</v>
      </c>
      <c r="AT282" s="139" t="s">
        <v>130</v>
      </c>
      <c r="AU282" s="139" t="s">
        <v>147</v>
      </c>
      <c r="AY282" s="17" t="s">
        <v>128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7" t="s">
        <v>80</v>
      </c>
      <c r="BK282" s="140">
        <f>ROUND(I282*H282,2)</f>
        <v>0</v>
      </c>
      <c r="BL282" s="17" t="s">
        <v>135</v>
      </c>
      <c r="BM282" s="139" t="s">
        <v>395</v>
      </c>
    </row>
    <row r="283" spans="2:65" s="1" customFormat="1" ht="44.25" customHeight="1">
      <c r="B283" s="127"/>
      <c r="C283" s="128" t="s">
        <v>396</v>
      </c>
      <c r="D283" s="128" t="s">
        <v>130</v>
      </c>
      <c r="E283" s="129" t="s">
        <v>397</v>
      </c>
      <c r="F283" s="130" t="s">
        <v>398</v>
      </c>
      <c r="G283" s="131" t="s">
        <v>316</v>
      </c>
      <c r="H283" s="132">
        <v>738.34199999999998</v>
      </c>
      <c r="I283" s="133"/>
      <c r="J283" s="134">
        <f>ROUND(I283*H283,2)</f>
        <v>0</v>
      </c>
      <c r="K283" s="130" t="s">
        <v>187</v>
      </c>
      <c r="L283" s="32"/>
      <c r="M283" s="135" t="s">
        <v>3</v>
      </c>
      <c r="N283" s="136" t="s">
        <v>43</v>
      </c>
      <c r="P283" s="137">
        <f>O283*H283</f>
        <v>0</v>
      </c>
      <c r="Q283" s="137">
        <v>0</v>
      </c>
      <c r="R283" s="137">
        <f>Q283*H283</f>
        <v>0</v>
      </c>
      <c r="S283" s="137">
        <v>0</v>
      </c>
      <c r="T283" s="138">
        <f>S283*H283</f>
        <v>0</v>
      </c>
      <c r="AR283" s="139" t="s">
        <v>135</v>
      </c>
      <c r="AT283" s="139" t="s">
        <v>130</v>
      </c>
      <c r="AU283" s="139" t="s">
        <v>147</v>
      </c>
      <c r="AY283" s="17" t="s">
        <v>128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7" t="s">
        <v>80</v>
      </c>
      <c r="BK283" s="140">
        <f>ROUND(I283*H283,2)</f>
        <v>0</v>
      </c>
      <c r="BL283" s="17" t="s">
        <v>135</v>
      </c>
      <c r="BM283" s="139" t="s">
        <v>399</v>
      </c>
    </row>
    <row r="284" spans="2:65" s="13" customFormat="1">
      <c r="B284" s="152"/>
      <c r="D284" s="146" t="s">
        <v>139</v>
      </c>
      <c r="E284" s="153" t="s">
        <v>3</v>
      </c>
      <c r="F284" s="154" t="s">
        <v>400</v>
      </c>
      <c r="H284" s="155">
        <v>738.34199999999998</v>
      </c>
      <c r="I284" s="156"/>
      <c r="L284" s="152"/>
      <c r="M284" s="157"/>
      <c r="T284" s="158"/>
      <c r="AT284" s="153" t="s">
        <v>139</v>
      </c>
      <c r="AU284" s="153" t="s">
        <v>147</v>
      </c>
      <c r="AV284" s="13" t="s">
        <v>82</v>
      </c>
      <c r="AW284" s="13" t="s">
        <v>33</v>
      </c>
      <c r="AX284" s="13" t="s">
        <v>72</v>
      </c>
      <c r="AY284" s="153" t="s">
        <v>128</v>
      </c>
    </row>
    <row r="285" spans="2:65" s="14" customFormat="1">
      <c r="B285" s="159"/>
      <c r="D285" s="146" t="s">
        <v>139</v>
      </c>
      <c r="E285" s="160" t="s">
        <v>3</v>
      </c>
      <c r="F285" s="161" t="s">
        <v>142</v>
      </c>
      <c r="H285" s="162">
        <v>738.34199999999998</v>
      </c>
      <c r="I285" s="163"/>
      <c r="L285" s="159"/>
      <c r="M285" s="164"/>
      <c r="T285" s="165"/>
      <c r="AT285" s="160" t="s">
        <v>139</v>
      </c>
      <c r="AU285" s="160" t="s">
        <v>147</v>
      </c>
      <c r="AV285" s="14" t="s">
        <v>135</v>
      </c>
      <c r="AW285" s="14" t="s">
        <v>33</v>
      </c>
      <c r="AX285" s="14" t="s">
        <v>80</v>
      </c>
      <c r="AY285" s="160" t="s">
        <v>128</v>
      </c>
    </row>
    <row r="286" spans="2:65" s="11" customFormat="1" ht="22.9" customHeight="1">
      <c r="B286" s="115"/>
      <c r="D286" s="116" t="s">
        <v>71</v>
      </c>
      <c r="E286" s="125" t="s">
        <v>401</v>
      </c>
      <c r="F286" s="125" t="s">
        <v>402</v>
      </c>
      <c r="I286" s="118"/>
      <c r="J286" s="126">
        <f>BK286</f>
        <v>0</v>
      </c>
      <c r="L286" s="115"/>
      <c r="M286" s="120"/>
      <c r="P286" s="121">
        <f>SUM(P287:P335)</f>
        <v>0</v>
      </c>
      <c r="R286" s="121">
        <f>SUM(R287:R335)</f>
        <v>0.62478000000000011</v>
      </c>
      <c r="T286" s="122">
        <f>SUM(T287:T335)</f>
        <v>0</v>
      </c>
      <c r="AR286" s="116" t="s">
        <v>80</v>
      </c>
      <c r="AT286" s="123" t="s">
        <v>71</v>
      </c>
      <c r="AU286" s="123" t="s">
        <v>80</v>
      </c>
      <c r="AY286" s="116" t="s">
        <v>128</v>
      </c>
      <c r="BK286" s="124">
        <f>SUM(BK287:BK335)</f>
        <v>0</v>
      </c>
    </row>
    <row r="287" spans="2:65" s="1" customFormat="1" ht="44.25" customHeight="1">
      <c r="B287" s="127"/>
      <c r="C287" s="128" t="s">
        <v>403</v>
      </c>
      <c r="D287" s="128" t="s">
        <v>130</v>
      </c>
      <c r="E287" s="129" t="s">
        <v>404</v>
      </c>
      <c r="F287" s="130" t="s">
        <v>405</v>
      </c>
      <c r="G287" s="131" t="s">
        <v>133</v>
      </c>
      <c r="H287" s="132">
        <v>14</v>
      </c>
      <c r="I287" s="133"/>
      <c r="J287" s="134">
        <f>ROUND(I287*H287,2)</f>
        <v>0</v>
      </c>
      <c r="K287" s="130" t="s">
        <v>134</v>
      </c>
      <c r="L287" s="32"/>
      <c r="M287" s="135" t="s">
        <v>3</v>
      </c>
      <c r="N287" s="136" t="s">
        <v>43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135</v>
      </c>
      <c r="AT287" s="139" t="s">
        <v>130</v>
      </c>
      <c r="AU287" s="139" t="s">
        <v>82</v>
      </c>
      <c r="AY287" s="17" t="s">
        <v>128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7" t="s">
        <v>80</v>
      </c>
      <c r="BK287" s="140">
        <f>ROUND(I287*H287,2)</f>
        <v>0</v>
      </c>
      <c r="BL287" s="17" t="s">
        <v>135</v>
      </c>
      <c r="BM287" s="139" t="s">
        <v>406</v>
      </c>
    </row>
    <row r="288" spans="2:65" s="1" customFormat="1">
      <c r="B288" s="32"/>
      <c r="D288" s="141" t="s">
        <v>137</v>
      </c>
      <c r="F288" s="142" t="s">
        <v>407</v>
      </c>
      <c r="I288" s="143"/>
      <c r="L288" s="32"/>
      <c r="M288" s="144"/>
      <c r="T288" s="53"/>
      <c r="AT288" s="17" t="s">
        <v>137</v>
      </c>
      <c r="AU288" s="17" t="s">
        <v>82</v>
      </c>
    </row>
    <row r="289" spans="2:65" s="13" customFormat="1">
      <c r="B289" s="152"/>
      <c r="D289" s="146" t="s">
        <v>139</v>
      </c>
      <c r="E289" s="153" t="s">
        <v>3</v>
      </c>
      <c r="F289" s="154" t="s">
        <v>408</v>
      </c>
      <c r="H289" s="155">
        <v>14</v>
      </c>
      <c r="I289" s="156"/>
      <c r="L289" s="152"/>
      <c r="M289" s="157"/>
      <c r="T289" s="158"/>
      <c r="AT289" s="153" t="s">
        <v>139</v>
      </c>
      <c r="AU289" s="153" t="s">
        <v>82</v>
      </c>
      <c r="AV289" s="13" t="s">
        <v>82</v>
      </c>
      <c r="AW289" s="13" t="s">
        <v>33</v>
      </c>
      <c r="AX289" s="13" t="s">
        <v>72</v>
      </c>
      <c r="AY289" s="153" t="s">
        <v>128</v>
      </c>
    </row>
    <row r="290" spans="2:65" s="14" customFormat="1">
      <c r="B290" s="159"/>
      <c r="D290" s="146" t="s">
        <v>139</v>
      </c>
      <c r="E290" s="160" t="s">
        <v>3</v>
      </c>
      <c r="F290" s="161" t="s">
        <v>142</v>
      </c>
      <c r="H290" s="162">
        <v>14</v>
      </c>
      <c r="I290" s="163"/>
      <c r="L290" s="159"/>
      <c r="M290" s="164"/>
      <c r="T290" s="165"/>
      <c r="AT290" s="160" t="s">
        <v>139</v>
      </c>
      <c r="AU290" s="160" t="s">
        <v>82</v>
      </c>
      <c r="AV290" s="14" t="s">
        <v>135</v>
      </c>
      <c r="AW290" s="14" t="s">
        <v>33</v>
      </c>
      <c r="AX290" s="14" t="s">
        <v>80</v>
      </c>
      <c r="AY290" s="160" t="s">
        <v>128</v>
      </c>
    </row>
    <row r="291" spans="2:65" s="1" customFormat="1" ht="37.9" customHeight="1">
      <c r="B291" s="127"/>
      <c r="C291" s="128" t="s">
        <v>409</v>
      </c>
      <c r="D291" s="128" t="s">
        <v>130</v>
      </c>
      <c r="E291" s="129" t="s">
        <v>410</v>
      </c>
      <c r="F291" s="130" t="s">
        <v>411</v>
      </c>
      <c r="G291" s="131" t="s">
        <v>133</v>
      </c>
      <c r="H291" s="132">
        <v>14</v>
      </c>
      <c r="I291" s="133"/>
      <c r="J291" s="134">
        <f>ROUND(I291*H291,2)</f>
        <v>0</v>
      </c>
      <c r="K291" s="130" t="s">
        <v>134</v>
      </c>
      <c r="L291" s="32"/>
      <c r="M291" s="135" t="s">
        <v>3</v>
      </c>
      <c r="N291" s="136" t="s">
        <v>43</v>
      </c>
      <c r="P291" s="137">
        <f>O291*H291</f>
        <v>0</v>
      </c>
      <c r="Q291" s="137">
        <v>0</v>
      </c>
      <c r="R291" s="137">
        <f>Q291*H291</f>
        <v>0</v>
      </c>
      <c r="S291" s="137">
        <v>0</v>
      </c>
      <c r="T291" s="138">
        <f>S291*H291</f>
        <v>0</v>
      </c>
      <c r="AR291" s="139" t="s">
        <v>135</v>
      </c>
      <c r="AT291" s="139" t="s">
        <v>130</v>
      </c>
      <c r="AU291" s="139" t="s">
        <v>82</v>
      </c>
      <c r="AY291" s="17" t="s">
        <v>128</v>
      </c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s="17" t="s">
        <v>80</v>
      </c>
      <c r="BK291" s="140">
        <f>ROUND(I291*H291,2)</f>
        <v>0</v>
      </c>
      <c r="BL291" s="17" t="s">
        <v>135</v>
      </c>
      <c r="BM291" s="139" t="s">
        <v>412</v>
      </c>
    </row>
    <row r="292" spans="2:65" s="1" customFormat="1">
      <c r="B292" s="32"/>
      <c r="D292" s="141" t="s">
        <v>137</v>
      </c>
      <c r="F292" s="142" t="s">
        <v>413</v>
      </c>
      <c r="I292" s="143"/>
      <c r="L292" s="32"/>
      <c r="M292" s="144"/>
      <c r="T292" s="53"/>
      <c r="AT292" s="17" t="s">
        <v>137</v>
      </c>
      <c r="AU292" s="17" t="s">
        <v>82</v>
      </c>
    </row>
    <row r="293" spans="2:65" s="1" customFormat="1" ht="24.2" customHeight="1">
      <c r="B293" s="127"/>
      <c r="C293" s="173" t="s">
        <v>414</v>
      </c>
      <c r="D293" s="173" t="s">
        <v>328</v>
      </c>
      <c r="E293" s="174" t="s">
        <v>415</v>
      </c>
      <c r="F293" s="175" t="s">
        <v>416</v>
      </c>
      <c r="G293" s="176" t="s">
        <v>174</v>
      </c>
      <c r="H293" s="177">
        <v>6</v>
      </c>
      <c r="I293" s="178"/>
      <c r="J293" s="179">
        <f>ROUND(I293*H293,2)</f>
        <v>0</v>
      </c>
      <c r="K293" s="175" t="s">
        <v>175</v>
      </c>
      <c r="L293" s="180"/>
      <c r="M293" s="181" t="s">
        <v>3</v>
      </c>
      <c r="N293" s="182" t="s">
        <v>43</v>
      </c>
      <c r="P293" s="137">
        <f>O293*H293</f>
        <v>0</v>
      </c>
      <c r="Q293" s="137">
        <v>0</v>
      </c>
      <c r="R293" s="137">
        <f>Q293*H293</f>
        <v>0</v>
      </c>
      <c r="S293" s="137">
        <v>0</v>
      </c>
      <c r="T293" s="138">
        <f>S293*H293</f>
        <v>0</v>
      </c>
      <c r="AR293" s="139" t="s">
        <v>171</v>
      </c>
      <c r="AT293" s="139" t="s">
        <v>328</v>
      </c>
      <c r="AU293" s="139" t="s">
        <v>82</v>
      </c>
      <c r="AY293" s="17" t="s">
        <v>128</v>
      </c>
      <c r="BE293" s="140">
        <f>IF(N293="základní",J293,0)</f>
        <v>0</v>
      </c>
      <c r="BF293" s="140">
        <f>IF(N293="snížená",J293,0)</f>
        <v>0</v>
      </c>
      <c r="BG293" s="140">
        <f>IF(N293="zákl. přenesená",J293,0)</f>
        <v>0</v>
      </c>
      <c r="BH293" s="140">
        <f>IF(N293="sníž. přenesená",J293,0)</f>
        <v>0</v>
      </c>
      <c r="BI293" s="140">
        <f>IF(N293="nulová",J293,0)</f>
        <v>0</v>
      </c>
      <c r="BJ293" s="17" t="s">
        <v>80</v>
      </c>
      <c r="BK293" s="140">
        <f>ROUND(I293*H293,2)</f>
        <v>0</v>
      </c>
      <c r="BL293" s="17" t="s">
        <v>135</v>
      </c>
      <c r="BM293" s="139" t="s">
        <v>417</v>
      </c>
    </row>
    <row r="294" spans="2:65" s="13" customFormat="1">
      <c r="B294" s="152"/>
      <c r="D294" s="146" t="s">
        <v>139</v>
      </c>
      <c r="E294" s="153" t="s">
        <v>3</v>
      </c>
      <c r="F294" s="154" t="s">
        <v>161</v>
      </c>
      <c r="H294" s="155">
        <v>6</v>
      </c>
      <c r="I294" s="156"/>
      <c r="L294" s="152"/>
      <c r="M294" s="157"/>
      <c r="T294" s="158"/>
      <c r="AT294" s="153" t="s">
        <v>139</v>
      </c>
      <c r="AU294" s="153" t="s">
        <v>82</v>
      </c>
      <c r="AV294" s="13" t="s">
        <v>82</v>
      </c>
      <c r="AW294" s="13" t="s">
        <v>33</v>
      </c>
      <c r="AX294" s="13" t="s">
        <v>72</v>
      </c>
      <c r="AY294" s="153" t="s">
        <v>128</v>
      </c>
    </row>
    <row r="295" spans="2:65" s="14" customFormat="1">
      <c r="B295" s="159"/>
      <c r="D295" s="146" t="s">
        <v>139</v>
      </c>
      <c r="E295" s="160" t="s">
        <v>3</v>
      </c>
      <c r="F295" s="161" t="s">
        <v>142</v>
      </c>
      <c r="H295" s="162">
        <v>6</v>
      </c>
      <c r="I295" s="163"/>
      <c r="L295" s="159"/>
      <c r="M295" s="164"/>
      <c r="T295" s="165"/>
      <c r="AT295" s="160" t="s">
        <v>139</v>
      </c>
      <c r="AU295" s="160" t="s">
        <v>82</v>
      </c>
      <c r="AV295" s="14" t="s">
        <v>135</v>
      </c>
      <c r="AW295" s="14" t="s">
        <v>33</v>
      </c>
      <c r="AX295" s="14" t="s">
        <v>80</v>
      </c>
      <c r="AY295" s="160" t="s">
        <v>128</v>
      </c>
    </row>
    <row r="296" spans="2:65" s="1" customFormat="1" ht="24.2" customHeight="1">
      <c r="B296" s="127"/>
      <c r="C296" s="173" t="s">
        <v>418</v>
      </c>
      <c r="D296" s="173" t="s">
        <v>328</v>
      </c>
      <c r="E296" s="174" t="s">
        <v>419</v>
      </c>
      <c r="F296" s="175" t="s">
        <v>420</v>
      </c>
      <c r="G296" s="176" t="s">
        <v>174</v>
      </c>
      <c r="H296" s="177">
        <v>8</v>
      </c>
      <c r="I296" s="178"/>
      <c r="J296" s="179">
        <f>ROUND(I296*H296,2)</f>
        <v>0</v>
      </c>
      <c r="K296" s="175" t="s">
        <v>175</v>
      </c>
      <c r="L296" s="180"/>
      <c r="M296" s="181" t="s">
        <v>3</v>
      </c>
      <c r="N296" s="182" t="s">
        <v>43</v>
      </c>
      <c r="P296" s="137">
        <f>O296*H296</f>
        <v>0</v>
      </c>
      <c r="Q296" s="137">
        <v>0</v>
      </c>
      <c r="R296" s="137">
        <f>Q296*H296</f>
        <v>0</v>
      </c>
      <c r="S296" s="137">
        <v>0</v>
      </c>
      <c r="T296" s="138">
        <f>S296*H296</f>
        <v>0</v>
      </c>
      <c r="AR296" s="139" t="s">
        <v>171</v>
      </c>
      <c r="AT296" s="139" t="s">
        <v>328</v>
      </c>
      <c r="AU296" s="139" t="s">
        <v>82</v>
      </c>
      <c r="AY296" s="17" t="s">
        <v>128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7" t="s">
        <v>80</v>
      </c>
      <c r="BK296" s="140">
        <f>ROUND(I296*H296,2)</f>
        <v>0</v>
      </c>
      <c r="BL296" s="17" t="s">
        <v>135</v>
      </c>
      <c r="BM296" s="139" t="s">
        <v>421</v>
      </c>
    </row>
    <row r="297" spans="2:65" s="13" customFormat="1">
      <c r="B297" s="152"/>
      <c r="D297" s="146" t="s">
        <v>139</v>
      </c>
      <c r="E297" s="153" t="s">
        <v>3</v>
      </c>
      <c r="F297" s="154" t="s">
        <v>171</v>
      </c>
      <c r="H297" s="155">
        <v>8</v>
      </c>
      <c r="I297" s="156"/>
      <c r="L297" s="152"/>
      <c r="M297" s="157"/>
      <c r="T297" s="158"/>
      <c r="AT297" s="153" t="s">
        <v>139</v>
      </c>
      <c r="AU297" s="153" t="s">
        <v>82</v>
      </c>
      <c r="AV297" s="13" t="s">
        <v>82</v>
      </c>
      <c r="AW297" s="13" t="s">
        <v>33</v>
      </c>
      <c r="AX297" s="13" t="s">
        <v>72</v>
      </c>
      <c r="AY297" s="153" t="s">
        <v>128</v>
      </c>
    </row>
    <row r="298" spans="2:65" s="14" customFormat="1">
      <c r="B298" s="159"/>
      <c r="D298" s="146" t="s">
        <v>139</v>
      </c>
      <c r="E298" s="160" t="s">
        <v>3</v>
      </c>
      <c r="F298" s="161" t="s">
        <v>142</v>
      </c>
      <c r="H298" s="162">
        <v>8</v>
      </c>
      <c r="I298" s="163"/>
      <c r="L298" s="159"/>
      <c r="M298" s="164"/>
      <c r="T298" s="165"/>
      <c r="AT298" s="160" t="s">
        <v>139</v>
      </c>
      <c r="AU298" s="160" t="s">
        <v>82</v>
      </c>
      <c r="AV298" s="14" t="s">
        <v>135</v>
      </c>
      <c r="AW298" s="14" t="s">
        <v>33</v>
      </c>
      <c r="AX298" s="14" t="s">
        <v>80</v>
      </c>
      <c r="AY298" s="160" t="s">
        <v>128</v>
      </c>
    </row>
    <row r="299" spans="2:65" s="1" customFormat="1" ht="24.2" customHeight="1">
      <c r="B299" s="127"/>
      <c r="C299" s="128" t="s">
        <v>422</v>
      </c>
      <c r="D299" s="128" t="s">
        <v>130</v>
      </c>
      <c r="E299" s="129" t="s">
        <v>423</v>
      </c>
      <c r="F299" s="130" t="s">
        <v>424</v>
      </c>
      <c r="G299" s="131" t="s">
        <v>133</v>
      </c>
      <c r="H299" s="132">
        <v>14</v>
      </c>
      <c r="I299" s="133"/>
      <c r="J299" s="134">
        <f>ROUND(I299*H299,2)</f>
        <v>0</v>
      </c>
      <c r="K299" s="130" t="s">
        <v>134</v>
      </c>
      <c r="L299" s="32"/>
      <c r="M299" s="135" t="s">
        <v>3</v>
      </c>
      <c r="N299" s="136" t="s">
        <v>43</v>
      </c>
      <c r="P299" s="137">
        <f>O299*H299</f>
        <v>0</v>
      </c>
      <c r="Q299" s="137">
        <v>5.0000000000000002E-5</v>
      </c>
      <c r="R299" s="137">
        <f>Q299*H299</f>
        <v>6.9999999999999999E-4</v>
      </c>
      <c r="S299" s="137">
        <v>0</v>
      </c>
      <c r="T299" s="138">
        <f>S299*H299</f>
        <v>0</v>
      </c>
      <c r="AR299" s="139" t="s">
        <v>135</v>
      </c>
      <c r="AT299" s="139" t="s">
        <v>130</v>
      </c>
      <c r="AU299" s="139" t="s">
        <v>82</v>
      </c>
      <c r="AY299" s="17" t="s">
        <v>128</v>
      </c>
      <c r="BE299" s="140">
        <f>IF(N299="základní",J299,0)</f>
        <v>0</v>
      </c>
      <c r="BF299" s="140">
        <f>IF(N299="snížená",J299,0)</f>
        <v>0</v>
      </c>
      <c r="BG299" s="140">
        <f>IF(N299="zákl. přenesená",J299,0)</f>
        <v>0</v>
      </c>
      <c r="BH299" s="140">
        <f>IF(N299="sníž. přenesená",J299,0)</f>
        <v>0</v>
      </c>
      <c r="BI299" s="140">
        <f>IF(N299="nulová",J299,0)</f>
        <v>0</v>
      </c>
      <c r="BJ299" s="17" t="s">
        <v>80</v>
      </c>
      <c r="BK299" s="140">
        <f>ROUND(I299*H299,2)</f>
        <v>0</v>
      </c>
      <c r="BL299" s="17" t="s">
        <v>135</v>
      </c>
      <c r="BM299" s="139" t="s">
        <v>425</v>
      </c>
    </row>
    <row r="300" spans="2:65" s="1" customFormat="1">
      <c r="B300" s="32"/>
      <c r="D300" s="141" t="s">
        <v>137</v>
      </c>
      <c r="F300" s="142" t="s">
        <v>426</v>
      </c>
      <c r="I300" s="143"/>
      <c r="L300" s="32"/>
      <c r="M300" s="144"/>
      <c r="T300" s="53"/>
      <c r="AT300" s="17" t="s">
        <v>137</v>
      </c>
      <c r="AU300" s="17" t="s">
        <v>82</v>
      </c>
    </row>
    <row r="301" spans="2:65" s="1" customFormat="1" ht="21.75" customHeight="1">
      <c r="B301" s="127"/>
      <c r="C301" s="173" t="s">
        <v>427</v>
      </c>
      <c r="D301" s="173" t="s">
        <v>328</v>
      </c>
      <c r="E301" s="174" t="s">
        <v>428</v>
      </c>
      <c r="F301" s="175" t="s">
        <v>429</v>
      </c>
      <c r="G301" s="176" t="s">
        <v>133</v>
      </c>
      <c r="H301" s="177">
        <v>42</v>
      </c>
      <c r="I301" s="178"/>
      <c r="J301" s="179">
        <f>ROUND(I301*H301,2)</f>
        <v>0</v>
      </c>
      <c r="K301" s="175" t="s">
        <v>134</v>
      </c>
      <c r="L301" s="180"/>
      <c r="M301" s="181" t="s">
        <v>3</v>
      </c>
      <c r="N301" s="182" t="s">
        <v>43</v>
      </c>
      <c r="P301" s="137">
        <f>O301*H301</f>
        <v>0</v>
      </c>
      <c r="Q301" s="137">
        <v>3.5400000000000002E-3</v>
      </c>
      <c r="R301" s="137">
        <f>Q301*H301</f>
        <v>0.14868000000000001</v>
      </c>
      <c r="S301" s="137">
        <v>0</v>
      </c>
      <c r="T301" s="138">
        <f>S301*H301</f>
        <v>0</v>
      </c>
      <c r="AR301" s="139" t="s">
        <v>171</v>
      </c>
      <c r="AT301" s="139" t="s">
        <v>328</v>
      </c>
      <c r="AU301" s="139" t="s">
        <v>82</v>
      </c>
      <c r="AY301" s="17" t="s">
        <v>128</v>
      </c>
      <c r="BE301" s="140">
        <f>IF(N301="základní",J301,0)</f>
        <v>0</v>
      </c>
      <c r="BF301" s="140">
        <f>IF(N301="snížená",J301,0)</f>
        <v>0</v>
      </c>
      <c r="BG301" s="140">
        <f>IF(N301="zákl. přenesená",J301,0)</f>
        <v>0</v>
      </c>
      <c r="BH301" s="140">
        <f>IF(N301="sníž. přenesená",J301,0)</f>
        <v>0</v>
      </c>
      <c r="BI301" s="140">
        <f>IF(N301="nulová",J301,0)</f>
        <v>0</v>
      </c>
      <c r="BJ301" s="17" t="s">
        <v>80</v>
      </c>
      <c r="BK301" s="140">
        <f>ROUND(I301*H301,2)</f>
        <v>0</v>
      </c>
      <c r="BL301" s="17" t="s">
        <v>135</v>
      </c>
      <c r="BM301" s="139" t="s">
        <v>430</v>
      </c>
    </row>
    <row r="302" spans="2:65" s="13" customFormat="1">
      <c r="B302" s="152"/>
      <c r="D302" s="146" t="s">
        <v>139</v>
      </c>
      <c r="E302" s="153" t="s">
        <v>3</v>
      </c>
      <c r="F302" s="154" t="s">
        <v>431</v>
      </c>
      <c r="H302" s="155">
        <v>42</v>
      </c>
      <c r="I302" s="156"/>
      <c r="L302" s="152"/>
      <c r="M302" s="157"/>
      <c r="T302" s="158"/>
      <c r="AT302" s="153" t="s">
        <v>139</v>
      </c>
      <c r="AU302" s="153" t="s">
        <v>82</v>
      </c>
      <c r="AV302" s="13" t="s">
        <v>82</v>
      </c>
      <c r="AW302" s="13" t="s">
        <v>33</v>
      </c>
      <c r="AX302" s="13" t="s">
        <v>72</v>
      </c>
      <c r="AY302" s="153" t="s">
        <v>128</v>
      </c>
    </row>
    <row r="303" spans="2:65" s="14" customFormat="1">
      <c r="B303" s="159"/>
      <c r="D303" s="146" t="s">
        <v>139</v>
      </c>
      <c r="E303" s="160" t="s">
        <v>3</v>
      </c>
      <c r="F303" s="161" t="s">
        <v>142</v>
      </c>
      <c r="H303" s="162">
        <v>42</v>
      </c>
      <c r="I303" s="163"/>
      <c r="L303" s="159"/>
      <c r="M303" s="164"/>
      <c r="T303" s="165"/>
      <c r="AT303" s="160" t="s">
        <v>139</v>
      </c>
      <c r="AU303" s="160" t="s">
        <v>82</v>
      </c>
      <c r="AV303" s="14" t="s">
        <v>135</v>
      </c>
      <c r="AW303" s="14" t="s">
        <v>33</v>
      </c>
      <c r="AX303" s="14" t="s">
        <v>80</v>
      </c>
      <c r="AY303" s="160" t="s">
        <v>128</v>
      </c>
    </row>
    <row r="304" spans="2:65" s="1" customFormat="1" ht="33" customHeight="1">
      <c r="B304" s="127"/>
      <c r="C304" s="128" t="s">
        <v>432</v>
      </c>
      <c r="D304" s="128" t="s">
        <v>130</v>
      </c>
      <c r="E304" s="129" t="s">
        <v>433</v>
      </c>
      <c r="F304" s="130" t="s">
        <v>434</v>
      </c>
      <c r="G304" s="131" t="s">
        <v>133</v>
      </c>
      <c r="H304" s="132">
        <v>14</v>
      </c>
      <c r="I304" s="133"/>
      <c r="J304" s="134">
        <f>ROUND(I304*H304,2)</f>
        <v>0</v>
      </c>
      <c r="K304" s="130" t="s">
        <v>134</v>
      </c>
      <c r="L304" s="32"/>
      <c r="M304" s="135" t="s">
        <v>3</v>
      </c>
      <c r="N304" s="136" t="s">
        <v>43</v>
      </c>
      <c r="P304" s="137">
        <f>O304*H304</f>
        <v>0</v>
      </c>
      <c r="Q304" s="137">
        <v>0</v>
      </c>
      <c r="R304" s="137">
        <f>Q304*H304</f>
        <v>0</v>
      </c>
      <c r="S304" s="137">
        <v>0</v>
      </c>
      <c r="T304" s="138">
        <f>S304*H304</f>
        <v>0</v>
      </c>
      <c r="AR304" s="139" t="s">
        <v>135</v>
      </c>
      <c r="AT304" s="139" t="s">
        <v>130</v>
      </c>
      <c r="AU304" s="139" t="s">
        <v>82</v>
      </c>
      <c r="AY304" s="17" t="s">
        <v>128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7" t="s">
        <v>80</v>
      </c>
      <c r="BK304" s="140">
        <f>ROUND(I304*H304,2)</f>
        <v>0</v>
      </c>
      <c r="BL304" s="17" t="s">
        <v>135</v>
      </c>
      <c r="BM304" s="139" t="s">
        <v>435</v>
      </c>
    </row>
    <row r="305" spans="2:65" s="1" customFormat="1">
      <c r="B305" s="32"/>
      <c r="D305" s="141" t="s">
        <v>137</v>
      </c>
      <c r="F305" s="142" t="s">
        <v>436</v>
      </c>
      <c r="I305" s="143"/>
      <c r="L305" s="32"/>
      <c r="M305" s="144"/>
      <c r="T305" s="53"/>
      <c r="AT305" s="17" t="s">
        <v>137</v>
      </c>
      <c r="AU305" s="17" t="s">
        <v>82</v>
      </c>
    </row>
    <row r="306" spans="2:65" s="13" customFormat="1">
      <c r="B306" s="152"/>
      <c r="D306" s="146" t="s">
        <v>139</v>
      </c>
      <c r="E306" s="153" t="s">
        <v>3</v>
      </c>
      <c r="F306" s="154" t="s">
        <v>177</v>
      </c>
      <c r="H306" s="155">
        <v>14</v>
      </c>
      <c r="I306" s="156"/>
      <c r="L306" s="152"/>
      <c r="M306" s="157"/>
      <c r="T306" s="158"/>
      <c r="AT306" s="153" t="s">
        <v>139</v>
      </c>
      <c r="AU306" s="153" t="s">
        <v>82</v>
      </c>
      <c r="AV306" s="13" t="s">
        <v>82</v>
      </c>
      <c r="AW306" s="13" t="s">
        <v>33</v>
      </c>
      <c r="AX306" s="13" t="s">
        <v>72</v>
      </c>
      <c r="AY306" s="153" t="s">
        <v>128</v>
      </c>
    </row>
    <row r="307" spans="2:65" s="14" customFormat="1">
      <c r="B307" s="159"/>
      <c r="D307" s="146" t="s">
        <v>139</v>
      </c>
      <c r="E307" s="160" t="s">
        <v>3</v>
      </c>
      <c r="F307" s="161" t="s">
        <v>142</v>
      </c>
      <c r="H307" s="162">
        <v>14</v>
      </c>
      <c r="I307" s="163"/>
      <c r="L307" s="159"/>
      <c r="M307" s="164"/>
      <c r="T307" s="165"/>
      <c r="AT307" s="160" t="s">
        <v>139</v>
      </c>
      <c r="AU307" s="160" t="s">
        <v>82</v>
      </c>
      <c r="AV307" s="14" t="s">
        <v>135</v>
      </c>
      <c r="AW307" s="14" t="s">
        <v>33</v>
      </c>
      <c r="AX307" s="14" t="s">
        <v>80</v>
      </c>
      <c r="AY307" s="160" t="s">
        <v>128</v>
      </c>
    </row>
    <row r="308" spans="2:65" s="1" customFormat="1" ht="16.5" customHeight="1">
      <c r="B308" s="127"/>
      <c r="C308" s="173" t="s">
        <v>437</v>
      </c>
      <c r="D308" s="173" t="s">
        <v>328</v>
      </c>
      <c r="E308" s="174" t="s">
        <v>438</v>
      </c>
      <c r="F308" s="175" t="s">
        <v>439</v>
      </c>
      <c r="G308" s="176" t="s">
        <v>316</v>
      </c>
      <c r="H308" s="177">
        <v>1.4E-2</v>
      </c>
      <c r="I308" s="178"/>
      <c r="J308" s="179">
        <f>ROUND(I308*H308,2)</f>
        <v>0</v>
      </c>
      <c r="K308" s="175" t="s">
        <v>134</v>
      </c>
      <c r="L308" s="180"/>
      <c r="M308" s="181" t="s">
        <v>3</v>
      </c>
      <c r="N308" s="182" t="s">
        <v>43</v>
      </c>
      <c r="P308" s="137">
        <f>O308*H308</f>
        <v>0</v>
      </c>
      <c r="Q308" s="137">
        <v>1</v>
      </c>
      <c r="R308" s="137">
        <f>Q308*H308</f>
        <v>1.4E-2</v>
      </c>
      <c r="S308" s="137">
        <v>0</v>
      </c>
      <c r="T308" s="138">
        <f>S308*H308</f>
        <v>0</v>
      </c>
      <c r="AR308" s="139" t="s">
        <v>171</v>
      </c>
      <c r="AT308" s="139" t="s">
        <v>328</v>
      </c>
      <c r="AU308" s="139" t="s">
        <v>82</v>
      </c>
      <c r="AY308" s="17" t="s">
        <v>128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7" t="s">
        <v>80</v>
      </c>
      <c r="BK308" s="140">
        <f>ROUND(I308*H308,2)</f>
        <v>0</v>
      </c>
      <c r="BL308" s="17" t="s">
        <v>135</v>
      </c>
      <c r="BM308" s="139" t="s">
        <v>440</v>
      </c>
    </row>
    <row r="309" spans="2:65" s="13" customFormat="1">
      <c r="B309" s="152"/>
      <c r="D309" s="146" t="s">
        <v>139</v>
      </c>
      <c r="F309" s="154" t="s">
        <v>441</v>
      </c>
      <c r="H309" s="155">
        <v>1.4E-2</v>
      </c>
      <c r="I309" s="156"/>
      <c r="L309" s="152"/>
      <c r="M309" s="157"/>
      <c r="T309" s="158"/>
      <c r="AT309" s="153" t="s">
        <v>139</v>
      </c>
      <c r="AU309" s="153" t="s">
        <v>82</v>
      </c>
      <c r="AV309" s="13" t="s">
        <v>82</v>
      </c>
      <c r="AW309" s="13" t="s">
        <v>4</v>
      </c>
      <c r="AX309" s="13" t="s">
        <v>80</v>
      </c>
      <c r="AY309" s="153" t="s">
        <v>128</v>
      </c>
    </row>
    <row r="310" spans="2:65" s="1" customFormat="1" ht="24.2" customHeight="1">
      <c r="B310" s="127"/>
      <c r="C310" s="128" t="s">
        <v>442</v>
      </c>
      <c r="D310" s="128" t="s">
        <v>130</v>
      </c>
      <c r="E310" s="129" t="s">
        <v>443</v>
      </c>
      <c r="F310" s="130" t="s">
        <v>444</v>
      </c>
      <c r="G310" s="131" t="s">
        <v>186</v>
      </c>
      <c r="H310" s="132">
        <v>22.4</v>
      </c>
      <c r="I310" s="133"/>
      <c r="J310" s="134">
        <f>ROUND(I310*H310,2)</f>
        <v>0</v>
      </c>
      <c r="K310" s="130" t="s">
        <v>134</v>
      </c>
      <c r="L310" s="32"/>
      <c r="M310" s="135" t="s">
        <v>3</v>
      </c>
      <c r="N310" s="136" t="s">
        <v>43</v>
      </c>
      <c r="P310" s="137">
        <f>O310*H310</f>
        <v>0</v>
      </c>
      <c r="Q310" s="137">
        <v>0</v>
      </c>
      <c r="R310" s="137">
        <f>Q310*H310</f>
        <v>0</v>
      </c>
      <c r="S310" s="137">
        <v>0</v>
      </c>
      <c r="T310" s="138">
        <f>S310*H310</f>
        <v>0</v>
      </c>
      <c r="AR310" s="139" t="s">
        <v>135</v>
      </c>
      <c r="AT310" s="139" t="s">
        <v>130</v>
      </c>
      <c r="AU310" s="139" t="s">
        <v>82</v>
      </c>
      <c r="AY310" s="17" t="s">
        <v>128</v>
      </c>
      <c r="BE310" s="140">
        <f>IF(N310="základní",J310,0)</f>
        <v>0</v>
      </c>
      <c r="BF310" s="140">
        <f>IF(N310="snížená",J310,0)</f>
        <v>0</v>
      </c>
      <c r="BG310" s="140">
        <f>IF(N310="zákl. přenesená",J310,0)</f>
        <v>0</v>
      </c>
      <c r="BH310" s="140">
        <f>IF(N310="sníž. přenesená",J310,0)</f>
        <v>0</v>
      </c>
      <c r="BI310" s="140">
        <f>IF(N310="nulová",J310,0)</f>
        <v>0</v>
      </c>
      <c r="BJ310" s="17" t="s">
        <v>80</v>
      </c>
      <c r="BK310" s="140">
        <f>ROUND(I310*H310,2)</f>
        <v>0</v>
      </c>
      <c r="BL310" s="17" t="s">
        <v>135</v>
      </c>
      <c r="BM310" s="139" t="s">
        <v>445</v>
      </c>
    </row>
    <row r="311" spans="2:65" s="1" customFormat="1">
      <c r="B311" s="32"/>
      <c r="D311" s="141" t="s">
        <v>137</v>
      </c>
      <c r="F311" s="142" t="s">
        <v>446</v>
      </c>
      <c r="I311" s="143"/>
      <c r="L311" s="32"/>
      <c r="M311" s="144"/>
      <c r="T311" s="53"/>
      <c r="AT311" s="17" t="s">
        <v>137</v>
      </c>
      <c r="AU311" s="17" t="s">
        <v>82</v>
      </c>
    </row>
    <row r="312" spans="2:65" s="13" customFormat="1">
      <c r="B312" s="152"/>
      <c r="D312" s="146" t="s">
        <v>139</v>
      </c>
      <c r="E312" s="153" t="s">
        <v>3</v>
      </c>
      <c r="F312" s="154" t="s">
        <v>447</v>
      </c>
      <c r="H312" s="155">
        <v>22.4</v>
      </c>
      <c r="I312" s="156"/>
      <c r="L312" s="152"/>
      <c r="M312" s="157"/>
      <c r="T312" s="158"/>
      <c r="AT312" s="153" t="s">
        <v>139</v>
      </c>
      <c r="AU312" s="153" t="s">
        <v>82</v>
      </c>
      <c r="AV312" s="13" t="s">
        <v>82</v>
      </c>
      <c r="AW312" s="13" t="s">
        <v>33</v>
      </c>
      <c r="AX312" s="13" t="s">
        <v>72</v>
      </c>
      <c r="AY312" s="153" t="s">
        <v>128</v>
      </c>
    </row>
    <row r="313" spans="2:65" s="14" customFormat="1">
      <c r="B313" s="159"/>
      <c r="D313" s="146" t="s">
        <v>139</v>
      </c>
      <c r="E313" s="160" t="s">
        <v>3</v>
      </c>
      <c r="F313" s="161" t="s">
        <v>142</v>
      </c>
      <c r="H313" s="162">
        <v>22.4</v>
      </c>
      <c r="I313" s="163"/>
      <c r="L313" s="159"/>
      <c r="M313" s="164"/>
      <c r="T313" s="165"/>
      <c r="AT313" s="160" t="s">
        <v>139</v>
      </c>
      <c r="AU313" s="160" t="s">
        <v>82</v>
      </c>
      <c r="AV313" s="14" t="s">
        <v>135</v>
      </c>
      <c r="AW313" s="14" t="s">
        <v>33</v>
      </c>
      <c r="AX313" s="14" t="s">
        <v>80</v>
      </c>
      <c r="AY313" s="160" t="s">
        <v>128</v>
      </c>
    </row>
    <row r="314" spans="2:65" s="1" customFormat="1" ht="16.5" customHeight="1">
      <c r="B314" s="127"/>
      <c r="C314" s="173" t="s">
        <v>448</v>
      </c>
      <c r="D314" s="173" t="s">
        <v>328</v>
      </c>
      <c r="E314" s="174" t="s">
        <v>449</v>
      </c>
      <c r="F314" s="175" t="s">
        <v>450</v>
      </c>
      <c r="G314" s="176" t="s">
        <v>223</v>
      </c>
      <c r="H314" s="177">
        <v>2.3069999999999999</v>
      </c>
      <c r="I314" s="178"/>
      <c r="J314" s="179">
        <f>ROUND(I314*H314,2)</f>
        <v>0</v>
      </c>
      <c r="K314" s="175" t="s">
        <v>134</v>
      </c>
      <c r="L314" s="180"/>
      <c r="M314" s="181" t="s">
        <v>3</v>
      </c>
      <c r="N314" s="182" t="s">
        <v>43</v>
      </c>
      <c r="P314" s="137">
        <f>O314*H314</f>
        <v>0</v>
      </c>
      <c r="Q314" s="137">
        <v>0.2</v>
      </c>
      <c r="R314" s="137">
        <f>Q314*H314</f>
        <v>0.46140000000000003</v>
      </c>
      <c r="S314" s="137">
        <v>0</v>
      </c>
      <c r="T314" s="138">
        <f>S314*H314</f>
        <v>0</v>
      </c>
      <c r="AR314" s="139" t="s">
        <v>171</v>
      </c>
      <c r="AT314" s="139" t="s">
        <v>328</v>
      </c>
      <c r="AU314" s="139" t="s">
        <v>82</v>
      </c>
      <c r="AY314" s="17" t="s">
        <v>128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7" t="s">
        <v>80</v>
      </c>
      <c r="BK314" s="140">
        <f>ROUND(I314*H314,2)</f>
        <v>0</v>
      </c>
      <c r="BL314" s="17" t="s">
        <v>135</v>
      </c>
      <c r="BM314" s="139" t="s">
        <v>451</v>
      </c>
    </row>
    <row r="315" spans="2:65" s="13" customFormat="1">
      <c r="B315" s="152"/>
      <c r="D315" s="146" t="s">
        <v>139</v>
      </c>
      <c r="F315" s="154" t="s">
        <v>452</v>
      </c>
      <c r="H315" s="155">
        <v>2.3069999999999999</v>
      </c>
      <c r="I315" s="156"/>
      <c r="L315" s="152"/>
      <c r="M315" s="157"/>
      <c r="T315" s="158"/>
      <c r="AT315" s="153" t="s">
        <v>139</v>
      </c>
      <c r="AU315" s="153" t="s">
        <v>82</v>
      </c>
      <c r="AV315" s="13" t="s">
        <v>82</v>
      </c>
      <c r="AW315" s="13" t="s">
        <v>4</v>
      </c>
      <c r="AX315" s="13" t="s">
        <v>80</v>
      </c>
      <c r="AY315" s="153" t="s">
        <v>128</v>
      </c>
    </row>
    <row r="316" spans="2:65" s="1" customFormat="1" ht="16.5" customHeight="1">
      <c r="B316" s="127"/>
      <c r="C316" s="128" t="s">
        <v>453</v>
      </c>
      <c r="D316" s="128" t="s">
        <v>130</v>
      </c>
      <c r="E316" s="129" t="s">
        <v>454</v>
      </c>
      <c r="F316" s="130" t="s">
        <v>455</v>
      </c>
      <c r="G316" s="131" t="s">
        <v>174</v>
      </c>
      <c r="H316" s="132">
        <v>70</v>
      </c>
      <c r="I316" s="133"/>
      <c r="J316" s="134">
        <f>ROUND(I316*H316,2)</f>
        <v>0</v>
      </c>
      <c r="K316" s="130" t="s">
        <v>134</v>
      </c>
      <c r="L316" s="32"/>
      <c r="M316" s="135" t="s">
        <v>3</v>
      </c>
      <c r="N316" s="136" t="s">
        <v>43</v>
      </c>
      <c r="P316" s="137">
        <f>O316*H316</f>
        <v>0</v>
      </c>
      <c r="Q316" s="137">
        <v>0</v>
      </c>
      <c r="R316" s="137">
        <f>Q316*H316</f>
        <v>0</v>
      </c>
      <c r="S316" s="137">
        <v>0</v>
      </c>
      <c r="T316" s="138">
        <f>S316*H316</f>
        <v>0</v>
      </c>
      <c r="AR316" s="139" t="s">
        <v>135</v>
      </c>
      <c r="AT316" s="139" t="s">
        <v>130</v>
      </c>
      <c r="AU316" s="139" t="s">
        <v>82</v>
      </c>
      <c r="AY316" s="17" t="s">
        <v>128</v>
      </c>
      <c r="BE316" s="140">
        <f>IF(N316="základní",J316,0)</f>
        <v>0</v>
      </c>
      <c r="BF316" s="140">
        <f>IF(N316="snížená",J316,0)</f>
        <v>0</v>
      </c>
      <c r="BG316" s="140">
        <f>IF(N316="zákl. přenesená",J316,0)</f>
        <v>0</v>
      </c>
      <c r="BH316" s="140">
        <f>IF(N316="sníž. přenesená",J316,0)</f>
        <v>0</v>
      </c>
      <c r="BI316" s="140">
        <f>IF(N316="nulová",J316,0)</f>
        <v>0</v>
      </c>
      <c r="BJ316" s="17" t="s">
        <v>80</v>
      </c>
      <c r="BK316" s="140">
        <f>ROUND(I316*H316,2)</f>
        <v>0</v>
      </c>
      <c r="BL316" s="17" t="s">
        <v>135</v>
      </c>
      <c r="BM316" s="139" t="s">
        <v>456</v>
      </c>
    </row>
    <row r="317" spans="2:65" s="1" customFormat="1">
      <c r="B317" s="32"/>
      <c r="D317" s="141" t="s">
        <v>137</v>
      </c>
      <c r="F317" s="142" t="s">
        <v>457</v>
      </c>
      <c r="I317" s="143"/>
      <c r="L317" s="32"/>
      <c r="M317" s="144"/>
      <c r="T317" s="53"/>
      <c r="AT317" s="17" t="s">
        <v>137</v>
      </c>
      <c r="AU317" s="17" t="s">
        <v>82</v>
      </c>
    </row>
    <row r="318" spans="2:65" s="13" customFormat="1">
      <c r="B318" s="152"/>
      <c r="D318" s="146" t="s">
        <v>139</v>
      </c>
      <c r="E318" s="153" t="s">
        <v>3</v>
      </c>
      <c r="F318" s="154" t="s">
        <v>458</v>
      </c>
      <c r="H318" s="155">
        <v>70</v>
      </c>
      <c r="I318" s="156"/>
      <c r="L318" s="152"/>
      <c r="M318" s="157"/>
      <c r="T318" s="158"/>
      <c r="AT318" s="153" t="s">
        <v>139</v>
      </c>
      <c r="AU318" s="153" t="s">
        <v>82</v>
      </c>
      <c r="AV318" s="13" t="s">
        <v>82</v>
      </c>
      <c r="AW318" s="13" t="s">
        <v>33</v>
      </c>
      <c r="AX318" s="13" t="s">
        <v>72</v>
      </c>
      <c r="AY318" s="153" t="s">
        <v>128</v>
      </c>
    </row>
    <row r="319" spans="2:65" s="14" customFormat="1">
      <c r="B319" s="159"/>
      <c r="D319" s="146" t="s">
        <v>139</v>
      </c>
      <c r="E319" s="160" t="s">
        <v>3</v>
      </c>
      <c r="F319" s="161" t="s">
        <v>142</v>
      </c>
      <c r="H319" s="162">
        <v>70</v>
      </c>
      <c r="I319" s="163"/>
      <c r="L319" s="159"/>
      <c r="M319" s="164"/>
      <c r="T319" s="165"/>
      <c r="AT319" s="160" t="s">
        <v>139</v>
      </c>
      <c r="AU319" s="160" t="s">
        <v>82</v>
      </c>
      <c r="AV319" s="14" t="s">
        <v>135</v>
      </c>
      <c r="AW319" s="14" t="s">
        <v>33</v>
      </c>
      <c r="AX319" s="14" t="s">
        <v>80</v>
      </c>
      <c r="AY319" s="160" t="s">
        <v>128</v>
      </c>
    </row>
    <row r="320" spans="2:65" s="1" customFormat="1" ht="21.75" customHeight="1">
      <c r="B320" s="127"/>
      <c r="C320" s="128" t="s">
        <v>459</v>
      </c>
      <c r="D320" s="128" t="s">
        <v>130</v>
      </c>
      <c r="E320" s="129" t="s">
        <v>460</v>
      </c>
      <c r="F320" s="130" t="s">
        <v>461</v>
      </c>
      <c r="G320" s="131" t="s">
        <v>223</v>
      </c>
      <c r="H320" s="132">
        <v>1.4</v>
      </c>
      <c r="I320" s="133"/>
      <c r="J320" s="134">
        <f>ROUND(I320*H320,2)</f>
        <v>0</v>
      </c>
      <c r="K320" s="130" t="s">
        <v>134</v>
      </c>
      <c r="L320" s="32"/>
      <c r="M320" s="135" t="s">
        <v>3</v>
      </c>
      <c r="N320" s="136" t="s">
        <v>43</v>
      </c>
      <c r="P320" s="137">
        <f>O320*H320</f>
        <v>0</v>
      </c>
      <c r="Q320" s="137">
        <v>0</v>
      </c>
      <c r="R320" s="137">
        <f>Q320*H320</f>
        <v>0</v>
      </c>
      <c r="S320" s="137">
        <v>0</v>
      </c>
      <c r="T320" s="138">
        <f>S320*H320</f>
        <v>0</v>
      </c>
      <c r="AR320" s="139" t="s">
        <v>135</v>
      </c>
      <c r="AT320" s="139" t="s">
        <v>130</v>
      </c>
      <c r="AU320" s="139" t="s">
        <v>82</v>
      </c>
      <c r="AY320" s="17" t="s">
        <v>128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s="17" t="s">
        <v>80</v>
      </c>
      <c r="BK320" s="140">
        <f>ROUND(I320*H320,2)</f>
        <v>0</v>
      </c>
      <c r="BL320" s="17" t="s">
        <v>135</v>
      </c>
      <c r="BM320" s="139" t="s">
        <v>462</v>
      </c>
    </row>
    <row r="321" spans="2:65" s="1" customFormat="1">
      <c r="B321" s="32"/>
      <c r="D321" s="141" t="s">
        <v>137</v>
      </c>
      <c r="F321" s="142" t="s">
        <v>463</v>
      </c>
      <c r="I321" s="143"/>
      <c r="L321" s="32"/>
      <c r="M321" s="144"/>
      <c r="T321" s="53"/>
      <c r="AT321" s="17" t="s">
        <v>137</v>
      </c>
      <c r="AU321" s="17" t="s">
        <v>82</v>
      </c>
    </row>
    <row r="322" spans="2:65" s="13" customFormat="1">
      <c r="B322" s="152"/>
      <c r="D322" s="146" t="s">
        <v>139</v>
      </c>
      <c r="E322" s="153" t="s">
        <v>3</v>
      </c>
      <c r="F322" s="154" t="s">
        <v>464</v>
      </c>
      <c r="H322" s="155">
        <v>1.4</v>
      </c>
      <c r="I322" s="156"/>
      <c r="L322" s="152"/>
      <c r="M322" s="157"/>
      <c r="T322" s="158"/>
      <c r="AT322" s="153" t="s">
        <v>139</v>
      </c>
      <c r="AU322" s="153" t="s">
        <v>82</v>
      </c>
      <c r="AV322" s="13" t="s">
        <v>82</v>
      </c>
      <c r="AW322" s="13" t="s">
        <v>33</v>
      </c>
      <c r="AX322" s="13" t="s">
        <v>72</v>
      </c>
      <c r="AY322" s="153" t="s">
        <v>128</v>
      </c>
    </row>
    <row r="323" spans="2:65" s="14" customFormat="1">
      <c r="B323" s="159"/>
      <c r="D323" s="146" t="s">
        <v>139</v>
      </c>
      <c r="E323" s="160" t="s">
        <v>3</v>
      </c>
      <c r="F323" s="161" t="s">
        <v>142</v>
      </c>
      <c r="H323" s="162">
        <v>1.4</v>
      </c>
      <c r="I323" s="163"/>
      <c r="L323" s="159"/>
      <c r="M323" s="164"/>
      <c r="T323" s="165"/>
      <c r="AT323" s="160" t="s">
        <v>139</v>
      </c>
      <c r="AU323" s="160" t="s">
        <v>82</v>
      </c>
      <c r="AV323" s="14" t="s">
        <v>135</v>
      </c>
      <c r="AW323" s="14" t="s">
        <v>33</v>
      </c>
      <c r="AX323" s="14" t="s">
        <v>80</v>
      </c>
      <c r="AY323" s="160" t="s">
        <v>128</v>
      </c>
    </row>
    <row r="324" spans="2:65" s="1" customFormat="1" ht="21.75" customHeight="1">
      <c r="B324" s="127"/>
      <c r="C324" s="128" t="s">
        <v>465</v>
      </c>
      <c r="D324" s="128" t="s">
        <v>130</v>
      </c>
      <c r="E324" s="129" t="s">
        <v>466</v>
      </c>
      <c r="F324" s="130" t="s">
        <v>467</v>
      </c>
      <c r="G324" s="131" t="s">
        <v>223</v>
      </c>
      <c r="H324" s="132">
        <v>1.4</v>
      </c>
      <c r="I324" s="133"/>
      <c r="J324" s="134">
        <f>ROUND(I324*H324,2)</f>
        <v>0</v>
      </c>
      <c r="K324" s="130" t="s">
        <v>134</v>
      </c>
      <c r="L324" s="32"/>
      <c r="M324" s="135" t="s">
        <v>3</v>
      </c>
      <c r="N324" s="136" t="s">
        <v>43</v>
      </c>
      <c r="P324" s="137">
        <f>O324*H324</f>
        <v>0</v>
      </c>
      <c r="Q324" s="137">
        <v>0</v>
      </c>
      <c r="R324" s="137">
        <f>Q324*H324</f>
        <v>0</v>
      </c>
      <c r="S324" s="137">
        <v>0</v>
      </c>
      <c r="T324" s="138">
        <f>S324*H324</f>
        <v>0</v>
      </c>
      <c r="AR324" s="139" t="s">
        <v>135</v>
      </c>
      <c r="AT324" s="139" t="s">
        <v>130</v>
      </c>
      <c r="AU324" s="139" t="s">
        <v>82</v>
      </c>
      <c r="AY324" s="17" t="s">
        <v>128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7" t="s">
        <v>80</v>
      </c>
      <c r="BK324" s="140">
        <f>ROUND(I324*H324,2)</f>
        <v>0</v>
      </c>
      <c r="BL324" s="17" t="s">
        <v>135</v>
      </c>
      <c r="BM324" s="139" t="s">
        <v>468</v>
      </c>
    </row>
    <row r="325" spans="2:65" s="1" customFormat="1">
      <c r="B325" s="32"/>
      <c r="D325" s="141" t="s">
        <v>137</v>
      </c>
      <c r="F325" s="142" t="s">
        <v>469</v>
      </c>
      <c r="I325" s="143"/>
      <c r="L325" s="32"/>
      <c r="M325" s="144"/>
      <c r="T325" s="53"/>
      <c r="AT325" s="17" t="s">
        <v>137</v>
      </c>
      <c r="AU325" s="17" t="s">
        <v>82</v>
      </c>
    </row>
    <row r="326" spans="2:65" s="13" customFormat="1">
      <c r="B326" s="152"/>
      <c r="D326" s="146" t="s">
        <v>139</v>
      </c>
      <c r="E326" s="153" t="s">
        <v>3</v>
      </c>
      <c r="F326" s="154" t="s">
        <v>470</v>
      </c>
      <c r="H326" s="155">
        <v>1.4</v>
      </c>
      <c r="I326" s="156"/>
      <c r="L326" s="152"/>
      <c r="M326" s="157"/>
      <c r="T326" s="158"/>
      <c r="AT326" s="153" t="s">
        <v>139</v>
      </c>
      <c r="AU326" s="153" t="s">
        <v>82</v>
      </c>
      <c r="AV326" s="13" t="s">
        <v>82</v>
      </c>
      <c r="AW326" s="13" t="s">
        <v>33</v>
      </c>
      <c r="AX326" s="13" t="s">
        <v>72</v>
      </c>
      <c r="AY326" s="153" t="s">
        <v>128</v>
      </c>
    </row>
    <row r="327" spans="2:65" s="14" customFormat="1">
      <c r="B327" s="159"/>
      <c r="D327" s="146" t="s">
        <v>139</v>
      </c>
      <c r="E327" s="160" t="s">
        <v>3</v>
      </c>
      <c r="F327" s="161" t="s">
        <v>142</v>
      </c>
      <c r="H327" s="162">
        <v>1.4</v>
      </c>
      <c r="I327" s="163"/>
      <c r="L327" s="159"/>
      <c r="M327" s="164"/>
      <c r="T327" s="165"/>
      <c r="AT327" s="160" t="s">
        <v>139</v>
      </c>
      <c r="AU327" s="160" t="s">
        <v>82</v>
      </c>
      <c r="AV327" s="14" t="s">
        <v>135</v>
      </c>
      <c r="AW327" s="14" t="s">
        <v>33</v>
      </c>
      <c r="AX327" s="14" t="s">
        <v>80</v>
      </c>
      <c r="AY327" s="160" t="s">
        <v>128</v>
      </c>
    </row>
    <row r="328" spans="2:65" s="1" customFormat="1" ht="24.2" customHeight="1">
      <c r="B328" s="127"/>
      <c r="C328" s="128" t="s">
        <v>471</v>
      </c>
      <c r="D328" s="128" t="s">
        <v>130</v>
      </c>
      <c r="E328" s="129" t="s">
        <v>472</v>
      </c>
      <c r="F328" s="130" t="s">
        <v>473</v>
      </c>
      <c r="G328" s="131" t="s">
        <v>223</v>
      </c>
      <c r="H328" s="132">
        <v>21</v>
      </c>
      <c r="I328" s="133"/>
      <c r="J328" s="134">
        <f>ROUND(I328*H328,2)</f>
        <v>0</v>
      </c>
      <c r="K328" s="130" t="s">
        <v>134</v>
      </c>
      <c r="L328" s="32"/>
      <c r="M328" s="135" t="s">
        <v>3</v>
      </c>
      <c r="N328" s="136" t="s">
        <v>43</v>
      </c>
      <c r="P328" s="137">
        <f>O328*H328</f>
        <v>0</v>
      </c>
      <c r="Q328" s="137">
        <v>0</v>
      </c>
      <c r="R328" s="137">
        <f>Q328*H328</f>
        <v>0</v>
      </c>
      <c r="S328" s="137">
        <v>0</v>
      </c>
      <c r="T328" s="138">
        <f>S328*H328</f>
        <v>0</v>
      </c>
      <c r="AR328" s="139" t="s">
        <v>135</v>
      </c>
      <c r="AT328" s="139" t="s">
        <v>130</v>
      </c>
      <c r="AU328" s="139" t="s">
        <v>82</v>
      </c>
      <c r="AY328" s="17" t="s">
        <v>128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7" t="s">
        <v>80</v>
      </c>
      <c r="BK328" s="140">
        <f>ROUND(I328*H328,2)</f>
        <v>0</v>
      </c>
      <c r="BL328" s="17" t="s">
        <v>135</v>
      </c>
      <c r="BM328" s="139" t="s">
        <v>474</v>
      </c>
    </row>
    <row r="329" spans="2:65" s="1" customFormat="1">
      <c r="B329" s="32"/>
      <c r="D329" s="141" t="s">
        <v>137</v>
      </c>
      <c r="F329" s="142" t="s">
        <v>475</v>
      </c>
      <c r="I329" s="143"/>
      <c r="L329" s="32"/>
      <c r="M329" s="144"/>
      <c r="T329" s="53"/>
      <c r="AT329" s="17" t="s">
        <v>137</v>
      </c>
      <c r="AU329" s="17" t="s">
        <v>82</v>
      </c>
    </row>
    <row r="330" spans="2:65" s="13" customFormat="1">
      <c r="B330" s="152"/>
      <c r="D330" s="146" t="s">
        <v>139</v>
      </c>
      <c r="E330" s="153" t="s">
        <v>3</v>
      </c>
      <c r="F330" s="154" t="s">
        <v>476</v>
      </c>
      <c r="H330" s="155">
        <v>21</v>
      </c>
      <c r="I330" s="156"/>
      <c r="L330" s="152"/>
      <c r="M330" s="157"/>
      <c r="T330" s="158"/>
      <c r="AT330" s="153" t="s">
        <v>139</v>
      </c>
      <c r="AU330" s="153" t="s">
        <v>82</v>
      </c>
      <c r="AV330" s="13" t="s">
        <v>82</v>
      </c>
      <c r="AW330" s="13" t="s">
        <v>33</v>
      </c>
      <c r="AX330" s="13" t="s">
        <v>72</v>
      </c>
      <c r="AY330" s="153" t="s">
        <v>128</v>
      </c>
    </row>
    <row r="331" spans="2:65" s="14" customFormat="1">
      <c r="B331" s="159"/>
      <c r="D331" s="146" t="s">
        <v>139</v>
      </c>
      <c r="E331" s="160" t="s">
        <v>3</v>
      </c>
      <c r="F331" s="161" t="s">
        <v>142</v>
      </c>
      <c r="H331" s="162">
        <v>21</v>
      </c>
      <c r="I331" s="163"/>
      <c r="L331" s="159"/>
      <c r="M331" s="164"/>
      <c r="T331" s="165"/>
      <c r="AT331" s="160" t="s">
        <v>139</v>
      </c>
      <c r="AU331" s="160" t="s">
        <v>82</v>
      </c>
      <c r="AV331" s="14" t="s">
        <v>135</v>
      </c>
      <c r="AW331" s="14" t="s">
        <v>33</v>
      </c>
      <c r="AX331" s="14" t="s">
        <v>80</v>
      </c>
      <c r="AY331" s="160" t="s">
        <v>128</v>
      </c>
    </row>
    <row r="332" spans="2:65" s="1" customFormat="1" ht="24.2" customHeight="1">
      <c r="B332" s="127"/>
      <c r="C332" s="128" t="s">
        <v>477</v>
      </c>
      <c r="D332" s="128" t="s">
        <v>130</v>
      </c>
      <c r="E332" s="129" t="s">
        <v>478</v>
      </c>
      <c r="F332" s="130" t="s">
        <v>479</v>
      </c>
      <c r="G332" s="131" t="s">
        <v>316</v>
      </c>
      <c r="H332" s="132">
        <v>1.4</v>
      </c>
      <c r="I332" s="133"/>
      <c r="J332" s="134">
        <f>ROUND(I332*H332,2)</f>
        <v>0</v>
      </c>
      <c r="K332" s="130" t="s">
        <v>134</v>
      </c>
      <c r="L332" s="32"/>
      <c r="M332" s="135" t="s">
        <v>3</v>
      </c>
      <c r="N332" s="136" t="s">
        <v>43</v>
      </c>
      <c r="P332" s="137">
        <f>O332*H332</f>
        <v>0</v>
      </c>
      <c r="Q332" s="137">
        <v>0</v>
      </c>
      <c r="R332" s="137">
        <f>Q332*H332</f>
        <v>0</v>
      </c>
      <c r="S332" s="137">
        <v>0</v>
      </c>
      <c r="T332" s="138">
        <f>S332*H332</f>
        <v>0</v>
      </c>
      <c r="AR332" s="139" t="s">
        <v>135</v>
      </c>
      <c r="AT332" s="139" t="s">
        <v>130</v>
      </c>
      <c r="AU332" s="139" t="s">
        <v>82</v>
      </c>
      <c r="AY332" s="17" t="s">
        <v>128</v>
      </c>
      <c r="BE332" s="140">
        <f>IF(N332="základní",J332,0)</f>
        <v>0</v>
      </c>
      <c r="BF332" s="140">
        <f>IF(N332="snížená",J332,0)</f>
        <v>0</v>
      </c>
      <c r="BG332" s="140">
        <f>IF(N332="zákl. přenesená",J332,0)</f>
        <v>0</v>
      </c>
      <c r="BH332" s="140">
        <f>IF(N332="sníž. přenesená",J332,0)</f>
        <v>0</v>
      </c>
      <c r="BI332" s="140">
        <f>IF(N332="nulová",J332,0)</f>
        <v>0</v>
      </c>
      <c r="BJ332" s="17" t="s">
        <v>80</v>
      </c>
      <c r="BK332" s="140">
        <f>ROUND(I332*H332,2)</f>
        <v>0</v>
      </c>
      <c r="BL332" s="17" t="s">
        <v>135</v>
      </c>
      <c r="BM332" s="139" t="s">
        <v>480</v>
      </c>
    </row>
    <row r="333" spans="2:65" s="1" customFormat="1">
      <c r="B333" s="32"/>
      <c r="D333" s="141" t="s">
        <v>137</v>
      </c>
      <c r="F333" s="142" t="s">
        <v>481</v>
      </c>
      <c r="I333" s="143"/>
      <c r="L333" s="32"/>
      <c r="M333" s="144"/>
      <c r="T333" s="53"/>
      <c r="AT333" s="17" t="s">
        <v>137</v>
      </c>
      <c r="AU333" s="17" t="s">
        <v>82</v>
      </c>
    </row>
    <row r="334" spans="2:65" s="13" customFormat="1">
      <c r="B334" s="152"/>
      <c r="D334" s="146" t="s">
        <v>139</v>
      </c>
      <c r="E334" s="153" t="s">
        <v>3</v>
      </c>
      <c r="F334" s="154" t="s">
        <v>470</v>
      </c>
      <c r="H334" s="155">
        <v>1.4</v>
      </c>
      <c r="I334" s="156"/>
      <c r="L334" s="152"/>
      <c r="M334" s="157"/>
      <c r="T334" s="158"/>
      <c r="AT334" s="153" t="s">
        <v>139</v>
      </c>
      <c r="AU334" s="153" t="s">
        <v>82</v>
      </c>
      <c r="AV334" s="13" t="s">
        <v>82</v>
      </c>
      <c r="AW334" s="13" t="s">
        <v>33</v>
      </c>
      <c r="AX334" s="13" t="s">
        <v>72</v>
      </c>
      <c r="AY334" s="153" t="s">
        <v>128</v>
      </c>
    </row>
    <row r="335" spans="2:65" s="14" customFormat="1">
      <c r="B335" s="159"/>
      <c r="D335" s="146" t="s">
        <v>139</v>
      </c>
      <c r="E335" s="160" t="s">
        <v>3</v>
      </c>
      <c r="F335" s="161" t="s">
        <v>142</v>
      </c>
      <c r="H335" s="162">
        <v>1.4</v>
      </c>
      <c r="I335" s="163"/>
      <c r="L335" s="159"/>
      <c r="M335" s="164"/>
      <c r="T335" s="165"/>
      <c r="AT335" s="160" t="s">
        <v>139</v>
      </c>
      <c r="AU335" s="160" t="s">
        <v>82</v>
      </c>
      <c r="AV335" s="14" t="s">
        <v>135</v>
      </c>
      <c r="AW335" s="14" t="s">
        <v>33</v>
      </c>
      <c r="AX335" s="14" t="s">
        <v>80</v>
      </c>
      <c r="AY335" s="160" t="s">
        <v>128</v>
      </c>
    </row>
    <row r="336" spans="2:65" s="11" customFormat="1" ht="22.9" customHeight="1">
      <c r="B336" s="115"/>
      <c r="D336" s="116" t="s">
        <v>71</v>
      </c>
      <c r="E336" s="125" t="s">
        <v>482</v>
      </c>
      <c r="F336" s="125" t="s">
        <v>483</v>
      </c>
      <c r="I336" s="118"/>
      <c r="J336" s="126">
        <f>BK336</f>
        <v>0</v>
      </c>
      <c r="L336" s="115"/>
      <c r="M336" s="120"/>
      <c r="P336" s="121">
        <f>SUM(P337:P341)</f>
        <v>0</v>
      </c>
      <c r="R336" s="121">
        <f>SUM(R337:R341)</f>
        <v>0</v>
      </c>
      <c r="T336" s="122">
        <f>SUM(T337:T341)</f>
        <v>0</v>
      </c>
      <c r="AR336" s="116" t="s">
        <v>80</v>
      </c>
      <c r="AT336" s="123" t="s">
        <v>71</v>
      </c>
      <c r="AU336" s="123" t="s">
        <v>80</v>
      </c>
      <c r="AY336" s="116" t="s">
        <v>128</v>
      </c>
      <c r="BK336" s="124">
        <f>SUM(BK337:BK341)</f>
        <v>0</v>
      </c>
    </row>
    <row r="337" spans="2:65" s="1" customFormat="1" ht="37.9" customHeight="1">
      <c r="B337" s="127"/>
      <c r="C337" s="128" t="s">
        <v>484</v>
      </c>
      <c r="D337" s="128" t="s">
        <v>130</v>
      </c>
      <c r="E337" s="129" t="s">
        <v>485</v>
      </c>
      <c r="F337" s="130" t="s">
        <v>486</v>
      </c>
      <c r="G337" s="131" t="s">
        <v>181</v>
      </c>
      <c r="H337" s="132">
        <v>1</v>
      </c>
      <c r="I337" s="133"/>
      <c r="J337" s="134">
        <f>ROUND(I337*H337,2)</f>
        <v>0</v>
      </c>
      <c r="K337" s="130" t="s">
        <v>175</v>
      </c>
      <c r="L337" s="32"/>
      <c r="M337" s="135" t="s">
        <v>3</v>
      </c>
      <c r="N337" s="136" t="s">
        <v>43</v>
      </c>
      <c r="P337" s="137">
        <f>O337*H337</f>
        <v>0</v>
      </c>
      <c r="Q337" s="137">
        <v>0</v>
      </c>
      <c r="R337" s="137">
        <f>Q337*H337</f>
        <v>0</v>
      </c>
      <c r="S337" s="137">
        <v>0</v>
      </c>
      <c r="T337" s="138">
        <f>S337*H337</f>
        <v>0</v>
      </c>
      <c r="AR337" s="139" t="s">
        <v>135</v>
      </c>
      <c r="AT337" s="139" t="s">
        <v>130</v>
      </c>
      <c r="AU337" s="139" t="s">
        <v>82</v>
      </c>
      <c r="AY337" s="17" t="s">
        <v>128</v>
      </c>
      <c r="BE337" s="140">
        <f>IF(N337="základní",J337,0)</f>
        <v>0</v>
      </c>
      <c r="BF337" s="140">
        <f>IF(N337="snížená",J337,0)</f>
        <v>0</v>
      </c>
      <c r="BG337" s="140">
        <f>IF(N337="zákl. přenesená",J337,0)</f>
        <v>0</v>
      </c>
      <c r="BH337" s="140">
        <f>IF(N337="sníž. přenesená",J337,0)</f>
        <v>0</v>
      </c>
      <c r="BI337" s="140">
        <f>IF(N337="nulová",J337,0)</f>
        <v>0</v>
      </c>
      <c r="BJ337" s="17" t="s">
        <v>80</v>
      </c>
      <c r="BK337" s="140">
        <f>ROUND(I337*H337,2)</f>
        <v>0</v>
      </c>
      <c r="BL337" s="17" t="s">
        <v>135</v>
      </c>
      <c r="BM337" s="139" t="s">
        <v>487</v>
      </c>
    </row>
    <row r="338" spans="2:65" s="1" customFormat="1" ht="37.9" customHeight="1">
      <c r="B338" s="127"/>
      <c r="C338" s="128" t="s">
        <v>488</v>
      </c>
      <c r="D338" s="128" t="s">
        <v>130</v>
      </c>
      <c r="E338" s="129" t="s">
        <v>489</v>
      </c>
      <c r="F338" s="130" t="s">
        <v>490</v>
      </c>
      <c r="G338" s="131" t="s">
        <v>181</v>
      </c>
      <c r="H338" s="132">
        <v>1</v>
      </c>
      <c r="I338" s="133"/>
      <c r="J338" s="134">
        <f>ROUND(I338*H338,2)</f>
        <v>0</v>
      </c>
      <c r="K338" s="130" t="s">
        <v>175</v>
      </c>
      <c r="L338" s="32"/>
      <c r="M338" s="135" t="s">
        <v>3</v>
      </c>
      <c r="N338" s="136" t="s">
        <v>43</v>
      </c>
      <c r="P338" s="137">
        <f>O338*H338</f>
        <v>0</v>
      </c>
      <c r="Q338" s="137">
        <v>0</v>
      </c>
      <c r="R338" s="137">
        <f>Q338*H338</f>
        <v>0</v>
      </c>
      <c r="S338" s="137">
        <v>0</v>
      </c>
      <c r="T338" s="138">
        <f>S338*H338</f>
        <v>0</v>
      </c>
      <c r="AR338" s="139" t="s">
        <v>135</v>
      </c>
      <c r="AT338" s="139" t="s">
        <v>130</v>
      </c>
      <c r="AU338" s="139" t="s">
        <v>82</v>
      </c>
      <c r="AY338" s="17" t="s">
        <v>128</v>
      </c>
      <c r="BE338" s="140">
        <f>IF(N338="základní",J338,0)</f>
        <v>0</v>
      </c>
      <c r="BF338" s="140">
        <f>IF(N338="snížená",J338,0)</f>
        <v>0</v>
      </c>
      <c r="BG338" s="140">
        <f>IF(N338="zákl. přenesená",J338,0)</f>
        <v>0</v>
      </c>
      <c r="BH338" s="140">
        <f>IF(N338="sníž. přenesená",J338,0)</f>
        <v>0</v>
      </c>
      <c r="BI338" s="140">
        <f>IF(N338="nulová",J338,0)</f>
        <v>0</v>
      </c>
      <c r="BJ338" s="17" t="s">
        <v>80</v>
      </c>
      <c r="BK338" s="140">
        <f>ROUND(I338*H338,2)</f>
        <v>0</v>
      </c>
      <c r="BL338" s="17" t="s">
        <v>135</v>
      </c>
      <c r="BM338" s="139" t="s">
        <v>491</v>
      </c>
    </row>
    <row r="339" spans="2:65" s="1" customFormat="1" ht="37.9" customHeight="1">
      <c r="B339" s="127"/>
      <c r="C339" s="128" t="s">
        <v>492</v>
      </c>
      <c r="D339" s="128" t="s">
        <v>130</v>
      </c>
      <c r="E339" s="129" t="s">
        <v>493</v>
      </c>
      <c r="F339" s="130" t="s">
        <v>494</v>
      </c>
      <c r="G339" s="131" t="s">
        <v>181</v>
      </c>
      <c r="H339" s="132">
        <v>1</v>
      </c>
      <c r="I339" s="133"/>
      <c r="J339" s="134">
        <f>ROUND(I339*H339,2)</f>
        <v>0</v>
      </c>
      <c r="K339" s="130" t="s">
        <v>175</v>
      </c>
      <c r="L339" s="32"/>
      <c r="M339" s="135" t="s">
        <v>3</v>
      </c>
      <c r="N339" s="136" t="s">
        <v>43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135</v>
      </c>
      <c r="AT339" s="139" t="s">
        <v>130</v>
      </c>
      <c r="AU339" s="139" t="s">
        <v>82</v>
      </c>
      <c r="AY339" s="17" t="s">
        <v>128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7" t="s">
        <v>80</v>
      </c>
      <c r="BK339" s="140">
        <f>ROUND(I339*H339,2)</f>
        <v>0</v>
      </c>
      <c r="BL339" s="17" t="s">
        <v>135</v>
      </c>
      <c r="BM339" s="139" t="s">
        <v>495</v>
      </c>
    </row>
    <row r="340" spans="2:65" s="1" customFormat="1" ht="37.9" customHeight="1">
      <c r="B340" s="127"/>
      <c r="C340" s="128" t="s">
        <v>496</v>
      </c>
      <c r="D340" s="128" t="s">
        <v>130</v>
      </c>
      <c r="E340" s="129" t="s">
        <v>497</v>
      </c>
      <c r="F340" s="130" t="s">
        <v>486</v>
      </c>
      <c r="G340" s="131" t="s">
        <v>181</v>
      </c>
      <c r="H340" s="132">
        <v>1</v>
      </c>
      <c r="I340" s="133"/>
      <c r="J340" s="134">
        <f>ROUND(I340*H340,2)</f>
        <v>0</v>
      </c>
      <c r="K340" s="130" t="s">
        <v>175</v>
      </c>
      <c r="L340" s="32"/>
      <c r="M340" s="135" t="s">
        <v>3</v>
      </c>
      <c r="N340" s="136" t="s">
        <v>43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135</v>
      </c>
      <c r="AT340" s="139" t="s">
        <v>130</v>
      </c>
      <c r="AU340" s="139" t="s">
        <v>82</v>
      </c>
      <c r="AY340" s="17" t="s">
        <v>128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7" t="s">
        <v>80</v>
      </c>
      <c r="BK340" s="140">
        <f>ROUND(I340*H340,2)</f>
        <v>0</v>
      </c>
      <c r="BL340" s="17" t="s">
        <v>135</v>
      </c>
      <c r="BM340" s="139" t="s">
        <v>498</v>
      </c>
    </row>
    <row r="341" spans="2:65" s="1" customFormat="1" ht="37.9" customHeight="1">
      <c r="B341" s="127"/>
      <c r="C341" s="128" t="s">
        <v>499</v>
      </c>
      <c r="D341" s="128" t="s">
        <v>130</v>
      </c>
      <c r="E341" s="129" t="s">
        <v>500</v>
      </c>
      <c r="F341" s="130" t="s">
        <v>501</v>
      </c>
      <c r="G341" s="131" t="s">
        <v>181</v>
      </c>
      <c r="H341" s="132">
        <v>1</v>
      </c>
      <c r="I341" s="133"/>
      <c r="J341" s="134">
        <f>ROUND(I341*H341,2)</f>
        <v>0</v>
      </c>
      <c r="K341" s="130" t="s">
        <v>175</v>
      </c>
      <c r="L341" s="32"/>
      <c r="M341" s="135" t="s">
        <v>3</v>
      </c>
      <c r="N341" s="136" t="s">
        <v>43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135</v>
      </c>
      <c r="AT341" s="139" t="s">
        <v>130</v>
      </c>
      <c r="AU341" s="139" t="s">
        <v>82</v>
      </c>
      <c r="AY341" s="17" t="s">
        <v>128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7" t="s">
        <v>80</v>
      </c>
      <c r="BK341" s="140">
        <f>ROUND(I341*H341,2)</f>
        <v>0</v>
      </c>
      <c r="BL341" s="17" t="s">
        <v>135</v>
      </c>
      <c r="BM341" s="139" t="s">
        <v>502</v>
      </c>
    </row>
    <row r="342" spans="2:65" s="11" customFormat="1" ht="22.9" customHeight="1">
      <c r="B342" s="115"/>
      <c r="D342" s="116" t="s">
        <v>71</v>
      </c>
      <c r="E342" s="125" t="s">
        <v>82</v>
      </c>
      <c r="F342" s="125" t="s">
        <v>503</v>
      </c>
      <c r="I342" s="118"/>
      <c r="J342" s="126">
        <f>BK342</f>
        <v>0</v>
      </c>
      <c r="L342" s="115"/>
      <c r="M342" s="120"/>
      <c r="P342" s="121">
        <f>SUM(P343:P354)</f>
        <v>0</v>
      </c>
      <c r="R342" s="121">
        <f>SUM(R343:R354)</f>
        <v>33.705410299999997</v>
      </c>
      <c r="T342" s="122">
        <f>SUM(T343:T354)</f>
        <v>0</v>
      </c>
      <c r="AR342" s="116" t="s">
        <v>80</v>
      </c>
      <c r="AT342" s="123" t="s">
        <v>71</v>
      </c>
      <c r="AU342" s="123" t="s">
        <v>80</v>
      </c>
      <c r="AY342" s="116" t="s">
        <v>128</v>
      </c>
      <c r="BK342" s="124">
        <f>SUM(BK343:BK354)</f>
        <v>0</v>
      </c>
    </row>
    <row r="343" spans="2:65" s="1" customFormat="1" ht="37.9" customHeight="1">
      <c r="B343" s="127"/>
      <c r="C343" s="128" t="s">
        <v>504</v>
      </c>
      <c r="D343" s="128" t="s">
        <v>130</v>
      </c>
      <c r="E343" s="129" t="s">
        <v>505</v>
      </c>
      <c r="F343" s="130" t="s">
        <v>506</v>
      </c>
      <c r="G343" s="131" t="s">
        <v>186</v>
      </c>
      <c r="H343" s="132">
        <v>58</v>
      </c>
      <c r="I343" s="133"/>
      <c r="J343" s="134">
        <f>ROUND(I343*H343,2)</f>
        <v>0</v>
      </c>
      <c r="K343" s="130" t="s">
        <v>134</v>
      </c>
      <c r="L343" s="32"/>
      <c r="M343" s="135" t="s">
        <v>3</v>
      </c>
      <c r="N343" s="136" t="s">
        <v>43</v>
      </c>
      <c r="P343" s="137">
        <f>O343*H343</f>
        <v>0</v>
      </c>
      <c r="Q343" s="137">
        <v>1.7000000000000001E-4</v>
      </c>
      <c r="R343" s="137">
        <f>Q343*H343</f>
        <v>9.8600000000000007E-3</v>
      </c>
      <c r="S343" s="137">
        <v>0</v>
      </c>
      <c r="T343" s="138">
        <f>S343*H343</f>
        <v>0</v>
      </c>
      <c r="AR343" s="139" t="s">
        <v>135</v>
      </c>
      <c r="AT343" s="139" t="s">
        <v>130</v>
      </c>
      <c r="AU343" s="139" t="s">
        <v>82</v>
      </c>
      <c r="AY343" s="17" t="s">
        <v>128</v>
      </c>
      <c r="BE343" s="140">
        <f>IF(N343="základní",J343,0)</f>
        <v>0</v>
      </c>
      <c r="BF343" s="140">
        <f>IF(N343="snížená",J343,0)</f>
        <v>0</v>
      </c>
      <c r="BG343" s="140">
        <f>IF(N343="zákl. přenesená",J343,0)</f>
        <v>0</v>
      </c>
      <c r="BH343" s="140">
        <f>IF(N343="sníž. přenesená",J343,0)</f>
        <v>0</v>
      </c>
      <c r="BI343" s="140">
        <f>IF(N343="nulová",J343,0)</f>
        <v>0</v>
      </c>
      <c r="BJ343" s="17" t="s">
        <v>80</v>
      </c>
      <c r="BK343" s="140">
        <f>ROUND(I343*H343,2)</f>
        <v>0</v>
      </c>
      <c r="BL343" s="17" t="s">
        <v>135</v>
      </c>
      <c r="BM343" s="139" t="s">
        <v>507</v>
      </c>
    </row>
    <row r="344" spans="2:65" s="1" customFormat="1">
      <c r="B344" s="32"/>
      <c r="D344" s="141" t="s">
        <v>137</v>
      </c>
      <c r="F344" s="142" t="s">
        <v>508</v>
      </c>
      <c r="I344" s="143"/>
      <c r="L344" s="32"/>
      <c r="M344" s="144"/>
      <c r="T344" s="53"/>
      <c r="AT344" s="17" t="s">
        <v>137</v>
      </c>
      <c r="AU344" s="17" t="s">
        <v>82</v>
      </c>
    </row>
    <row r="345" spans="2:65" s="12" customFormat="1">
      <c r="B345" s="145"/>
      <c r="D345" s="146" t="s">
        <v>139</v>
      </c>
      <c r="E345" s="147" t="s">
        <v>3</v>
      </c>
      <c r="F345" s="148" t="s">
        <v>140</v>
      </c>
      <c r="H345" s="147" t="s">
        <v>3</v>
      </c>
      <c r="I345" s="149"/>
      <c r="L345" s="145"/>
      <c r="M345" s="150"/>
      <c r="T345" s="151"/>
      <c r="AT345" s="147" t="s">
        <v>139</v>
      </c>
      <c r="AU345" s="147" t="s">
        <v>82</v>
      </c>
      <c r="AV345" s="12" t="s">
        <v>80</v>
      </c>
      <c r="AW345" s="12" t="s">
        <v>33</v>
      </c>
      <c r="AX345" s="12" t="s">
        <v>72</v>
      </c>
      <c r="AY345" s="147" t="s">
        <v>128</v>
      </c>
    </row>
    <row r="346" spans="2:65" s="13" customFormat="1">
      <c r="B346" s="152"/>
      <c r="D346" s="146" t="s">
        <v>139</v>
      </c>
      <c r="E346" s="153" t="s">
        <v>3</v>
      </c>
      <c r="F346" s="154" t="s">
        <v>432</v>
      </c>
      <c r="H346" s="155">
        <v>58</v>
      </c>
      <c r="I346" s="156"/>
      <c r="L346" s="152"/>
      <c r="M346" s="157"/>
      <c r="T346" s="158"/>
      <c r="AT346" s="153" t="s">
        <v>139</v>
      </c>
      <c r="AU346" s="153" t="s">
        <v>82</v>
      </c>
      <c r="AV346" s="13" t="s">
        <v>82</v>
      </c>
      <c r="AW346" s="13" t="s">
        <v>33</v>
      </c>
      <c r="AX346" s="13" t="s">
        <v>72</v>
      </c>
      <c r="AY346" s="153" t="s">
        <v>128</v>
      </c>
    </row>
    <row r="347" spans="2:65" s="14" customFormat="1">
      <c r="B347" s="159"/>
      <c r="D347" s="146" t="s">
        <v>139</v>
      </c>
      <c r="E347" s="160" t="s">
        <v>3</v>
      </c>
      <c r="F347" s="161" t="s">
        <v>142</v>
      </c>
      <c r="H347" s="162">
        <v>58</v>
      </c>
      <c r="I347" s="163"/>
      <c r="L347" s="159"/>
      <c r="M347" s="164"/>
      <c r="T347" s="165"/>
      <c r="AT347" s="160" t="s">
        <v>139</v>
      </c>
      <c r="AU347" s="160" t="s">
        <v>82</v>
      </c>
      <c r="AV347" s="14" t="s">
        <v>135</v>
      </c>
      <c r="AW347" s="14" t="s">
        <v>33</v>
      </c>
      <c r="AX347" s="14" t="s">
        <v>80</v>
      </c>
      <c r="AY347" s="160" t="s">
        <v>128</v>
      </c>
    </row>
    <row r="348" spans="2:65" s="1" customFormat="1" ht="24.2" customHeight="1">
      <c r="B348" s="127"/>
      <c r="C348" s="173" t="s">
        <v>509</v>
      </c>
      <c r="D348" s="173" t="s">
        <v>328</v>
      </c>
      <c r="E348" s="174" t="s">
        <v>510</v>
      </c>
      <c r="F348" s="175" t="s">
        <v>511</v>
      </c>
      <c r="G348" s="176" t="s">
        <v>186</v>
      </c>
      <c r="H348" s="177">
        <v>68.700999999999993</v>
      </c>
      <c r="I348" s="178"/>
      <c r="J348" s="179">
        <f>ROUND(I348*H348,2)</f>
        <v>0</v>
      </c>
      <c r="K348" s="175" t="s">
        <v>134</v>
      </c>
      <c r="L348" s="180"/>
      <c r="M348" s="181" t="s">
        <v>3</v>
      </c>
      <c r="N348" s="182" t="s">
        <v>43</v>
      </c>
      <c r="P348" s="137">
        <f>O348*H348</f>
        <v>0</v>
      </c>
      <c r="Q348" s="137">
        <v>2.9999999999999997E-4</v>
      </c>
      <c r="R348" s="137">
        <f>Q348*H348</f>
        <v>2.0610299999999995E-2</v>
      </c>
      <c r="S348" s="137">
        <v>0</v>
      </c>
      <c r="T348" s="138">
        <f>S348*H348</f>
        <v>0</v>
      </c>
      <c r="AR348" s="139" t="s">
        <v>171</v>
      </c>
      <c r="AT348" s="139" t="s">
        <v>328</v>
      </c>
      <c r="AU348" s="139" t="s">
        <v>82</v>
      </c>
      <c r="AY348" s="17" t="s">
        <v>128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7" t="s">
        <v>80</v>
      </c>
      <c r="BK348" s="140">
        <f>ROUND(I348*H348,2)</f>
        <v>0</v>
      </c>
      <c r="BL348" s="17" t="s">
        <v>135</v>
      </c>
      <c r="BM348" s="139" t="s">
        <v>512</v>
      </c>
    </row>
    <row r="349" spans="2:65" s="13" customFormat="1">
      <c r="B349" s="152"/>
      <c r="D349" s="146" t="s">
        <v>139</v>
      </c>
      <c r="F349" s="154" t="s">
        <v>513</v>
      </c>
      <c r="H349" s="155">
        <v>68.700999999999993</v>
      </c>
      <c r="I349" s="156"/>
      <c r="L349" s="152"/>
      <c r="M349" s="157"/>
      <c r="T349" s="158"/>
      <c r="AT349" s="153" t="s">
        <v>139</v>
      </c>
      <c r="AU349" s="153" t="s">
        <v>82</v>
      </c>
      <c r="AV349" s="13" t="s">
        <v>82</v>
      </c>
      <c r="AW349" s="13" t="s">
        <v>4</v>
      </c>
      <c r="AX349" s="13" t="s">
        <v>80</v>
      </c>
      <c r="AY349" s="153" t="s">
        <v>128</v>
      </c>
    </row>
    <row r="350" spans="2:65" s="1" customFormat="1" ht="55.5" customHeight="1">
      <c r="B350" s="127"/>
      <c r="C350" s="128" t="s">
        <v>514</v>
      </c>
      <c r="D350" s="128" t="s">
        <v>130</v>
      </c>
      <c r="E350" s="129" t="s">
        <v>515</v>
      </c>
      <c r="F350" s="130" t="s">
        <v>516</v>
      </c>
      <c r="G350" s="131" t="s">
        <v>208</v>
      </c>
      <c r="H350" s="132">
        <v>123</v>
      </c>
      <c r="I350" s="133"/>
      <c r="J350" s="134">
        <f>ROUND(I350*H350,2)</f>
        <v>0</v>
      </c>
      <c r="K350" s="130" t="s">
        <v>134</v>
      </c>
      <c r="L350" s="32"/>
      <c r="M350" s="135" t="s">
        <v>3</v>
      </c>
      <c r="N350" s="136" t="s">
        <v>43</v>
      </c>
      <c r="P350" s="137">
        <f>O350*H350</f>
        <v>0</v>
      </c>
      <c r="Q350" s="137">
        <v>0.27378000000000002</v>
      </c>
      <c r="R350" s="137">
        <f>Q350*H350</f>
        <v>33.674939999999999</v>
      </c>
      <c r="S350" s="137">
        <v>0</v>
      </c>
      <c r="T350" s="138">
        <f>S350*H350</f>
        <v>0</v>
      </c>
      <c r="AR350" s="139" t="s">
        <v>135</v>
      </c>
      <c r="AT350" s="139" t="s">
        <v>130</v>
      </c>
      <c r="AU350" s="139" t="s">
        <v>82</v>
      </c>
      <c r="AY350" s="17" t="s">
        <v>128</v>
      </c>
      <c r="BE350" s="140">
        <f>IF(N350="základní",J350,0)</f>
        <v>0</v>
      </c>
      <c r="BF350" s="140">
        <f>IF(N350="snížená",J350,0)</f>
        <v>0</v>
      </c>
      <c r="BG350" s="140">
        <f>IF(N350="zákl. přenesená",J350,0)</f>
        <v>0</v>
      </c>
      <c r="BH350" s="140">
        <f>IF(N350="sníž. přenesená",J350,0)</f>
        <v>0</v>
      </c>
      <c r="BI350" s="140">
        <f>IF(N350="nulová",J350,0)</f>
        <v>0</v>
      </c>
      <c r="BJ350" s="17" t="s">
        <v>80</v>
      </c>
      <c r="BK350" s="140">
        <f>ROUND(I350*H350,2)</f>
        <v>0</v>
      </c>
      <c r="BL350" s="17" t="s">
        <v>135</v>
      </c>
      <c r="BM350" s="139" t="s">
        <v>517</v>
      </c>
    </row>
    <row r="351" spans="2:65" s="1" customFormat="1">
      <c r="B351" s="32"/>
      <c r="D351" s="141" t="s">
        <v>137</v>
      </c>
      <c r="F351" s="142" t="s">
        <v>518</v>
      </c>
      <c r="I351" s="143"/>
      <c r="L351" s="32"/>
      <c r="M351" s="144"/>
      <c r="T351" s="53"/>
      <c r="AT351" s="17" t="s">
        <v>137</v>
      </c>
      <c r="AU351" s="17" t="s">
        <v>82</v>
      </c>
    </row>
    <row r="352" spans="2:65" s="12" customFormat="1">
      <c r="B352" s="145"/>
      <c r="D352" s="146" t="s">
        <v>139</v>
      </c>
      <c r="E352" s="147" t="s">
        <v>3</v>
      </c>
      <c r="F352" s="148" t="s">
        <v>140</v>
      </c>
      <c r="H352" s="147" t="s">
        <v>3</v>
      </c>
      <c r="I352" s="149"/>
      <c r="L352" s="145"/>
      <c r="M352" s="150"/>
      <c r="T352" s="151"/>
      <c r="AT352" s="147" t="s">
        <v>139</v>
      </c>
      <c r="AU352" s="147" t="s">
        <v>82</v>
      </c>
      <c r="AV352" s="12" t="s">
        <v>80</v>
      </c>
      <c r="AW352" s="12" t="s">
        <v>33</v>
      </c>
      <c r="AX352" s="12" t="s">
        <v>72</v>
      </c>
      <c r="AY352" s="147" t="s">
        <v>128</v>
      </c>
    </row>
    <row r="353" spans="2:65" s="13" customFormat="1">
      <c r="B353" s="152"/>
      <c r="D353" s="146" t="s">
        <v>139</v>
      </c>
      <c r="E353" s="153" t="s">
        <v>3</v>
      </c>
      <c r="F353" s="154" t="s">
        <v>519</v>
      </c>
      <c r="H353" s="155">
        <v>123</v>
      </c>
      <c r="I353" s="156"/>
      <c r="L353" s="152"/>
      <c r="M353" s="157"/>
      <c r="T353" s="158"/>
      <c r="AT353" s="153" t="s">
        <v>139</v>
      </c>
      <c r="AU353" s="153" t="s">
        <v>82</v>
      </c>
      <c r="AV353" s="13" t="s">
        <v>82</v>
      </c>
      <c r="AW353" s="13" t="s">
        <v>33</v>
      </c>
      <c r="AX353" s="13" t="s">
        <v>72</v>
      </c>
      <c r="AY353" s="153" t="s">
        <v>128</v>
      </c>
    </row>
    <row r="354" spans="2:65" s="14" customFormat="1">
      <c r="B354" s="159"/>
      <c r="D354" s="146" t="s">
        <v>139</v>
      </c>
      <c r="E354" s="160" t="s">
        <v>3</v>
      </c>
      <c r="F354" s="161" t="s">
        <v>142</v>
      </c>
      <c r="H354" s="162">
        <v>123</v>
      </c>
      <c r="I354" s="163"/>
      <c r="L354" s="159"/>
      <c r="M354" s="164"/>
      <c r="T354" s="165"/>
      <c r="AT354" s="160" t="s">
        <v>139</v>
      </c>
      <c r="AU354" s="160" t="s">
        <v>82</v>
      </c>
      <c r="AV354" s="14" t="s">
        <v>135</v>
      </c>
      <c r="AW354" s="14" t="s">
        <v>33</v>
      </c>
      <c r="AX354" s="14" t="s">
        <v>80</v>
      </c>
      <c r="AY354" s="160" t="s">
        <v>128</v>
      </c>
    </row>
    <row r="355" spans="2:65" s="11" customFormat="1" ht="22.9" customHeight="1">
      <c r="B355" s="115"/>
      <c r="D355" s="116" t="s">
        <v>71</v>
      </c>
      <c r="E355" s="125" t="s">
        <v>147</v>
      </c>
      <c r="F355" s="125" t="s">
        <v>520</v>
      </c>
      <c r="I355" s="118"/>
      <c r="J355" s="126">
        <f>BK355</f>
        <v>0</v>
      </c>
      <c r="L355" s="115"/>
      <c r="M355" s="120"/>
      <c r="P355" s="121">
        <f>SUM(P356:P359)</f>
        <v>0</v>
      </c>
      <c r="R355" s="121">
        <f>SUM(R356:R359)</f>
        <v>0</v>
      </c>
      <c r="T355" s="122">
        <f>SUM(T356:T359)</f>
        <v>8.8000000000000007</v>
      </c>
      <c r="AR355" s="116" t="s">
        <v>80</v>
      </c>
      <c r="AT355" s="123" t="s">
        <v>71</v>
      </c>
      <c r="AU355" s="123" t="s">
        <v>80</v>
      </c>
      <c r="AY355" s="116" t="s">
        <v>128</v>
      </c>
      <c r="BK355" s="124">
        <f>SUM(BK356:BK359)</f>
        <v>0</v>
      </c>
    </row>
    <row r="356" spans="2:65" s="1" customFormat="1" ht="37.9" customHeight="1">
      <c r="B356" s="127"/>
      <c r="C356" s="128" t="s">
        <v>521</v>
      </c>
      <c r="D356" s="128" t="s">
        <v>130</v>
      </c>
      <c r="E356" s="129" t="s">
        <v>522</v>
      </c>
      <c r="F356" s="130" t="s">
        <v>523</v>
      </c>
      <c r="G356" s="131" t="s">
        <v>223</v>
      </c>
      <c r="H356" s="132">
        <v>4</v>
      </c>
      <c r="I356" s="133"/>
      <c r="J356" s="134">
        <f>ROUND(I356*H356,2)</f>
        <v>0</v>
      </c>
      <c r="K356" s="130" t="s">
        <v>187</v>
      </c>
      <c r="L356" s="32"/>
      <c r="M356" s="135" t="s">
        <v>3</v>
      </c>
      <c r="N356" s="136" t="s">
        <v>43</v>
      </c>
      <c r="P356" s="137">
        <f>O356*H356</f>
        <v>0</v>
      </c>
      <c r="Q356" s="137">
        <v>0</v>
      </c>
      <c r="R356" s="137">
        <f>Q356*H356</f>
        <v>0</v>
      </c>
      <c r="S356" s="137">
        <v>2.2000000000000002</v>
      </c>
      <c r="T356" s="138">
        <f>S356*H356</f>
        <v>8.8000000000000007</v>
      </c>
      <c r="AR356" s="139" t="s">
        <v>135</v>
      </c>
      <c r="AT356" s="139" t="s">
        <v>130</v>
      </c>
      <c r="AU356" s="139" t="s">
        <v>82</v>
      </c>
      <c r="AY356" s="17" t="s">
        <v>128</v>
      </c>
      <c r="BE356" s="140">
        <f>IF(N356="základní",J356,0)</f>
        <v>0</v>
      </c>
      <c r="BF356" s="140">
        <f>IF(N356="snížená",J356,0)</f>
        <v>0</v>
      </c>
      <c r="BG356" s="140">
        <f>IF(N356="zákl. přenesená",J356,0)</f>
        <v>0</v>
      </c>
      <c r="BH356" s="140">
        <f>IF(N356="sníž. přenesená",J356,0)</f>
        <v>0</v>
      </c>
      <c r="BI356" s="140">
        <f>IF(N356="nulová",J356,0)</f>
        <v>0</v>
      </c>
      <c r="BJ356" s="17" t="s">
        <v>80</v>
      </c>
      <c r="BK356" s="140">
        <f>ROUND(I356*H356,2)</f>
        <v>0</v>
      </c>
      <c r="BL356" s="17" t="s">
        <v>135</v>
      </c>
      <c r="BM356" s="139" t="s">
        <v>524</v>
      </c>
    </row>
    <row r="357" spans="2:65" s="12" customFormat="1">
      <c r="B357" s="145"/>
      <c r="D357" s="146" t="s">
        <v>139</v>
      </c>
      <c r="E357" s="147" t="s">
        <v>3</v>
      </c>
      <c r="F357" s="148" t="s">
        <v>525</v>
      </c>
      <c r="H357" s="147" t="s">
        <v>3</v>
      </c>
      <c r="I357" s="149"/>
      <c r="L357" s="145"/>
      <c r="M357" s="150"/>
      <c r="T357" s="151"/>
      <c r="AT357" s="147" t="s">
        <v>139</v>
      </c>
      <c r="AU357" s="147" t="s">
        <v>82</v>
      </c>
      <c r="AV357" s="12" t="s">
        <v>80</v>
      </c>
      <c r="AW357" s="12" t="s">
        <v>33</v>
      </c>
      <c r="AX357" s="12" t="s">
        <v>72</v>
      </c>
      <c r="AY357" s="147" t="s">
        <v>128</v>
      </c>
    </row>
    <row r="358" spans="2:65" s="13" customFormat="1">
      <c r="B358" s="152"/>
      <c r="D358" s="146" t="s">
        <v>139</v>
      </c>
      <c r="E358" s="153" t="s">
        <v>3</v>
      </c>
      <c r="F358" s="154" t="s">
        <v>526</v>
      </c>
      <c r="H358" s="155">
        <v>4</v>
      </c>
      <c r="I358" s="156"/>
      <c r="L358" s="152"/>
      <c r="M358" s="157"/>
      <c r="T358" s="158"/>
      <c r="AT358" s="153" t="s">
        <v>139</v>
      </c>
      <c r="AU358" s="153" t="s">
        <v>82</v>
      </c>
      <c r="AV358" s="13" t="s">
        <v>82</v>
      </c>
      <c r="AW358" s="13" t="s">
        <v>33</v>
      </c>
      <c r="AX358" s="13" t="s">
        <v>72</v>
      </c>
      <c r="AY358" s="153" t="s">
        <v>128</v>
      </c>
    </row>
    <row r="359" spans="2:65" s="14" customFormat="1">
      <c r="B359" s="159"/>
      <c r="D359" s="146" t="s">
        <v>139</v>
      </c>
      <c r="E359" s="160" t="s">
        <v>3</v>
      </c>
      <c r="F359" s="161" t="s">
        <v>142</v>
      </c>
      <c r="H359" s="162">
        <v>4</v>
      </c>
      <c r="I359" s="163"/>
      <c r="L359" s="159"/>
      <c r="M359" s="164"/>
      <c r="T359" s="165"/>
      <c r="AT359" s="160" t="s">
        <v>139</v>
      </c>
      <c r="AU359" s="160" t="s">
        <v>82</v>
      </c>
      <c r="AV359" s="14" t="s">
        <v>135</v>
      </c>
      <c r="AW359" s="14" t="s">
        <v>33</v>
      </c>
      <c r="AX359" s="14" t="s">
        <v>80</v>
      </c>
      <c r="AY359" s="160" t="s">
        <v>128</v>
      </c>
    </row>
    <row r="360" spans="2:65" s="11" customFormat="1" ht="22.9" customHeight="1">
      <c r="B360" s="115"/>
      <c r="D360" s="116" t="s">
        <v>71</v>
      </c>
      <c r="E360" s="125" t="s">
        <v>135</v>
      </c>
      <c r="F360" s="125" t="s">
        <v>527</v>
      </c>
      <c r="I360" s="118"/>
      <c r="J360" s="126">
        <f>BK360</f>
        <v>0</v>
      </c>
      <c r="L360" s="115"/>
      <c r="M360" s="120"/>
      <c r="P360" s="121">
        <f>SUM(P361:P363)</f>
        <v>0</v>
      </c>
      <c r="R360" s="121">
        <f>SUM(R361:R363)</f>
        <v>0</v>
      </c>
      <c r="T360" s="122">
        <f>SUM(T361:T363)</f>
        <v>0</v>
      </c>
      <c r="AR360" s="116" t="s">
        <v>80</v>
      </c>
      <c r="AT360" s="123" t="s">
        <v>71</v>
      </c>
      <c r="AU360" s="123" t="s">
        <v>80</v>
      </c>
      <c r="AY360" s="116" t="s">
        <v>128</v>
      </c>
      <c r="BK360" s="124">
        <f>SUM(BK361:BK363)</f>
        <v>0</v>
      </c>
    </row>
    <row r="361" spans="2:65" s="1" customFormat="1" ht="33" customHeight="1">
      <c r="B361" s="127"/>
      <c r="C361" s="128" t="s">
        <v>528</v>
      </c>
      <c r="D361" s="128" t="s">
        <v>130</v>
      </c>
      <c r="E361" s="129" t="s">
        <v>529</v>
      </c>
      <c r="F361" s="130" t="s">
        <v>530</v>
      </c>
      <c r="G361" s="131" t="s">
        <v>223</v>
      </c>
      <c r="H361" s="132">
        <v>3.52</v>
      </c>
      <c r="I361" s="133"/>
      <c r="J361" s="134">
        <f>ROUND(I361*H361,2)</f>
        <v>0</v>
      </c>
      <c r="K361" s="130" t="s">
        <v>187</v>
      </c>
      <c r="L361" s="32"/>
      <c r="M361" s="135" t="s">
        <v>3</v>
      </c>
      <c r="N361" s="136" t="s">
        <v>43</v>
      </c>
      <c r="P361" s="137">
        <f>O361*H361</f>
        <v>0</v>
      </c>
      <c r="Q361" s="137">
        <v>0</v>
      </c>
      <c r="R361" s="137">
        <f>Q361*H361</f>
        <v>0</v>
      </c>
      <c r="S361" s="137">
        <v>0</v>
      </c>
      <c r="T361" s="138">
        <f>S361*H361</f>
        <v>0</v>
      </c>
      <c r="AR361" s="139" t="s">
        <v>135</v>
      </c>
      <c r="AT361" s="139" t="s">
        <v>130</v>
      </c>
      <c r="AU361" s="139" t="s">
        <v>82</v>
      </c>
      <c r="AY361" s="17" t="s">
        <v>128</v>
      </c>
      <c r="BE361" s="140">
        <f>IF(N361="základní",J361,0)</f>
        <v>0</v>
      </c>
      <c r="BF361" s="140">
        <f>IF(N361="snížená",J361,0)</f>
        <v>0</v>
      </c>
      <c r="BG361" s="140">
        <f>IF(N361="zákl. přenesená",J361,0)</f>
        <v>0</v>
      </c>
      <c r="BH361" s="140">
        <f>IF(N361="sníž. přenesená",J361,0)</f>
        <v>0</v>
      </c>
      <c r="BI361" s="140">
        <f>IF(N361="nulová",J361,0)</f>
        <v>0</v>
      </c>
      <c r="BJ361" s="17" t="s">
        <v>80</v>
      </c>
      <c r="BK361" s="140">
        <f>ROUND(I361*H361,2)</f>
        <v>0</v>
      </c>
      <c r="BL361" s="17" t="s">
        <v>135</v>
      </c>
      <c r="BM361" s="139" t="s">
        <v>531</v>
      </c>
    </row>
    <row r="362" spans="2:65" s="13" customFormat="1">
      <c r="B362" s="152"/>
      <c r="D362" s="146" t="s">
        <v>139</v>
      </c>
      <c r="E362" s="153" t="s">
        <v>3</v>
      </c>
      <c r="F362" s="154" t="s">
        <v>532</v>
      </c>
      <c r="H362" s="155">
        <v>3.52</v>
      </c>
      <c r="I362" s="156"/>
      <c r="L362" s="152"/>
      <c r="M362" s="157"/>
      <c r="T362" s="158"/>
      <c r="AT362" s="153" t="s">
        <v>139</v>
      </c>
      <c r="AU362" s="153" t="s">
        <v>82</v>
      </c>
      <c r="AV362" s="13" t="s">
        <v>82</v>
      </c>
      <c r="AW362" s="13" t="s">
        <v>33</v>
      </c>
      <c r="AX362" s="13" t="s">
        <v>72</v>
      </c>
      <c r="AY362" s="153" t="s">
        <v>128</v>
      </c>
    </row>
    <row r="363" spans="2:65" s="14" customFormat="1">
      <c r="B363" s="159"/>
      <c r="D363" s="146" t="s">
        <v>139</v>
      </c>
      <c r="E363" s="160" t="s">
        <v>3</v>
      </c>
      <c r="F363" s="161" t="s">
        <v>142</v>
      </c>
      <c r="H363" s="162">
        <v>3.52</v>
      </c>
      <c r="I363" s="163"/>
      <c r="L363" s="159"/>
      <c r="M363" s="164"/>
      <c r="T363" s="165"/>
      <c r="AT363" s="160" t="s">
        <v>139</v>
      </c>
      <c r="AU363" s="160" t="s">
        <v>82</v>
      </c>
      <c r="AV363" s="14" t="s">
        <v>135</v>
      </c>
      <c r="AW363" s="14" t="s">
        <v>33</v>
      </c>
      <c r="AX363" s="14" t="s">
        <v>80</v>
      </c>
      <c r="AY363" s="160" t="s">
        <v>128</v>
      </c>
    </row>
    <row r="364" spans="2:65" s="11" customFormat="1" ht="22.9" customHeight="1">
      <c r="B364" s="115"/>
      <c r="D364" s="116" t="s">
        <v>71</v>
      </c>
      <c r="E364" s="125" t="s">
        <v>156</v>
      </c>
      <c r="F364" s="125" t="s">
        <v>533</v>
      </c>
      <c r="I364" s="118"/>
      <c r="J364" s="126">
        <f>BK364</f>
        <v>0</v>
      </c>
      <c r="L364" s="115"/>
      <c r="M364" s="120"/>
      <c r="P364" s="121">
        <f>SUM(P365:P432)</f>
        <v>0</v>
      </c>
      <c r="R364" s="121">
        <f>SUM(R365:R432)</f>
        <v>268.13722000000001</v>
      </c>
      <c r="T364" s="122">
        <f>SUM(T365:T432)</f>
        <v>0</v>
      </c>
      <c r="AR364" s="116" t="s">
        <v>80</v>
      </c>
      <c r="AT364" s="123" t="s">
        <v>71</v>
      </c>
      <c r="AU364" s="123" t="s">
        <v>80</v>
      </c>
      <c r="AY364" s="116" t="s">
        <v>128</v>
      </c>
      <c r="BK364" s="124">
        <f>SUM(BK365:BK432)</f>
        <v>0</v>
      </c>
    </row>
    <row r="365" spans="2:65" s="1" customFormat="1" ht="37.9" customHeight="1">
      <c r="B365" s="127"/>
      <c r="C365" s="128" t="s">
        <v>534</v>
      </c>
      <c r="D365" s="128" t="s">
        <v>130</v>
      </c>
      <c r="E365" s="129" t="s">
        <v>535</v>
      </c>
      <c r="F365" s="130" t="s">
        <v>536</v>
      </c>
      <c r="G365" s="131" t="s">
        <v>186</v>
      </c>
      <c r="H365" s="132">
        <v>412</v>
      </c>
      <c r="I365" s="133"/>
      <c r="J365" s="134">
        <f>ROUND(I365*H365,2)</f>
        <v>0</v>
      </c>
      <c r="K365" s="130" t="s">
        <v>134</v>
      </c>
      <c r="L365" s="32"/>
      <c r="M365" s="135" t="s">
        <v>3</v>
      </c>
      <c r="N365" s="136" t="s">
        <v>43</v>
      </c>
      <c r="P365" s="137">
        <f>O365*H365</f>
        <v>0</v>
      </c>
      <c r="Q365" s="137">
        <v>0</v>
      </c>
      <c r="R365" s="137">
        <f>Q365*H365</f>
        <v>0</v>
      </c>
      <c r="S365" s="137">
        <v>0</v>
      </c>
      <c r="T365" s="138">
        <f>S365*H365</f>
        <v>0</v>
      </c>
      <c r="AR365" s="139" t="s">
        <v>135</v>
      </c>
      <c r="AT365" s="139" t="s">
        <v>130</v>
      </c>
      <c r="AU365" s="139" t="s">
        <v>82</v>
      </c>
      <c r="AY365" s="17" t="s">
        <v>128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7" t="s">
        <v>80</v>
      </c>
      <c r="BK365" s="140">
        <f>ROUND(I365*H365,2)</f>
        <v>0</v>
      </c>
      <c r="BL365" s="17" t="s">
        <v>135</v>
      </c>
      <c r="BM365" s="139" t="s">
        <v>537</v>
      </c>
    </row>
    <row r="366" spans="2:65" s="1" customFormat="1">
      <c r="B366" s="32"/>
      <c r="D366" s="141" t="s">
        <v>137</v>
      </c>
      <c r="F366" s="142" t="s">
        <v>538</v>
      </c>
      <c r="I366" s="143"/>
      <c r="L366" s="32"/>
      <c r="M366" s="144"/>
      <c r="T366" s="53"/>
      <c r="AT366" s="17" t="s">
        <v>137</v>
      </c>
      <c r="AU366" s="17" t="s">
        <v>82</v>
      </c>
    </row>
    <row r="367" spans="2:65" s="12" customFormat="1">
      <c r="B367" s="145"/>
      <c r="D367" s="146" t="s">
        <v>139</v>
      </c>
      <c r="E367" s="147" t="s">
        <v>3</v>
      </c>
      <c r="F367" s="148" t="s">
        <v>539</v>
      </c>
      <c r="H367" s="147" t="s">
        <v>3</v>
      </c>
      <c r="I367" s="149"/>
      <c r="L367" s="145"/>
      <c r="M367" s="150"/>
      <c r="T367" s="151"/>
      <c r="AT367" s="147" t="s">
        <v>139</v>
      </c>
      <c r="AU367" s="147" t="s">
        <v>82</v>
      </c>
      <c r="AV367" s="12" t="s">
        <v>80</v>
      </c>
      <c r="AW367" s="12" t="s">
        <v>33</v>
      </c>
      <c r="AX367" s="12" t="s">
        <v>72</v>
      </c>
      <c r="AY367" s="147" t="s">
        <v>128</v>
      </c>
    </row>
    <row r="368" spans="2:65" s="13" customFormat="1">
      <c r="B368" s="152"/>
      <c r="D368" s="146" t="s">
        <v>139</v>
      </c>
      <c r="E368" s="153" t="s">
        <v>3</v>
      </c>
      <c r="F368" s="154" t="s">
        <v>540</v>
      </c>
      <c r="H368" s="155">
        <v>412</v>
      </c>
      <c r="I368" s="156"/>
      <c r="L368" s="152"/>
      <c r="M368" s="157"/>
      <c r="T368" s="158"/>
      <c r="AT368" s="153" t="s">
        <v>139</v>
      </c>
      <c r="AU368" s="153" t="s">
        <v>82</v>
      </c>
      <c r="AV368" s="13" t="s">
        <v>82</v>
      </c>
      <c r="AW368" s="13" t="s">
        <v>33</v>
      </c>
      <c r="AX368" s="13" t="s">
        <v>72</v>
      </c>
      <c r="AY368" s="153" t="s">
        <v>128</v>
      </c>
    </row>
    <row r="369" spans="2:65" s="14" customFormat="1">
      <c r="B369" s="159"/>
      <c r="D369" s="146" t="s">
        <v>139</v>
      </c>
      <c r="E369" s="160" t="s">
        <v>3</v>
      </c>
      <c r="F369" s="161" t="s">
        <v>142</v>
      </c>
      <c r="H369" s="162">
        <v>412</v>
      </c>
      <c r="I369" s="163"/>
      <c r="L369" s="159"/>
      <c r="M369" s="164"/>
      <c r="T369" s="165"/>
      <c r="AT369" s="160" t="s">
        <v>139</v>
      </c>
      <c r="AU369" s="160" t="s">
        <v>82</v>
      </c>
      <c r="AV369" s="14" t="s">
        <v>135</v>
      </c>
      <c r="AW369" s="14" t="s">
        <v>33</v>
      </c>
      <c r="AX369" s="14" t="s">
        <v>80</v>
      </c>
      <c r="AY369" s="160" t="s">
        <v>128</v>
      </c>
    </row>
    <row r="370" spans="2:65" s="1" customFormat="1" ht="37.9" customHeight="1">
      <c r="B370" s="127"/>
      <c r="C370" s="128" t="s">
        <v>541</v>
      </c>
      <c r="D370" s="128" t="s">
        <v>130</v>
      </c>
      <c r="E370" s="129" t="s">
        <v>542</v>
      </c>
      <c r="F370" s="130" t="s">
        <v>543</v>
      </c>
      <c r="G370" s="131" t="s">
        <v>186</v>
      </c>
      <c r="H370" s="132">
        <v>412</v>
      </c>
      <c r="I370" s="133"/>
      <c r="J370" s="134">
        <f>ROUND(I370*H370,2)</f>
        <v>0</v>
      </c>
      <c r="K370" s="130" t="s">
        <v>134</v>
      </c>
      <c r="L370" s="32"/>
      <c r="M370" s="135" t="s">
        <v>3</v>
      </c>
      <c r="N370" s="136" t="s">
        <v>43</v>
      </c>
      <c r="P370" s="137">
        <f>O370*H370</f>
        <v>0</v>
      </c>
      <c r="Q370" s="137">
        <v>0</v>
      </c>
      <c r="R370" s="137">
        <f>Q370*H370</f>
        <v>0</v>
      </c>
      <c r="S370" s="137">
        <v>0</v>
      </c>
      <c r="T370" s="138">
        <f>S370*H370</f>
        <v>0</v>
      </c>
      <c r="AR370" s="139" t="s">
        <v>135</v>
      </c>
      <c r="AT370" s="139" t="s">
        <v>130</v>
      </c>
      <c r="AU370" s="139" t="s">
        <v>82</v>
      </c>
      <c r="AY370" s="17" t="s">
        <v>128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7" t="s">
        <v>80</v>
      </c>
      <c r="BK370" s="140">
        <f>ROUND(I370*H370,2)</f>
        <v>0</v>
      </c>
      <c r="BL370" s="17" t="s">
        <v>135</v>
      </c>
      <c r="BM370" s="139" t="s">
        <v>544</v>
      </c>
    </row>
    <row r="371" spans="2:65" s="1" customFormat="1">
      <c r="B371" s="32"/>
      <c r="D371" s="141" t="s">
        <v>137</v>
      </c>
      <c r="F371" s="142" t="s">
        <v>545</v>
      </c>
      <c r="I371" s="143"/>
      <c r="L371" s="32"/>
      <c r="M371" s="144"/>
      <c r="T371" s="53"/>
      <c r="AT371" s="17" t="s">
        <v>137</v>
      </c>
      <c r="AU371" s="17" t="s">
        <v>82</v>
      </c>
    </row>
    <row r="372" spans="2:65" s="12" customFormat="1">
      <c r="B372" s="145"/>
      <c r="D372" s="146" t="s">
        <v>139</v>
      </c>
      <c r="E372" s="147" t="s">
        <v>3</v>
      </c>
      <c r="F372" s="148" t="s">
        <v>539</v>
      </c>
      <c r="H372" s="147" t="s">
        <v>3</v>
      </c>
      <c r="I372" s="149"/>
      <c r="L372" s="145"/>
      <c r="M372" s="150"/>
      <c r="T372" s="151"/>
      <c r="AT372" s="147" t="s">
        <v>139</v>
      </c>
      <c r="AU372" s="147" t="s">
        <v>82</v>
      </c>
      <c r="AV372" s="12" t="s">
        <v>80</v>
      </c>
      <c r="AW372" s="12" t="s">
        <v>33</v>
      </c>
      <c r="AX372" s="12" t="s">
        <v>72</v>
      </c>
      <c r="AY372" s="147" t="s">
        <v>128</v>
      </c>
    </row>
    <row r="373" spans="2:65" s="13" customFormat="1">
      <c r="B373" s="152"/>
      <c r="D373" s="146" t="s">
        <v>139</v>
      </c>
      <c r="E373" s="153" t="s">
        <v>3</v>
      </c>
      <c r="F373" s="154" t="s">
        <v>540</v>
      </c>
      <c r="H373" s="155">
        <v>412</v>
      </c>
      <c r="I373" s="156"/>
      <c r="L373" s="152"/>
      <c r="M373" s="157"/>
      <c r="T373" s="158"/>
      <c r="AT373" s="153" t="s">
        <v>139</v>
      </c>
      <c r="AU373" s="153" t="s">
        <v>82</v>
      </c>
      <c r="AV373" s="13" t="s">
        <v>82</v>
      </c>
      <c r="AW373" s="13" t="s">
        <v>33</v>
      </c>
      <c r="AX373" s="13" t="s">
        <v>72</v>
      </c>
      <c r="AY373" s="153" t="s">
        <v>128</v>
      </c>
    </row>
    <row r="374" spans="2:65" s="14" customFormat="1">
      <c r="B374" s="159"/>
      <c r="D374" s="146" t="s">
        <v>139</v>
      </c>
      <c r="E374" s="160" t="s">
        <v>3</v>
      </c>
      <c r="F374" s="161" t="s">
        <v>142</v>
      </c>
      <c r="H374" s="162">
        <v>412</v>
      </c>
      <c r="I374" s="163"/>
      <c r="L374" s="159"/>
      <c r="M374" s="164"/>
      <c r="T374" s="165"/>
      <c r="AT374" s="160" t="s">
        <v>139</v>
      </c>
      <c r="AU374" s="160" t="s">
        <v>82</v>
      </c>
      <c r="AV374" s="14" t="s">
        <v>135</v>
      </c>
      <c r="AW374" s="14" t="s">
        <v>33</v>
      </c>
      <c r="AX374" s="14" t="s">
        <v>80</v>
      </c>
      <c r="AY374" s="160" t="s">
        <v>128</v>
      </c>
    </row>
    <row r="375" spans="2:65" s="1" customFormat="1" ht="37.9" customHeight="1">
      <c r="B375" s="127"/>
      <c r="C375" s="128" t="s">
        <v>546</v>
      </c>
      <c r="D375" s="128" t="s">
        <v>130</v>
      </c>
      <c r="E375" s="129" t="s">
        <v>547</v>
      </c>
      <c r="F375" s="130" t="s">
        <v>548</v>
      </c>
      <c r="G375" s="131" t="s">
        <v>186</v>
      </c>
      <c r="H375" s="132">
        <v>412</v>
      </c>
      <c r="I375" s="133"/>
      <c r="J375" s="134">
        <f>ROUND(I375*H375,2)</f>
        <v>0</v>
      </c>
      <c r="K375" s="130" t="s">
        <v>134</v>
      </c>
      <c r="L375" s="32"/>
      <c r="M375" s="135" t="s">
        <v>3</v>
      </c>
      <c r="N375" s="136" t="s">
        <v>43</v>
      </c>
      <c r="P375" s="137">
        <f>O375*H375</f>
        <v>0</v>
      </c>
      <c r="Q375" s="137">
        <v>0</v>
      </c>
      <c r="R375" s="137">
        <f>Q375*H375</f>
        <v>0</v>
      </c>
      <c r="S375" s="137">
        <v>0</v>
      </c>
      <c r="T375" s="138">
        <f>S375*H375</f>
        <v>0</v>
      </c>
      <c r="AR375" s="139" t="s">
        <v>135</v>
      </c>
      <c r="AT375" s="139" t="s">
        <v>130</v>
      </c>
      <c r="AU375" s="139" t="s">
        <v>82</v>
      </c>
      <c r="AY375" s="17" t="s">
        <v>128</v>
      </c>
      <c r="BE375" s="140">
        <f>IF(N375="základní",J375,0)</f>
        <v>0</v>
      </c>
      <c r="BF375" s="140">
        <f>IF(N375="snížená",J375,0)</f>
        <v>0</v>
      </c>
      <c r="BG375" s="140">
        <f>IF(N375="zákl. přenesená",J375,0)</f>
        <v>0</v>
      </c>
      <c r="BH375" s="140">
        <f>IF(N375="sníž. přenesená",J375,0)</f>
        <v>0</v>
      </c>
      <c r="BI375" s="140">
        <f>IF(N375="nulová",J375,0)</f>
        <v>0</v>
      </c>
      <c r="BJ375" s="17" t="s">
        <v>80</v>
      </c>
      <c r="BK375" s="140">
        <f>ROUND(I375*H375,2)</f>
        <v>0</v>
      </c>
      <c r="BL375" s="17" t="s">
        <v>135</v>
      </c>
      <c r="BM375" s="139" t="s">
        <v>549</v>
      </c>
    </row>
    <row r="376" spans="2:65" s="1" customFormat="1">
      <c r="B376" s="32"/>
      <c r="D376" s="141" t="s">
        <v>137</v>
      </c>
      <c r="F376" s="142" t="s">
        <v>550</v>
      </c>
      <c r="I376" s="143"/>
      <c r="L376" s="32"/>
      <c r="M376" s="144"/>
      <c r="T376" s="53"/>
      <c r="AT376" s="17" t="s">
        <v>137</v>
      </c>
      <c r="AU376" s="17" t="s">
        <v>82</v>
      </c>
    </row>
    <row r="377" spans="2:65" s="12" customFormat="1">
      <c r="B377" s="145"/>
      <c r="D377" s="146" t="s">
        <v>139</v>
      </c>
      <c r="E377" s="147" t="s">
        <v>3</v>
      </c>
      <c r="F377" s="148" t="s">
        <v>539</v>
      </c>
      <c r="H377" s="147" t="s">
        <v>3</v>
      </c>
      <c r="I377" s="149"/>
      <c r="L377" s="145"/>
      <c r="M377" s="150"/>
      <c r="T377" s="151"/>
      <c r="AT377" s="147" t="s">
        <v>139</v>
      </c>
      <c r="AU377" s="147" t="s">
        <v>82</v>
      </c>
      <c r="AV377" s="12" t="s">
        <v>80</v>
      </c>
      <c r="AW377" s="12" t="s">
        <v>33</v>
      </c>
      <c r="AX377" s="12" t="s">
        <v>72</v>
      </c>
      <c r="AY377" s="147" t="s">
        <v>128</v>
      </c>
    </row>
    <row r="378" spans="2:65" s="13" customFormat="1">
      <c r="B378" s="152"/>
      <c r="D378" s="146" t="s">
        <v>139</v>
      </c>
      <c r="E378" s="153" t="s">
        <v>3</v>
      </c>
      <c r="F378" s="154" t="s">
        <v>540</v>
      </c>
      <c r="H378" s="155">
        <v>412</v>
      </c>
      <c r="I378" s="156"/>
      <c r="L378" s="152"/>
      <c r="M378" s="157"/>
      <c r="T378" s="158"/>
      <c r="AT378" s="153" t="s">
        <v>139</v>
      </c>
      <c r="AU378" s="153" t="s">
        <v>82</v>
      </c>
      <c r="AV378" s="13" t="s">
        <v>82</v>
      </c>
      <c r="AW378" s="13" t="s">
        <v>33</v>
      </c>
      <c r="AX378" s="13" t="s">
        <v>72</v>
      </c>
      <c r="AY378" s="153" t="s">
        <v>128</v>
      </c>
    </row>
    <row r="379" spans="2:65" s="14" customFormat="1">
      <c r="B379" s="159"/>
      <c r="D379" s="146" t="s">
        <v>139</v>
      </c>
      <c r="E379" s="160" t="s">
        <v>3</v>
      </c>
      <c r="F379" s="161" t="s">
        <v>142</v>
      </c>
      <c r="H379" s="162">
        <v>412</v>
      </c>
      <c r="I379" s="163"/>
      <c r="L379" s="159"/>
      <c r="M379" s="164"/>
      <c r="T379" s="165"/>
      <c r="AT379" s="160" t="s">
        <v>139</v>
      </c>
      <c r="AU379" s="160" t="s">
        <v>82</v>
      </c>
      <c r="AV379" s="14" t="s">
        <v>135</v>
      </c>
      <c r="AW379" s="14" t="s">
        <v>33</v>
      </c>
      <c r="AX379" s="14" t="s">
        <v>80</v>
      </c>
      <c r="AY379" s="160" t="s">
        <v>128</v>
      </c>
    </row>
    <row r="380" spans="2:65" s="1" customFormat="1" ht="24.2" customHeight="1">
      <c r="B380" s="127"/>
      <c r="C380" s="128" t="s">
        <v>551</v>
      </c>
      <c r="D380" s="128" t="s">
        <v>130</v>
      </c>
      <c r="E380" s="129" t="s">
        <v>552</v>
      </c>
      <c r="F380" s="130" t="s">
        <v>553</v>
      </c>
      <c r="G380" s="131" t="s">
        <v>186</v>
      </c>
      <c r="H380" s="132">
        <v>124</v>
      </c>
      <c r="I380" s="133"/>
      <c r="J380" s="134">
        <f>ROUND(I380*H380,2)</f>
        <v>0</v>
      </c>
      <c r="K380" s="130" t="s">
        <v>187</v>
      </c>
      <c r="L380" s="32"/>
      <c r="M380" s="135" t="s">
        <v>3</v>
      </c>
      <c r="N380" s="136" t="s">
        <v>43</v>
      </c>
      <c r="P380" s="137">
        <f>O380*H380</f>
        <v>0</v>
      </c>
      <c r="Q380" s="137">
        <v>0</v>
      </c>
      <c r="R380" s="137">
        <f>Q380*H380</f>
        <v>0</v>
      </c>
      <c r="S380" s="137">
        <v>0</v>
      </c>
      <c r="T380" s="138">
        <f>S380*H380</f>
        <v>0</v>
      </c>
      <c r="AR380" s="139" t="s">
        <v>135</v>
      </c>
      <c r="AT380" s="139" t="s">
        <v>130</v>
      </c>
      <c r="AU380" s="139" t="s">
        <v>82</v>
      </c>
      <c r="AY380" s="17" t="s">
        <v>128</v>
      </c>
      <c r="BE380" s="140">
        <f>IF(N380="základní",J380,0)</f>
        <v>0</v>
      </c>
      <c r="BF380" s="140">
        <f>IF(N380="snížená",J380,0)</f>
        <v>0</v>
      </c>
      <c r="BG380" s="140">
        <f>IF(N380="zákl. přenesená",J380,0)</f>
        <v>0</v>
      </c>
      <c r="BH380" s="140">
        <f>IF(N380="sníž. přenesená",J380,0)</f>
        <v>0</v>
      </c>
      <c r="BI380" s="140">
        <f>IF(N380="nulová",J380,0)</f>
        <v>0</v>
      </c>
      <c r="BJ380" s="17" t="s">
        <v>80</v>
      </c>
      <c r="BK380" s="140">
        <f>ROUND(I380*H380,2)</f>
        <v>0</v>
      </c>
      <c r="BL380" s="17" t="s">
        <v>135</v>
      </c>
      <c r="BM380" s="139" t="s">
        <v>554</v>
      </c>
    </row>
    <row r="381" spans="2:65" s="12" customFormat="1">
      <c r="B381" s="145"/>
      <c r="D381" s="146" t="s">
        <v>139</v>
      </c>
      <c r="E381" s="147" t="s">
        <v>3</v>
      </c>
      <c r="F381" s="148" t="s">
        <v>140</v>
      </c>
      <c r="H381" s="147" t="s">
        <v>3</v>
      </c>
      <c r="I381" s="149"/>
      <c r="L381" s="145"/>
      <c r="M381" s="150"/>
      <c r="T381" s="151"/>
      <c r="AT381" s="147" t="s">
        <v>139</v>
      </c>
      <c r="AU381" s="147" t="s">
        <v>82</v>
      </c>
      <c r="AV381" s="12" t="s">
        <v>80</v>
      </c>
      <c r="AW381" s="12" t="s">
        <v>33</v>
      </c>
      <c r="AX381" s="12" t="s">
        <v>72</v>
      </c>
      <c r="AY381" s="147" t="s">
        <v>128</v>
      </c>
    </row>
    <row r="382" spans="2:65" s="12" customFormat="1">
      <c r="B382" s="145"/>
      <c r="D382" s="146" t="s">
        <v>139</v>
      </c>
      <c r="E382" s="147" t="s">
        <v>3</v>
      </c>
      <c r="F382" s="148" t="s">
        <v>555</v>
      </c>
      <c r="H382" s="147" t="s">
        <v>3</v>
      </c>
      <c r="I382" s="149"/>
      <c r="L382" s="145"/>
      <c r="M382" s="150"/>
      <c r="T382" s="151"/>
      <c r="AT382" s="147" t="s">
        <v>139</v>
      </c>
      <c r="AU382" s="147" t="s">
        <v>82</v>
      </c>
      <c r="AV382" s="12" t="s">
        <v>80</v>
      </c>
      <c r="AW382" s="12" t="s">
        <v>33</v>
      </c>
      <c r="AX382" s="12" t="s">
        <v>72</v>
      </c>
      <c r="AY382" s="147" t="s">
        <v>128</v>
      </c>
    </row>
    <row r="383" spans="2:65" s="13" customFormat="1">
      <c r="B383" s="152"/>
      <c r="D383" s="146" t="s">
        <v>139</v>
      </c>
      <c r="E383" s="153" t="s">
        <v>3</v>
      </c>
      <c r="F383" s="154" t="s">
        <v>556</v>
      </c>
      <c r="H383" s="155">
        <v>124</v>
      </c>
      <c r="I383" s="156"/>
      <c r="L383" s="152"/>
      <c r="M383" s="157"/>
      <c r="T383" s="158"/>
      <c r="AT383" s="153" t="s">
        <v>139</v>
      </c>
      <c r="AU383" s="153" t="s">
        <v>82</v>
      </c>
      <c r="AV383" s="13" t="s">
        <v>82</v>
      </c>
      <c r="AW383" s="13" t="s">
        <v>33</v>
      </c>
      <c r="AX383" s="13" t="s">
        <v>72</v>
      </c>
      <c r="AY383" s="153" t="s">
        <v>128</v>
      </c>
    </row>
    <row r="384" spans="2:65" s="14" customFormat="1">
      <c r="B384" s="159"/>
      <c r="D384" s="146" t="s">
        <v>139</v>
      </c>
      <c r="E384" s="160" t="s">
        <v>3</v>
      </c>
      <c r="F384" s="161" t="s">
        <v>142</v>
      </c>
      <c r="H384" s="162">
        <v>124</v>
      </c>
      <c r="I384" s="163"/>
      <c r="L384" s="159"/>
      <c r="M384" s="164"/>
      <c r="T384" s="165"/>
      <c r="AT384" s="160" t="s">
        <v>139</v>
      </c>
      <c r="AU384" s="160" t="s">
        <v>82</v>
      </c>
      <c r="AV384" s="14" t="s">
        <v>135</v>
      </c>
      <c r="AW384" s="14" t="s">
        <v>33</v>
      </c>
      <c r="AX384" s="14" t="s">
        <v>80</v>
      </c>
      <c r="AY384" s="160" t="s">
        <v>128</v>
      </c>
    </row>
    <row r="385" spans="2:65" s="1" customFormat="1" ht="24.2" customHeight="1">
      <c r="B385" s="127"/>
      <c r="C385" s="128" t="s">
        <v>557</v>
      </c>
      <c r="D385" s="128" t="s">
        <v>130</v>
      </c>
      <c r="E385" s="129" t="s">
        <v>558</v>
      </c>
      <c r="F385" s="130" t="s">
        <v>559</v>
      </c>
      <c r="G385" s="131" t="s">
        <v>186</v>
      </c>
      <c r="H385" s="132">
        <v>1623.8</v>
      </c>
      <c r="I385" s="133"/>
      <c r="J385" s="134">
        <f>ROUND(I385*H385,2)</f>
        <v>0</v>
      </c>
      <c r="K385" s="130" t="s">
        <v>187</v>
      </c>
      <c r="L385" s="32"/>
      <c r="M385" s="135" t="s">
        <v>3</v>
      </c>
      <c r="N385" s="136" t="s">
        <v>43</v>
      </c>
      <c r="P385" s="137">
        <f>O385*H385</f>
        <v>0</v>
      </c>
      <c r="Q385" s="137">
        <v>0</v>
      </c>
      <c r="R385" s="137">
        <f>Q385*H385</f>
        <v>0</v>
      </c>
      <c r="S385" s="137">
        <v>0</v>
      </c>
      <c r="T385" s="138">
        <f>S385*H385</f>
        <v>0</v>
      </c>
      <c r="AR385" s="139" t="s">
        <v>135</v>
      </c>
      <c r="AT385" s="139" t="s">
        <v>130</v>
      </c>
      <c r="AU385" s="139" t="s">
        <v>82</v>
      </c>
      <c r="AY385" s="17" t="s">
        <v>128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7" t="s">
        <v>80</v>
      </c>
      <c r="BK385" s="140">
        <f>ROUND(I385*H385,2)</f>
        <v>0</v>
      </c>
      <c r="BL385" s="17" t="s">
        <v>135</v>
      </c>
      <c r="BM385" s="139" t="s">
        <v>560</v>
      </c>
    </row>
    <row r="386" spans="2:65" s="12" customFormat="1">
      <c r="B386" s="145"/>
      <c r="D386" s="146" t="s">
        <v>139</v>
      </c>
      <c r="E386" s="147" t="s">
        <v>3</v>
      </c>
      <c r="F386" s="148" t="s">
        <v>561</v>
      </c>
      <c r="H386" s="147" t="s">
        <v>3</v>
      </c>
      <c r="I386" s="149"/>
      <c r="L386" s="145"/>
      <c r="M386" s="150"/>
      <c r="T386" s="151"/>
      <c r="AT386" s="147" t="s">
        <v>139</v>
      </c>
      <c r="AU386" s="147" t="s">
        <v>82</v>
      </c>
      <c r="AV386" s="12" t="s">
        <v>80</v>
      </c>
      <c r="AW386" s="12" t="s">
        <v>33</v>
      </c>
      <c r="AX386" s="12" t="s">
        <v>72</v>
      </c>
      <c r="AY386" s="147" t="s">
        <v>128</v>
      </c>
    </row>
    <row r="387" spans="2:65" s="13" customFormat="1">
      <c r="B387" s="152"/>
      <c r="D387" s="146" t="s">
        <v>139</v>
      </c>
      <c r="E387" s="153" t="s">
        <v>3</v>
      </c>
      <c r="F387" s="154" t="s">
        <v>562</v>
      </c>
      <c r="H387" s="155">
        <v>1243</v>
      </c>
      <c r="I387" s="156"/>
      <c r="L387" s="152"/>
      <c r="M387" s="157"/>
      <c r="T387" s="158"/>
      <c r="AT387" s="153" t="s">
        <v>139</v>
      </c>
      <c r="AU387" s="153" t="s">
        <v>82</v>
      </c>
      <c r="AV387" s="13" t="s">
        <v>82</v>
      </c>
      <c r="AW387" s="13" t="s">
        <v>33</v>
      </c>
      <c r="AX387" s="13" t="s">
        <v>72</v>
      </c>
      <c r="AY387" s="153" t="s">
        <v>128</v>
      </c>
    </row>
    <row r="388" spans="2:65" s="12" customFormat="1">
      <c r="B388" s="145"/>
      <c r="D388" s="146" t="s">
        <v>139</v>
      </c>
      <c r="E388" s="147" t="s">
        <v>3</v>
      </c>
      <c r="F388" s="148" t="s">
        <v>563</v>
      </c>
      <c r="H388" s="147" t="s">
        <v>3</v>
      </c>
      <c r="I388" s="149"/>
      <c r="L388" s="145"/>
      <c r="M388" s="150"/>
      <c r="T388" s="151"/>
      <c r="AT388" s="147" t="s">
        <v>139</v>
      </c>
      <c r="AU388" s="147" t="s">
        <v>82</v>
      </c>
      <c r="AV388" s="12" t="s">
        <v>80</v>
      </c>
      <c r="AW388" s="12" t="s">
        <v>33</v>
      </c>
      <c r="AX388" s="12" t="s">
        <v>72</v>
      </c>
      <c r="AY388" s="147" t="s">
        <v>128</v>
      </c>
    </row>
    <row r="389" spans="2:65" s="13" customFormat="1">
      <c r="B389" s="152"/>
      <c r="D389" s="146" t="s">
        <v>139</v>
      </c>
      <c r="E389" s="153" t="s">
        <v>3</v>
      </c>
      <c r="F389" s="154" t="s">
        <v>338</v>
      </c>
      <c r="H389" s="155">
        <v>194.1</v>
      </c>
      <c r="I389" s="156"/>
      <c r="L389" s="152"/>
      <c r="M389" s="157"/>
      <c r="T389" s="158"/>
      <c r="AT389" s="153" t="s">
        <v>139</v>
      </c>
      <c r="AU389" s="153" t="s">
        <v>82</v>
      </c>
      <c r="AV389" s="13" t="s">
        <v>82</v>
      </c>
      <c r="AW389" s="13" t="s">
        <v>33</v>
      </c>
      <c r="AX389" s="13" t="s">
        <v>72</v>
      </c>
      <c r="AY389" s="153" t="s">
        <v>128</v>
      </c>
    </row>
    <row r="390" spans="2:65" s="13" customFormat="1">
      <c r="B390" s="152"/>
      <c r="D390" s="146" t="s">
        <v>139</v>
      </c>
      <c r="E390" s="153" t="s">
        <v>3</v>
      </c>
      <c r="F390" s="154" t="s">
        <v>564</v>
      </c>
      <c r="H390" s="155">
        <v>102.9</v>
      </c>
      <c r="I390" s="156"/>
      <c r="L390" s="152"/>
      <c r="M390" s="157"/>
      <c r="T390" s="158"/>
      <c r="AT390" s="153" t="s">
        <v>139</v>
      </c>
      <c r="AU390" s="153" t="s">
        <v>82</v>
      </c>
      <c r="AV390" s="13" t="s">
        <v>82</v>
      </c>
      <c r="AW390" s="13" t="s">
        <v>33</v>
      </c>
      <c r="AX390" s="13" t="s">
        <v>72</v>
      </c>
      <c r="AY390" s="153" t="s">
        <v>128</v>
      </c>
    </row>
    <row r="391" spans="2:65" s="12" customFormat="1">
      <c r="B391" s="145"/>
      <c r="D391" s="146" t="s">
        <v>139</v>
      </c>
      <c r="E391" s="147" t="s">
        <v>3</v>
      </c>
      <c r="F391" s="148" t="s">
        <v>565</v>
      </c>
      <c r="H391" s="147" t="s">
        <v>3</v>
      </c>
      <c r="I391" s="149"/>
      <c r="L391" s="145"/>
      <c r="M391" s="150"/>
      <c r="T391" s="151"/>
      <c r="AT391" s="147" t="s">
        <v>139</v>
      </c>
      <c r="AU391" s="147" t="s">
        <v>82</v>
      </c>
      <c r="AV391" s="12" t="s">
        <v>80</v>
      </c>
      <c r="AW391" s="12" t="s">
        <v>33</v>
      </c>
      <c r="AX391" s="12" t="s">
        <v>72</v>
      </c>
      <c r="AY391" s="147" t="s">
        <v>128</v>
      </c>
    </row>
    <row r="392" spans="2:65" s="13" customFormat="1">
      <c r="B392" s="152"/>
      <c r="D392" s="146" t="s">
        <v>139</v>
      </c>
      <c r="E392" s="153" t="s">
        <v>3</v>
      </c>
      <c r="F392" s="154" t="s">
        <v>340</v>
      </c>
      <c r="H392" s="155">
        <v>83.8</v>
      </c>
      <c r="I392" s="156"/>
      <c r="L392" s="152"/>
      <c r="M392" s="157"/>
      <c r="T392" s="158"/>
      <c r="AT392" s="153" t="s">
        <v>139</v>
      </c>
      <c r="AU392" s="153" t="s">
        <v>82</v>
      </c>
      <c r="AV392" s="13" t="s">
        <v>82</v>
      </c>
      <c r="AW392" s="13" t="s">
        <v>33</v>
      </c>
      <c r="AX392" s="13" t="s">
        <v>72</v>
      </c>
      <c r="AY392" s="153" t="s">
        <v>128</v>
      </c>
    </row>
    <row r="393" spans="2:65" s="14" customFormat="1">
      <c r="B393" s="159"/>
      <c r="D393" s="146" t="s">
        <v>139</v>
      </c>
      <c r="E393" s="160" t="s">
        <v>3</v>
      </c>
      <c r="F393" s="161" t="s">
        <v>142</v>
      </c>
      <c r="H393" s="162">
        <v>1623.8</v>
      </c>
      <c r="I393" s="163"/>
      <c r="L393" s="159"/>
      <c r="M393" s="164"/>
      <c r="T393" s="165"/>
      <c r="AT393" s="160" t="s">
        <v>139</v>
      </c>
      <c r="AU393" s="160" t="s">
        <v>82</v>
      </c>
      <c r="AV393" s="14" t="s">
        <v>135</v>
      </c>
      <c r="AW393" s="14" t="s">
        <v>33</v>
      </c>
      <c r="AX393" s="14" t="s">
        <v>80</v>
      </c>
      <c r="AY393" s="160" t="s">
        <v>128</v>
      </c>
    </row>
    <row r="394" spans="2:65" s="1" customFormat="1" ht="24.2" customHeight="1">
      <c r="B394" s="127"/>
      <c r="C394" s="128" t="s">
        <v>566</v>
      </c>
      <c r="D394" s="128" t="s">
        <v>130</v>
      </c>
      <c r="E394" s="129" t="s">
        <v>567</v>
      </c>
      <c r="F394" s="130" t="s">
        <v>568</v>
      </c>
      <c r="G394" s="131" t="s">
        <v>186</v>
      </c>
      <c r="H394" s="132">
        <v>639</v>
      </c>
      <c r="I394" s="133"/>
      <c r="J394" s="134">
        <f>ROUND(I394*H394,2)</f>
        <v>0</v>
      </c>
      <c r="K394" s="130" t="s">
        <v>187</v>
      </c>
      <c r="L394" s="32"/>
      <c r="M394" s="135" t="s">
        <v>3</v>
      </c>
      <c r="N394" s="136" t="s">
        <v>43</v>
      </c>
      <c r="P394" s="137">
        <f>O394*H394</f>
        <v>0</v>
      </c>
      <c r="Q394" s="137">
        <v>0</v>
      </c>
      <c r="R394" s="137">
        <f>Q394*H394</f>
        <v>0</v>
      </c>
      <c r="S394" s="137">
        <v>0</v>
      </c>
      <c r="T394" s="138">
        <f>S394*H394</f>
        <v>0</v>
      </c>
      <c r="AR394" s="139" t="s">
        <v>135</v>
      </c>
      <c r="AT394" s="139" t="s">
        <v>130</v>
      </c>
      <c r="AU394" s="139" t="s">
        <v>82</v>
      </c>
      <c r="AY394" s="17" t="s">
        <v>128</v>
      </c>
      <c r="BE394" s="140">
        <f>IF(N394="základní",J394,0)</f>
        <v>0</v>
      </c>
      <c r="BF394" s="140">
        <f>IF(N394="snížená",J394,0)</f>
        <v>0</v>
      </c>
      <c r="BG394" s="140">
        <f>IF(N394="zákl. přenesená",J394,0)</f>
        <v>0</v>
      </c>
      <c r="BH394" s="140">
        <f>IF(N394="sníž. přenesená",J394,0)</f>
        <v>0</v>
      </c>
      <c r="BI394" s="140">
        <f>IF(N394="nulová",J394,0)</f>
        <v>0</v>
      </c>
      <c r="BJ394" s="17" t="s">
        <v>80</v>
      </c>
      <c r="BK394" s="140">
        <f>ROUND(I394*H394,2)</f>
        <v>0</v>
      </c>
      <c r="BL394" s="17" t="s">
        <v>135</v>
      </c>
      <c r="BM394" s="139" t="s">
        <v>569</v>
      </c>
    </row>
    <row r="395" spans="2:65" s="12" customFormat="1">
      <c r="B395" s="145"/>
      <c r="D395" s="146" t="s">
        <v>139</v>
      </c>
      <c r="E395" s="147" t="s">
        <v>3</v>
      </c>
      <c r="F395" s="148" t="s">
        <v>570</v>
      </c>
      <c r="H395" s="147" t="s">
        <v>3</v>
      </c>
      <c r="I395" s="149"/>
      <c r="L395" s="145"/>
      <c r="M395" s="150"/>
      <c r="T395" s="151"/>
      <c r="AT395" s="147" t="s">
        <v>139</v>
      </c>
      <c r="AU395" s="147" t="s">
        <v>82</v>
      </c>
      <c r="AV395" s="12" t="s">
        <v>80</v>
      </c>
      <c r="AW395" s="12" t="s">
        <v>33</v>
      </c>
      <c r="AX395" s="12" t="s">
        <v>72</v>
      </c>
      <c r="AY395" s="147" t="s">
        <v>128</v>
      </c>
    </row>
    <row r="396" spans="2:65" s="13" customFormat="1">
      <c r="B396" s="152"/>
      <c r="D396" s="146" t="s">
        <v>139</v>
      </c>
      <c r="E396" s="153" t="s">
        <v>3</v>
      </c>
      <c r="F396" s="154" t="s">
        <v>571</v>
      </c>
      <c r="H396" s="155">
        <v>639</v>
      </c>
      <c r="I396" s="156"/>
      <c r="L396" s="152"/>
      <c r="M396" s="157"/>
      <c r="T396" s="158"/>
      <c r="AT396" s="153" t="s">
        <v>139</v>
      </c>
      <c r="AU396" s="153" t="s">
        <v>82</v>
      </c>
      <c r="AV396" s="13" t="s">
        <v>82</v>
      </c>
      <c r="AW396" s="13" t="s">
        <v>33</v>
      </c>
      <c r="AX396" s="13" t="s">
        <v>72</v>
      </c>
      <c r="AY396" s="153" t="s">
        <v>128</v>
      </c>
    </row>
    <row r="397" spans="2:65" s="14" customFormat="1">
      <c r="B397" s="159"/>
      <c r="D397" s="146" t="s">
        <v>139</v>
      </c>
      <c r="E397" s="160" t="s">
        <v>3</v>
      </c>
      <c r="F397" s="161" t="s">
        <v>142</v>
      </c>
      <c r="H397" s="162">
        <v>639</v>
      </c>
      <c r="I397" s="163"/>
      <c r="L397" s="159"/>
      <c r="M397" s="164"/>
      <c r="T397" s="165"/>
      <c r="AT397" s="160" t="s">
        <v>139</v>
      </c>
      <c r="AU397" s="160" t="s">
        <v>82</v>
      </c>
      <c r="AV397" s="14" t="s">
        <v>135</v>
      </c>
      <c r="AW397" s="14" t="s">
        <v>33</v>
      </c>
      <c r="AX397" s="14" t="s">
        <v>80</v>
      </c>
      <c r="AY397" s="160" t="s">
        <v>128</v>
      </c>
    </row>
    <row r="398" spans="2:65" s="1" customFormat="1" ht="37.9" customHeight="1">
      <c r="B398" s="127"/>
      <c r="C398" s="128" t="s">
        <v>572</v>
      </c>
      <c r="D398" s="128" t="s">
        <v>130</v>
      </c>
      <c r="E398" s="129" t="s">
        <v>573</v>
      </c>
      <c r="F398" s="130" t="s">
        <v>574</v>
      </c>
      <c r="G398" s="131" t="s">
        <v>186</v>
      </c>
      <c r="H398" s="132">
        <v>1243</v>
      </c>
      <c r="I398" s="133"/>
      <c r="J398" s="134">
        <f>ROUND(I398*H398,2)</f>
        <v>0</v>
      </c>
      <c r="K398" s="130" t="s">
        <v>134</v>
      </c>
      <c r="L398" s="32"/>
      <c r="M398" s="135" t="s">
        <v>3</v>
      </c>
      <c r="N398" s="136" t="s">
        <v>43</v>
      </c>
      <c r="P398" s="137">
        <f>O398*H398</f>
        <v>0</v>
      </c>
      <c r="Q398" s="137">
        <v>0</v>
      </c>
      <c r="R398" s="137">
        <f>Q398*H398</f>
        <v>0</v>
      </c>
      <c r="S398" s="137">
        <v>0</v>
      </c>
      <c r="T398" s="138">
        <f>S398*H398</f>
        <v>0</v>
      </c>
      <c r="AR398" s="139" t="s">
        <v>135</v>
      </c>
      <c r="AT398" s="139" t="s">
        <v>130</v>
      </c>
      <c r="AU398" s="139" t="s">
        <v>82</v>
      </c>
      <c r="AY398" s="17" t="s">
        <v>128</v>
      </c>
      <c r="BE398" s="140">
        <f>IF(N398="základní",J398,0)</f>
        <v>0</v>
      </c>
      <c r="BF398" s="140">
        <f>IF(N398="snížená",J398,0)</f>
        <v>0</v>
      </c>
      <c r="BG398" s="140">
        <f>IF(N398="zákl. přenesená",J398,0)</f>
        <v>0</v>
      </c>
      <c r="BH398" s="140">
        <f>IF(N398="sníž. přenesená",J398,0)</f>
        <v>0</v>
      </c>
      <c r="BI398" s="140">
        <f>IF(N398="nulová",J398,0)</f>
        <v>0</v>
      </c>
      <c r="BJ398" s="17" t="s">
        <v>80</v>
      </c>
      <c r="BK398" s="140">
        <f>ROUND(I398*H398,2)</f>
        <v>0</v>
      </c>
      <c r="BL398" s="17" t="s">
        <v>135</v>
      </c>
      <c r="BM398" s="139" t="s">
        <v>575</v>
      </c>
    </row>
    <row r="399" spans="2:65" s="1" customFormat="1">
      <c r="B399" s="32"/>
      <c r="D399" s="141" t="s">
        <v>137</v>
      </c>
      <c r="F399" s="142" t="s">
        <v>576</v>
      </c>
      <c r="I399" s="143"/>
      <c r="L399" s="32"/>
      <c r="M399" s="144"/>
      <c r="T399" s="53"/>
      <c r="AT399" s="17" t="s">
        <v>137</v>
      </c>
      <c r="AU399" s="17" t="s">
        <v>82</v>
      </c>
    </row>
    <row r="400" spans="2:65" s="12" customFormat="1">
      <c r="B400" s="145"/>
      <c r="D400" s="146" t="s">
        <v>139</v>
      </c>
      <c r="E400" s="147" t="s">
        <v>3</v>
      </c>
      <c r="F400" s="148" t="s">
        <v>561</v>
      </c>
      <c r="H400" s="147" t="s">
        <v>3</v>
      </c>
      <c r="I400" s="149"/>
      <c r="L400" s="145"/>
      <c r="M400" s="150"/>
      <c r="T400" s="151"/>
      <c r="AT400" s="147" t="s">
        <v>139</v>
      </c>
      <c r="AU400" s="147" t="s">
        <v>82</v>
      </c>
      <c r="AV400" s="12" t="s">
        <v>80</v>
      </c>
      <c r="AW400" s="12" t="s">
        <v>33</v>
      </c>
      <c r="AX400" s="12" t="s">
        <v>72</v>
      </c>
      <c r="AY400" s="147" t="s">
        <v>128</v>
      </c>
    </row>
    <row r="401" spans="2:65" s="13" customFormat="1">
      <c r="B401" s="152"/>
      <c r="D401" s="146" t="s">
        <v>139</v>
      </c>
      <c r="E401" s="153" t="s">
        <v>3</v>
      </c>
      <c r="F401" s="154" t="s">
        <v>562</v>
      </c>
      <c r="H401" s="155">
        <v>1243</v>
      </c>
      <c r="I401" s="156"/>
      <c r="L401" s="152"/>
      <c r="M401" s="157"/>
      <c r="T401" s="158"/>
      <c r="AT401" s="153" t="s">
        <v>139</v>
      </c>
      <c r="AU401" s="153" t="s">
        <v>82</v>
      </c>
      <c r="AV401" s="13" t="s">
        <v>82</v>
      </c>
      <c r="AW401" s="13" t="s">
        <v>33</v>
      </c>
      <c r="AX401" s="13" t="s">
        <v>72</v>
      </c>
      <c r="AY401" s="153" t="s">
        <v>128</v>
      </c>
    </row>
    <row r="402" spans="2:65" s="14" customFormat="1">
      <c r="B402" s="159"/>
      <c r="D402" s="146" t="s">
        <v>139</v>
      </c>
      <c r="E402" s="160" t="s">
        <v>3</v>
      </c>
      <c r="F402" s="161" t="s">
        <v>142</v>
      </c>
      <c r="H402" s="162">
        <v>1243</v>
      </c>
      <c r="I402" s="163"/>
      <c r="L402" s="159"/>
      <c r="M402" s="164"/>
      <c r="T402" s="165"/>
      <c r="AT402" s="160" t="s">
        <v>139</v>
      </c>
      <c r="AU402" s="160" t="s">
        <v>82</v>
      </c>
      <c r="AV402" s="14" t="s">
        <v>135</v>
      </c>
      <c r="AW402" s="14" t="s">
        <v>33</v>
      </c>
      <c r="AX402" s="14" t="s">
        <v>80</v>
      </c>
      <c r="AY402" s="160" t="s">
        <v>128</v>
      </c>
    </row>
    <row r="403" spans="2:65" s="1" customFormat="1" ht="44.25" customHeight="1">
      <c r="B403" s="127"/>
      <c r="C403" s="128" t="s">
        <v>577</v>
      </c>
      <c r="D403" s="128" t="s">
        <v>130</v>
      </c>
      <c r="E403" s="129" t="s">
        <v>578</v>
      </c>
      <c r="F403" s="130" t="s">
        <v>579</v>
      </c>
      <c r="G403" s="131" t="s">
        <v>186</v>
      </c>
      <c r="H403" s="132">
        <v>1243</v>
      </c>
      <c r="I403" s="133"/>
      <c r="J403" s="134">
        <f>ROUND(I403*H403,2)</f>
        <v>0</v>
      </c>
      <c r="K403" s="130" t="s">
        <v>134</v>
      </c>
      <c r="L403" s="32"/>
      <c r="M403" s="135" t="s">
        <v>3</v>
      </c>
      <c r="N403" s="136" t="s">
        <v>43</v>
      </c>
      <c r="P403" s="137">
        <f>O403*H403</f>
        <v>0</v>
      </c>
      <c r="Q403" s="137">
        <v>0</v>
      </c>
      <c r="R403" s="137">
        <f>Q403*H403</f>
        <v>0</v>
      </c>
      <c r="S403" s="137">
        <v>0</v>
      </c>
      <c r="T403" s="138">
        <f>S403*H403</f>
        <v>0</v>
      </c>
      <c r="AR403" s="139" t="s">
        <v>135</v>
      </c>
      <c r="AT403" s="139" t="s">
        <v>130</v>
      </c>
      <c r="AU403" s="139" t="s">
        <v>82</v>
      </c>
      <c r="AY403" s="17" t="s">
        <v>128</v>
      </c>
      <c r="BE403" s="140">
        <f>IF(N403="základní",J403,0)</f>
        <v>0</v>
      </c>
      <c r="BF403" s="140">
        <f>IF(N403="snížená",J403,0)</f>
        <v>0</v>
      </c>
      <c r="BG403" s="140">
        <f>IF(N403="zákl. přenesená",J403,0)</f>
        <v>0</v>
      </c>
      <c r="BH403" s="140">
        <f>IF(N403="sníž. přenesená",J403,0)</f>
        <v>0</v>
      </c>
      <c r="BI403" s="140">
        <f>IF(N403="nulová",J403,0)</f>
        <v>0</v>
      </c>
      <c r="BJ403" s="17" t="s">
        <v>80</v>
      </c>
      <c r="BK403" s="140">
        <f>ROUND(I403*H403,2)</f>
        <v>0</v>
      </c>
      <c r="BL403" s="17" t="s">
        <v>135</v>
      </c>
      <c r="BM403" s="139" t="s">
        <v>580</v>
      </c>
    </row>
    <row r="404" spans="2:65" s="1" customFormat="1">
      <c r="B404" s="32"/>
      <c r="D404" s="141" t="s">
        <v>137</v>
      </c>
      <c r="F404" s="142" t="s">
        <v>581</v>
      </c>
      <c r="I404" s="143"/>
      <c r="L404" s="32"/>
      <c r="M404" s="144"/>
      <c r="T404" s="53"/>
      <c r="AT404" s="17" t="s">
        <v>137</v>
      </c>
      <c r="AU404" s="17" t="s">
        <v>82</v>
      </c>
    </row>
    <row r="405" spans="2:65" s="1" customFormat="1" ht="24.2" customHeight="1">
      <c r="B405" s="127"/>
      <c r="C405" s="128" t="s">
        <v>582</v>
      </c>
      <c r="D405" s="128" t="s">
        <v>130</v>
      </c>
      <c r="E405" s="129" t="s">
        <v>583</v>
      </c>
      <c r="F405" s="130" t="s">
        <v>584</v>
      </c>
      <c r="G405" s="131" t="s">
        <v>186</v>
      </c>
      <c r="H405" s="132">
        <v>1243</v>
      </c>
      <c r="I405" s="133"/>
      <c r="J405" s="134">
        <f>ROUND(I405*H405,2)</f>
        <v>0</v>
      </c>
      <c r="K405" s="130" t="s">
        <v>187</v>
      </c>
      <c r="L405" s="32"/>
      <c r="M405" s="135" t="s">
        <v>3</v>
      </c>
      <c r="N405" s="136" t="s">
        <v>43</v>
      </c>
      <c r="P405" s="137">
        <f>O405*H405</f>
        <v>0</v>
      </c>
      <c r="Q405" s="137">
        <v>3.4000000000000002E-4</v>
      </c>
      <c r="R405" s="137">
        <f>Q405*H405</f>
        <v>0.42262000000000005</v>
      </c>
      <c r="S405" s="137">
        <v>0</v>
      </c>
      <c r="T405" s="138">
        <f>S405*H405</f>
        <v>0</v>
      </c>
      <c r="AR405" s="139" t="s">
        <v>135</v>
      </c>
      <c r="AT405" s="139" t="s">
        <v>130</v>
      </c>
      <c r="AU405" s="139" t="s">
        <v>82</v>
      </c>
      <c r="AY405" s="17" t="s">
        <v>128</v>
      </c>
      <c r="BE405" s="140">
        <f>IF(N405="základní",J405,0)</f>
        <v>0</v>
      </c>
      <c r="BF405" s="140">
        <f>IF(N405="snížená",J405,0)</f>
        <v>0</v>
      </c>
      <c r="BG405" s="140">
        <f>IF(N405="zákl. přenesená",J405,0)</f>
        <v>0</v>
      </c>
      <c r="BH405" s="140">
        <f>IF(N405="sníž. přenesená",J405,0)</f>
        <v>0</v>
      </c>
      <c r="BI405" s="140">
        <f>IF(N405="nulová",J405,0)</f>
        <v>0</v>
      </c>
      <c r="BJ405" s="17" t="s">
        <v>80</v>
      </c>
      <c r="BK405" s="140">
        <f>ROUND(I405*H405,2)</f>
        <v>0</v>
      </c>
      <c r="BL405" s="17" t="s">
        <v>135</v>
      </c>
      <c r="BM405" s="139" t="s">
        <v>585</v>
      </c>
    </row>
    <row r="406" spans="2:65" s="12" customFormat="1">
      <c r="B406" s="145"/>
      <c r="D406" s="146" t="s">
        <v>139</v>
      </c>
      <c r="E406" s="147" t="s">
        <v>3</v>
      </c>
      <c r="F406" s="148" t="s">
        <v>561</v>
      </c>
      <c r="H406" s="147" t="s">
        <v>3</v>
      </c>
      <c r="I406" s="149"/>
      <c r="L406" s="145"/>
      <c r="M406" s="150"/>
      <c r="T406" s="151"/>
      <c r="AT406" s="147" t="s">
        <v>139</v>
      </c>
      <c r="AU406" s="147" t="s">
        <v>82</v>
      </c>
      <c r="AV406" s="12" t="s">
        <v>80</v>
      </c>
      <c r="AW406" s="12" t="s">
        <v>33</v>
      </c>
      <c r="AX406" s="12" t="s">
        <v>72</v>
      </c>
      <c r="AY406" s="147" t="s">
        <v>128</v>
      </c>
    </row>
    <row r="407" spans="2:65" s="13" customFormat="1">
      <c r="B407" s="152"/>
      <c r="D407" s="146" t="s">
        <v>139</v>
      </c>
      <c r="E407" s="153" t="s">
        <v>3</v>
      </c>
      <c r="F407" s="154" t="s">
        <v>562</v>
      </c>
      <c r="H407" s="155">
        <v>1243</v>
      </c>
      <c r="I407" s="156"/>
      <c r="L407" s="152"/>
      <c r="M407" s="157"/>
      <c r="T407" s="158"/>
      <c r="AT407" s="153" t="s">
        <v>139</v>
      </c>
      <c r="AU407" s="153" t="s">
        <v>82</v>
      </c>
      <c r="AV407" s="13" t="s">
        <v>82</v>
      </c>
      <c r="AW407" s="13" t="s">
        <v>33</v>
      </c>
      <c r="AX407" s="13" t="s">
        <v>72</v>
      </c>
      <c r="AY407" s="153" t="s">
        <v>128</v>
      </c>
    </row>
    <row r="408" spans="2:65" s="14" customFormat="1">
      <c r="B408" s="159"/>
      <c r="D408" s="146" t="s">
        <v>139</v>
      </c>
      <c r="E408" s="160" t="s">
        <v>3</v>
      </c>
      <c r="F408" s="161" t="s">
        <v>142</v>
      </c>
      <c r="H408" s="162">
        <v>1243</v>
      </c>
      <c r="I408" s="163"/>
      <c r="L408" s="159"/>
      <c r="M408" s="164"/>
      <c r="T408" s="165"/>
      <c r="AT408" s="160" t="s">
        <v>139</v>
      </c>
      <c r="AU408" s="160" t="s">
        <v>82</v>
      </c>
      <c r="AV408" s="14" t="s">
        <v>135</v>
      </c>
      <c r="AW408" s="14" t="s">
        <v>33</v>
      </c>
      <c r="AX408" s="14" t="s">
        <v>80</v>
      </c>
      <c r="AY408" s="160" t="s">
        <v>128</v>
      </c>
    </row>
    <row r="409" spans="2:65" s="1" customFormat="1" ht="33" customHeight="1">
      <c r="B409" s="127"/>
      <c r="C409" s="128" t="s">
        <v>586</v>
      </c>
      <c r="D409" s="128" t="s">
        <v>130</v>
      </c>
      <c r="E409" s="129" t="s">
        <v>587</v>
      </c>
      <c r="F409" s="130" t="s">
        <v>588</v>
      </c>
      <c r="G409" s="131" t="s">
        <v>186</v>
      </c>
      <c r="H409" s="132">
        <v>1243</v>
      </c>
      <c r="I409" s="133"/>
      <c r="J409" s="134">
        <f>ROUND(I409*H409,2)</f>
        <v>0</v>
      </c>
      <c r="K409" s="130" t="s">
        <v>187</v>
      </c>
      <c r="L409" s="32"/>
      <c r="M409" s="135" t="s">
        <v>3</v>
      </c>
      <c r="N409" s="136" t="s">
        <v>43</v>
      </c>
      <c r="P409" s="137">
        <f>O409*H409</f>
        <v>0</v>
      </c>
      <c r="Q409" s="137">
        <v>7.1000000000000002E-4</v>
      </c>
      <c r="R409" s="137">
        <f>Q409*H409</f>
        <v>0.88253000000000004</v>
      </c>
      <c r="S409" s="137">
        <v>0</v>
      </c>
      <c r="T409" s="138">
        <f>S409*H409</f>
        <v>0</v>
      </c>
      <c r="AR409" s="139" t="s">
        <v>135</v>
      </c>
      <c r="AT409" s="139" t="s">
        <v>130</v>
      </c>
      <c r="AU409" s="139" t="s">
        <v>82</v>
      </c>
      <c r="AY409" s="17" t="s">
        <v>128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7" t="s">
        <v>80</v>
      </c>
      <c r="BK409" s="140">
        <f>ROUND(I409*H409,2)</f>
        <v>0</v>
      </c>
      <c r="BL409" s="17" t="s">
        <v>135</v>
      </c>
      <c r="BM409" s="139" t="s">
        <v>589</v>
      </c>
    </row>
    <row r="410" spans="2:65" s="12" customFormat="1">
      <c r="B410" s="145"/>
      <c r="D410" s="146" t="s">
        <v>139</v>
      </c>
      <c r="E410" s="147" t="s">
        <v>3</v>
      </c>
      <c r="F410" s="148" t="s">
        <v>561</v>
      </c>
      <c r="H410" s="147" t="s">
        <v>3</v>
      </c>
      <c r="I410" s="149"/>
      <c r="L410" s="145"/>
      <c r="M410" s="150"/>
      <c r="T410" s="151"/>
      <c r="AT410" s="147" t="s">
        <v>139</v>
      </c>
      <c r="AU410" s="147" t="s">
        <v>82</v>
      </c>
      <c r="AV410" s="12" t="s">
        <v>80</v>
      </c>
      <c r="AW410" s="12" t="s">
        <v>33</v>
      </c>
      <c r="AX410" s="12" t="s">
        <v>72</v>
      </c>
      <c r="AY410" s="147" t="s">
        <v>128</v>
      </c>
    </row>
    <row r="411" spans="2:65" s="13" customFormat="1">
      <c r="B411" s="152"/>
      <c r="D411" s="146" t="s">
        <v>139</v>
      </c>
      <c r="E411" s="153" t="s">
        <v>3</v>
      </c>
      <c r="F411" s="154" t="s">
        <v>562</v>
      </c>
      <c r="H411" s="155">
        <v>1243</v>
      </c>
      <c r="I411" s="156"/>
      <c r="L411" s="152"/>
      <c r="M411" s="157"/>
      <c r="T411" s="158"/>
      <c r="AT411" s="153" t="s">
        <v>139</v>
      </c>
      <c r="AU411" s="153" t="s">
        <v>82</v>
      </c>
      <c r="AV411" s="13" t="s">
        <v>82</v>
      </c>
      <c r="AW411" s="13" t="s">
        <v>33</v>
      </c>
      <c r="AX411" s="13" t="s">
        <v>72</v>
      </c>
      <c r="AY411" s="153" t="s">
        <v>128</v>
      </c>
    </row>
    <row r="412" spans="2:65" s="14" customFormat="1">
      <c r="B412" s="159"/>
      <c r="D412" s="146" t="s">
        <v>139</v>
      </c>
      <c r="E412" s="160" t="s">
        <v>3</v>
      </c>
      <c r="F412" s="161" t="s">
        <v>142</v>
      </c>
      <c r="H412" s="162">
        <v>1243</v>
      </c>
      <c r="I412" s="163"/>
      <c r="L412" s="159"/>
      <c r="M412" s="164"/>
      <c r="T412" s="165"/>
      <c r="AT412" s="160" t="s">
        <v>139</v>
      </c>
      <c r="AU412" s="160" t="s">
        <v>82</v>
      </c>
      <c r="AV412" s="14" t="s">
        <v>135</v>
      </c>
      <c r="AW412" s="14" t="s">
        <v>33</v>
      </c>
      <c r="AX412" s="14" t="s">
        <v>80</v>
      </c>
      <c r="AY412" s="160" t="s">
        <v>128</v>
      </c>
    </row>
    <row r="413" spans="2:65" s="1" customFormat="1" ht="37.9" customHeight="1">
      <c r="B413" s="127"/>
      <c r="C413" s="128" t="s">
        <v>590</v>
      </c>
      <c r="D413" s="128" t="s">
        <v>130</v>
      </c>
      <c r="E413" s="129" t="s">
        <v>591</v>
      </c>
      <c r="F413" s="130" t="s">
        <v>592</v>
      </c>
      <c r="G413" s="131" t="s">
        <v>186</v>
      </c>
      <c r="H413" s="132">
        <v>1243</v>
      </c>
      <c r="I413" s="133"/>
      <c r="J413" s="134">
        <f>ROUND(I413*H413,2)</f>
        <v>0</v>
      </c>
      <c r="K413" s="130" t="s">
        <v>187</v>
      </c>
      <c r="L413" s="32"/>
      <c r="M413" s="135" t="s">
        <v>3</v>
      </c>
      <c r="N413" s="136" t="s">
        <v>43</v>
      </c>
      <c r="P413" s="137">
        <f>O413*H413</f>
        <v>0</v>
      </c>
      <c r="Q413" s="137">
        <v>0</v>
      </c>
      <c r="R413" s="137">
        <f>Q413*H413</f>
        <v>0</v>
      </c>
      <c r="S413" s="137">
        <v>0</v>
      </c>
      <c r="T413" s="138">
        <f>S413*H413</f>
        <v>0</v>
      </c>
      <c r="AR413" s="139" t="s">
        <v>135</v>
      </c>
      <c r="AT413" s="139" t="s">
        <v>130</v>
      </c>
      <c r="AU413" s="139" t="s">
        <v>82</v>
      </c>
      <c r="AY413" s="17" t="s">
        <v>128</v>
      </c>
      <c r="BE413" s="140">
        <f>IF(N413="základní",J413,0)</f>
        <v>0</v>
      </c>
      <c r="BF413" s="140">
        <f>IF(N413="snížená",J413,0)</f>
        <v>0</v>
      </c>
      <c r="BG413" s="140">
        <f>IF(N413="zákl. přenesená",J413,0)</f>
        <v>0</v>
      </c>
      <c r="BH413" s="140">
        <f>IF(N413="sníž. přenesená",J413,0)</f>
        <v>0</v>
      </c>
      <c r="BI413" s="140">
        <f>IF(N413="nulová",J413,0)</f>
        <v>0</v>
      </c>
      <c r="BJ413" s="17" t="s">
        <v>80</v>
      </c>
      <c r="BK413" s="140">
        <f>ROUND(I413*H413,2)</f>
        <v>0</v>
      </c>
      <c r="BL413" s="17" t="s">
        <v>135</v>
      </c>
      <c r="BM413" s="139" t="s">
        <v>593</v>
      </c>
    </row>
    <row r="414" spans="2:65" s="12" customFormat="1">
      <c r="B414" s="145"/>
      <c r="D414" s="146" t="s">
        <v>139</v>
      </c>
      <c r="E414" s="147" t="s">
        <v>3</v>
      </c>
      <c r="F414" s="148" t="s">
        <v>561</v>
      </c>
      <c r="H414" s="147" t="s">
        <v>3</v>
      </c>
      <c r="I414" s="149"/>
      <c r="L414" s="145"/>
      <c r="M414" s="150"/>
      <c r="T414" s="151"/>
      <c r="AT414" s="147" t="s">
        <v>139</v>
      </c>
      <c r="AU414" s="147" t="s">
        <v>82</v>
      </c>
      <c r="AV414" s="12" t="s">
        <v>80</v>
      </c>
      <c r="AW414" s="12" t="s">
        <v>33</v>
      </c>
      <c r="AX414" s="12" t="s">
        <v>72</v>
      </c>
      <c r="AY414" s="147" t="s">
        <v>128</v>
      </c>
    </row>
    <row r="415" spans="2:65" s="13" customFormat="1">
      <c r="B415" s="152"/>
      <c r="D415" s="146" t="s">
        <v>139</v>
      </c>
      <c r="E415" s="153" t="s">
        <v>3</v>
      </c>
      <c r="F415" s="154" t="s">
        <v>562</v>
      </c>
      <c r="H415" s="155">
        <v>1243</v>
      </c>
      <c r="I415" s="156"/>
      <c r="L415" s="152"/>
      <c r="M415" s="157"/>
      <c r="T415" s="158"/>
      <c r="AT415" s="153" t="s">
        <v>139</v>
      </c>
      <c r="AU415" s="153" t="s">
        <v>82</v>
      </c>
      <c r="AV415" s="13" t="s">
        <v>82</v>
      </c>
      <c r="AW415" s="13" t="s">
        <v>33</v>
      </c>
      <c r="AX415" s="13" t="s">
        <v>72</v>
      </c>
      <c r="AY415" s="153" t="s">
        <v>128</v>
      </c>
    </row>
    <row r="416" spans="2:65" s="14" customFormat="1">
      <c r="B416" s="159"/>
      <c r="D416" s="146" t="s">
        <v>139</v>
      </c>
      <c r="E416" s="160" t="s">
        <v>3</v>
      </c>
      <c r="F416" s="161" t="s">
        <v>142</v>
      </c>
      <c r="H416" s="162">
        <v>1243</v>
      </c>
      <c r="I416" s="163"/>
      <c r="L416" s="159"/>
      <c r="M416" s="164"/>
      <c r="T416" s="165"/>
      <c r="AT416" s="160" t="s">
        <v>139</v>
      </c>
      <c r="AU416" s="160" t="s">
        <v>82</v>
      </c>
      <c r="AV416" s="14" t="s">
        <v>135</v>
      </c>
      <c r="AW416" s="14" t="s">
        <v>33</v>
      </c>
      <c r="AX416" s="14" t="s">
        <v>80</v>
      </c>
      <c r="AY416" s="160" t="s">
        <v>128</v>
      </c>
    </row>
    <row r="417" spans="2:65" s="1" customFormat="1" ht="78" customHeight="1">
      <c r="B417" s="127"/>
      <c r="C417" s="128" t="s">
        <v>594</v>
      </c>
      <c r="D417" s="128" t="s">
        <v>130</v>
      </c>
      <c r="E417" s="129" t="s">
        <v>595</v>
      </c>
      <c r="F417" s="130" t="s">
        <v>596</v>
      </c>
      <c r="G417" s="131" t="s">
        <v>186</v>
      </c>
      <c r="H417" s="132">
        <v>1051</v>
      </c>
      <c r="I417" s="133"/>
      <c r="J417" s="134">
        <f>ROUND(I417*H417,2)</f>
        <v>0</v>
      </c>
      <c r="K417" s="130" t="s">
        <v>187</v>
      </c>
      <c r="L417" s="32"/>
      <c r="M417" s="135" t="s">
        <v>3</v>
      </c>
      <c r="N417" s="136" t="s">
        <v>43</v>
      </c>
      <c r="P417" s="137">
        <f>O417*H417</f>
        <v>0</v>
      </c>
      <c r="Q417" s="137">
        <v>8.5650000000000004E-2</v>
      </c>
      <c r="R417" s="137">
        <f>Q417*H417</f>
        <v>90.018150000000006</v>
      </c>
      <c r="S417" s="137">
        <v>0</v>
      </c>
      <c r="T417" s="138">
        <f>S417*H417</f>
        <v>0</v>
      </c>
      <c r="AR417" s="139" t="s">
        <v>135</v>
      </c>
      <c r="AT417" s="139" t="s">
        <v>130</v>
      </c>
      <c r="AU417" s="139" t="s">
        <v>82</v>
      </c>
      <c r="AY417" s="17" t="s">
        <v>128</v>
      </c>
      <c r="BE417" s="140">
        <f>IF(N417="základní",J417,0)</f>
        <v>0</v>
      </c>
      <c r="BF417" s="140">
        <f>IF(N417="snížená",J417,0)</f>
        <v>0</v>
      </c>
      <c r="BG417" s="140">
        <f>IF(N417="zákl. přenesená",J417,0)</f>
        <v>0</v>
      </c>
      <c r="BH417" s="140">
        <f>IF(N417="sníž. přenesená",J417,0)</f>
        <v>0</v>
      </c>
      <c r="BI417" s="140">
        <f>IF(N417="nulová",J417,0)</f>
        <v>0</v>
      </c>
      <c r="BJ417" s="17" t="s">
        <v>80</v>
      </c>
      <c r="BK417" s="140">
        <f>ROUND(I417*H417,2)</f>
        <v>0</v>
      </c>
      <c r="BL417" s="17" t="s">
        <v>135</v>
      </c>
      <c r="BM417" s="139" t="s">
        <v>597</v>
      </c>
    </row>
    <row r="418" spans="2:65" s="12" customFormat="1">
      <c r="B418" s="145"/>
      <c r="D418" s="146" t="s">
        <v>139</v>
      </c>
      <c r="E418" s="147" t="s">
        <v>3</v>
      </c>
      <c r="F418" s="148" t="s">
        <v>570</v>
      </c>
      <c r="H418" s="147" t="s">
        <v>3</v>
      </c>
      <c r="I418" s="149"/>
      <c r="L418" s="145"/>
      <c r="M418" s="150"/>
      <c r="T418" s="151"/>
      <c r="AT418" s="147" t="s">
        <v>139</v>
      </c>
      <c r="AU418" s="147" t="s">
        <v>82</v>
      </c>
      <c r="AV418" s="12" t="s">
        <v>80</v>
      </c>
      <c r="AW418" s="12" t="s">
        <v>33</v>
      </c>
      <c r="AX418" s="12" t="s">
        <v>72</v>
      </c>
      <c r="AY418" s="147" t="s">
        <v>128</v>
      </c>
    </row>
    <row r="419" spans="2:65" s="13" customFormat="1">
      <c r="B419" s="152"/>
      <c r="D419" s="146" t="s">
        <v>139</v>
      </c>
      <c r="E419" s="153" t="s">
        <v>3</v>
      </c>
      <c r="F419" s="154" t="s">
        <v>571</v>
      </c>
      <c r="H419" s="155">
        <v>639</v>
      </c>
      <c r="I419" s="156"/>
      <c r="L419" s="152"/>
      <c r="M419" s="157"/>
      <c r="T419" s="158"/>
      <c r="AT419" s="153" t="s">
        <v>139</v>
      </c>
      <c r="AU419" s="153" t="s">
        <v>82</v>
      </c>
      <c r="AV419" s="13" t="s">
        <v>82</v>
      </c>
      <c r="AW419" s="13" t="s">
        <v>33</v>
      </c>
      <c r="AX419" s="13" t="s">
        <v>72</v>
      </c>
      <c r="AY419" s="153" t="s">
        <v>128</v>
      </c>
    </row>
    <row r="420" spans="2:65" s="12" customFormat="1">
      <c r="B420" s="145"/>
      <c r="D420" s="146" t="s">
        <v>139</v>
      </c>
      <c r="E420" s="147" t="s">
        <v>3</v>
      </c>
      <c r="F420" s="148" t="s">
        <v>598</v>
      </c>
      <c r="H420" s="147" t="s">
        <v>3</v>
      </c>
      <c r="I420" s="149"/>
      <c r="L420" s="145"/>
      <c r="M420" s="150"/>
      <c r="T420" s="151"/>
      <c r="AT420" s="147" t="s">
        <v>139</v>
      </c>
      <c r="AU420" s="147" t="s">
        <v>82</v>
      </c>
      <c r="AV420" s="12" t="s">
        <v>80</v>
      </c>
      <c r="AW420" s="12" t="s">
        <v>33</v>
      </c>
      <c r="AX420" s="12" t="s">
        <v>72</v>
      </c>
      <c r="AY420" s="147" t="s">
        <v>128</v>
      </c>
    </row>
    <row r="421" spans="2:65" s="13" customFormat="1">
      <c r="B421" s="152"/>
      <c r="D421" s="146" t="s">
        <v>139</v>
      </c>
      <c r="E421" s="153" t="s">
        <v>3</v>
      </c>
      <c r="F421" s="154" t="s">
        <v>540</v>
      </c>
      <c r="H421" s="155">
        <v>412</v>
      </c>
      <c r="I421" s="156"/>
      <c r="L421" s="152"/>
      <c r="M421" s="157"/>
      <c r="T421" s="158"/>
      <c r="AT421" s="153" t="s">
        <v>139</v>
      </c>
      <c r="AU421" s="153" t="s">
        <v>82</v>
      </c>
      <c r="AV421" s="13" t="s">
        <v>82</v>
      </c>
      <c r="AW421" s="13" t="s">
        <v>33</v>
      </c>
      <c r="AX421" s="13" t="s">
        <v>72</v>
      </c>
      <c r="AY421" s="153" t="s">
        <v>128</v>
      </c>
    </row>
    <row r="422" spans="2:65" s="14" customFormat="1">
      <c r="B422" s="159"/>
      <c r="D422" s="146" t="s">
        <v>139</v>
      </c>
      <c r="E422" s="160" t="s">
        <v>3</v>
      </c>
      <c r="F422" s="161" t="s">
        <v>142</v>
      </c>
      <c r="H422" s="162">
        <v>1051</v>
      </c>
      <c r="I422" s="163"/>
      <c r="L422" s="159"/>
      <c r="M422" s="164"/>
      <c r="T422" s="165"/>
      <c r="AT422" s="160" t="s">
        <v>139</v>
      </c>
      <c r="AU422" s="160" t="s">
        <v>82</v>
      </c>
      <c r="AV422" s="14" t="s">
        <v>135</v>
      </c>
      <c r="AW422" s="14" t="s">
        <v>33</v>
      </c>
      <c r="AX422" s="14" t="s">
        <v>80</v>
      </c>
      <c r="AY422" s="160" t="s">
        <v>128</v>
      </c>
    </row>
    <row r="423" spans="2:65" s="1" customFormat="1" ht="24.2" customHeight="1">
      <c r="B423" s="127"/>
      <c r="C423" s="173" t="s">
        <v>599</v>
      </c>
      <c r="D423" s="173" t="s">
        <v>328</v>
      </c>
      <c r="E423" s="174" t="s">
        <v>600</v>
      </c>
      <c r="F423" s="175" t="s">
        <v>601</v>
      </c>
      <c r="G423" s="176" t="s">
        <v>186</v>
      </c>
      <c r="H423" s="177">
        <v>645.80999999999995</v>
      </c>
      <c r="I423" s="178"/>
      <c r="J423" s="179">
        <f>ROUND(I423*H423,2)</f>
        <v>0</v>
      </c>
      <c r="K423" s="175" t="s">
        <v>134</v>
      </c>
      <c r="L423" s="180"/>
      <c r="M423" s="181" t="s">
        <v>3</v>
      </c>
      <c r="N423" s="182" t="s">
        <v>43</v>
      </c>
      <c r="P423" s="137">
        <f>O423*H423</f>
        <v>0</v>
      </c>
      <c r="Q423" s="137">
        <v>0.17599999999999999</v>
      </c>
      <c r="R423" s="137">
        <f>Q423*H423</f>
        <v>113.66255999999998</v>
      </c>
      <c r="S423" s="137">
        <v>0</v>
      </c>
      <c r="T423" s="138">
        <f>S423*H423</f>
        <v>0</v>
      </c>
      <c r="AR423" s="139" t="s">
        <v>171</v>
      </c>
      <c r="AT423" s="139" t="s">
        <v>328</v>
      </c>
      <c r="AU423" s="139" t="s">
        <v>82</v>
      </c>
      <c r="AY423" s="17" t="s">
        <v>128</v>
      </c>
      <c r="BE423" s="140">
        <f>IF(N423="základní",J423,0)</f>
        <v>0</v>
      </c>
      <c r="BF423" s="140">
        <f>IF(N423="snížená",J423,0)</f>
        <v>0</v>
      </c>
      <c r="BG423" s="140">
        <f>IF(N423="zákl. přenesená",J423,0)</f>
        <v>0</v>
      </c>
      <c r="BH423" s="140">
        <f>IF(N423="sníž. přenesená",J423,0)</f>
        <v>0</v>
      </c>
      <c r="BI423" s="140">
        <f>IF(N423="nulová",J423,0)</f>
        <v>0</v>
      </c>
      <c r="BJ423" s="17" t="s">
        <v>80</v>
      </c>
      <c r="BK423" s="140">
        <f>ROUND(I423*H423,2)</f>
        <v>0</v>
      </c>
      <c r="BL423" s="17" t="s">
        <v>135</v>
      </c>
      <c r="BM423" s="139" t="s">
        <v>602</v>
      </c>
    </row>
    <row r="424" spans="2:65" s="13" customFormat="1">
      <c r="B424" s="152"/>
      <c r="D424" s="146" t="s">
        <v>139</v>
      </c>
      <c r="E424" s="153" t="s">
        <v>3</v>
      </c>
      <c r="F424" s="154" t="s">
        <v>603</v>
      </c>
      <c r="H424" s="155">
        <v>645.80999999999995</v>
      </c>
      <c r="I424" s="156"/>
      <c r="L424" s="152"/>
      <c r="M424" s="157"/>
      <c r="T424" s="158"/>
      <c r="AT424" s="153" t="s">
        <v>139</v>
      </c>
      <c r="AU424" s="153" t="s">
        <v>82</v>
      </c>
      <c r="AV424" s="13" t="s">
        <v>82</v>
      </c>
      <c r="AW424" s="13" t="s">
        <v>33</v>
      </c>
      <c r="AX424" s="13" t="s">
        <v>72</v>
      </c>
      <c r="AY424" s="153" t="s">
        <v>128</v>
      </c>
    </row>
    <row r="425" spans="2:65" s="14" customFormat="1">
      <c r="B425" s="159"/>
      <c r="D425" s="146" t="s">
        <v>139</v>
      </c>
      <c r="E425" s="160" t="s">
        <v>3</v>
      </c>
      <c r="F425" s="161" t="s">
        <v>142</v>
      </c>
      <c r="H425" s="162">
        <v>645.80999999999995</v>
      </c>
      <c r="I425" s="163"/>
      <c r="L425" s="159"/>
      <c r="M425" s="164"/>
      <c r="T425" s="165"/>
      <c r="AT425" s="160" t="s">
        <v>139</v>
      </c>
      <c r="AU425" s="160" t="s">
        <v>82</v>
      </c>
      <c r="AV425" s="14" t="s">
        <v>135</v>
      </c>
      <c r="AW425" s="14" t="s">
        <v>33</v>
      </c>
      <c r="AX425" s="14" t="s">
        <v>80</v>
      </c>
      <c r="AY425" s="160" t="s">
        <v>128</v>
      </c>
    </row>
    <row r="426" spans="2:65" s="1" customFormat="1" ht="24.2" customHeight="1">
      <c r="B426" s="127"/>
      <c r="C426" s="173" t="s">
        <v>604</v>
      </c>
      <c r="D426" s="173" t="s">
        <v>328</v>
      </c>
      <c r="E426" s="174" t="s">
        <v>605</v>
      </c>
      <c r="F426" s="175" t="s">
        <v>606</v>
      </c>
      <c r="G426" s="176" t="s">
        <v>186</v>
      </c>
      <c r="H426" s="177">
        <v>424.36</v>
      </c>
      <c r="I426" s="178"/>
      <c r="J426" s="179">
        <f>ROUND(I426*H426,2)</f>
        <v>0</v>
      </c>
      <c r="K426" s="175" t="s">
        <v>134</v>
      </c>
      <c r="L426" s="180"/>
      <c r="M426" s="181" t="s">
        <v>3</v>
      </c>
      <c r="N426" s="182" t="s">
        <v>43</v>
      </c>
      <c r="P426" s="137">
        <f>O426*H426</f>
        <v>0</v>
      </c>
      <c r="Q426" s="137">
        <v>0.14499999999999999</v>
      </c>
      <c r="R426" s="137">
        <f>Q426*H426</f>
        <v>61.532199999999996</v>
      </c>
      <c r="S426" s="137">
        <v>0</v>
      </c>
      <c r="T426" s="138">
        <f>S426*H426</f>
        <v>0</v>
      </c>
      <c r="AR426" s="139" t="s">
        <v>171</v>
      </c>
      <c r="AT426" s="139" t="s">
        <v>328</v>
      </c>
      <c r="AU426" s="139" t="s">
        <v>82</v>
      </c>
      <c r="AY426" s="17" t="s">
        <v>128</v>
      </c>
      <c r="BE426" s="140">
        <f>IF(N426="základní",J426,0)</f>
        <v>0</v>
      </c>
      <c r="BF426" s="140">
        <f>IF(N426="snížená",J426,0)</f>
        <v>0</v>
      </c>
      <c r="BG426" s="140">
        <f>IF(N426="zákl. přenesená",J426,0)</f>
        <v>0</v>
      </c>
      <c r="BH426" s="140">
        <f>IF(N426="sníž. přenesená",J426,0)</f>
        <v>0</v>
      </c>
      <c r="BI426" s="140">
        <f>IF(N426="nulová",J426,0)</f>
        <v>0</v>
      </c>
      <c r="BJ426" s="17" t="s">
        <v>80</v>
      </c>
      <c r="BK426" s="140">
        <f>ROUND(I426*H426,2)</f>
        <v>0</v>
      </c>
      <c r="BL426" s="17" t="s">
        <v>135</v>
      </c>
      <c r="BM426" s="139" t="s">
        <v>607</v>
      </c>
    </row>
    <row r="427" spans="2:65" s="13" customFormat="1">
      <c r="B427" s="152"/>
      <c r="D427" s="146" t="s">
        <v>139</v>
      </c>
      <c r="E427" s="153" t="s">
        <v>3</v>
      </c>
      <c r="F427" s="154" t="s">
        <v>608</v>
      </c>
      <c r="H427" s="155">
        <v>424.36</v>
      </c>
      <c r="I427" s="156"/>
      <c r="L427" s="152"/>
      <c r="M427" s="157"/>
      <c r="T427" s="158"/>
      <c r="AT427" s="153" t="s">
        <v>139</v>
      </c>
      <c r="AU427" s="153" t="s">
        <v>82</v>
      </c>
      <c r="AV427" s="13" t="s">
        <v>82</v>
      </c>
      <c r="AW427" s="13" t="s">
        <v>33</v>
      </c>
      <c r="AX427" s="13" t="s">
        <v>72</v>
      </c>
      <c r="AY427" s="153" t="s">
        <v>128</v>
      </c>
    </row>
    <row r="428" spans="2:65" s="14" customFormat="1">
      <c r="B428" s="159"/>
      <c r="D428" s="146" t="s">
        <v>139</v>
      </c>
      <c r="E428" s="160" t="s">
        <v>3</v>
      </c>
      <c r="F428" s="161" t="s">
        <v>142</v>
      </c>
      <c r="H428" s="162">
        <v>424.36</v>
      </c>
      <c r="I428" s="163"/>
      <c r="L428" s="159"/>
      <c r="M428" s="164"/>
      <c r="T428" s="165"/>
      <c r="AT428" s="160" t="s">
        <v>139</v>
      </c>
      <c r="AU428" s="160" t="s">
        <v>82</v>
      </c>
      <c r="AV428" s="14" t="s">
        <v>135</v>
      </c>
      <c r="AW428" s="14" t="s">
        <v>33</v>
      </c>
      <c r="AX428" s="14" t="s">
        <v>80</v>
      </c>
      <c r="AY428" s="160" t="s">
        <v>128</v>
      </c>
    </row>
    <row r="429" spans="2:65" s="1" customFormat="1" ht="16.5" customHeight="1">
      <c r="B429" s="127"/>
      <c r="C429" s="173" t="s">
        <v>609</v>
      </c>
      <c r="D429" s="173" t="s">
        <v>328</v>
      </c>
      <c r="E429" s="174" t="s">
        <v>610</v>
      </c>
      <c r="F429" s="175" t="s">
        <v>611</v>
      </c>
      <c r="G429" s="176" t="s">
        <v>186</v>
      </c>
      <c r="H429" s="177">
        <v>12.36</v>
      </c>
      <c r="I429" s="178"/>
      <c r="J429" s="179">
        <f>ROUND(I429*H429,2)</f>
        <v>0</v>
      </c>
      <c r="K429" s="175" t="s">
        <v>187</v>
      </c>
      <c r="L429" s="180"/>
      <c r="M429" s="181" t="s">
        <v>3</v>
      </c>
      <c r="N429" s="182" t="s">
        <v>43</v>
      </c>
      <c r="P429" s="137">
        <f>O429*H429</f>
        <v>0</v>
      </c>
      <c r="Q429" s="137">
        <v>0.13100000000000001</v>
      </c>
      <c r="R429" s="137">
        <f>Q429*H429</f>
        <v>1.6191599999999999</v>
      </c>
      <c r="S429" s="137">
        <v>0</v>
      </c>
      <c r="T429" s="138">
        <f>S429*H429</f>
        <v>0</v>
      </c>
      <c r="AR429" s="139" t="s">
        <v>171</v>
      </c>
      <c r="AT429" s="139" t="s">
        <v>328</v>
      </c>
      <c r="AU429" s="139" t="s">
        <v>82</v>
      </c>
      <c r="AY429" s="17" t="s">
        <v>128</v>
      </c>
      <c r="BE429" s="140">
        <f>IF(N429="základní",J429,0)</f>
        <v>0</v>
      </c>
      <c r="BF429" s="140">
        <f>IF(N429="snížená",J429,0)</f>
        <v>0</v>
      </c>
      <c r="BG429" s="140">
        <f>IF(N429="zákl. přenesená",J429,0)</f>
        <v>0</v>
      </c>
      <c r="BH429" s="140">
        <f>IF(N429="sníž. přenesená",J429,0)</f>
        <v>0</v>
      </c>
      <c r="BI429" s="140">
        <f>IF(N429="nulová",J429,0)</f>
        <v>0</v>
      </c>
      <c r="BJ429" s="17" t="s">
        <v>80</v>
      </c>
      <c r="BK429" s="140">
        <f>ROUND(I429*H429,2)</f>
        <v>0</v>
      </c>
      <c r="BL429" s="17" t="s">
        <v>135</v>
      </c>
      <c r="BM429" s="139" t="s">
        <v>612</v>
      </c>
    </row>
    <row r="430" spans="2:65" s="12" customFormat="1">
      <c r="B430" s="145"/>
      <c r="D430" s="146" t="s">
        <v>139</v>
      </c>
      <c r="E430" s="147" t="s">
        <v>3</v>
      </c>
      <c r="F430" s="148" t="s">
        <v>570</v>
      </c>
      <c r="H430" s="147" t="s">
        <v>3</v>
      </c>
      <c r="I430" s="149"/>
      <c r="L430" s="145"/>
      <c r="M430" s="150"/>
      <c r="T430" s="151"/>
      <c r="AT430" s="147" t="s">
        <v>139</v>
      </c>
      <c r="AU430" s="147" t="s">
        <v>82</v>
      </c>
      <c r="AV430" s="12" t="s">
        <v>80</v>
      </c>
      <c r="AW430" s="12" t="s">
        <v>33</v>
      </c>
      <c r="AX430" s="12" t="s">
        <v>72</v>
      </c>
      <c r="AY430" s="147" t="s">
        <v>128</v>
      </c>
    </row>
    <row r="431" spans="2:65" s="13" customFormat="1">
      <c r="B431" s="152"/>
      <c r="D431" s="146" t="s">
        <v>139</v>
      </c>
      <c r="E431" s="153" t="s">
        <v>3</v>
      </c>
      <c r="F431" s="154" t="s">
        <v>613</v>
      </c>
      <c r="H431" s="155">
        <v>12.36</v>
      </c>
      <c r="I431" s="156"/>
      <c r="L431" s="152"/>
      <c r="M431" s="157"/>
      <c r="T431" s="158"/>
      <c r="AT431" s="153" t="s">
        <v>139</v>
      </c>
      <c r="AU431" s="153" t="s">
        <v>82</v>
      </c>
      <c r="AV431" s="13" t="s">
        <v>82</v>
      </c>
      <c r="AW431" s="13" t="s">
        <v>33</v>
      </c>
      <c r="AX431" s="13" t="s">
        <v>72</v>
      </c>
      <c r="AY431" s="153" t="s">
        <v>128</v>
      </c>
    </row>
    <row r="432" spans="2:65" s="14" customFormat="1">
      <c r="B432" s="159"/>
      <c r="D432" s="146" t="s">
        <v>139</v>
      </c>
      <c r="E432" s="160" t="s">
        <v>3</v>
      </c>
      <c r="F432" s="161" t="s">
        <v>142</v>
      </c>
      <c r="H432" s="162">
        <v>12.36</v>
      </c>
      <c r="I432" s="163"/>
      <c r="L432" s="159"/>
      <c r="M432" s="164"/>
      <c r="T432" s="165"/>
      <c r="AT432" s="160" t="s">
        <v>139</v>
      </c>
      <c r="AU432" s="160" t="s">
        <v>82</v>
      </c>
      <c r="AV432" s="14" t="s">
        <v>135</v>
      </c>
      <c r="AW432" s="14" t="s">
        <v>33</v>
      </c>
      <c r="AX432" s="14" t="s">
        <v>80</v>
      </c>
      <c r="AY432" s="160" t="s">
        <v>128</v>
      </c>
    </row>
    <row r="433" spans="2:65" s="11" customFormat="1" ht="22.9" customHeight="1">
      <c r="B433" s="115"/>
      <c r="D433" s="116" t="s">
        <v>71</v>
      </c>
      <c r="E433" s="125" t="s">
        <v>171</v>
      </c>
      <c r="F433" s="125" t="s">
        <v>614</v>
      </c>
      <c r="I433" s="118"/>
      <c r="J433" s="126">
        <f>BK433</f>
        <v>0</v>
      </c>
      <c r="L433" s="115"/>
      <c r="M433" s="120"/>
      <c r="P433" s="121">
        <f>SUM(P434:P456)</f>
        <v>0</v>
      </c>
      <c r="R433" s="121">
        <f>SUM(R434:R456)</f>
        <v>10.29964</v>
      </c>
      <c r="T433" s="122">
        <f>SUM(T434:T456)</f>
        <v>0</v>
      </c>
      <c r="AR433" s="116" t="s">
        <v>80</v>
      </c>
      <c r="AT433" s="123" t="s">
        <v>71</v>
      </c>
      <c r="AU433" s="123" t="s">
        <v>80</v>
      </c>
      <c r="AY433" s="116" t="s">
        <v>128</v>
      </c>
      <c r="BK433" s="124">
        <f>SUM(BK434:BK456)</f>
        <v>0</v>
      </c>
    </row>
    <row r="434" spans="2:65" s="1" customFormat="1" ht="37.9" customHeight="1">
      <c r="B434" s="127"/>
      <c r="C434" s="128" t="s">
        <v>615</v>
      </c>
      <c r="D434" s="128" t="s">
        <v>130</v>
      </c>
      <c r="E434" s="129" t="s">
        <v>616</v>
      </c>
      <c r="F434" s="130" t="s">
        <v>617</v>
      </c>
      <c r="G434" s="131" t="s">
        <v>208</v>
      </c>
      <c r="H434" s="132">
        <v>44</v>
      </c>
      <c r="I434" s="133"/>
      <c r="J434" s="134">
        <f>ROUND(I434*H434,2)</f>
        <v>0</v>
      </c>
      <c r="K434" s="130" t="s">
        <v>187</v>
      </c>
      <c r="L434" s="32"/>
      <c r="M434" s="135" t="s">
        <v>3</v>
      </c>
      <c r="N434" s="136" t="s">
        <v>43</v>
      </c>
      <c r="P434" s="137">
        <f>O434*H434</f>
        <v>0</v>
      </c>
      <c r="Q434" s="137">
        <v>4.8199999999999996E-3</v>
      </c>
      <c r="R434" s="137">
        <f>Q434*H434</f>
        <v>0.21207999999999999</v>
      </c>
      <c r="S434" s="137">
        <v>0</v>
      </c>
      <c r="T434" s="138">
        <f>S434*H434</f>
        <v>0</v>
      </c>
      <c r="AR434" s="139" t="s">
        <v>135</v>
      </c>
      <c r="AT434" s="139" t="s">
        <v>130</v>
      </c>
      <c r="AU434" s="139" t="s">
        <v>82</v>
      </c>
      <c r="AY434" s="17" t="s">
        <v>128</v>
      </c>
      <c r="BE434" s="140">
        <f>IF(N434="základní",J434,0)</f>
        <v>0</v>
      </c>
      <c r="BF434" s="140">
        <f>IF(N434="snížená",J434,0)</f>
        <v>0</v>
      </c>
      <c r="BG434" s="140">
        <f>IF(N434="zákl. přenesená",J434,0)</f>
        <v>0</v>
      </c>
      <c r="BH434" s="140">
        <f>IF(N434="sníž. přenesená",J434,0)</f>
        <v>0</v>
      </c>
      <c r="BI434" s="140">
        <f>IF(N434="nulová",J434,0)</f>
        <v>0</v>
      </c>
      <c r="BJ434" s="17" t="s">
        <v>80</v>
      </c>
      <c r="BK434" s="140">
        <f>ROUND(I434*H434,2)</f>
        <v>0</v>
      </c>
      <c r="BL434" s="17" t="s">
        <v>135</v>
      </c>
      <c r="BM434" s="139" t="s">
        <v>618</v>
      </c>
    </row>
    <row r="435" spans="2:65" s="12" customFormat="1">
      <c r="B435" s="145"/>
      <c r="D435" s="146" t="s">
        <v>139</v>
      </c>
      <c r="E435" s="147" t="s">
        <v>3</v>
      </c>
      <c r="F435" s="148" t="s">
        <v>619</v>
      </c>
      <c r="H435" s="147" t="s">
        <v>3</v>
      </c>
      <c r="I435" s="149"/>
      <c r="L435" s="145"/>
      <c r="M435" s="150"/>
      <c r="T435" s="151"/>
      <c r="AT435" s="147" t="s">
        <v>139</v>
      </c>
      <c r="AU435" s="147" t="s">
        <v>82</v>
      </c>
      <c r="AV435" s="12" t="s">
        <v>80</v>
      </c>
      <c r="AW435" s="12" t="s">
        <v>33</v>
      </c>
      <c r="AX435" s="12" t="s">
        <v>72</v>
      </c>
      <c r="AY435" s="147" t="s">
        <v>128</v>
      </c>
    </row>
    <row r="436" spans="2:65" s="13" customFormat="1">
      <c r="B436" s="152"/>
      <c r="D436" s="146" t="s">
        <v>139</v>
      </c>
      <c r="E436" s="153" t="s">
        <v>3</v>
      </c>
      <c r="F436" s="154" t="s">
        <v>375</v>
      </c>
      <c r="H436" s="155">
        <v>44</v>
      </c>
      <c r="I436" s="156"/>
      <c r="L436" s="152"/>
      <c r="M436" s="157"/>
      <c r="T436" s="158"/>
      <c r="AT436" s="153" t="s">
        <v>139</v>
      </c>
      <c r="AU436" s="153" t="s">
        <v>82</v>
      </c>
      <c r="AV436" s="13" t="s">
        <v>82</v>
      </c>
      <c r="AW436" s="13" t="s">
        <v>33</v>
      </c>
      <c r="AX436" s="13" t="s">
        <v>72</v>
      </c>
      <c r="AY436" s="153" t="s">
        <v>128</v>
      </c>
    </row>
    <row r="437" spans="2:65" s="14" customFormat="1">
      <c r="B437" s="159"/>
      <c r="D437" s="146" t="s">
        <v>139</v>
      </c>
      <c r="E437" s="160" t="s">
        <v>3</v>
      </c>
      <c r="F437" s="161" t="s">
        <v>142</v>
      </c>
      <c r="H437" s="162">
        <v>44</v>
      </c>
      <c r="I437" s="163"/>
      <c r="L437" s="159"/>
      <c r="M437" s="164"/>
      <c r="T437" s="165"/>
      <c r="AT437" s="160" t="s">
        <v>139</v>
      </c>
      <c r="AU437" s="160" t="s">
        <v>82</v>
      </c>
      <c r="AV437" s="14" t="s">
        <v>135</v>
      </c>
      <c r="AW437" s="14" t="s">
        <v>33</v>
      </c>
      <c r="AX437" s="14" t="s">
        <v>80</v>
      </c>
      <c r="AY437" s="160" t="s">
        <v>128</v>
      </c>
    </row>
    <row r="438" spans="2:65" s="1" customFormat="1" ht="44.25" customHeight="1">
      <c r="B438" s="127"/>
      <c r="C438" s="128" t="s">
        <v>620</v>
      </c>
      <c r="D438" s="128" t="s">
        <v>130</v>
      </c>
      <c r="E438" s="129" t="s">
        <v>621</v>
      </c>
      <c r="F438" s="130" t="s">
        <v>622</v>
      </c>
      <c r="G438" s="131" t="s">
        <v>133</v>
      </c>
      <c r="H438" s="132">
        <v>44</v>
      </c>
      <c r="I438" s="133"/>
      <c r="J438" s="134">
        <f>ROUND(I438*H438,2)</f>
        <v>0</v>
      </c>
      <c r="K438" s="130" t="s">
        <v>187</v>
      </c>
      <c r="L438" s="32"/>
      <c r="M438" s="135" t="s">
        <v>3</v>
      </c>
      <c r="N438" s="136" t="s">
        <v>43</v>
      </c>
      <c r="P438" s="137">
        <f>O438*H438</f>
        <v>0</v>
      </c>
      <c r="Q438" s="137">
        <v>0</v>
      </c>
      <c r="R438" s="137">
        <f>Q438*H438</f>
        <v>0</v>
      </c>
      <c r="S438" s="137">
        <v>0</v>
      </c>
      <c r="T438" s="138">
        <f>S438*H438</f>
        <v>0</v>
      </c>
      <c r="AR438" s="139" t="s">
        <v>135</v>
      </c>
      <c r="AT438" s="139" t="s">
        <v>130</v>
      </c>
      <c r="AU438" s="139" t="s">
        <v>82</v>
      </c>
      <c r="AY438" s="17" t="s">
        <v>128</v>
      </c>
      <c r="BE438" s="140">
        <f>IF(N438="základní",J438,0)</f>
        <v>0</v>
      </c>
      <c r="BF438" s="140">
        <f>IF(N438="snížená",J438,0)</f>
        <v>0</v>
      </c>
      <c r="BG438" s="140">
        <f>IF(N438="zákl. přenesená",J438,0)</f>
        <v>0</v>
      </c>
      <c r="BH438" s="140">
        <f>IF(N438="sníž. přenesená",J438,0)</f>
        <v>0</v>
      </c>
      <c r="BI438" s="140">
        <f>IF(N438="nulová",J438,0)</f>
        <v>0</v>
      </c>
      <c r="BJ438" s="17" t="s">
        <v>80</v>
      </c>
      <c r="BK438" s="140">
        <f>ROUND(I438*H438,2)</f>
        <v>0</v>
      </c>
      <c r="BL438" s="17" t="s">
        <v>135</v>
      </c>
      <c r="BM438" s="139" t="s">
        <v>623</v>
      </c>
    </row>
    <row r="439" spans="2:65" s="13" customFormat="1">
      <c r="B439" s="152"/>
      <c r="D439" s="146" t="s">
        <v>139</v>
      </c>
      <c r="E439" s="153" t="s">
        <v>3</v>
      </c>
      <c r="F439" s="154" t="s">
        <v>624</v>
      </c>
      <c r="H439" s="155">
        <v>44</v>
      </c>
      <c r="I439" s="156"/>
      <c r="L439" s="152"/>
      <c r="M439" s="157"/>
      <c r="T439" s="158"/>
      <c r="AT439" s="153" t="s">
        <v>139</v>
      </c>
      <c r="AU439" s="153" t="s">
        <v>82</v>
      </c>
      <c r="AV439" s="13" t="s">
        <v>82</v>
      </c>
      <c r="AW439" s="13" t="s">
        <v>33</v>
      </c>
      <c r="AX439" s="13" t="s">
        <v>72</v>
      </c>
      <c r="AY439" s="153" t="s">
        <v>128</v>
      </c>
    </row>
    <row r="440" spans="2:65" s="14" customFormat="1">
      <c r="B440" s="159"/>
      <c r="D440" s="146" t="s">
        <v>139</v>
      </c>
      <c r="E440" s="160" t="s">
        <v>3</v>
      </c>
      <c r="F440" s="161" t="s">
        <v>142</v>
      </c>
      <c r="H440" s="162">
        <v>44</v>
      </c>
      <c r="I440" s="163"/>
      <c r="L440" s="159"/>
      <c r="M440" s="164"/>
      <c r="T440" s="165"/>
      <c r="AT440" s="160" t="s">
        <v>139</v>
      </c>
      <c r="AU440" s="160" t="s">
        <v>82</v>
      </c>
      <c r="AV440" s="14" t="s">
        <v>135</v>
      </c>
      <c r="AW440" s="14" t="s">
        <v>33</v>
      </c>
      <c r="AX440" s="14" t="s">
        <v>80</v>
      </c>
      <c r="AY440" s="160" t="s">
        <v>128</v>
      </c>
    </row>
    <row r="441" spans="2:65" s="1" customFormat="1" ht="16.5" customHeight="1">
      <c r="B441" s="127"/>
      <c r="C441" s="128" t="s">
        <v>625</v>
      </c>
      <c r="D441" s="128" t="s">
        <v>130</v>
      </c>
      <c r="E441" s="129" t="s">
        <v>626</v>
      </c>
      <c r="F441" s="130" t="s">
        <v>627</v>
      </c>
      <c r="G441" s="131" t="s">
        <v>133</v>
      </c>
      <c r="H441" s="132">
        <v>11</v>
      </c>
      <c r="I441" s="133"/>
      <c r="J441" s="134">
        <f>ROUND(I441*H441,2)</f>
        <v>0</v>
      </c>
      <c r="K441" s="130" t="s">
        <v>187</v>
      </c>
      <c r="L441" s="32"/>
      <c r="M441" s="135" t="s">
        <v>3</v>
      </c>
      <c r="N441" s="136" t="s">
        <v>43</v>
      </c>
      <c r="P441" s="137">
        <f>O441*H441</f>
        <v>0</v>
      </c>
      <c r="Q441" s="137">
        <v>0.14494000000000001</v>
      </c>
      <c r="R441" s="137">
        <f>Q441*H441</f>
        <v>1.5943400000000001</v>
      </c>
      <c r="S441" s="137">
        <v>0</v>
      </c>
      <c r="T441" s="138">
        <f>S441*H441</f>
        <v>0</v>
      </c>
      <c r="AR441" s="139" t="s">
        <v>135</v>
      </c>
      <c r="AT441" s="139" t="s">
        <v>130</v>
      </c>
      <c r="AU441" s="139" t="s">
        <v>82</v>
      </c>
      <c r="AY441" s="17" t="s">
        <v>128</v>
      </c>
      <c r="BE441" s="140">
        <f>IF(N441="základní",J441,0)</f>
        <v>0</v>
      </c>
      <c r="BF441" s="140">
        <f>IF(N441="snížená",J441,0)</f>
        <v>0</v>
      </c>
      <c r="BG441" s="140">
        <f>IF(N441="zákl. přenesená",J441,0)</f>
        <v>0</v>
      </c>
      <c r="BH441" s="140">
        <f>IF(N441="sníž. přenesená",J441,0)</f>
        <v>0</v>
      </c>
      <c r="BI441" s="140">
        <f>IF(N441="nulová",J441,0)</f>
        <v>0</v>
      </c>
      <c r="BJ441" s="17" t="s">
        <v>80</v>
      </c>
      <c r="BK441" s="140">
        <f>ROUND(I441*H441,2)</f>
        <v>0</v>
      </c>
      <c r="BL441" s="17" t="s">
        <v>135</v>
      </c>
      <c r="BM441" s="139" t="s">
        <v>628</v>
      </c>
    </row>
    <row r="442" spans="2:65" s="12" customFormat="1">
      <c r="B442" s="145"/>
      <c r="D442" s="146" t="s">
        <v>139</v>
      </c>
      <c r="E442" s="147" t="s">
        <v>3</v>
      </c>
      <c r="F442" s="148" t="s">
        <v>140</v>
      </c>
      <c r="H442" s="147" t="s">
        <v>3</v>
      </c>
      <c r="I442" s="149"/>
      <c r="L442" s="145"/>
      <c r="M442" s="150"/>
      <c r="T442" s="151"/>
      <c r="AT442" s="147" t="s">
        <v>139</v>
      </c>
      <c r="AU442" s="147" t="s">
        <v>82</v>
      </c>
      <c r="AV442" s="12" t="s">
        <v>80</v>
      </c>
      <c r="AW442" s="12" t="s">
        <v>33</v>
      </c>
      <c r="AX442" s="12" t="s">
        <v>72</v>
      </c>
      <c r="AY442" s="147" t="s">
        <v>128</v>
      </c>
    </row>
    <row r="443" spans="2:65" s="13" customFormat="1">
      <c r="B443" s="152"/>
      <c r="D443" s="146" t="s">
        <v>139</v>
      </c>
      <c r="E443" s="153" t="s">
        <v>3</v>
      </c>
      <c r="F443" s="154" t="s">
        <v>190</v>
      </c>
      <c r="H443" s="155">
        <v>11</v>
      </c>
      <c r="I443" s="156"/>
      <c r="L443" s="152"/>
      <c r="M443" s="157"/>
      <c r="T443" s="158"/>
      <c r="AT443" s="153" t="s">
        <v>139</v>
      </c>
      <c r="AU443" s="153" t="s">
        <v>82</v>
      </c>
      <c r="AV443" s="13" t="s">
        <v>82</v>
      </c>
      <c r="AW443" s="13" t="s">
        <v>33</v>
      </c>
      <c r="AX443" s="13" t="s">
        <v>72</v>
      </c>
      <c r="AY443" s="153" t="s">
        <v>128</v>
      </c>
    </row>
    <row r="444" spans="2:65" s="14" customFormat="1">
      <c r="B444" s="159"/>
      <c r="D444" s="146" t="s">
        <v>139</v>
      </c>
      <c r="E444" s="160" t="s">
        <v>3</v>
      </c>
      <c r="F444" s="161" t="s">
        <v>142</v>
      </c>
      <c r="H444" s="162">
        <v>11</v>
      </c>
      <c r="I444" s="163"/>
      <c r="L444" s="159"/>
      <c r="M444" s="164"/>
      <c r="T444" s="165"/>
      <c r="AT444" s="160" t="s">
        <v>139</v>
      </c>
      <c r="AU444" s="160" t="s">
        <v>82</v>
      </c>
      <c r="AV444" s="14" t="s">
        <v>135</v>
      </c>
      <c r="AW444" s="14" t="s">
        <v>33</v>
      </c>
      <c r="AX444" s="14" t="s">
        <v>80</v>
      </c>
      <c r="AY444" s="160" t="s">
        <v>128</v>
      </c>
    </row>
    <row r="445" spans="2:65" s="1" customFormat="1" ht="24.2" customHeight="1">
      <c r="B445" s="127"/>
      <c r="C445" s="128" t="s">
        <v>232</v>
      </c>
      <c r="D445" s="128" t="s">
        <v>130</v>
      </c>
      <c r="E445" s="129" t="s">
        <v>629</v>
      </c>
      <c r="F445" s="130" t="s">
        <v>630</v>
      </c>
      <c r="G445" s="131" t="s">
        <v>133</v>
      </c>
      <c r="H445" s="132">
        <v>11</v>
      </c>
      <c r="I445" s="133"/>
      <c r="J445" s="134">
        <f>ROUND(I445*H445,2)</f>
        <v>0</v>
      </c>
      <c r="K445" s="130" t="s">
        <v>187</v>
      </c>
      <c r="L445" s="32"/>
      <c r="M445" s="135" t="s">
        <v>3</v>
      </c>
      <c r="N445" s="136" t="s">
        <v>43</v>
      </c>
      <c r="P445" s="137">
        <f>O445*H445</f>
        <v>0</v>
      </c>
      <c r="Q445" s="137">
        <v>7.0200000000000002E-3</v>
      </c>
      <c r="R445" s="137">
        <f>Q445*H445</f>
        <v>7.7219999999999997E-2</v>
      </c>
      <c r="S445" s="137">
        <v>0</v>
      </c>
      <c r="T445" s="138">
        <f>S445*H445</f>
        <v>0</v>
      </c>
      <c r="AR445" s="139" t="s">
        <v>135</v>
      </c>
      <c r="AT445" s="139" t="s">
        <v>130</v>
      </c>
      <c r="AU445" s="139" t="s">
        <v>82</v>
      </c>
      <c r="AY445" s="17" t="s">
        <v>128</v>
      </c>
      <c r="BE445" s="140">
        <f>IF(N445="základní",J445,0)</f>
        <v>0</v>
      </c>
      <c r="BF445" s="140">
        <f>IF(N445="snížená",J445,0)</f>
        <v>0</v>
      </c>
      <c r="BG445" s="140">
        <f>IF(N445="zákl. přenesená",J445,0)</f>
        <v>0</v>
      </c>
      <c r="BH445" s="140">
        <f>IF(N445="sníž. přenesená",J445,0)</f>
        <v>0</v>
      </c>
      <c r="BI445" s="140">
        <f>IF(N445="nulová",J445,0)</f>
        <v>0</v>
      </c>
      <c r="BJ445" s="17" t="s">
        <v>80</v>
      </c>
      <c r="BK445" s="140">
        <f>ROUND(I445*H445,2)</f>
        <v>0</v>
      </c>
      <c r="BL445" s="17" t="s">
        <v>135</v>
      </c>
      <c r="BM445" s="139" t="s">
        <v>631</v>
      </c>
    </row>
    <row r="446" spans="2:65" s="1" customFormat="1" ht="21.75" customHeight="1">
      <c r="B446" s="127"/>
      <c r="C446" s="173" t="s">
        <v>632</v>
      </c>
      <c r="D446" s="173" t="s">
        <v>328</v>
      </c>
      <c r="E446" s="174" t="s">
        <v>633</v>
      </c>
      <c r="F446" s="175" t="s">
        <v>634</v>
      </c>
      <c r="G446" s="176" t="s">
        <v>174</v>
      </c>
      <c r="H446" s="177">
        <v>11</v>
      </c>
      <c r="I446" s="178"/>
      <c r="J446" s="179">
        <f>ROUND(I446*H446,2)</f>
        <v>0</v>
      </c>
      <c r="K446" s="175" t="s">
        <v>175</v>
      </c>
      <c r="L446" s="180"/>
      <c r="M446" s="181" t="s">
        <v>3</v>
      </c>
      <c r="N446" s="182" t="s">
        <v>43</v>
      </c>
      <c r="P446" s="137">
        <f>O446*H446</f>
        <v>0</v>
      </c>
      <c r="Q446" s="137">
        <v>0</v>
      </c>
      <c r="R446" s="137">
        <f>Q446*H446</f>
        <v>0</v>
      </c>
      <c r="S446" s="137">
        <v>0</v>
      </c>
      <c r="T446" s="138">
        <f>S446*H446</f>
        <v>0</v>
      </c>
      <c r="AR446" s="139" t="s">
        <v>171</v>
      </c>
      <c r="AT446" s="139" t="s">
        <v>328</v>
      </c>
      <c r="AU446" s="139" t="s">
        <v>82</v>
      </c>
      <c r="AY446" s="17" t="s">
        <v>128</v>
      </c>
      <c r="BE446" s="140">
        <f>IF(N446="základní",J446,0)</f>
        <v>0</v>
      </c>
      <c r="BF446" s="140">
        <f>IF(N446="snížená",J446,0)</f>
        <v>0</v>
      </c>
      <c r="BG446" s="140">
        <f>IF(N446="zákl. přenesená",J446,0)</f>
        <v>0</v>
      </c>
      <c r="BH446" s="140">
        <f>IF(N446="sníž. přenesená",J446,0)</f>
        <v>0</v>
      </c>
      <c r="BI446" s="140">
        <f>IF(N446="nulová",J446,0)</f>
        <v>0</v>
      </c>
      <c r="BJ446" s="17" t="s">
        <v>80</v>
      </c>
      <c r="BK446" s="140">
        <f>ROUND(I446*H446,2)</f>
        <v>0</v>
      </c>
      <c r="BL446" s="17" t="s">
        <v>135</v>
      </c>
      <c r="BM446" s="139" t="s">
        <v>635</v>
      </c>
    </row>
    <row r="447" spans="2:65" s="1" customFormat="1" ht="24.2" customHeight="1">
      <c r="B447" s="127"/>
      <c r="C447" s="128" t="s">
        <v>636</v>
      </c>
      <c r="D447" s="128" t="s">
        <v>130</v>
      </c>
      <c r="E447" s="129" t="s">
        <v>637</v>
      </c>
      <c r="F447" s="130" t="s">
        <v>638</v>
      </c>
      <c r="G447" s="131" t="s">
        <v>133</v>
      </c>
      <c r="H447" s="132">
        <v>20</v>
      </c>
      <c r="I447" s="133"/>
      <c r="J447" s="134">
        <f>ROUND(I447*H447,2)</f>
        <v>0</v>
      </c>
      <c r="K447" s="130" t="s">
        <v>187</v>
      </c>
      <c r="L447" s="32"/>
      <c r="M447" s="135" t="s">
        <v>3</v>
      </c>
      <c r="N447" s="136" t="s">
        <v>43</v>
      </c>
      <c r="P447" s="137">
        <f>O447*H447</f>
        <v>0</v>
      </c>
      <c r="Q447" s="137">
        <v>0.42080000000000001</v>
      </c>
      <c r="R447" s="137">
        <f>Q447*H447</f>
        <v>8.4160000000000004</v>
      </c>
      <c r="S447" s="137">
        <v>0</v>
      </c>
      <c r="T447" s="138">
        <f>S447*H447</f>
        <v>0</v>
      </c>
      <c r="AR447" s="139" t="s">
        <v>135</v>
      </c>
      <c r="AT447" s="139" t="s">
        <v>130</v>
      </c>
      <c r="AU447" s="139" t="s">
        <v>82</v>
      </c>
      <c r="AY447" s="17" t="s">
        <v>128</v>
      </c>
      <c r="BE447" s="140">
        <f>IF(N447="základní",J447,0)</f>
        <v>0</v>
      </c>
      <c r="BF447" s="140">
        <f>IF(N447="snížená",J447,0)</f>
        <v>0</v>
      </c>
      <c r="BG447" s="140">
        <f>IF(N447="zákl. přenesená",J447,0)</f>
        <v>0</v>
      </c>
      <c r="BH447" s="140">
        <f>IF(N447="sníž. přenesená",J447,0)</f>
        <v>0</v>
      </c>
      <c r="BI447" s="140">
        <f>IF(N447="nulová",J447,0)</f>
        <v>0</v>
      </c>
      <c r="BJ447" s="17" t="s">
        <v>80</v>
      </c>
      <c r="BK447" s="140">
        <f>ROUND(I447*H447,2)</f>
        <v>0</v>
      </c>
      <c r="BL447" s="17" t="s">
        <v>135</v>
      </c>
      <c r="BM447" s="139" t="s">
        <v>639</v>
      </c>
    </row>
    <row r="448" spans="2:65" s="12" customFormat="1">
      <c r="B448" s="145"/>
      <c r="D448" s="146" t="s">
        <v>139</v>
      </c>
      <c r="E448" s="147" t="s">
        <v>3</v>
      </c>
      <c r="F448" s="148" t="s">
        <v>140</v>
      </c>
      <c r="H448" s="147" t="s">
        <v>3</v>
      </c>
      <c r="I448" s="149"/>
      <c r="L448" s="145"/>
      <c r="M448" s="150"/>
      <c r="T448" s="151"/>
      <c r="AT448" s="147" t="s">
        <v>139</v>
      </c>
      <c r="AU448" s="147" t="s">
        <v>82</v>
      </c>
      <c r="AV448" s="12" t="s">
        <v>80</v>
      </c>
      <c r="AW448" s="12" t="s">
        <v>33</v>
      </c>
      <c r="AX448" s="12" t="s">
        <v>72</v>
      </c>
      <c r="AY448" s="147" t="s">
        <v>128</v>
      </c>
    </row>
    <row r="449" spans="2:65" s="13" customFormat="1">
      <c r="B449" s="152"/>
      <c r="D449" s="146" t="s">
        <v>139</v>
      </c>
      <c r="E449" s="153" t="s">
        <v>3</v>
      </c>
      <c r="F449" s="154" t="s">
        <v>239</v>
      </c>
      <c r="H449" s="155">
        <v>20</v>
      </c>
      <c r="I449" s="156"/>
      <c r="L449" s="152"/>
      <c r="M449" s="157"/>
      <c r="T449" s="158"/>
      <c r="AT449" s="153" t="s">
        <v>139</v>
      </c>
      <c r="AU449" s="153" t="s">
        <v>82</v>
      </c>
      <c r="AV449" s="13" t="s">
        <v>82</v>
      </c>
      <c r="AW449" s="13" t="s">
        <v>33</v>
      </c>
      <c r="AX449" s="13" t="s">
        <v>72</v>
      </c>
      <c r="AY449" s="153" t="s">
        <v>128</v>
      </c>
    </row>
    <row r="450" spans="2:65" s="14" customFormat="1">
      <c r="B450" s="159"/>
      <c r="D450" s="146" t="s">
        <v>139</v>
      </c>
      <c r="E450" s="160" t="s">
        <v>3</v>
      </c>
      <c r="F450" s="161" t="s">
        <v>142</v>
      </c>
      <c r="H450" s="162">
        <v>20</v>
      </c>
      <c r="I450" s="163"/>
      <c r="L450" s="159"/>
      <c r="M450" s="164"/>
      <c r="T450" s="165"/>
      <c r="AT450" s="160" t="s">
        <v>139</v>
      </c>
      <c r="AU450" s="160" t="s">
        <v>82</v>
      </c>
      <c r="AV450" s="14" t="s">
        <v>135</v>
      </c>
      <c r="AW450" s="14" t="s">
        <v>33</v>
      </c>
      <c r="AX450" s="14" t="s">
        <v>80</v>
      </c>
      <c r="AY450" s="160" t="s">
        <v>128</v>
      </c>
    </row>
    <row r="451" spans="2:65" s="1" customFormat="1" ht="33" customHeight="1">
      <c r="B451" s="127"/>
      <c r="C451" s="128" t="s">
        <v>640</v>
      </c>
      <c r="D451" s="128" t="s">
        <v>130</v>
      </c>
      <c r="E451" s="129" t="s">
        <v>641</v>
      </c>
      <c r="F451" s="130" t="s">
        <v>642</v>
      </c>
      <c r="G451" s="131" t="s">
        <v>223</v>
      </c>
      <c r="H451" s="132">
        <v>16.2</v>
      </c>
      <c r="I451" s="133"/>
      <c r="J451" s="134">
        <f>ROUND(I451*H451,2)</f>
        <v>0</v>
      </c>
      <c r="K451" s="130" t="s">
        <v>134</v>
      </c>
      <c r="L451" s="32"/>
      <c r="M451" s="135" t="s">
        <v>3</v>
      </c>
      <c r="N451" s="136" t="s">
        <v>43</v>
      </c>
      <c r="P451" s="137">
        <f>O451*H451</f>
        <v>0</v>
      </c>
      <c r="Q451" s="137">
        <v>0</v>
      </c>
      <c r="R451" s="137">
        <f>Q451*H451</f>
        <v>0</v>
      </c>
      <c r="S451" s="137">
        <v>0</v>
      </c>
      <c r="T451" s="138">
        <f>S451*H451</f>
        <v>0</v>
      </c>
      <c r="AR451" s="139" t="s">
        <v>135</v>
      </c>
      <c r="AT451" s="139" t="s">
        <v>130</v>
      </c>
      <c r="AU451" s="139" t="s">
        <v>82</v>
      </c>
      <c r="AY451" s="17" t="s">
        <v>128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7" t="s">
        <v>80</v>
      </c>
      <c r="BK451" s="140">
        <f>ROUND(I451*H451,2)</f>
        <v>0</v>
      </c>
      <c r="BL451" s="17" t="s">
        <v>135</v>
      </c>
      <c r="BM451" s="139" t="s">
        <v>643</v>
      </c>
    </row>
    <row r="452" spans="2:65" s="1" customFormat="1">
      <c r="B452" s="32"/>
      <c r="D452" s="141" t="s">
        <v>137</v>
      </c>
      <c r="F452" s="142" t="s">
        <v>644</v>
      </c>
      <c r="I452" s="143"/>
      <c r="L452" s="32"/>
      <c r="M452" s="144"/>
      <c r="T452" s="53"/>
      <c r="AT452" s="17" t="s">
        <v>137</v>
      </c>
      <c r="AU452" s="17" t="s">
        <v>82</v>
      </c>
    </row>
    <row r="453" spans="2:65" s="12" customFormat="1">
      <c r="B453" s="145"/>
      <c r="D453" s="146" t="s">
        <v>139</v>
      </c>
      <c r="E453" s="147" t="s">
        <v>3</v>
      </c>
      <c r="F453" s="148" t="s">
        <v>645</v>
      </c>
      <c r="H453" s="147" t="s">
        <v>3</v>
      </c>
      <c r="I453" s="149"/>
      <c r="L453" s="145"/>
      <c r="M453" s="150"/>
      <c r="T453" s="151"/>
      <c r="AT453" s="147" t="s">
        <v>139</v>
      </c>
      <c r="AU453" s="147" t="s">
        <v>82</v>
      </c>
      <c r="AV453" s="12" t="s">
        <v>80</v>
      </c>
      <c r="AW453" s="12" t="s">
        <v>33</v>
      </c>
      <c r="AX453" s="12" t="s">
        <v>72</v>
      </c>
      <c r="AY453" s="147" t="s">
        <v>128</v>
      </c>
    </row>
    <row r="454" spans="2:65" s="13" customFormat="1">
      <c r="B454" s="152"/>
      <c r="D454" s="146" t="s">
        <v>139</v>
      </c>
      <c r="E454" s="153" t="s">
        <v>3</v>
      </c>
      <c r="F454" s="154" t="s">
        <v>646</v>
      </c>
      <c r="H454" s="155">
        <v>17.600000000000001</v>
      </c>
      <c r="I454" s="156"/>
      <c r="L454" s="152"/>
      <c r="M454" s="157"/>
      <c r="T454" s="158"/>
      <c r="AT454" s="153" t="s">
        <v>139</v>
      </c>
      <c r="AU454" s="153" t="s">
        <v>82</v>
      </c>
      <c r="AV454" s="13" t="s">
        <v>82</v>
      </c>
      <c r="AW454" s="13" t="s">
        <v>33</v>
      </c>
      <c r="AX454" s="13" t="s">
        <v>72</v>
      </c>
      <c r="AY454" s="153" t="s">
        <v>128</v>
      </c>
    </row>
    <row r="455" spans="2:65" s="13" customFormat="1">
      <c r="B455" s="152"/>
      <c r="D455" s="146" t="s">
        <v>139</v>
      </c>
      <c r="E455" s="153" t="s">
        <v>3</v>
      </c>
      <c r="F455" s="154" t="s">
        <v>325</v>
      </c>
      <c r="H455" s="155">
        <v>-1.4</v>
      </c>
      <c r="I455" s="156"/>
      <c r="L455" s="152"/>
      <c r="M455" s="157"/>
      <c r="T455" s="158"/>
      <c r="AT455" s="153" t="s">
        <v>139</v>
      </c>
      <c r="AU455" s="153" t="s">
        <v>82</v>
      </c>
      <c r="AV455" s="13" t="s">
        <v>82</v>
      </c>
      <c r="AW455" s="13" t="s">
        <v>33</v>
      </c>
      <c r="AX455" s="13" t="s">
        <v>72</v>
      </c>
      <c r="AY455" s="153" t="s">
        <v>128</v>
      </c>
    </row>
    <row r="456" spans="2:65" s="14" customFormat="1">
      <c r="B456" s="159"/>
      <c r="D456" s="146" t="s">
        <v>139</v>
      </c>
      <c r="E456" s="160" t="s">
        <v>3</v>
      </c>
      <c r="F456" s="161" t="s">
        <v>142</v>
      </c>
      <c r="H456" s="162">
        <v>16.2</v>
      </c>
      <c r="I456" s="163"/>
      <c r="L456" s="159"/>
      <c r="M456" s="164"/>
      <c r="T456" s="165"/>
      <c r="AT456" s="160" t="s">
        <v>139</v>
      </c>
      <c r="AU456" s="160" t="s">
        <v>82</v>
      </c>
      <c r="AV456" s="14" t="s">
        <v>135</v>
      </c>
      <c r="AW456" s="14" t="s">
        <v>33</v>
      </c>
      <c r="AX456" s="14" t="s">
        <v>80</v>
      </c>
      <c r="AY456" s="160" t="s">
        <v>128</v>
      </c>
    </row>
    <row r="457" spans="2:65" s="11" customFormat="1" ht="22.9" customHeight="1">
      <c r="B457" s="115"/>
      <c r="D457" s="116" t="s">
        <v>71</v>
      </c>
      <c r="E457" s="125" t="s">
        <v>178</v>
      </c>
      <c r="F457" s="125" t="s">
        <v>647</v>
      </c>
      <c r="I457" s="118"/>
      <c r="J457" s="126">
        <f>BK457</f>
        <v>0</v>
      </c>
      <c r="L457" s="115"/>
      <c r="M457" s="120"/>
      <c r="P457" s="121">
        <f>SUM(P458:P548)</f>
        <v>0</v>
      </c>
      <c r="R457" s="121">
        <f>SUM(R458:R548)</f>
        <v>438.319391</v>
      </c>
      <c r="T457" s="122">
        <f>SUM(T458:T548)</f>
        <v>13.841000000000001</v>
      </c>
      <c r="AR457" s="116" t="s">
        <v>80</v>
      </c>
      <c r="AT457" s="123" t="s">
        <v>71</v>
      </c>
      <c r="AU457" s="123" t="s">
        <v>80</v>
      </c>
      <c r="AY457" s="116" t="s">
        <v>128</v>
      </c>
      <c r="BK457" s="124">
        <f>SUM(BK458:BK548)</f>
        <v>0</v>
      </c>
    </row>
    <row r="458" spans="2:65" s="1" customFormat="1" ht="24.2" customHeight="1">
      <c r="B458" s="127"/>
      <c r="C458" s="128" t="s">
        <v>648</v>
      </c>
      <c r="D458" s="128" t="s">
        <v>130</v>
      </c>
      <c r="E458" s="129" t="s">
        <v>649</v>
      </c>
      <c r="F458" s="130" t="s">
        <v>650</v>
      </c>
      <c r="G458" s="131" t="s">
        <v>133</v>
      </c>
      <c r="H458" s="132">
        <v>8</v>
      </c>
      <c r="I458" s="133"/>
      <c r="J458" s="134">
        <f>ROUND(I458*H458,2)</f>
        <v>0</v>
      </c>
      <c r="K458" s="130" t="s">
        <v>187</v>
      </c>
      <c r="L458" s="32"/>
      <c r="M458" s="135" t="s">
        <v>3</v>
      </c>
      <c r="N458" s="136" t="s">
        <v>43</v>
      </c>
      <c r="P458" s="137">
        <f>O458*H458</f>
        <v>0</v>
      </c>
      <c r="Q458" s="137">
        <v>6.9999999999999999E-4</v>
      </c>
      <c r="R458" s="137">
        <f>Q458*H458</f>
        <v>5.5999999999999999E-3</v>
      </c>
      <c r="S458" s="137">
        <v>0</v>
      </c>
      <c r="T458" s="138">
        <f>S458*H458</f>
        <v>0</v>
      </c>
      <c r="AR458" s="139" t="s">
        <v>135</v>
      </c>
      <c r="AT458" s="139" t="s">
        <v>130</v>
      </c>
      <c r="AU458" s="139" t="s">
        <v>82</v>
      </c>
      <c r="AY458" s="17" t="s">
        <v>128</v>
      </c>
      <c r="BE458" s="140">
        <f>IF(N458="základní",J458,0)</f>
        <v>0</v>
      </c>
      <c r="BF458" s="140">
        <f>IF(N458="snížená",J458,0)</f>
        <v>0</v>
      </c>
      <c r="BG458" s="140">
        <f>IF(N458="zákl. přenesená",J458,0)</f>
        <v>0</v>
      </c>
      <c r="BH458" s="140">
        <f>IF(N458="sníž. přenesená",J458,0)</f>
        <v>0</v>
      </c>
      <c r="BI458" s="140">
        <f>IF(N458="nulová",J458,0)</f>
        <v>0</v>
      </c>
      <c r="BJ458" s="17" t="s">
        <v>80</v>
      </c>
      <c r="BK458" s="140">
        <f>ROUND(I458*H458,2)</f>
        <v>0</v>
      </c>
      <c r="BL458" s="17" t="s">
        <v>135</v>
      </c>
      <c r="BM458" s="139" t="s">
        <v>651</v>
      </c>
    </row>
    <row r="459" spans="2:65" s="12" customFormat="1">
      <c r="B459" s="145"/>
      <c r="D459" s="146" t="s">
        <v>139</v>
      </c>
      <c r="E459" s="147" t="s">
        <v>3</v>
      </c>
      <c r="F459" s="148" t="s">
        <v>652</v>
      </c>
      <c r="H459" s="147" t="s">
        <v>3</v>
      </c>
      <c r="I459" s="149"/>
      <c r="L459" s="145"/>
      <c r="M459" s="150"/>
      <c r="T459" s="151"/>
      <c r="AT459" s="147" t="s">
        <v>139</v>
      </c>
      <c r="AU459" s="147" t="s">
        <v>82</v>
      </c>
      <c r="AV459" s="12" t="s">
        <v>80</v>
      </c>
      <c r="AW459" s="12" t="s">
        <v>33</v>
      </c>
      <c r="AX459" s="12" t="s">
        <v>72</v>
      </c>
      <c r="AY459" s="147" t="s">
        <v>128</v>
      </c>
    </row>
    <row r="460" spans="2:65" s="13" customFormat="1">
      <c r="B460" s="152"/>
      <c r="D460" s="146" t="s">
        <v>139</v>
      </c>
      <c r="E460" s="153" t="s">
        <v>3</v>
      </c>
      <c r="F460" s="154" t="s">
        <v>80</v>
      </c>
      <c r="H460" s="155">
        <v>1</v>
      </c>
      <c r="I460" s="156"/>
      <c r="L460" s="152"/>
      <c r="M460" s="157"/>
      <c r="T460" s="158"/>
      <c r="AT460" s="153" t="s">
        <v>139</v>
      </c>
      <c r="AU460" s="153" t="s">
        <v>82</v>
      </c>
      <c r="AV460" s="13" t="s">
        <v>82</v>
      </c>
      <c r="AW460" s="13" t="s">
        <v>33</v>
      </c>
      <c r="AX460" s="13" t="s">
        <v>72</v>
      </c>
      <c r="AY460" s="153" t="s">
        <v>128</v>
      </c>
    </row>
    <row r="461" spans="2:65" s="12" customFormat="1">
      <c r="B461" s="145"/>
      <c r="D461" s="146" t="s">
        <v>139</v>
      </c>
      <c r="E461" s="147" t="s">
        <v>3</v>
      </c>
      <c r="F461" s="148" t="s">
        <v>653</v>
      </c>
      <c r="H461" s="147" t="s">
        <v>3</v>
      </c>
      <c r="I461" s="149"/>
      <c r="L461" s="145"/>
      <c r="M461" s="150"/>
      <c r="T461" s="151"/>
      <c r="AT461" s="147" t="s">
        <v>139</v>
      </c>
      <c r="AU461" s="147" t="s">
        <v>82</v>
      </c>
      <c r="AV461" s="12" t="s">
        <v>80</v>
      </c>
      <c r="AW461" s="12" t="s">
        <v>33</v>
      </c>
      <c r="AX461" s="12" t="s">
        <v>72</v>
      </c>
      <c r="AY461" s="147" t="s">
        <v>128</v>
      </c>
    </row>
    <row r="462" spans="2:65" s="13" customFormat="1">
      <c r="B462" s="152"/>
      <c r="D462" s="146" t="s">
        <v>139</v>
      </c>
      <c r="E462" s="153" t="s">
        <v>3</v>
      </c>
      <c r="F462" s="154" t="s">
        <v>156</v>
      </c>
      <c r="H462" s="155">
        <v>5</v>
      </c>
      <c r="I462" s="156"/>
      <c r="L462" s="152"/>
      <c r="M462" s="157"/>
      <c r="T462" s="158"/>
      <c r="AT462" s="153" t="s">
        <v>139</v>
      </c>
      <c r="AU462" s="153" t="s">
        <v>82</v>
      </c>
      <c r="AV462" s="13" t="s">
        <v>82</v>
      </c>
      <c r="AW462" s="13" t="s">
        <v>33</v>
      </c>
      <c r="AX462" s="13" t="s">
        <v>72</v>
      </c>
      <c r="AY462" s="153" t="s">
        <v>128</v>
      </c>
    </row>
    <row r="463" spans="2:65" s="12" customFormat="1">
      <c r="B463" s="145"/>
      <c r="D463" s="146" t="s">
        <v>139</v>
      </c>
      <c r="E463" s="147" t="s">
        <v>3</v>
      </c>
      <c r="F463" s="148" t="s">
        <v>654</v>
      </c>
      <c r="H463" s="147" t="s">
        <v>3</v>
      </c>
      <c r="I463" s="149"/>
      <c r="L463" s="145"/>
      <c r="M463" s="150"/>
      <c r="T463" s="151"/>
      <c r="AT463" s="147" t="s">
        <v>139</v>
      </c>
      <c r="AU463" s="147" t="s">
        <v>82</v>
      </c>
      <c r="AV463" s="12" t="s">
        <v>80</v>
      </c>
      <c r="AW463" s="12" t="s">
        <v>33</v>
      </c>
      <c r="AX463" s="12" t="s">
        <v>72</v>
      </c>
      <c r="AY463" s="147" t="s">
        <v>128</v>
      </c>
    </row>
    <row r="464" spans="2:65" s="13" customFormat="1">
      <c r="B464" s="152"/>
      <c r="D464" s="146" t="s">
        <v>139</v>
      </c>
      <c r="E464" s="153" t="s">
        <v>3</v>
      </c>
      <c r="F464" s="154" t="s">
        <v>80</v>
      </c>
      <c r="H464" s="155">
        <v>1</v>
      </c>
      <c r="I464" s="156"/>
      <c r="L464" s="152"/>
      <c r="M464" s="157"/>
      <c r="T464" s="158"/>
      <c r="AT464" s="153" t="s">
        <v>139</v>
      </c>
      <c r="AU464" s="153" t="s">
        <v>82</v>
      </c>
      <c r="AV464" s="13" t="s">
        <v>82</v>
      </c>
      <c r="AW464" s="13" t="s">
        <v>33</v>
      </c>
      <c r="AX464" s="13" t="s">
        <v>72</v>
      </c>
      <c r="AY464" s="153" t="s">
        <v>128</v>
      </c>
    </row>
    <row r="465" spans="2:65" s="12" customFormat="1">
      <c r="B465" s="145"/>
      <c r="D465" s="146" t="s">
        <v>139</v>
      </c>
      <c r="E465" s="147" t="s">
        <v>3</v>
      </c>
      <c r="F465" s="148" t="s">
        <v>655</v>
      </c>
      <c r="H465" s="147" t="s">
        <v>3</v>
      </c>
      <c r="I465" s="149"/>
      <c r="L465" s="145"/>
      <c r="M465" s="150"/>
      <c r="T465" s="151"/>
      <c r="AT465" s="147" t="s">
        <v>139</v>
      </c>
      <c r="AU465" s="147" t="s">
        <v>82</v>
      </c>
      <c r="AV465" s="12" t="s">
        <v>80</v>
      </c>
      <c r="AW465" s="12" t="s">
        <v>33</v>
      </c>
      <c r="AX465" s="12" t="s">
        <v>72</v>
      </c>
      <c r="AY465" s="147" t="s">
        <v>128</v>
      </c>
    </row>
    <row r="466" spans="2:65" s="13" customFormat="1">
      <c r="B466" s="152"/>
      <c r="D466" s="146" t="s">
        <v>139</v>
      </c>
      <c r="E466" s="153" t="s">
        <v>3</v>
      </c>
      <c r="F466" s="154" t="s">
        <v>80</v>
      </c>
      <c r="H466" s="155">
        <v>1</v>
      </c>
      <c r="I466" s="156"/>
      <c r="L466" s="152"/>
      <c r="M466" s="157"/>
      <c r="T466" s="158"/>
      <c r="AT466" s="153" t="s">
        <v>139</v>
      </c>
      <c r="AU466" s="153" t="s">
        <v>82</v>
      </c>
      <c r="AV466" s="13" t="s">
        <v>82</v>
      </c>
      <c r="AW466" s="13" t="s">
        <v>33</v>
      </c>
      <c r="AX466" s="13" t="s">
        <v>72</v>
      </c>
      <c r="AY466" s="153" t="s">
        <v>128</v>
      </c>
    </row>
    <row r="467" spans="2:65" s="14" customFormat="1">
      <c r="B467" s="159"/>
      <c r="D467" s="146" t="s">
        <v>139</v>
      </c>
      <c r="E467" s="160" t="s">
        <v>3</v>
      </c>
      <c r="F467" s="161" t="s">
        <v>142</v>
      </c>
      <c r="H467" s="162">
        <v>8</v>
      </c>
      <c r="I467" s="163"/>
      <c r="L467" s="159"/>
      <c r="M467" s="164"/>
      <c r="T467" s="165"/>
      <c r="AT467" s="160" t="s">
        <v>139</v>
      </c>
      <c r="AU467" s="160" t="s">
        <v>82</v>
      </c>
      <c r="AV467" s="14" t="s">
        <v>135</v>
      </c>
      <c r="AW467" s="14" t="s">
        <v>33</v>
      </c>
      <c r="AX467" s="14" t="s">
        <v>80</v>
      </c>
      <c r="AY467" s="160" t="s">
        <v>128</v>
      </c>
    </row>
    <row r="468" spans="2:65" s="1" customFormat="1" ht="66.75" customHeight="1">
      <c r="B468" s="127"/>
      <c r="C468" s="173" t="s">
        <v>656</v>
      </c>
      <c r="D468" s="173" t="s">
        <v>328</v>
      </c>
      <c r="E468" s="174" t="s">
        <v>657</v>
      </c>
      <c r="F468" s="175" t="s">
        <v>658</v>
      </c>
      <c r="G468" s="176" t="s">
        <v>133</v>
      </c>
      <c r="H468" s="177">
        <v>1</v>
      </c>
      <c r="I468" s="178"/>
      <c r="J468" s="179">
        <f t="shared" ref="J468:J473" si="0">ROUND(I468*H468,2)</f>
        <v>0</v>
      </c>
      <c r="K468" s="175" t="s">
        <v>187</v>
      </c>
      <c r="L468" s="180"/>
      <c r="M468" s="181" t="s">
        <v>3</v>
      </c>
      <c r="N468" s="182" t="s">
        <v>43</v>
      </c>
      <c r="P468" s="137">
        <f t="shared" ref="P468:P473" si="1">O468*H468</f>
        <v>0</v>
      </c>
      <c r="Q468" s="137">
        <v>4.0000000000000001E-3</v>
      </c>
      <c r="R468" s="137">
        <f t="shared" ref="R468:R473" si="2">Q468*H468</f>
        <v>4.0000000000000001E-3</v>
      </c>
      <c r="S468" s="137">
        <v>0</v>
      </c>
      <c r="T468" s="138">
        <f t="shared" ref="T468:T473" si="3">S468*H468</f>
        <v>0</v>
      </c>
      <c r="AR468" s="139" t="s">
        <v>171</v>
      </c>
      <c r="AT468" s="139" t="s">
        <v>328</v>
      </c>
      <c r="AU468" s="139" t="s">
        <v>82</v>
      </c>
      <c r="AY468" s="17" t="s">
        <v>128</v>
      </c>
      <c r="BE468" s="140">
        <f t="shared" ref="BE468:BE473" si="4">IF(N468="základní",J468,0)</f>
        <v>0</v>
      </c>
      <c r="BF468" s="140">
        <f t="shared" ref="BF468:BF473" si="5">IF(N468="snížená",J468,0)</f>
        <v>0</v>
      </c>
      <c r="BG468" s="140">
        <f t="shared" ref="BG468:BG473" si="6">IF(N468="zákl. přenesená",J468,0)</f>
        <v>0</v>
      </c>
      <c r="BH468" s="140">
        <f t="shared" ref="BH468:BH473" si="7">IF(N468="sníž. přenesená",J468,0)</f>
        <v>0</v>
      </c>
      <c r="BI468" s="140">
        <f t="shared" ref="BI468:BI473" si="8">IF(N468="nulová",J468,0)</f>
        <v>0</v>
      </c>
      <c r="BJ468" s="17" t="s">
        <v>80</v>
      </c>
      <c r="BK468" s="140">
        <f t="shared" ref="BK468:BK473" si="9">ROUND(I468*H468,2)</f>
        <v>0</v>
      </c>
      <c r="BL468" s="17" t="s">
        <v>135</v>
      </c>
      <c r="BM468" s="139" t="s">
        <v>659</v>
      </c>
    </row>
    <row r="469" spans="2:65" s="1" customFormat="1" ht="66.75" customHeight="1">
      <c r="B469" s="127"/>
      <c r="C469" s="173" t="s">
        <v>660</v>
      </c>
      <c r="D469" s="173" t="s">
        <v>328</v>
      </c>
      <c r="E469" s="174" t="s">
        <v>661</v>
      </c>
      <c r="F469" s="175" t="s">
        <v>662</v>
      </c>
      <c r="G469" s="176" t="s">
        <v>133</v>
      </c>
      <c r="H469" s="177">
        <v>7</v>
      </c>
      <c r="I469" s="178"/>
      <c r="J469" s="179">
        <f t="shared" si="0"/>
        <v>0</v>
      </c>
      <c r="K469" s="175" t="s">
        <v>187</v>
      </c>
      <c r="L469" s="180"/>
      <c r="M469" s="181" t="s">
        <v>3</v>
      </c>
      <c r="N469" s="182" t="s">
        <v>43</v>
      </c>
      <c r="P469" s="137">
        <f t="shared" si="1"/>
        <v>0</v>
      </c>
      <c r="Q469" s="137">
        <v>4.0000000000000001E-3</v>
      </c>
      <c r="R469" s="137">
        <f t="shared" si="2"/>
        <v>2.8000000000000001E-2</v>
      </c>
      <c r="S469" s="137">
        <v>0</v>
      </c>
      <c r="T469" s="138">
        <f t="shared" si="3"/>
        <v>0</v>
      </c>
      <c r="AR469" s="139" t="s">
        <v>171</v>
      </c>
      <c r="AT469" s="139" t="s">
        <v>328</v>
      </c>
      <c r="AU469" s="139" t="s">
        <v>82</v>
      </c>
      <c r="AY469" s="17" t="s">
        <v>128</v>
      </c>
      <c r="BE469" s="140">
        <f t="shared" si="4"/>
        <v>0</v>
      </c>
      <c r="BF469" s="140">
        <f t="shared" si="5"/>
        <v>0</v>
      </c>
      <c r="BG469" s="140">
        <f t="shared" si="6"/>
        <v>0</v>
      </c>
      <c r="BH469" s="140">
        <f t="shared" si="7"/>
        <v>0</v>
      </c>
      <c r="BI469" s="140">
        <f t="shared" si="8"/>
        <v>0</v>
      </c>
      <c r="BJ469" s="17" t="s">
        <v>80</v>
      </c>
      <c r="BK469" s="140">
        <f t="shared" si="9"/>
        <v>0</v>
      </c>
      <c r="BL469" s="17" t="s">
        <v>135</v>
      </c>
      <c r="BM469" s="139" t="s">
        <v>663</v>
      </c>
    </row>
    <row r="470" spans="2:65" s="1" customFormat="1" ht="24.2" customHeight="1">
      <c r="B470" s="127"/>
      <c r="C470" s="128" t="s">
        <v>664</v>
      </c>
      <c r="D470" s="128" t="s">
        <v>130</v>
      </c>
      <c r="E470" s="129" t="s">
        <v>665</v>
      </c>
      <c r="F470" s="130" t="s">
        <v>666</v>
      </c>
      <c r="G470" s="131" t="s">
        <v>133</v>
      </c>
      <c r="H470" s="132">
        <v>8</v>
      </c>
      <c r="I470" s="133"/>
      <c r="J470" s="134">
        <f t="shared" si="0"/>
        <v>0</v>
      </c>
      <c r="K470" s="130" t="s">
        <v>187</v>
      </c>
      <c r="L470" s="32"/>
      <c r="M470" s="135" t="s">
        <v>3</v>
      </c>
      <c r="N470" s="136" t="s">
        <v>43</v>
      </c>
      <c r="P470" s="137">
        <f t="shared" si="1"/>
        <v>0</v>
      </c>
      <c r="Q470" s="137">
        <v>0.11241</v>
      </c>
      <c r="R470" s="137">
        <f t="shared" si="2"/>
        <v>0.89927999999999997</v>
      </c>
      <c r="S470" s="137">
        <v>0</v>
      </c>
      <c r="T470" s="138">
        <f t="shared" si="3"/>
        <v>0</v>
      </c>
      <c r="AR470" s="139" t="s">
        <v>135</v>
      </c>
      <c r="AT470" s="139" t="s">
        <v>130</v>
      </c>
      <c r="AU470" s="139" t="s">
        <v>82</v>
      </c>
      <c r="AY470" s="17" t="s">
        <v>128</v>
      </c>
      <c r="BE470" s="140">
        <f t="shared" si="4"/>
        <v>0</v>
      </c>
      <c r="BF470" s="140">
        <f t="shared" si="5"/>
        <v>0</v>
      </c>
      <c r="BG470" s="140">
        <f t="shared" si="6"/>
        <v>0</v>
      </c>
      <c r="BH470" s="140">
        <f t="shared" si="7"/>
        <v>0</v>
      </c>
      <c r="BI470" s="140">
        <f t="shared" si="8"/>
        <v>0</v>
      </c>
      <c r="BJ470" s="17" t="s">
        <v>80</v>
      </c>
      <c r="BK470" s="140">
        <f t="shared" si="9"/>
        <v>0</v>
      </c>
      <c r="BL470" s="17" t="s">
        <v>135</v>
      </c>
      <c r="BM470" s="139" t="s">
        <v>667</v>
      </c>
    </row>
    <row r="471" spans="2:65" s="1" customFormat="1" ht="33" customHeight="1">
      <c r="B471" s="127"/>
      <c r="C471" s="173" t="s">
        <v>668</v>
      </c>
      <c r="D471" s="173" t="s">
        <v>328</v>
      </c>
      <c r="E471" s="174" t="s">
        <v>669</v>
      </c>
      <c r="F471" s="175" t="s">
        <v>670</v>
      </c>
      <c r="G471" s="176" t="s">
        <v>133</v>
      </c>
      <c r="H471" s="177">
        <v>8</v>
      </c>
      <c r="I471" s="178"/>
      <c r="J471" s="179">
        <f t="shared" si="0"/>
        <v>0</v>
      </c>
      <c r="K471" s="175" t="s">
        <v>187</v>
      </c>
      <c r="L471" s="180"/>
      <c r="M471" s="181" t="s">
        <v>3</v>
      </c>
      <c r="N471" s="182" t="s">
        <v>43</v>
      </c>
      <c r="P471" s="137">
        <f t="shared" si="1"/>
        <v>0</v>
      </c>
      <c r="Q471" s="137">
        <v>6.4999999999999997E-3</v>
      </c>
      <c r="R471" s="137">
        <f t="shared" si="2"/>
        <v>5.1999999999999998E-2</v>
      </c>
      <c r="S471" s="137">
        <v>0</v>
      </c>
      <c r="T471" s="138">
        <f t="shared" si="3"/>
        <v>0</v>
      </c>
      <c r="AR471" s="139" t="s">
        <v>171</v>
      </c>
      <c r="AT471" s="139" t="s">
        <v>328</v>
      </c>
      <c r="AU471" s="139" t="s">
        <v>82</v>
      </c>
      <c r="AY471" s="17" t="s">
        <v>128</v>
      </c>
      <c r="BE471" s="140">
        <f t="shared" si="4"/>
        <v>0</v>
      </c>
      <c r="BF471" s="140">
        <f t="shared" si="5"/>
        <v>0</v>
      </c>
      <c r="BG471" s="140">
        <f t="shared" si="6"/>
        <v>0</v>
      </c>
      <c r="BH471" s="140">
        <f t="shared" si="7"/>
        <v>0</v>
      </c>
      <c r="BI471" s="140">
        <f t="shared" si="8"/>
        <v>0</v>
      </c>
      <c r="BJ471" s="17" t="s">
        <v>80</v>
      </c>
      <c r="BK471" s="140">
        <f t="shared" si="9"/>
        <v>0</v>
      </c>
      <c r="BL471" s="17" t="s">
        <v>135</v>
      </c>
      <c r="BM471" s="139" t="s">
        <v>671</v>
      </c>
    </row>
    <row r="472" spans="2:65" s="1" customFormat="1" ht="33" customHeight="1">
      <c r="B472" s="127"/>
      <c r="C472" s="173" t="s">
        <v>672</v>
      </c>
      <c r="D472" s="173" t="s">
        <v>328</v>
      </c>
      <c r="E472" s="174" t="s">
        <v>673</v>
      </c>
      <c r="F472" s="175" t="s">
        <v>674</v>
      </c>
      <c r="G472" s="176" t="s">
        <v>133</v>
      </c>
      <c r="H472" s="177">
        <v>8</v>
      </c>
      <c r="I472" s="178"/>
      <c r="J472" s="179">
        <f t="shared" si="0"/>
        <v>0</v>
      </c>
      <c r="K472" s="175" t="s">
        <v>187</v>
      </c>
      <c r="L472" s="180"/>
      <c r="M472" s="181" t="s">
        <v>3</v>
      </c>
      <c r="N472" s="182" t="s">
        <v>43</v>
      </c>
      <c r="P472" s="137">
        <f t="shared" si="1"/>
        <v>0</v>
      </c>
      <c r="Q472" s="137">
        <v>3.3E-3</v>
      </c>
      <c r="R472" s="137">
        <f t="shared" si="2"/>
        <v>2.64E-2</v>
      </c>
      <c r="S472" s="137">
        <v>0</v>
      </c>
      <c r="T472" s="138">
        <f t="shared" si="3"/>
        <v>0</v>
      </c>
      <c r="AR472" s="139" t="s">
        <v>171</v>
      </c>
      <c r="AT472" s="139" t="s">
        <v>328</v>
      </c>
      <c r="AU472" s="139" t="s">
        <v>82</v>
      </c>
      <c r="AY472" s="17" t="s">
        <v>128</v>
      </c>
      <c r="BE472" s="140">
        <f t="shared" si="4"/>
        <v>0</v>
      </c>
      <c r="BF472" s="140">
        <f t="shared" si="5"/>
        <v>0</v>
      </c>
      <c r="BG472" s="140">
        <f t="shared" si="6"/>
        <v>0</v>
      </c>
      <c r="BH472" s="140">
        <f t="shared" si="7"/>
        <v>0</v>
      </c>
      <c r="BI472" s="140">
        <f t="shared" si="8"/>
        <v>0</v>
      </c>
      <c r="BJ472" s="17" t="s">
        <v>80</v>
      </c>
      <c r="BK472" s="140">
        <f t="shared" si="9"/>
        <v>0</v>
      </c>
      <c r="BL472" s="17" t="s">
        <v>135</v>
      </c>
      <c r="BM472" s="139" t="s">
        <v>675</v>
      </c>
    </row>
    <row r="473" spans="2:65" s="1" customFormat="1" ht="24.2" customHeight="1">
      <c r="B473" s="127"/>
      <c r="C473" s="128" t="s">
        <v>676</v>
      </c>
      <c r="D473" s="128" t="s">
        <v>130</v>
      </c>
      <c r="E473" s="129" t="s">
        <v>677</v>
      </c>
      <c r="F473" s="130" t="s">
        <v>678</v>
      </c>
      <c r="G473" s="131" t="s">
        <v>208</v>
      </c>
      <c r="H473" s="132">
        <v>4.5</v>
      </c>
      <c r="I473" s="133"/>
      <c r="J473" s="134">
        <f t="shared" si="0"/>
        <v>0</v>
      </c>
      <c r="K473" s="130" t="s">
        <v>187</v>
      </c>
      <c r="L473" s="32"/>
      <c r="M473" s="135" t="s">
        <v>3</v>
      </c>
      <c r="N473" s="136" t="s">
        <v>43</v>
      </c>
      <c r="P473" s="137">
        <f t="shared" si="1"/>
        <v>0</v>
      </c>
      <c r="Q473" s="137">
        <v>8.0000000000000007E-5</v>
      </c>
      <c r="R473" s="137">
        <f t="shared" si="2"/>
        <v>3.6000000000000002E-4</v>
      </c>
      <c r="S473" s="137">
        <v>0</v>
      </c>
      <c r="T473" s="138">
        <f t="shared" si="3"/>
        <v>0</v>
      </c>
      <c r="AR473" s="139" t="s">
        <v>135</v>
      </c>
      <c r="AT473" s="139" t="s">
        <v>130</v>
      </c>
      <c r="AU473" s="139" t="s">
        <v>82</v>
      </c>
      <c r="AY473" s="17" t="s">
        <v>128</v>
      </c>
      <c r="BE473" s="140">
        <f t="shared" si="4"/>
        <v>0</v>
      </c>
      <c r="BF473" s="140">
        <f t="shared" si="5"/>
        <v>0</v>
      </c>
      <c r="BG473" s="140">
        <f t="shared" si="6"/>
        <v>0</v>
      </c>
      <c r="BH473" s="140">
        <f t="shared" si="7"/>
        <v>0</v>
      </c>
      <c r="BI473" s="140">
        <f t="shared" si="8"/>
        <v>0</v>
      </c>
      <c r="BJ473" s="17" t="s">
        <v>80</v>
      </c>
      <c r="BK473" s="140">
        <f t="shared" si="9"/>
        <v>0</v>
      </c>
      <c r="BL473" s="17" t="s">
        <v>135</v>
      </c>
      <c r="BM473" s="139" t="s">
        <v>679</v>
      </c>
    </row>
    <row r="474" spans="2:65" s="12" customFormat="1">
      <c r="B474" s="145"/>
      <c r="D474" s="146" t="s">
        <v>139</v>
      </c>
      <c r="E474" s="147" t="s">
        <v>3</v>
      </c>
      <c r="F474" s="148" t="s">
        <v>680</v>
      </c>
      <c r="H474" s="147" t="s">
        <v>3</v>
      </c>
      <c r="I474" s="149"/>
      <c r="L474" s="145"/>
      <c r="M474" s="150"/>
      <c r="T474" s="151"/>
      <c r="AT474" s="147" t="s">
        <v>139</v>
      </c>
      <c r="AU474" s="147" t="s">
        <v>82</v>
      </c>
      <c r="AV474" s="12" t="s">
        <v>80</v>
      </c>
      <c r="AW474" s="12" t="s">
        <v>33</v>
      </c>
      <c r="AX474" s="12" t="s">
        <v>72</v>
      </c>
      <c r="AY474" s="147" t="s">
        <v>128</v>
      </c>
    </row>
    <row r="475" spans="2:65" s="13" customFormat="1">
      <c r="B475" s="152"/>
      <c r="D475" s="146" t="s">
        <v>139</v>
      </c>
      <c r="E475" s="153" t="s">
        <v>3</v>
      </c>
      <c r="F475" s="154" t="s">
        <v>681</v>
      </c>
      <c r="H475" s="155">
        <v>4.5</v>
      </c>
      <c r="I475" s="156"/>
      <c r="L475" s="152"/>
      <c r="M475" s="157"/>
      <c r="T475" s="158"/>
      <c r="AT475" s="153" t="s">
        <v>139</v>
      </c>
      <c r="AU475" s="153" t="s">
        <v>82</v>
      </c>
      <c r="AV475" s="13" t="s">
        <v>82</v>
      </c>
      <c r="AW475" s="13" t="s">
        <v>33</v>
      </c>
      <c r="AX475" s="13" t="s">
        <v>80</v>
      </c>
      <c r="AY475" s="153" t="s">
        <v>128</v>
      </c>
    </row>
    <row r="476" spans="2:65" s="1" customFormat="1" ht="24.2" customHeight="1">
      <c r="B476" s="127"/>
      <c r="C476" s="128" t="s">
        <v>682</v>
      </c>
      <c r="D476" s="128" t="s">
        <v>130</v>
      </c>
      <c r="E476" s="129" t="s">
        <v>683</v>
      </c>
      <c r="F476" s="130" t="s">
        <v>684</v>
      </c>
      <c r="G476" s="131" t="s">
        <v>208</v>
      </c>
      <c r="H476" s="132">
        <v>121.5</v>
      </c>
      <c r="I476" s="133"/>
      <c r="J476" s="134">
        <f>ROUND(I476*H476,2)</f>
        <v>0</v>
      </c>
      <c r="K476" s="130" t="s">
        <v>187</v>
      </c>
      <c r="L476" s="32"/>
      <c r="M476" s="135" t="s">
        <v>3</v>
      </c>
      <c r="N476" s="136" t="s">
        <v>43</v>
      </c>
      <c r="P476" s="137">
        <f>O476*H476</f>
        <v>0</v>
      </c>
      <c r="Q476" s="137">
        <v>1.4999999999999999E-4</v>
      </c>
      <c r="R476" s="137">
        <f>Q476*H476</f>
        <v>1.8224999999999998E-2</v>
      </c>
      <c r="S476" s="137">
        <v>0</v>
      </c>
      <c r="T476" s="138">
        <f>S476*H476</f>
        <v>0</v>
      </c>
      <c r="AR476" s="139" t="s">
        <v>135</v>
      </c>
      <c r="AT476" s="139" t="s">
        <v>130</v>
      </c>
      <c r="AU476" s="139" t="s">
        <v>82</v>
      </c>
      <c r="AY476" s="17" t="s">
        <v>128</v>
      </c>
      <c r="BE476" s="140">
        <f>IF(N476="základní",J476,0)</f>
        <v>0</v>
      </c>
      <c r="BF476" s="140">
        <f>IF(N476="snížená",J476,0)</f>
        <v>0</v>
      </c>
      <c r="BG476" s="140">
        <f>IF(N476="zákl. přenesená",J476,0)</f>
        <v>0</v>
      </c>
      <c r="BH476" s="140">
        <f>IF(N476="sníž. přenesená",J476,0)</f>
        <v>0</v>
      </c>
      <c r="BI476" s="140">
        <f>IF(N476="nulová",J476,0)</f>
        <v>0</v>
      </c>
      <c r="BJ476" s="17" t="s">
        <v>80</v>
      </c>
      <c r="BK476" s="140">
        <f>ROUND(I476*H476,2)</f>
        <v>0</v>
      </c>
      <c r="BL476" s="17" t="s">
        <v>135</v>
      </c>
      <c r="BM476" s="139" t="s">
        <v>685</v>
      </c>
    </row>
    <row r="477" spans="2:65" s="12" customFormat="1">
      <c r="B477" s="145"/>
      <c r="D477" s="146" t="s">
        <v>139</v>
      </c>
      <c r="E477" s="147" t="s">
        <v>3</v>
      </c>
      <c r="F477" s="148" t="s">
        <v>140</v>
      </c>
      <c r="H477" s="147" t="s">
        <v>3</v>
      </c>
      <c r="I477" s="149"/>
      <c r="L477" s="145"/>
      <c r="M477" s="150"/>
      <c r="T477" s="151"/>
      <c r="AT477" s="147" t="s">
        <v>139</v>
      </c>
      <c r="AU477" s="147" t="s">
        <v>82</v>
      </c>
      <c r="AV477" s="12" t="s">
        <v>80</v>
      </c>
      <c r="AW477" s="12" t="s">
        <v>33</v>
      </c>
      <c r="AX477" s="12" t="s">
        <v>72</v>
      </c>
      <c r="AY477" s="147" t="s">
        <v>128</v>
      </c>
    </row>
    <row r="478" spans="2:65" s="12" customFormat="1">
      <c r="B478" s="145"/>
      <c r="D478" s="146" t="s">
        <v>139</v>
      </c>
      <c r="E478" s="147" t="s">
        <v>3</v>
      </c>
      <c r="F478" s="148" t="s">
        <v>686</v>
      </c>
      <c r="H478" s="147" t="s">
        <v>3</v>
      </c>
      <c r="I478" s="149"/>
      <c r="L478" s="145"/>
      <c r="M478" s="150"/>
      <c r="T478" s="151"/>
      <c r="AT478" s="147" t="s">
        <v>139</v>
      </c>
      <c r="AU478" s="147" t="s">
        <v>82</v>
      </c>
      <c r="AV478" s="12" t="s">
        <v>80</v>
      </c>
      <c r="AW478" s="12" t="s">
        <v>33</v>
      </c>
      <c r="AX478" s="12" t="s">
        <v>72</v>
      </c>
      <c r="AY478" s="147" t="s">
        <v>128</v>
      </c>
    </row>
    <row r="479" spans="2:65" s="13" customFormat="1">
      <c r="B479" s="152"/>
      <c r="D479" s="146" t="s">
        <v>139</v>
      </c>
      <c r="E479" s="153" t="s">
        <v>3</v>
      </c>
      <c r="F479" s="154" t="s">
        <v>687</v>
      </c>
      <c r="H479" s="155">
        <v>121.5</v>
      </c>
      <c r="I479" s="156"/>
      <c r="L479" s="152"/>
      <c r="M479" s="157"/>
      <c r="T479" s="158"/>
      <c r="AT479" s="153" t="s">
        <v>139</v>
      </c>
      <c r="AU479" s="153" t="s">
        <v>82</v>
      </c>
      <c r="AV479" s="13" t="s">
        <v>82</v>
      </c>
      <c r="AW479" s="13" t="s">
        <v>33</v>
      </c>
      <c r="AX479" s="13" t="s">
        <v>72</v>
      </c>
      <c r="AY479" s="153" t="s">
        <v>128</v>
      </c>
    </row>
    <row r="480" spans="2:65" s="14" customFormat="1">
      <c r="B480" s="159"/>
      <c r="D480" s="146" t="s">
        <v>139</v>
      </c>
      <c r="E480" s="160" t="s">
        <v>3</v>
      </c>
      <c r="F480" s="161" t="s">
        <v>142</v>
      </c>
      <c r="H480" s="162">
        <v>121.5</v>
      </c>
      <c r="I480" s="163"/>
      <c r="L480" s="159"/>
      <c r="M480" s="164"/>
      <c r="T480" s="165"/>
      <c r="AT480" s="160" t="s">
        <v>139</v>
      </c>
      <c r="AU480" s="160" t="s">
        <v>82</v>
      </c>
      <c r="AV480" s="14" t="s">
        <v>135</v>
      </c>
      <c r="AW480" s="14" t="s">
        <v>33</v>
      </c>
      <c r="AX480" s="14" t="s">
        <v>80</v>
      </c>
      <c r="AY480" s="160" t="s">
        <v>128</v>
      </c>
    </row>
    <row r="481" spans="2:65" s="1" customFormat="1" ht="33" customHeight="1">
      <c r="B481" s="127"/>
      <c r="C481" s="128" t="s">
        <v>688</v>
      </c>
      <c r="D481" s="128" t="s">
        <v>130</v>
      </c>
      <c r="E481" s="129" t="s">
        <v>689</v>
      </c>
      <c r="F481" s="130" t="s">
        <v>690</v>
      </c>
      <c r="G481" s="131" t="s">
        <v>174</v>
      </c>
      <c r="H481" s="132">
        <v>2</v>
      </c>
      <c r="I481" s="133"/>
      <c r="J481" s="134">
        <f>ROUND(I481*H481,2)</f>
        <v>0</v>
      </c>
      <c r="K481" s="130" t="s">
        <v>175</v>
      </c>
      <c r="L481" s="32"/>
      <c r="M481" s="135" t="s">
        <v>3</v>
      </c>
      <c r="N481" s="136" t="s">
        <v>43</v>
      </c>
      <c r="P481" s="137">
        <f>O481*H481</f>
        <v>0</v>
      </c>
      <c r="Q481" s="137">
        <v>5.9999999999999995E-4</v>
      </c>
      <c r="R481" s="137">
        <f>Q481*H481</f>
        <v>1.1999999999999999E-3</v>
      </c>
      <c r="S481" s="137">
        <v>0</v>
      </c>
      <c r="T481" s="138">
        <f>S481*H481</f>
        <v>0</v>
      </c>
      <c r="AR481" s="139" t="s">
        <v>135</v>
      </c>
      <c r="AT481" s="139" t="s">
        <v>130</v>
      </c>
      <c r="AU481" s="139" t="s">
        <v>82</v>
      </c>
      <c r="AY481" s="17" t="s">
        <v>128</v>
      </c>
      <c r="BE481" s="140">
        <f>IF(N481="základní",J481,0)</f>
        <v>0</v>
      </c>
      <c r="BF481" s="140">
        <f>IF(N481="snížená",J481,0)</f>
        <v>0</v>
      </c>
      <c r="BG481" s="140">
        <f>IF(N481="zákl. přenesená",J481,0)</f>
        <v>0</v>
      </c>
      <c r="BH481" s="140">
        <f>IF(N481="sníž. přenesená",J481,0)</f>
        <v>0</v>
      </c>
      <c r="BI481" s="140">
        <f>IF(N481="nulová",J481,0)</f>
        <v>0</v>
      </c>
      <c r="BJ481" s="17" t="s">
        <v>80</v>
      </c>
      <c r="BK481" s="140">
        <f>ROUND(I481*H481,2)</f>
        <v>0</v>
      </c>
      <c r="BL481" s="17" t="s">
        <v>135</v>
      </c>
      <c r="BM481" s="139" t="s">
        <v>691</v>
      </c>
    </row>
    <row r="482" spans="2:65" s="12" customFormat="1">
      <c r="B482" s="145"/>
      <c r="D482" s="146" t="s">
        <v>139</v>
      </c>
      <c r="E482" s="147" t="s">
        <v>3</v>
      </c>
      <c r="F482" s="148" t="s">
        <v>692</v>
      </c>
      <c r="H482" s="147" t="s">
        <v>3</v>
      </c>
      <c r="I482" s="149"/>
      <c r="L482" s="145"/>
      <c r="M482" s="150"/>
      <c r="T482" s="151"/>
      <c r="AT482" s="147" t="s">
        <v>139</v>
      </c>
      <c r="AU482" s="147" t="s">
        <v>82</v>
      </c>
      <c r="AV482" s="12" t="s">
        <v>80</v>
      </c>
      <c r="AW482" s="12" t="s">
        <v>33</v>
      </c>
      <c r="AX482" s="12" t="s">
        <v>72</v>
      </c>
      <c r="AY482" s="147" t="s">
        <v>128</v>
      </c>
    </row>
    <row r="483" spans="2:65" s="13" customFormat="1">
      <c r="B483" s="152"/>
      <c r="D483" s="146" t="s">
        <v>139</v>
      </c>
      <c r="E483" s="153" t="s">
        <v>3</v>
      </c>
      <c r="F483" s="154" t="s">
        <v>82</v>
      </c>
      <c r="H483" s="155">
        <v>2</v>
      </c>
      <c r="I483" s="156"/>
      <c r="L483" s="152"/>
      <c r="M483" s="157"/>
      <c r="T483" s="158"/>
      <c r="AT483" s="153" t="s">
        <v>139</v>
      </c>
      <c r="AU483" s="153" t="s">
        <v>82</v>
      </c>
      <c r="AV483" s="13" t="s">
        <v>82</v>
      </c>
      <c r="AW483" s="13" t="s">
        <v>33</v>
      </c>
      <c r="AX483" s="13" t="s">
        <v>72</v>
      </c>
      <c r="AY483" s="153" t="s">
        <v>128</v>
      </c>
    </row>
    <row r="484" spans="2:65" s="14" customFormat="1">
      <c r="B484" s="159"/>
      <c r="D484" s="146" t="s">
        <v>139</v>
      </c>
      <c r="E484" s="160" t="s">
        <v>3</v>
      </c>
      <c r="F484" s="161" t="s">
        <v>142</v>
      </c>
      <c r="H484" s="162">
        <v>2</v>
      </c>
      <c r="I484" s="163"/>
      <c r="L484" s="159"/>
      <c r="M484" s="164"/>
      <c r="T484" s="165"/>
      <c r="AT484" s="160" t="s">
        <v>139</v>
      </c>
      <c r="AU484" s="160" t="s">
        <v>82</v>
      </c>
      <c r="AV484" s="14" t="s">
        <v>135</v>
      </c>
      <c r="AW484" s="14" t="s">
        <v>33</v>
      </c>
      <c r="AX484" s="14" t="s">
        <v>80</v>
      </c>
      <c r="AY484" s="160" t="s">
        <v>128</v>
      </c>
    </row>
    <row r="485" spans="2:65" s="1" customFormat="1" ht="66.75" customHeight="1">
      <c r="B485" s="127"/>
      <c r="C485" s="128" t="s">
        <v>693</v>
      </c>
      <c r="D485" s="128" t="s">
        <v>130</v>
      </c>
      <c r="E485" s="129" t="s">
        <v>694</v>
      </c>
      <c r="F485" s="130" t="s">
        <v>695</v>
      </c>
      <c r="G485" s="131" t="s">
        <v>208</v>
      </c>
      <c r="H485" s="132">
        <v>419</v>
      </c>
      <c r="I485" s="133"/>
      <c r="J485" s="134">
        <f>ROUND(I485*H485,2)</f>
        <v>0</v>
      </c>
      <c r="K485" s="130" t="s">
        <v>187</v>
      </c>
      <c r="L485" s="32"/>
      <c r="M485" s="135" t="s">
        <v>3</v>
      </c>
      <c r="N485" s="136" t="s">
        <v>43</v>
      </c>
      <c r="P485" s="137">
        <f>O485*H485</f>
        <v>0</v>
      </c>
      <c r="Q485" s="137">
        <v>8.9779999999999999E-2</v>
      </c>
      <c r="R485" s="137">
        <f>Q485*H485</f>
        <v>37.617820000000002</v>
      </c>
      <c r="S485" s="137">
        <v>0</v>
      </c>
      <c r="T485" s="138">
        <f>S485*H485</f>
        <v>0</v>
      </c>
      <c r="AR485" s="139" t="s">
        <v>135</v>
      </c>
      <c r="AT485" s="139" t="s">
        <v>130</v>
      </c>
      <c r="AU485" s="139" t="s">
        <v>82</v>
      </c>
      <c r="AY485" s="17" t="s">
        <v>128</v>
      </c>
      <c r="BE485" s="140">
        <f>IF(N485="základní",J485,0)</f>
        <v>0</v>
      </c>
      <c r="BF485" s="140">
        <f>IF(N485="snížená",J485,0)</f>
        <v>0</v>
      </c>
      <c r="BG485" s="140">
        <f>IF(N485="zákl. přenesená",J485,0)</f>
        <v>0</v>
      </c>
      <c r="BH485" s="140">
        <f>IF(N485="sníž. přenesená",J485,0)</f>
        <v>0</v>
      </c>
      <c r="BI485" s="140">
        <f>IF(N485="nulová",J485,0)</f>
        <v>0</v>
      </c>
      <c r="BJ485" s="17" t="s">
        <v>80</v>
      </c>
      <c r="BK485" s="140">
        <f>ROUND(I485*H485,2)</f>
        <v>0</v>
      </c>
      <c r="BL485" s="17" t="s">
        <v>135</v>
      </c>
      <c r="BM485" s="139" t="s">
        <v>696</v>
      </c>
    </row>
    <row r="486" spans="2:65" s="13" customFormat="1">
      <c r="B486" s="152"/>
      <c r="D486" s="146" t="s">
        <v>139</v>
      </c>
      <c r="E486" s="153" t="s">
        <v>3</v>
      </c>
      <c r="F486" s="154" t="s">
        <v>697</v>
      </c>
      <c r="H486" s="155">
        <v>419</v>
      </c>
      <c r="I486" s="156"/>
      <c r="L486" s="152"/>
      <c r="M486" s="157"/>
      <c r="T486" s="158"/>
      <c r="AT486" s="153" t="s">
        <v>139</v>
      </c>
      <c r="AU486" s="153" t="s">
        <v>82</v>
      </c>
      <c r="AV486" s="13" t="s">
        <v>82</v>
      </c>
      <c r="AW486" s="13" t="s">
        <v>33</v>
      </c>
      <c r="AX486" s="13" t="s">
        <v>72</v>
      </c>
      <c r="AY486" s="153" t="s">
        <v>128</v>
      </c>
    </row>
    <row r="487" spans="2:65" s="14" customFormat="1">
      <c r="B487" s="159"/>
      <c r="D487" s="146" t="s">
        <v>139</v>
      </c>
      <c r="E487" s="160" t="s">
        <v>3</v>
      </c>
      <c r="F487" s="161" t="s">
        <v>142</v>
      </c>
      <c r="H487" s="162">
        <v>419</v>
      </c>
      <c r="I487" s="163"/>
      <c r="L487" s="159"/>
      <c r="M487" s="164"/>
      <c r="T487" s="165"/>
      <c r="AT487" s="160" t="s">
        <v>139</v>
      </c>
      <c r="AU487" s="160" t="s">
        <v>82</v>
      </c>
      <c r="AV487" s="14" t="s">
        <v>135</v>
      </c>
      <c r="AW487" s="14" t="s">
        <v>33</v>
      </c>
      <c r="AX487" s="14" t="s">
        <v>80</v>
      </c>
      <c r="AY487" s="160" t="s">
        <v>128</v>
      </c>
    </row>
    <row r="488" spans="2:65" s="1" customFormat="1" ht="49.15" customHeight="1">
      <c r="B488" s="127"/>
      <c r="C488" s="173" t="s">
        <v>698</v>
      </c>
      <c r="D488" s="173" t="s">
        <v>328</v>
      </c>
      <c r="E488" s="174" t="s">
        <v>699</v>
      </c>
      <c r="F488" s="175" t="s">
        <v>700</v>
      </c>
      <c r="G488" s="176" t="s">
        <v>316</v>
      </c>
      <c r="H488" s="177">
        <v>9.109</v>
      </c>
      <c r="I488" s="178"/>
      <c r="J488" s="179">
        <f>ROUND(I488*H488,2)</f>
        <v>0</v>
      </c>
      <c r="K488" s="175" t="s">
        <v>187</v>
      </c>
      <c r="L488" s="180"/>
      <c r="M488" s="181" t="s">
        <v>3</v>
      </c>
      <c r="N488" s="182" t="s">
        <v>43</v>
      </c>
      <c r="P488" s="137">
        <f>O488*H488</f>
        <v>0</v>
      </c>
      <c r="Q488" s="137">
        <v>1</v>
      </c>
      <c r="R488" s="137">
        <f>Q488*H488</f>
        <v>9.109</v>
      </c>
      <c r="S488" s="137">
        <v>0</v>
      </c>
      <c r="T488" s="138">
        <f>S488*H488</f>
        <v>0</v>
      </c>
      <c r="AR488" s="139" t="s">
        <v>171</v>
      </c>
      <c r="AT488" s="139" t="s">
        <v>328</v>
      </c>
      <c r="AU488" s="139" t="s">
        <v>82</v>
      </c>
      <c r="AY488" s="17" t="s">
        <v>128</v>
      </c>
      <c r="BE488" s="140">
        <f>IF(N488="základní",J488,0)</f>
        <v>0</v>
      </c>
      <c r="BF488" s="140">
        <f>IF(N488="snížená",J488,0)</f>
        <v>0</v>
      </c>
      <c r="BG488" s="140">
        <f>IF(N488="zákl. přenesená",J488,0)</f>
        <v>0</v>
      </c>
      <c r="BH488" s="140">
        <f>IF(N488="sníž. přenesená",J488,0)</f>
        <v>0</v>
      </c>
      <c r="BI488" s="140">
        <f>IF(N488="nulová",J488,0)</f>
        <v>0</v>
      </c>
      <c r="BJ488" s="17" t="s">
        <v>80</v>
      </c>
      <c r="BK488" s="140">
        <f>ROUND(I488*H488,2)</f>
        <v>0</v>
      </c>
      <c r="BL488" s="17" t="s">
        <v>135</v>
      </c>
      <c r="BM488" s="139" t="s">
        <v>701</v>
      </c>
    </row>
    <row r="489" spans="2:65" s="13" customFormat="1">
      <c r="B489" s="152"/>
      <c r="D489" s="146" t="s">
        <v>139</v>
      </c>
      <c r="E489" s="153" t="s">
        <v>3</v>
      </c>
      <c r="F489" s="154" t="s">
        <v>702</v>
      </c>
      <c r="H489" s="155">
        <v>9.109</v>
      </c>
      <c r="I489" s="156"/>
      <c r="L489" s="152"/>
      <c r="M489" s="157"/>
      <c r="T489" s="158"/>
      <c r="AT489" s="153" t="s">
        <v>139</v>
      </c>
      <c r="AU489" s="153" t="s">
        <v>82</v>
      </c>
      <c r="AV489" s="13" t="s">
        <v>82</v>
      </c>
      <c r="AW489" s="13" t="s">
        <v>33</v>
      </c>
      <c r="AX489" s="13" t="s">
        <v>72</v>
      </c>
      <c r="AY489" s="153" t="s">
        <v>128</v>
      </c>
    </row>
    <row r="490" spans="2:65" s="14" customFormat="1">
      <c r="B490" s="159"/>
      <c r="D490" s="146" t="s">
        <v>139</v>
      </c>
      <c r="E490" s="160" t="s">
        <v>3</v>
      </c>
      <c r="F490" s="161" t="s">
        <v>142</v>
      </c>
      <c r="H490" s="162">
        <v>9.109</v>
      </c>
      <c r="I490" s="163"/>
      <c r="L490" s="159"/>
      <c r="M490" s="164"/>
      <c r="T490" s="165"/>
      <c r="AT490" s="160" t="s">
        <v>139</v>
      </c>
      <c r="AU490" s="160" t="s">
        <v>82</v>
      </c>
      <c r="AV490" s="14" t="s">
        <v>135</v>
      </c>
      <c r="AW490" s="14" t="s">
        <v>33</v>
      </c>
      <c r="AX490" s="14" t="s">
        <v>80</v>
      </c>
      <c r="AY490" s="160" t="s">
        <v>128</v>
      </c>
    </row>
    <row r="491" spans="2:65" s="1" customFormat="1" ht="55.5" customHeight="1">
      <c r="B491" s="127"/>
      <c r="C491" s="128" t="s">
        <v>703</v>
      </c>
      <c r="D491" s="128" t="s">
        <v>130</v>
      </c>
      <c r="E491" s="129" t="s">
        <v>704</v>
      </c>
      <c r="F491" s="130" t="s">
        <v>705</v>
      </c>
      <c r="G491" s="131" t="s">
        <v>208</v>
      </c>
      <c r="H491" s="132">
        <v>343</v>
      </c>
      <c r="I491" s="133"/>
      <c r="J491" s="134">
        <f>ROUND(I491*H491,2)</f>
        <v>0</v>
      </c>
      <c r="K491" s="130" t="s">
        <v>187</v>
      </c>
      <c r="L491" s="32"/>
      <c r="M491" s="135" t="s">
        <v>3</v>
      </c>
      <c r="N491" s="136" t="s">
        <v>43</v>
      </c>
      <c r="P491" s="137">
        <f>O491*H491</f>
        <v>0</v>
      </c>
      <c r="Q491" s="137">
        <v>0.15540000000000001</v>
      </c>
      <c r="R491" s="137">
        <f>Q491*H491</f>
        <v>53.302200000000006</v>
      </c>
      <c r="S491" s="137">
        <v>0</v>
      </c>
      <c r="T491" s="138">
        <f>S491*H491</f>
        <v>0</v>
      </c>
      <c r="AR491" s="139" t="s">
        <v>135</v>
      </c>
      <c r="AT491" s="139" t="s">
        <v>130</v>
      </c>
      <c r="AU491" s="139" t="s">
        <v>82</v>
      </c>
      <c r="AY491" s="17" t="s">
        <v>128</v>
      </c>
      <c r="BE491" s="140">
        <f>IF(N491="základní",J491,0)</f>
        <v>0</v>
      </c>
      <c r="BF491" s="140">
        <f>IF(N491="snížená",J491,0)</f>
        <v>0</v>
      </c>
      <c r="BG491" s="140">
        <f>IF(N491="zákl. přenesená",J491,0)</f>
        <v>0</v>
      </c>
      <c r="BH491" s="140">
        <f>IF(N491="sníž. přenesená",J491,0)</f>
        <v>0</v>
      </c>
      <c r="BI491" s="140">
        <f>IF(N491="nulová",J491,0)</f>
        <v>0</v>
      </c>
      <c r="BJ491" s="17" t="s">
        <v>80</v>
      </c>
      <c r="BK491" s="140">
        <f>ROUND(I491*H491,2)</f>
        <v>0</v>
      </c>
      <c r="BL491" s="17" t="s">
        <v>135</v>
      </c>
      <c r="BM491" s="139" t="s">
        <v>706</v>
      </c>
    </row>
    <row r="492" spans="2:65" s="13" customFormat="1">
      <c r="B492" s="152"/>
      <c r="D492" s="146" t="s">
        <v>139</v>
      </c>
      <c r="E492" s="153" t="s">
        <v>3</v>
      </c>
      <c r="F492" s="154" t="s">
        <v>707</v>
      </c>
      <c r="H492" s="155">
        <v>343</v>
      </c>
      <c r="I492" s="156"/>
      <c r="L492" s="152"/>
      <c r="M492" s="157"/>
      <c r="T492" s="158"/>
      <c r="AT492" s="153" t="s">
        <v>139</v>
      </c>
      <c r="AU492" s="153" t="s">
        <v>82</v>
      </c>
      <c r="AV492" s="13" t="s">
        <v>82</v>
      </c>
      <c r="AW492" s="13" t="s">
        <v>33</v>
      </c>
      <c r="AX492" s="13" t="s">
        <v>72</v>
      </c>
      <c r="AY492" s="153" t="s">
        <v>128</v>
      </c>
    </row>
    <row r="493" spans="2:65" s="14" customFormat="1">
      <c r="B493" s="159"/>
      <c r="D493" s="146" t="s">
        <v>139</v>
      </c>
      <c r="E493" s="160" t="s">
        <v>3</v>
      </c>
      <c r="F493" s="161" t="s">
        <v>142</v>
      </c>
      <c r="H493" s="162">
        <v>343</v>
      </c>
      <c r="I493" s="163"/>
      <c r="L493" s="159"/>
      <c r="M493" s="164"/>
      <c r="T493" s="165"/>
      <c r="AT493" s="160" t="s">
        <v>139</v>
      </c>
      <c r="AU493" s="160" t="s">
        <v>82</v>
      </c>
      <c r="AV493" s="14" t="s">
        <v>135</v>
      </c>
      <c r="AW493" s="14" t="s">
        <v>33</v>
      </c>
      <c r="AX493" s="14" t="s">
        <v>80</v>
      </c>
      <c r="AY493" s="160" t="s">
        <v>128</v>
      </c>
    </row>
    <row r="494" spans="2:65" s="1" customFormat="1" ht="24.2" customHeight="1">
      <c r="B494" s="127"/>
      <c r="C494" s="173" t="s">
        <v>708</v>
      </c>
      <c r="D494" s="173" t="s">
        <v>328</v>
      </c>
      <c r="E494" s="174" t="s">
        <v>709</v>
      </c>
      <c r="F494" s="175" t="s">
        <v>710</v>
      </c>
      <c r="G494" s="176" t="s">
        <v>133</v>
      </c>
      <c r="H494" s="177">
        <v>353.29</v>
      </c>
      <c r="I494" s="178"/>
      <c r="J494" s="179">
        <f>ROUND(I494*H494,2)</f>
        <v>0</v>
      </c>
      <c r="K494" s="175" t="s">
        <v>187</v>
      </c>
      <c r="L494" s="180"/>
      <c r="M494" s="181" t="s">
        <v>3</v>
      </c>
      <c r="N494" s="182" t="s">
        <v>43</v>
      </c>
      <c r="P494" s="137">
        <f>O494*H494</f>
        <v>0</v>
      </c>
      <c r="Q494" s="137">
        <v>8.5000000000000006E-2</v>
      </c>
      <c r="R494" s="137">
        <f>Q494*H494</f>
        <v>30.029650000000004</v>
      </c>
      <c r="S494" s="137">
        <v>0</v>
      </c>
      <c r="T494" s="138">
        <f>S494*H494</f>
        <v>0</v>
      </c>
      <c r="AR494" s="139" t="s">
        <v>171</v>
      </c>
      <c r="AT494" s="139" t="s">
        <v>328</v>
      </c>
      <c r="AU494" s="139" t="s">
        <v>82</v>
      </c>
      <c r="AY494" s="17" t="s">
        <v>128</v>
      </c>
      <c r="BE494" s="140">
        <f>IF(N494="základní",J494,0)</f>
        <v>0</v>
      </c>
      <c r="BF494" s="140">
        <f>IF(N494="snížená",J494,0)</f>
        <v>0</v>
      </c>
      <c r="BG494" s="140">
        <f>IF(N494="zákl. přenesená",J494,0)</f>
        <v>0</v>
      </c>
      <c r="BH494" s="140">
        <f>IF(N494="sníž. přenesená",J494,0)</f>
        <v>0</v>
      </c>
      <c r="BI494" s="140">
        <f>IF(N494="nulová",J494,0)</f>
        <v>0</v>
      </c>
      <c r="BJ494" s="17" t="s">
        <v>80</v>
      </c>
      <c r="BK494" s="140">
        <f>ROUND(I494*H494,2)</f>
        <v>0</v>
      </c>
      <c r="BL494" s="17" t="s">
        <v>135</v>
      </c>
      <c r="BM494" s="139" t="s">
        <v>711</v>
      </c>
    </row>
    <row r="495" spans="2:65" s="13" customFormat="1">
      <c r="B495" s="152"/>
      <c r="D495" s="146" t="s">
        <v>139</v>
      </c>
      <c r="E495" s="153" t="s">
        <v>3</v>
      </c>
      <c r="F495" s="154" t="s">
        <v>712</v>
      </c>
      <c r="H495" s="155">
        <v>353.29</v>
      </c>
      <c r="I495" s="156"/>
      <c r="L495" s="152"/>
      <c r="M495" s="157"/>
      <c r="T495" s="158"/>
      <c r="AT495" s="153" t="s">
        <v>139</v>
      </c>
      <c r="AU495" s="153" t="s">
        <v>82</v>
      </c>
      <c r="AV495" s="13" t="s">
        <v>82</v>
      </c>
      <c r="AW495" s="13" t="s">
        <v>33</v>
      </c>
      <c r="AX495" s="13" t="s">
        <v>72</v>
      </c>
      <c r="AY495" s="153" t="s">
        <v>128</v>
      </c>
    </row>
    <row r="496" spans="2:65" s="14" customFormat="1">
      <c r="B496" s="159"/>
      <c r="D496" s="146" t="s">
        <v>139</v>
      </c>
      <c r="E496" s="160" t="s">
        <v>3</v>
      </c>
      <c r="F496" s="161" t="s">
        <v>142</v>
      </c>
      <c r="H496" s="162">
        <v>353.29</v>
      </c>
      <c r="I496" s="163"/>
      <c r="L496" s="159"/>
      <c r="M496" s="164"/>
      <c r="T496" s="165"/>
      <c r="AT496" s="160" t="s">
        <v>139</v>
      </c>
      <c r="AU496" s="160" t="s">
        <v>82</v>
      </c>
      <c r="AV496" s="14" t="s">
        <v>135</v>
      </c>
      <c r="AW496" s="14" t="s">
        <v>33</v>
      </c>
      <c r="AX496" s="14" t="s">
        <v>80</v>
      </c>
      <c r="AY496" s="160" t="s">
        <v>128</v>
      </c>
    </row>
    <row r="497" spans="2:65" s="1" customFormat="1" ht="55.5" customHeight="1">
      <c r="B497" s="127"/>
      <c r="C497" s="128" t="s">
        <v>713</v>
      </c>
      <c r="D497" s="128" t="s">
        <v>130</v>
      </c>
      <c r="E497" s="129" t="s">
        <v>714</v>
      </c>
      <c r="F497" s="130" t="s">
        <v>715</v>
      </c>
      <c r="G497" s="131" t="s">
        <v>208</v>
      </c>
      <c r="H497" s="132">
        <v>647</v>
      </c>
      <c r="I497" s="133"/>
      <c r="J497" s="134">
        <f>ROUND(I497*H497,2)</f>
        <v>0</v>
      </c>
      <c r="K497" s="130" t="s">
        <v>187</v>
      </c>
      <c r="L497" s="32"/>
      <c r="M497" s="135" t="s">
        <v>3</v>
      </c>
      <c r="N497" s="136" t="s">
        <v>43</v>
      </c>
      <c r="P497" s="137">
        <f>O497*H497</f>
        <v>0</v>
      </c>
      <c r="Q497" s="137">
        <v>0.1295</v>
      </c>
      <c r="R497" s="137">
        <f>Q497*H497</f>
        <v>83.786500000000004</v>
      </c>
      <c r="S497" s="137">
        <v>0</v>
      </c>
      <c r="T497" s="138">
        <f>S497*H497</f>
        <v>0</v>
      </c>
      <c r="AR497" s="139" t="s">
        <v>135</v>
      </c>
      <c r="AT497" s="139" t="s">
        <v>130</v>
      </c>
      <c r="AU497" s="139" t="s">
        <v>82</v>
      </c>
      <c r="AY497" s="17" t="s">
        <v>128</v>
      </c>
      <c r="BE497" s="140">
        <f>IF(N497="základní",J497,0)</f>
        <v>0</v>
      </c>
      <c r="BF497" s="140">
        <f>IF(N497="snížená",J497,0)</f>
        <v>0</v>
      </c>
      <c r="BG497" s="140">
        <f>IF(N497="zákl. přenesená",J497,0)</f>
        <v>0</v>
      </c>
      <c r="BH497" s="140">
        <f>IF(N497="sníž. přenesená",J497,0)</f>
        <v>0</v>
      </c>
      <c r="BI497" s="140">
        <f>IF(N497="nulová",J497,0)</f>
        <v>0</v>
      </c>
      <c r="BJ497" s="17" t="s">
        <v>80</v>
      </c>
      <c r="BK497" s="140">
        <f>ROUND(I497*H497,2)</f>
        <v>0</v>
      </c>
      <c r="BL497" s="17" t="s">
        <v>135</v>
      </c>
      <c r="BM497" s="139" t="s">
        <v>716</v>
      </c>
    </row>
    <row r="498" spans="2:65" s="13" customFormat="1">
      <c r="B498" s="152"/>
      <c r="D498" s="146" t="s">
        <v>139</v>
      </c>
      <c r="E498" s="153" t="s">
        <v>3</v>
      </c>
      <c r="F498" s="154" t="s">
        <v>717</v>
      </c>
      <c r="H498" s="155">
        <v>647</v>
      </c>
      <c r="I498" s="156"/>
      <c r="L498" s="152"/>
      <c r="M498" s="157"/>
      <c r="T498" s="158"/>
      <c r="AT498" s="153" t="s">
        <v>139</v>
      </c>
      <c r="AU498" s="153" t="s">
        <v>82</v>
      </c>
      <c r="AV498" s="13" t="s">
        <v>82</v>
      </c>
      <c r="AW498" s="13" t="s">
        <v>33</v>
      </c>
      <c r="AX498" s="13" t="s">
        <v>72</v>
      </c>
      <c r="AY498" s="153" t="s">
        <v>128</v>
      </c>
    </row>
    <row r="499" spans="2:65" s="14" customFormat="1">
      <c r="B499" s="159"/>
      <c r="D499" s="146" t="s">
        <v>139</v>
      </c>
      <c r="E499" s="160" t="s">
        <v>3</v>
      </c>
      <c r="F499" s="161" t="s">
        <v>142</v>
      </c>
      <c r="H499" s="162">
        <v>647</v>
      </c>
      <c r="I499" s="163"/>
      <c r="L499" s="159"/>
      <c r="M499" s="164"/>
      <c r="T499" s="165"/>
      <c r="AT499" s="160" t="s">
        <v>139</v>
      </c>
      <c r="AU499" s="160" t="s">
        <v>82</v>
      </c>
      <c r="AV499" s="14" t="s">
        <v>135</v>
      </c>
      <c r="AW499" s="14" t="s">
        <v>33</v>
      </c>
      <c r="AX499" s="14" t="s">
        <v>80</v>
      </c>
      <c r="AY499" s="160" t="s">
        <v>128</v>
      </c>
    </row>
    <row r="500" spans="2:65" s="1" customFormat="1" ht="24.2" customHeight="1">
      <c r="B500" s="127"/>
      <c r="C500" s="173" t="s">
        <v>233</v>
      </c>
      <c r="D500" s="173" t="s">
        <v>328</v>
      </c>
      <c r="E500" s="174" t="s">
        <v>718</v>
      </c>
      <c r="F500" s="175" t="s">
        <v>719</v>
      </c>
      <c r="G500" s="176" t="s">
        <v>133</v>
      </c>
      <c r="H500" s="177">
        <v>666.41</v>
      </c>
      <c r="I500" s="178"/>
      <c r="J500" s="179">
        <f>ROUND(I500*H500,2)</f>
        <v>0</v>
      </c>
      <c r="K500" s="175" t="s">
        <v>187</v>
      </c>
      <c r="L500" s="180"/>
      <c r="M500" s="181" t="s">
        <v>3</v>
      </c>
      <c r="N500" s="182" t="s">
        <v>43</v>
      </c>
      <c r="P500" s="137">
        <f>O500*H500</f>
        <v>0</v>
      </c>
      <c r="Q500" s="137">
        <v>5.8000000000000003E-2</v>
      </c>
      <c r="R500" s="137">
        <f>Q500*H500</f>
        <v>38.651780000000002</v>
      </c>
      <c r="S500" s="137">
        <v>0</v>
      </c>
      <c r="T500" s="138">
        <f>S500*H500</f>
        <v>0</v>
      </c>
      <c r="AR500" s="139" t="s">
        <v>171</v>
      </c>
      <c r="AT500" s="139" t="s">
        <v>328</v>
      </c>
      <c r="AU500" s="139" t="s">
        <v>82</v>
      </c>
      <c r="AY500" s="17" t="s">
        <v>128</v>
      </c>
      <c r="BE500" s="140">
        <f>IF(N500="základní",J500,0)</f>
        <v>0</v>
      </c>
      <c r="BF500" s="140">
        <f>IF(N500="snížená",J500,0)</f>
        <v>0</v>
      </c>
      <c r="BG500" s="140">
        <f>IF(N500="zákl. přenesená",J500,0)</f>
        <v>0</v>
      </c>
      <c r="BH500" s="140">
        <f>IF(N500="sníž. přenesená",J500,0)</f>
        <v>0</v>
      </c>
      <c r="BI500" s="140">
        <f>IF(N500="nulová",J500,0)</f>
        <v>0</v>
      </c>
      <c r="BJ500" s="17" t="s">
        <v>80</v>
      </c>
      <c r="BK500" s="140">
        <f>ROUND(I500*H500,2)</f>
        <v>0</v>
      </c>
      <c r="BL500" s="17" t="s">
        <v>135</v>
      </c>
      <c r="BM500" s="139" t="s">
        <v>720</v>
      </c>
    </row>
    <row r="501" spans="2:65" s="13" customFormat="1">
      <c r="B501" s="152"/>
      <c r="D501" s="146" t="s">
        <v>139</v>
      </c>
      <c r="E501" s="153" t="s">
        <v>3</v>
      </c>
      <c r="F501" s="154" t="s">
        <v>721</v>
      </c>
      <c r="H501" s="155">
        <v>666.41</v>
      </c>
      <c r="I501" s="156"/>
      <c r="L501" s="152"/>
      <c r="M501" s="157"/>
      <c r="T501" s="158"/>
      <c r="AT501" s="153" t="s">
        <v>139</v>
      </c>
      <c r="AU501" s="153" t="s">
        <v>82</v>
      </c>
      <c r="AV501" s="13" t="s">
        <v>82</v>
      </c>
      <c r="AW501" s="13" t="s">
        <v>33</v>
      </c>
      <c r="AX501" s="13" t="s">
        <v>72</v>
      </c>
      <c r="AY501" s="153" t="s">
        <v>128</v>
      </c>
    </row>
    <row r="502" spans="2:65" s="14" customFormat="1">
      <c r="B502" s="159"/>
      <c r="D502" s="146" t="s">
        <v>139</v>
      </c>
      <c r="E502" s="160" t="s">
        <v>3</v>
      </c>
      <c r="F502" s="161" t="s">
        <v>142</v>
      </c>
      <c r="H502" s="162">
        <v>666.41</v>
      </c>
      <c r="I502" s="163"/>
      <c r="L502" s="159"/>
      <c r="M502" s="164"/>
      <c r="T502" s="165"/>
      <c r="AT502" s="160" t="s">
        <v>139</v>
      </c>
      <c r="AU502" s="160" t="s">
        <v>82</v>
      </c>
      <c r="AV502" s="14" t="s">
        <v>135</v>
      </c>
      <c r="AW502" s="14" t="s">
        <v>33</v>
      </c>
      <c r="AX502" s="14" t="s">
        <v>80</v>
      </c>
      <c r="AY502" s="160" t="s">
        <v>128</v>
      </c>
    </row>
    <row r="503" spans="2:65" s="1" customFormat="1" ht="24.2" customHeight="1">
      <c r="B503" s="127"/>
      <c r="C503" s="128" t="s">
        <v>722</v>
      </c>
      <c r="D503" s="128" t="s">
        <v>130</v>
      </c>
      <c r="E503" s="129" t="s">
        <v>723</v>
      </c>
      <c r="F503" s="130" t="s">
        <v>724</v>
      </c>
      <c r="G503" s="131" t="s">
        <v>223</v>
      </c>
      <c r="H503" s="132">
        <v>74.25</v>
      </c>
      <c r="I503" s="133"/>
      <c r="J503" s="134">
        <f>ROUND(I503*H503,2)</f>
        <v>0</v>
      </c>
      <c r="K503" s="130" t="s">
        <v>187</v>
      </c>
      <c r="L503" s="32"/>
      <c r="M503" s="135" t="s">
        <v>3</v>
      </c>
      <c r="N503" s="136" t="s">
        <v>43</v>
      </c>
      <c r="P503" s="137">
        <f>O503*H503</f>
        <v>0</v>
      </c>
      <c r="Q503" s="137">
        <v>2.2563399999999998</v>
      </c>
      <c r="R503" s="137">
        <f>Q503*H503</f>
        <v>167.53324499999999</v>
      </c>
      <c r="S503" s="137">
        <v>0</v>
      </c>
      <c r="T503" s="138">
        <f>S503*H503</f>
        <v>0</v>
      </c>
      <c r="AR503" s="139" t="s">
        <v>135</v>
      </c>
      <c r="AT503" s="139" t="s">
        <v>130</v>
      </c>
      <c r="AU503" s="139" t="s">
        <v>82</v>
      </c>
      <c r="AY503" s="17" t="s">
        <v>128</v>
      </c>
      <c r="BE503" s="140">
        <f>IF(N503="základní",J503,0)</f>
        <v>0</v>
      </c>
      <c r="BF503" s="140">
        <f>IF(N503="snížená",J503,0)</f>
        <v>0</v>
      </c>
      <c r="BG503" s="140">
        <f>IF(N503="zákl. přenesená",J503,0)</f>
        <v>0</v>
      </c>
      <c r="BH503" s="140">
        <f>IF(N503="sníž. přenesená",J503,0)</f>
        <v>0</v>
      </c>
      <c r="BI503" s="140">
        <f>IF(N503="nulová",J503,0)</f>
        <v>0</v>
      </c>
      <c r="BJ503" s="17" t="s">
        <v>80</v>
      </c>
      <c r="BK503" s="140">
        <f>ROUND(I503*H503,2)</f>
        <v>0</v>
      </c>
      <c r="BL503" s="17" t="s">
        <v>135</v>
      </c>
      <c r="BM503" s="139" t="s">
        <v>725</v>
      </c>
    </row>
    <row r="504" spans="2:65" s="13" customFormat="1">
      <c r="B504" s="152"/>
      <c r="D504" s="146" t="s">
        <v>139</v>
      </c>
      <c r="E504" s="153" t="s">
        <v>3</v>
      </c>
      <c r="F504" s="154" t="s">
        <v>726</v>
      </c>
      <c r="H504" s="155">
        <v>16.760000000000002</v>
      </c>
      <c r="I504" s="156"/>
      <c r="L504" s="152"/>
      <c r="M504" s="157"/>
      <c r="T504" s="158"/>
      <c r="AT504" s="153" t="s">
        <v>139</v>
      </c>
      <c r="AU504" s="153" t="s">
        <v>82</v>
      </c>
      <c r="AV504" s="13" t="s">
        <v>82</v>
      </c>
      <c r="AW504" s="13" t="s">
        <v>33</v>
      </c>
      <c r="AX504" s="13" t="s">
        <v>72</v>
      </c>
      <c r="AY504" s="153" t="s">
        <v>128</v>
      </c>
    </row>
    <row r="505" spans="2:65" s="13" customFormat="1">
      <c r="B505" s="152"/>
      <c r="D505" s="146" t="s">
        <v>139</v>
      </c>
      <c r="E505" s="153" t="s">
        <v>3</v>
      </c>
      <c r="F505" s="154" t="s">
        <v>727</v>
      </c>
      <c r="H505" s="155">
        <v>20.58</v>
      </c>
      <c r="I505" s="156"/>
      <c r="L505" s="152"/>
      <c r="M505" s="157"/>
      <c r="T505" s="158"/>
      <c r="AT505" s="153" t="s">
        <v>139</v>
      </c>
      <c r="AU505" s="153" t="s">
        <v>82</v>
      </c>
      <c r="AV505" s="13" t="s">
        <v>82</v>
      </c>
      <c r="AW505" s="13" t="s">
        <v>33</v>
      </c>
      <c r="AX505" s="13" t="s">
        <v>72</v>
      </c>
      <c r="AY505" s="153" t="s">
        <v>128</v>
      </c>
    </row>
    <row r="506" spans="2:65" s="13" customFormat="1">
      <c r="B506" s="152"/>
      <c r="D506" s="146" t="s">
        <v>139</v>
      </c>
      <c r="E506" s="153" t="s">
        <v>3</v>
      </c>
      <c r="F506" s="154" t="s">
        <v>728</v>
      </c>
      <c r="H506" s="155">
        <v>32.35</v>
      </c>
      <c r="I506" s="156"/>
      <c r="L506" s="152"/>
      <c r="M506" s="157"/>
      <c r="T506" s="158"/>
      <c r="AT506" s="153" t="s">
        <v>139</v>
      </c>
      <c r="AU506" s="153" t="s">
        <v>82</v>
      </c>
      <c r="AV506" s="13" t="s">
        <v>82</v>
      </c>
      <c r="AW506" s="13" t="s">
        <v>33</v>
      </c>
      <c r="AX506" s="13" t="s">
        <v>72</v>
      </c>
      <c r="AY506" s="153" t="s">
        <v>128</v>
      </c>
    </row>
    <row r="507" spans="2:65" s="13" customFormat="1">
      <c r="B507" s="152"/>
      <c r="D507" s="146" t="s">
        <v>139</v>
      </c>
      <c r="E507" s="153" t="s">
        <v>3</v>
      </c>
      <c r="F507" s="154" t="s">
        <v>729</v>
      </c>
      <c r="H507" s="155">
        <v>4.5599999999999996</v>
      </c>
      <c r="I507" s="156"/>
      <c r="L507" s="152"/>
      <c r="M507" s="157"/>
      <c r="T507" s="158"/>
      <c r="AT507" s="153" t="s">
        <v>139</v>
      </c>
      <c r="AU507" s="153" t="s">
        <v>82</v>
      </c>
      <c r="AV507" s="13" t="s">
        <v>82</v>
      </c>
      <c r="AW507" s="13" t="s">
        <v>33</v>
      </c>
      <c r="AX507" s="13" t="s">
        <v>72</v>
      </c>
      <c r="AY507" s="153" t="s">
        <v>128</v>
      </c>
    </row>
    <row r="508" spans="2:65" s="14" customFormat="1">
      <c r="B508" s="159"/>
      <c r="D508" s="146" t="s">
        <v>139</v>
      </c>
      <c r="E508" s="160" t="s">
        <v>3</v>
      </c>
      <c r="F508" s="161" t="s">
        <v>142</v>
      </c>
      <c r="H508" s="162">
        <v>74.25</v>
      </c>
      <c r="I508" s="163"/>
      <c r="L508" s="159"/>
      <c r="M508" s="164"/>
      <c r="T508" s="165"/>
      <c r="AT508" s="160" t="s">
        <v>139</v>
      </c>
      <c r="AU508" s="160" t="s">
        <v>82</v>
      </c>
      <c r="AV508" s="14" t="s">
        <v>135</v>
      </c>
      <c r="AW508" s="14" t="s">
        <v>33</v>
      </c>
      <c r="AX508" s="14" t="s">
        <v>80</v>
      </c>
      <c r="AY508" s="160" t="s">
        <v>128</v>
      </c>
    </row>
    <row r="509" spans="2:65" s="1" customFormat="1" ht="24.2" customHeight="1">
      <c r="B509" s="127"/>
      <c r="C509" s="128" t="s">
        <v>730</v>
      </c>
      <c r="D509" s="128" t="s">
        <v>130</v>
      </c>
      <c r="E509" s="129" t="s">
        <v>731</v>
      </c>
      <c r="F509" s="130" t="s">
        <v>732</v>
      </c>
      <c r="G509" s="131" t="s">
        <v>186</v>
      </c>
      <c r="H509" s="132">
        <v>824</v>
      </c>
      <c r="I509" s="133"/>
      <c r="J509" s="134">
        <f>ROUND(I509*H509,2)</f>
        <v>0</v>
      </c>
      <c r="K509" s="130" t="s">
        <v>134</v>
      </c>
      <c r="L509" s="32"/>
      <c r="M509" s="135" t="s">
        <v>3</v>
      </c>
      <c r="N509" s="136" t="s">
        <v>43</v>
      </c>
      <c r="P509" s="137">
        <f>O509*H509</f>
        <v>0</v>
      </c>
      <c r="Q509" s="137">
        <v>1.0200000000000001E-3</v>
      </c>
      <c r="R509" s="137">
        <f>Q509*H509</f>
        <v>0.84048000000000012</v>
      </c>
      <c r="S509" s="137">
        <v>0</v>
      </c>
      <c r="T509" s="138">
        <f>S509*H509</f>
        <v>0</v>
      </c>
      <c r="AR509" s="139" t="s">
        <v>135</v>
      </c>
      <c r="AT509" s="139" t="s">
        <v>130</v>
      </c>
      <c r="AU509" s="139" t="s">
        <v>82</v>
      </c>
      <c r="AY509" s="17" t="s">
        <v>128</v>
      </c>
      <c r="BE509" s="140">
        <f>IF(N509="základní",J509,0)</f>
        <v>0</v>
      </c>
      <c r="BF509" s="140">
        <f>IF(N509="snížená",J509,0)</f>
        <v>0</v>
      </c>
      <c r="BG509" s="140">
        <f>IF(N509="zákl. přenesená",J509,0)</f>
        <v>0</v>
      </c>
      <c r="BH509" s="140">
        <f>IF(N509="sníž. přenesená",J509,0)</f>
        <v>0</v>
      </c>
      <c r="BI509" s="140">
        <f>IF(N509="nulová",J509,0)</f>
        <v>0</v>
      </c>
      <c r="BJ509" s="17" t="s">
        <v>80</v>
      </c>
      <c r="BK509" s="140">
        <f>ROUND(I509*H509,2)</f>
        <v>0</v>
      </c>
      <c r="BL509" s="17" t="s">
        <v>135</v>
      </c>
      <c r="BM509" s="139" t="s">
        <v>733</v>
      </c>
    </row>
    <row r="510" spans="2:65" s="1" customFormat="1">
      <c r="B510" s="32"/>
      <c r="D510" s="141" t="s">
        <v>137</v>
      </c>
      <c r="F510" s="142" t="s">
        <v>734</v>
      </c>
      <c r="I510" s="143"/>
      <c r="L510" s="32"/>
      <c r="M510" s="144"/>
      <c r="T510" s="53"/>
      <c r="AT510" s="17" t="s">
        <v>137</v>
      </c>
      <c r="AU510" s="17" t="s">
        <v>82</v>
      </c>
    </row>
    <row r="511" spans="2:65" s="12" customFormat="1">
      <c r="B511" s="145"/>
      <c r="D511" s="146" t="s">
        <v>139</v>
      </c>
      <c r="E511" s="147" t="s">
        <v>3</v>
      </c>
      <c r="F511" s="148" t="s">
        <v>539</v>
      </c>
      <c r="H511" s="147" t="s">
        <v>3</v>
      </c>
      <c r="I511" s="149"/>
      <c r="L511" s="145"/>
      <c r="M511" s="150"/>
      <c r="T511" s="151"/>
      <c r="AT511" s="147" t="s">
        <v>139</v>
      </c>
      <c r="AU511" s="147" t="s">
        <v>82</v>
      </c>
      <c r="AV511" s="12" t="s">
        <v>80</v>
      </c>
      <c r="AW511" s="12" t="s">
        <v>33</v>
      </c>
      <c r="AX511" s="12" t="s">
        <v>72</v>
      </c>
      <c r="AY511" s="147" t="s">
        <v>128</v>
      </c>
    </row>
    <row r="512" spans="2:65" s="13" customFormat="1">
      <c r="B512" s="152"/>
      <c r="D512" s="146" t="s">
        <v>139</v>
      </c>
      <c r="E512" s="153" t="s">
        <v>3</v>
      </c>
      <c r="F512" s="154" t="s">
        <v>735</v>
      </c>
      <c r="H512" s="155">
        <v>824</v>
      </c>
      <c r="I512" s="156"/>
      <c r="L512" s="152"/>
      <c r="M512" s="157"/>
      <c r="T512" s="158"/>
      <c r="AT512" s="153" t="s">
        <v>139</v>
      </c>
      <c r="AU512" s="153" t="s">
        <v>82</v>
      </c>
      <c r="AV512" s="13" t="s">
        <v>82</v>
      </c>
      <c r="AW512" s="13" t="s">
        <v>33</v>
      </c>
      <c r="AX512" s="13" t="s">
        <v>72</v>
      </c>
      <c r="AY512" s="153" t="s">
        <v>128</v>
      </c>
    </row>
    <row r="513" spans="2:65" s="14" customFormat="1">
      <c r="B513" s="159"/>
      <c r="D513" s="146" t="s">
        <v>139</v>
      </c>
      <c r="E513" s="160" t="s">
        <v>3</v>
      </c>
      <c r="F513" s="161" t="s">
        <v>142</v>
      </c>
      <c r="H513" s="162">
        <v>824</v>
      </c>
      <c r="I513" s="163"/>
      <c r="L513" s="159"/>
      <c r="M513" s="164"/>
      <c r="T513" s="165"/>
      <c r="AT513" s="160" t="s">
        <v>139</v>
      </c>
      <c r="AU513" s="160" t="s">
        <v>82</v>
      </c>
      <c r="AV513" s="14" t="s">
        <v>135</v>
      </c>
      <c r="AW513" s="14" t="s">
        <v>33</v>
      </c>
      <c r="AX513" s="14" t="s">
        <v>80</v>
      </c>
      <c r="AY513" s="160" t="s">
        <v>128</v>
      </c>
    </row>
    <row r="514" spans="2:65" s="1" customFormat="1" ht="62.65" customHeight="1">
      <c r="B514" s="127"/>
      <c r="C514" s="128" t="s">
        <v>736</v>
      </c>
      <c r="D514" s="128" t="s">
        <v>130</v>
      </c>
      <c r="E514" s="129" t="s">
        <v>737</v>
      </c>
      <c r="F514" s="130" t="s">
        <v>738</v>
      </c>
      <c r="G514" s="131" t="s">
        <v>208</v>
      </c>
      <c r="H514" s="132">
        <v>17.100000000000001</v>
      </c>
      <c r="I514" s="133"/>
      <c r="J514" s="134">
        <f>ROUND(I514*H514,2)</f>
        <v>0</v>
      </c>
      <c r="K514" s="130" t="s">
        <v>134</v>
      </c>
      <c r="L514" s="32"/>
      <c r="M514" s="135" t="s">
        <v>3</v>
      </c>
      <c r="N514" s="136" t="s">
        <v>43</v>
      </c>
      <c r="P514" s="137">
        <f>O514*H514</f>
        <v>0</v>
      </c>
      <c r="Q514" s="137">
        <v>6.0999999999999997E-4</v>
      </c>
      <c r="R514" s="137">
        <f>Q514*H514</f>
        <v>1.0431000000000001E-2</v>
      </c>
      <c r="S514" s="137">
        <v>0</v>
      </c>
      <c r="T514" s="138">
        <f>S514*H514</f>
        <v>0</v>
      </c>
      <c r="AR514" s="139" t="s">
        <v>135</v>
      </c>
      <c r="AT514" s="139" t="s">
        <v>130</v>
      </c>
      <c r="AU514" s="139" t="s">
        <v>82</v>
      </c>
      <c r="AY514" s="17" t="s">
        <v>128</v>
      </c>
      <c r="BE514" s="140">
        <f>IF(N514="základní",J514,0)</f>
        <v>0</v>
      </c>
      <c r="BF514" s="140">
        <f>IF(N514="snížená",J514,0)</f>
        <v>0</v>
      </c>
      <c r="BG514" s="140">
        <f>IF(N514="zákl. přenesená",J514,0)</f>
        <v>0</v>
      </c>
      <c r="BH514" s="140">
        <f>IF(N514="sníž. přenesená",J514,0)</f>
        <v>0</v>
      </c>
      <c r="BI514" s="140">
        <f>IF(N514="nulová",J514,0)</f>
        <v>0</v>
      </c>
      <c r="BJ514" s="17" t="s">
        <v>80</v>
      </c>
      <c r="BK514" s="140">
        <f>ROUND(I514*H514,2)</f>
        <v>0</v>
      </c>
      <c r="BL514" s="17" t="s">
        <v>135</v>
      </c>
      <c r="BM514" s="139" t="s">
        <v>739</v>
      </c>
    </row>
    <row r="515" spans="2:65" s="1" customFormat="1">
      <c r="B515" s="32"/>
      <c r="D515" s="141" t="s">
        <v>137</v>
      </c>
      <c r="F515" s="142" t="s">
        <v>740</v>
      </c>
      <c r="I515" s="143"/>
      <c r="L515" s="32"/>
      <c r="M515" s="144"/>
      <c r="T515" s="53"/>
      <c r="AT515" s="17" t="s">
        <v>137</v>
      </c>
      <c r="AU515" s="17" t="s">
        <v>82</v>
      </c>
    </row>
    <row r="516" spans="2:65" s="1" customFormat="1" ht="24.2" customHeight="1">
      <c r="B516" s="127"/>
      <c r="C516" s="128" t="s">
        <v>741</v>
      </c>
      <c r="D516" s="128" t="s">
        <v>130</v>
      </c>
      <c r="E516" s="129" t="s">
        <v>742</v>
      </c>
      <c r="F516" s="130" t="s">
        <v>743</v>
      </c>
      <c r="G516" s="131" t="s">
        <v>208</v>
      </c>
      <c r="H516" s="132">
        <v>17.100000000000001</v>
      </c>
      <c r="I516" s="133"/>
      <c r="J516" s="134">
        <f>ROUND(I516*H516,2)</f>
        <v>0</v>
      </c>
      <c r="K516" s="130" t="s">
        <v>134</v>
      </c>
      <c r="L516" s="32"/>
      <c r="M516" s="135" t="s">
        <v>3</v>
      </c>
      <c r="N516" s="136" t="s">
        <v>43</v>
      </c>
      <c r="P516" s="137">
        <f>O516*H516</f>
        <v>0</v>
      </c>
      <c r="Q516" s="137">
        <v>0</v>
      </c>
      <c r="R516" s="137">
        <f>Q516*H516</f>
        <v>0</v>
      </c>
      <c r="S516" s="137">
        <v>0</v>
      </c>
      <c r="T516" s="138">
        <f>S516*H516</f>
        <v>0</v>
      </c>
      <c r="AR516" s="139" t="s">
        <v>135</v>
      </c>
      <c r="AT516" s="139" t="s">
        <v>130</v>
      </c>
      <c r="AU516" s="139" t="s">
        <v>82</v>
      </c>
      <c r="AY516" s="17" t="s">
        <v>128</v>
      </c>
      <c r="BE516" s="140">
        <f>IF(N516="základní",J516,0)</f>
        <v>0</v>
      </c>
      <c r="BF516" s="140">
        <f>IF(N516="snížená",J516,0)</f>
        <v>0</v>
      </c>
      <c r="BG516" s="140">
        <f>IF(N516="zákl. přenesená",J516,0)</f>
        <v>0</v>
      </c>
      <c r="BH516" s="140">
        <f>IF(N516="sníž. přenesená",J516,0)</f>
        <v>0</v>
      </c>
      <c r="BI516" s="140">
        <f>IF(N516="nulová",J516,0)</f>
        <v>0</v>
      </c>
      <c r="BJ516" s="17" t="s">
        <v>80</v>
      </c>
      <c r="BK516" s="140">
        <f>ROUND(I516*H516,2)</f>
        <v>0</v>
      </c>
      <c r="BL516" s="17" t="s">
        <v>135</v>
      </c>
      <c r="BM516" s="139" t="s">
        <v>744</v>
      </c>
    </row>
    <row r="517" spans="2:65" s="1" customFormat="1">
      <c r="B517" s="32"/>
      <c r="D517" s="141" t="s">
        <v>137</v>
      </c>
      <c r="F517" s="142" t="s">
        <v>745</v>
      </c>
      <c r="I517" s="143"/>
      <c r="L517" s="32"/>
      <c r="M517" s="144"/>
      <c r="T517" s="53"/>
      <c r="AT517" s="17" t="s">
        <v>137</v>
      </c>
      <c r="AU517" s="17" t="s">
        <v>82</v>
      </c>
    </row>
    <row r="518" spans="2:65" s="12" customFormat="1">
      <c r="B518" s="145"/>
      <c r="D518" s="146" t="s">
        <v>139</v>
      </c>
      <c r="E518" s="147" t="s">
        <v>3</v>
      </c>
      <c r="F518" s="148" t="s">
        <v>140</v>
      </c>
      <c r="H518" s="147" t="s">
        <v>3</v>
      </c>
      <c r="I518" s="149"/>
      <c r="L518" s="145"/>
      <c r="M518" s="150"/>
      <c r="T518" s="151"/>
      <c r="AT518" s="147" t="s">
        <v>139</v>
      </c>
      <c r="AU518" s="147" t="s">
        <v>82</v>
      </c>
      <c r="AV518" s="12" t="s">
        <v>80</v>
      </c>
      <c r="AW518" s="12" t="s">
        <v>33</v>
      </c>
      <c r="AX518" s="12" t="s">
        <v>72</v>
      </c>
      <c r="AY518" s="147" t="s">
        <v>128</v>
      </c>
    </row>
    <row r="519" spans="2:65" s="13" customFormat="1">
      <c r="B519" s="152"/>
      <c r="D519" s="146" t="s">
        <v>139</v>
      </c>
      <c r="E519" s="153" t="s">
        <v>3</v>
      </c>
      <c r="F519" s="154" t="s">
        <v>746</v>
      </c>
      <c r="H519" s="155">
        <v>17.100000000000001</v>
      </c>
      <c r="I519" s="156"/>
      <c r="L519" s="152"/>
      <c r="M519" s="157"/>
      <c r="T519" s="158"/>
      <c r="AT519" s="153" t="s">
        <v>139</v>
      </c>
      <c r="AU519" s="153" t="s">
        <v>82</v>
      </c>
      <c r="AV519" s="13" t="s">
        <v>82</v>
      </c>
      <c r="AW519" s="13" t="s">
        <v>33</v>
      </c>
      <c r="AX519" s="13" t="s">
        <v>72</v>
      </c>
      <c r="AY519" s="153" t="s">
        <v>128</v>
      </c>
    </row>
    <row r="520" spans="2:65" s="14" customFormat="1">
      <c r="B520" s="159"/>
      <c r="D520" s="146" t="s">
        <v>139</v>
      </c>
      <c r="E520" s="160" t="s">
        <v>3</v>
      </c>
      <c r="F520" s="161" t="s">
        <v>142</v>
      </c>
      <c r="H520" s="162">
        <v>17.100000000000001</v>
      </c>
      <c r="I520" s="163"/>
      <c r="L520" s="159"/>
      <c r="M520" s="164"/>
      <c r="T520" s="165"/>
      <c r="AT520" s="160" t="s">
        <v>139</v>
      </c>
      <c r="AU520" s="160" t="s">
        <v>82</v>
      </c>
      <c r="AV520" s="14" t="s">
        <v>135</v>
      </c>
      <c r="AW520" s="14" t="s">
        <v>33</v>
      </c>
      <c r="AX520" s="14" t="s">
        <v>80</v>
      </c>
      <c r="AY520" s="160" t="s">
        <v>128</v>
      </c>
    </row>
    <row r="521" spans="2:65" s="1" customFormat="1" ht="37.9" customHeight="1">
      <c r="B521" s="127"/>
      <c r="C521" s="128" t="s">
        <v>747</v>
      </c>
      <c r="D521" s="128" t="s">
        <v>130</v>
      </c>
      <c r="E521" s="129" t="s">
        <v>748</v>
      </c>
      <c r="F521" s="130" t="s">
        <v>749</v>
      </c>
      <c r="G521" s="131" t="s">
        <v>208</v>
      </c>
      <c r="H521" s="132">
        <v>76</v>
      </c>
      <c r="I521" s="133"/>
      <c r="J521" s="134">
        <f>ROUND(I521*H521,2)</f>
        <v>0</v>
      </c>
      <c r="K521" s="130" t="s">
        <v>134</v>
      </c>
      <c r="L521" s="32"/>
      <c r="M521" s="135" t="s">
        <v>3</v>
      </c>
      <c r="N521" s="136" t="s">
        <v>43</v>
      </c>
      <c r="P521" s="137">
        <f>O521*H521</f>
        <v>0</v>
      </c>
      <c r="Q521" s="137">
        <v>0.2157</v>
      </c>
      <c r="R521" s="137">
        <f>Q521*H521</f>
        <v>16.3932</v>
      </c>
      <c r="S521" s="137">
        <v>0</v>
      </c>
      <c r="T521" s="138">
        <f>S521*H521</f>
        <v>0</v>
      </c>
      <c r="AR521" s="139" t="s">
        <v>135</v>
      </c>
      <c r="AT521" s="139" t="s">
        <v>130</v>
      </c>
      <c r="AU521" s="139" t="s">
        <v>82</v>
      </c>
      <c r="AY521" s="17" t="s">
        <v>128</v>
      </c>
      <c r="BE521" s="140">
        <f>IF(N521="základní",J521,0)</f>
        <v>0</v>
      </c>
      <c r="BF521" s="140">
        <f>IF(N521="snížená",J521,0)</f>
        <v>0</v>
      </c>
      <c r="BG521" s="140">
        <f>IF(N521="zákl. přenesená",J521,0)</f>
        <v>0</v>
      </c>
      <c r="BH521" s="140">
        <f>IF(N521="sníž. přenesená",J521,0)</f>
        <v>0</v>
      </c>
      <c r="BI521" s="140">
        <f>IF(N521="nulová",J521,0)</f>
        <v>0</v>
      </c>
      <c r="BJ521" s="17" t="s">
        <v>80</v>
      </c>
      <c r="BK521" s="140">
        <f>ROUND(I521*H521,2)</f>
        <v>0</v>
      </c>
      <c r="BL521" s="17" t="s">
        <v>135</v>
      </c>
      <c r="BM521" s="139" t="s">
        <v>750</v>
      </c>
    </row>
    <row r="522" spans="2:65" s="1" customFormat="1">
      <c r="B522" s="32"/>
      <c r="D522" s="141" t="s">
        <v>137</v>
      </c>
      <c r="F522" s="142" t="s">
        <v>751</v>
      </c>
      <c r="I522" s="143"/>
      <c r="L522" s="32"/>
      <c r="M522" s="144"/>
      <c r="T522" s="53"/>
      <c r="AT522" s="17" t="s">
        <v>137</v>
      </c>
      <c r="AU522" s="17" t="s">
        <v>82</v>
      </c>
    </row>
    <row r="523" spans="2:65" s="12" customFormat="1">
      <c r="B523" s="145"/>
      <c r="D523" s="146" t="s">
        <v>139</v>
      </c>
      <c r="E523" s="147" t="s">
        <v>3</v>
      </c>
      <c r="F523" s="148" t="s">
        <v>140</v>
      </c>
      <c r="H523" s="147" t="s">
        <v>3</v>
      </c>
      <c r="I523" s="149"/>
      <c r="L523" s="145"/>
      <c r="M523" s="150"/>
      <c r="T523" s="151"/>
      <c r="AT523" s="147" t="s">
        <v>139</v>
      </c>
      <c r="AU523" s="147" t="s">
        <v>82</v>
      </c>
      <c r="AV523" s="12" t="s">
        <v>80</v>
      </c>
      <c r="AW523" s="12" t="s">
        <v>33</v>
      </c>
      <c r="AX523" s="12" t="s">
        <v>72</v>
      </c>
      <c r="AY523" s="147" t="s">
        <v>128</v>
      </c>
    </row>
    <row r="524" spans="2:65" s="13" customFormat="1">
      <c r="B524" s="152"/>
      <c r="D524" s="146" t="s">
        <v>139</v>
      </c>
      <c r="E524" s="153" t="s">
        <v>3</v>
      </c>
      <c r="F524" s="154" t="s">
        <v>528</v>
      </c>
      <c r="H524" s="155">
        <v>76</v>
      </c>
      <c r="I524" s="156"/>
      <c r="L524" s="152"/>
      <c r="M524" s="157"/>
      <c r="T524" s="158"/>
      <c r="AT524" s="153" t="s">
        <v>139</v>
      </c>
      <c r="AU524" s="153" t="s">
        <v>82</v>
      </c>
      <c r="AV524" s="13" t="s">
        <v>82</v>
      </c>
      <c r="AW524" s="13" t="s">
        <v>33</v>
      </c>
      <c r="AX524" s="13" t="s">
        <v>72</v>
      </c>
      <c r="AY524" s="153" t="s">
        <v>128</v>
      </c>
    </row>
    <row r="525" spans="2:65" s="14" customFormat="1">
      <c r="B525" s="159"/>
      <c r="D525" s="146" t="s">
        <v>139</v>
      </c>
      <c r="E525" s="160" t="s">
        <v>3</v>
      </c>
      <c r="F525" s="161" t="s">
        <v>142</v>
      </c>
      <c r="H525" s="162">
        <v>76</v>
      </c>
      <c r="I525" s="163"/>
      <c r="L525" s="159"/>
      <c r="M525" s="164"/>
      <c r="T525" s="165"/>
      <c r="AT525" s="160" t="s">
        <v>139</v>
      </c>
      <c r="AU525" s="160" t="s">
        <v>82</v>
      </c>
      <c r="AV525" s="14" t="s">
        <v>135</v>
      </c>
      <c r="AW525" s="14" t="s">
        <v>33</v>
      </c>
      <c r="AX525" s="14" t="s">
        <v>80</v>
      </c>
      <c r="AY525" s="160" t="s">
        <v>128</v>
      </c>
    </row>
    <row r="526" spans="2:65" s="1" customFormat="1" ht="21.75" customHeight="1">
      <c r="B526" s="127"/>
      <c r="C526" s="173" t="s">
        <v>752</v>
      </c>
      <c r="D526" s="173" t="s">
        <v>328</v>
      </c>
      <c r="E526" s="174" t="s">
        <v>753</v>
      </c>
      <c r="F526" s="175" t="s">
        <v>754</v>
      </c>
      <c r="G526" s="176" t="s">
        <v>208</v>
      </c>
      <c r="H526" s="177">
        <v>76</v>
      </c>
      <c r="I526" s="178"/>
      <c r="J526" s="179">
        <f>ROUND(I526*H526,2)</f>
        <v>0</v>
      </c>
      <c r="K526" s="175" t="s">
        <v>175</v>
      </c>
      <c r="L526" s="180"/>
      <c r="M526" s="181" t="s">
        <v>3</v>
      </c>
      <c r="N526" s="182" t="s">
        <v>43</v>
      </c>
      <c r="P526" s="137">
        <f>O526*H526</f>
        <v>0</v>
      </c>
      <c r="Q526" s="137">
        <v>0</v>
      </c>
      <c r="R526" s="137">
        <f>Q526*H526</f>
        <v>0</v>
      </c>
      <c r="S526" s="137">
        <v>0</v>
      </c>
      <c r="T526" s="138">
        <f>S526*H526</f>
        <v>0</v>
      </c>
      <c r="AR526" s="139" t="s">
        <v>171</v>
      </c>
      <c r="AT526" s="139" t="s">
        <v>328</v>
      </c>
      <c r="AU526" s="139" t="s">
        <v>82</v>
      </c>
      <c r="AY526" s="17" t="s">
        <v>128</v>
      </c>
      <c r="BE526" s="140">
        <f>IF(N526="základní",J526,0)</f>
        <v>0</v>
      </c>
      <c r="BF526" s="140">
        <f>IF(N526="snížená",J526,0)</f>
        <v>0</v>
      </c>
      <c r="BG526" s="140">
        <f>IF(N526="zákl. přenesená",J526,0)</f>
        <v>0</v>
      </c>
      <c r="BH526" s="140">
        <f>IF(N526="sníž. přenesená",J526,0)</f>
        <v>0</v>
      </c>
      <c r="BI526" s="140">
        <f>IF(N526="nulová",J526,0)</f>
        <v>0</v>
      </c>
      <c r="BJ526" s="17" t="s">
        <v>80</v>
      </c>
      <c r="BK526" s="140">
        <f>ROUND(I526*H526,2)</f>
        <v>0</v>
      </c>
      <c r="BL526" s="17" t="s">
        <v>135</v>
      </c>
      <c r="BM526" s="139" t="s">
        <v>755</v>
      </c>
    </row>
    <row r="527" spans="2:65" s="1" customFormat="1" ht="16.5" customHeight="1">
      <c r="B527" s="127"/>
      <c r="C527" s="128" t="s">
        <v>756</v>
      </c>
      <c r="D527" s="128" t="s">
        <v>130</v>
      </c>
      <c r="E527" s="129" t="s">
        <v>757</v>
      </c>
      <c r="F527" s="130" t="s">
        <v>758</v>
      </c>
      <c r="G527" s="131" t="s">
        <v>223</v>
      </c>
      <c r="H527" s="132">
        <v>5.5</v>
      </c>
      <c r="I527" s="133"/>
      <c r="J527" s="134">
        <f>ROUND(I527*H527,2)</f>
        <v>0</v>
      </c>
      <c r="K527" s="130" t="s">
        <v>187</v>
      </c>
      <c r="L527" s="32"/>
      <c r="M527" s="135" t="s">
        <v>3</v>
      </c>
      <c r="N527" s="136" t="s">
        <v>43</v>
      </c>
      <c r="P527" s="137">
        <f>O527*H527</f>
        <v>0</v>
      </c>
      <c r="Q527" s="137">
        <v>0</v>
      </c>
      <c r="R527" s="137">
        <f>Q527*H527</f>
        <v>0</v>
      </c>
      <c r="S527" s="137">
        <v>2.4</v>
      </c>
      <c r="T527" s="138">
        <f>S527*H527</f>
        <v>13.2</v>
      </c>
      <c r="AR527" s="139" t="s">
        <v>135</v>
      </c>
      <c r="AT527" s="139" t="s">
        <v>130</v>
      </c>
      <c r="AU527" s="139" t="s">
        <v>82</v>
      </c>
      <c r="AY527" s="17" t="s">
        <v>128</v>
      </c>
      <c r="BE527" s="140">
        <f>IF(N527="základní",J527,0)</f>
        <v>0</v>
      </c>
      <c r="BF527" s="140">
        <f>IF(N527="snížená",J527,0)</f>
        <v>0</v>
      </c>
      <c r="BG527" s="140">
        <f>IF(N527="zákl. přenesená",J527,0)</f>
        <v>0</v>
      </c>
      <c r="BH527" s="140">
        <f>IF(N527="sníž. přenesená",J527,0)</f>
        <v>0</v>
      </c>
      <c r="BI527" s="140">
        <f>IF(N527="nulová",J527,0)</f>
        <v>0</v>
      </c>
      <c r="BJ527" s="17" t="s">
        <v>80</v>
      </c>
      <c r="BK527" s="140">
        <f>ROUND(I527*H527,2)</f>
        <v>0</v>
      </c>
      <c r="BL527" s="17" t="s">
        <v>135</v>
      </c>
      <c r="BM527" s="139" t="s">
        <v>759</v>
      </c>
    </row>
    <row r="528" spans="2:65" s="12" customFormat="1">
      <c r="B528" s="145"/>
      <c r="D528" s="146" t="s">
        <v>139</v>
      </c>
      <c r="E528" s="147" t="s">
        <v>3</v>
      </c>
      <c r="F528" s="148" t="s">
        <v>760</v>
      </c>
      <c r="H528" s="147" t="s">
        <v>3</v>
      </c>
      <c r="I528" s="149"/>
      <c r="L528" s="145"/>
      <c r="M528" s="150"/>
      <c r="T528" s="151"/>
      <c r="AT528" s="147" t="s">
        <v>139</v>
      </c>
      <c r="AU528" s="147" t="s">
        <v>82</v>
      </c>
      <c r="AV528" s="12" t="s">
        <v>80</v>
      </c>
      <c r="AW528" s="12" t="s">
        <v>33</v>
      </c>
      <c r="AX528" s="12" t="s">
        <v>72</v>
      </c>
      <c r="AY528" s="147" t="s">
        <v>128</v>
      </c>
    </row>
    <row r="529" spans="2:65" s="12" customFormat="1">
      <c r="B529" s="145"/>
      <c r="D529" s="146" t="s">
        <v>139</v>
      </c>
      <c r="E529" s="147" t="s">
        <v>3</v>
      </c>
      <c r="F529" s="148" t="s">
        <v>140</v>
      </c>
      <c r="H529" s="147" t="s">
        <v>3</v>
      </c>
      <c r="I529" s="149"/>
      <c r="L529" s="145"/>
      <c r="M529" s="150"/>
      <c r="T529" s="151"/>
      <c r="AT529" s="147" t="s">
        <v>139</v>
      </c>
      <c r="AU529" s="147" t="s">
        <v>82</v>
      </c>
      <c r="AV529" s="12" t="s">
        <v>80</v>
      </c>
      <c r="AW529" s="12" t="s">
        <v>33</v>
      </c>
      <c r="AX529" s="12" t="s">
        <v>72</v>
      </c>
      <c r="AY529" s="147" t="s">
        <v>128</v>
      </c>
    </row>
    <row r="530" spans="2:65" s="13" customFormat="1">
      <c r="B530" s="152"/>
      <c r="D530" s="146" t="s">
        <v>139</v>
      </c>
      <c r="E530" s="153" t="s">
        <v>3</v>
      </c>
      <c r="F530" s="154" t="s">
        <v>761</v>
      </c>
      <c r="H530" s="155">
        <v>5.5</v>
      </c>
      <c r="I530" s="156"/>
      <c r="L530" s="152"/>
      <c r="M530" s="157"/>
      <c r="T530" s="158"/>
      <c r="AT530" s="153" t="s">
        <v>139</v>
      </c>
      <c r="AU530" s="153" t="s">
        <v>82</v>
      </c>
      <c r="AV530" s="13" t="s">
        <v>82</v>
      </c>
      <c r="AW530" s="13" t="s">
        <v>33</v>
      </c>
      <c r="AX530" s="13" t="s">
        <v>72</v>
      </c>
      <c r="AY530" s="153" t="s">
        <v>128</v>
      </c>
    </row>
    <row r="531" spans="2:65" s="14" customFormat="1">
      <c r="B531" s="159"/>
      <c r="D531" s="146" t="s">
        <v>139</v>
      </c>
      <c r="E531" s="160" t="s">
        <v>3</v>
      </c>
      <c r="F531" s="161" t="s">
        <v>142</v>
      </c>
      <c r="H531" s="162">
        <v>5.5</v>
      </c>
      <c r="I531" s="163"/>
      <c r="L531" s="159"/>
      <c r="M531" s="164"/>
      <c r="T531" s="165"/>
      <c r="AT531" s="160" t="s">
        <v>139</v>
      </c>
      <c r="AU531" s="160" t="s">
        <v>82</v>
      </c>
      <c r="AV531" s="14" t="s">
        <v>135</v>
      </c>
      <c r="AW531" s="14" t="s">
        <v>33</v>
      </c>
      <c r="AX531" s="14" t="s">
        <v>80</v>
      </c>
      <c r="AY531" s="160" t="s">
        <v>128</v>
      </c>
    </row>
    <row r="532" spans="2:65" s="1" customFormat="1" ht="55.5" customHeight="1">
      <c r="B532" s="127"/>
      <c r="C532" s="128" t="s">
        <v>762</v>
      </c>
      <c r="D532" s="128" t="s">
        <v>130</v>
      </c>
      <c r="E532" s="129" t="s">
        <v>763</v>
      </c>
      <c r="F532" s="130" t="s">
        <v>764</v>
      </c>
      <c r="G532" s="131" t="s">
        <v>133</v>
      </c>
      <c r="H532" s="132">
        <v>1</v>
      </c>
      <c r="I532" s="133"/>
      <c r="J532" s="134">
        <f>ROUND(I532*H532,2)</f>
        <v>0</v>
      </c>
      <c r="K532" s="130" t="s">
        <v>187</v>
      </c>
      <c r="L532" s="32"/>
      <c r="M532" s="135" t="s">
        <v>3</v>
      </c>
      <c r="N532" s="136" t="s">
        <v>43</v>
      </c>
      <c r="P532" s="137">
        <f>O532*H532</f>
        <v>0</v>
      </c>
      <c r="Q532" s="137">
        <v>0</v>
      </c>
      <c r="R532" s="137">
        <f>Q532*H532</f>
        <v>0</v>
      </c>
      <c r="S532" s="137">
        <v>8.2000000000000003E-2</v>
      </c>
      <c r="T532" s="138">
        <f>S532*H532</f>
        <v>8.2000000000000003E-2</v>
      </c>
      <c r="AR532" s="139" t="s">
        <v>135</v>
      </c>
      <c r="AT532" s="139" t="s">
        <v>130</v>
      </c>
      <c r="AU532" s="139" t="s">
        <v>82</v>
      </c>
      <c r="AY532" s="17" t="s">
        <v>128</v>
      </c>
      <c r="BE532" s="140">
        <f>IF(N532="základní",J532,0)</f>
        <v>0</v>
      </c>
      <c r="BF532" s="140">
        <f>IF(N532="snížená",J532,0)</f>
        <v>0</v>
      </c>
      <c r="BG532" s="140">
        <f>IF(N532="zákl. přenesená",J532,0)</f>
        <v>0</v>
      </c>
      <c r="BH532" s="140">
        <f>IF(N532="sníž. přenesená",J532,0)</f>
        <v>0</v>
      </c>
      <c r="BI532" s="140">
        <f>IF(N532="nulová",J532,0)</f>
        <v>0</v>
      </c>
      <c r="BJ532" s="17" t="s">
        <v>80</v>
      </c>
      <c r="BK532" s="140">
        <f>ROUND(I532*H532,2)</f>
        <v>0</v>
      </c>
      <c r="BL532" s="17" t="s">
        <v>135</v>
      </c>
      <c r="BM532" s="139" t="s">
        <v>765</v>
      </c>
    </row>
    <row r="533" spans="2:65" s="12" customFormat="1">
      <c r="B533" s="145"/>
      <c r="D533" s="146" t="s">
        <v>139</v>
      </c>
      <c r="E533" s="147" t="s">
        <v>3</v>
      </c>
      <c r="F533" s="148" t="s">
        <v>140</v>
      </c>
      <c r="H533" s="147" t="s">
        <v>3</v>
      </c>
      <c r="I533" s="149"/>
      <c r="L533" s="145"/>
      <c r="M533" s="150"/>
      <c r="T533" s="151"/>
      <c r="AT533" s="147" t="s">
        <v>139</v>
      </c>
      <c r="AU533" s="147" t="s">
        <v>82</v>
      </c>
      <c r="AV533" s="12" t="s">
        <v>80</v>
      </c>
      <c r="AW533" s="12" t="s">
        <v>33</v>
      </c>
      <c r="AX533" s="12" t="s">
        <v>72</v>
      </c>
      <c r="AY533" s="147" t="s">
        <v>128</v>
      </c>
    </row>
    <row r="534" spans="2:65" s="12" customFormat="1">
      <c r="B534" s="145"/>
      <c r="D534" s="146" t="s">
        <v>139</v>
      </c>
      <c r="E534" s="147" t="s">
        <v>3</v>
      </c>
      <c r="F534" s="148" t="s">
        <v>652</v>
      </c>
      <c r="H534" s="147" t="s">
        <v>3</v>
      </c>
      <c r="I534" s="149"/>
      <c r="L534" s="145"/>
      <c r="M534" s="150"/>
      <c r="T534" s="151"/>
      <c r="AT534" s="147" t="s">
        <v>139</v>
      </c>
      <c r="AU534" s="147" t="s">
        <v>82</v>
      </c>
      <c r="AV534" s="12" t="s">
        <v>80</v>
      </c>
      <c r="AW534" s="12" t="s">
        <v>33</v>
      </c>
      <c r="AX534" s="12" t="s">
        <v>72</v>
      </c>
      <c r="AY534" s="147" t="s">
        <v>128</v>
      </c>
    </row>
    <row r="535" spans="2:65" s="13" customFormat="1">
      <c r="B535" s="152"/>
      <c r="D535" s="146" t="s">
        <v>139</v>
      </c>
      <c r="E535" s="153" t="s">
        <v>3</v>
      </c>
      <c r="F535" s="154" t="s">
        <v>80</v>
      </c>
      <c r="H535" s="155">
        <v>1</v>
      </c>
      <c r="I535" s="156"/>
      <c r="L535" s="152"/>
      <c r="M535" s="157"/>
      <c r="T535" s="158"/>
      <c r="AT535" s="153" t="s">
        <v>139</v>
      </c>
      <c r="AU535" s="153" t="s">
        <v>82</v>
      </c>
      <c r="AV535" s="13" t="s">
        <v>82</v>
      </c>
      <c r="AW535" s="13" t="s">
        <v>33</v>
      </c>
      <c r="AX535" s="13" t="s">
        <v>72</v>
      </c>
      <c r="AY535" s="153" t="s">
        <v>128</v>
      </c>
    </row>
    <row r="536" spans="2:65" s="14" customFormat="1">
      <c r="B536" s="159"/>
      <c r="D536" s="146" t="s">
        <v>139</v>
      </c>
      <c r="E536" s="160" t="s">
        <v>3</v>
      </c>
      <c r="F536" s="161" t="s">
        <v>142</v>
      </c>
      <c r="H536" s="162">
        <v>1</v>
      </c>
      <c r="I536" s="163"/>
      <c r="L536" s="159"/>
      <c r="M536" s="164"/>
      <c r="T536" s="165"/>
      <c r="AT536" s="160" t="s">
        <v>139</v>
      </c>
      <c r="AU536" s="160" t="s">
        <v>82</v>
      </c>
      <c r="AV536" s="14" t="s">
        <v>135</v>
      </c>
      <c r="AW536" s="14" t="s">
        <v>33</v>
      </c>
      <c r="AX536" s="14" t="s">
        <v>80</v>
      </c>
      <c r="AY536" s="160" t="s">
        <v>128</v>
      </c>
    </row>
    <row r="537" spans="2:65" s="1" customFormat="1" ht="16.5" customHeight="1">
      <c r="B537" s="127"/>
      <c r="C537" s="128" t="s">
        <v>766</v>
      </c>
      <c r="D537" s="128" t="s">
        <v>130</v>
      </c>
      <c r="E537" s="129" t="s">
        <v>767</v>
      </c>
      <c r="F537" s="130" t="s">
        <v>768</v>
      </c>
      <c r="G537" s="131" t="s">
        <v>133</v>
      </c>
      <c r="H537" s="132">
        <v>1</v>
      </c>
      <c r="I537" s="133"/>
      <c r="J537" s="134">
        <f>ROUND(I537*H537,2)</f>
        <v>0</v>
      </c>
      <c r="K537" s="130" t="s">
        <v>175</v>
      </c>
      <c r="L537" s="32"/>
      <c r="M537" s="135" t="s">
        <v>3</v>
      </c>
      <c r="N537" s="136" t="s">
        <v>43</v>
      </c>
      <c r="P537" s="137">
        <f>O537*H537</f>
        <v>0</v>
      </c>
      <c r="Q537" s="137">
        <v>0</v>
      </c>
      <c r="R537" s="137">
        <f>Q537*H537</f>
        <v>0</v>
      </c>
      <c r="S537" s="137">
        <v>8.2000000000000003E-2</v>
      </c>
      <c r="T537" s="138">
        <f>S537*H537</f>
        <v>8.2000000000000003E-2</v>
      </c>
      <c r="AR537" s="139" t="s">
        <v>135</v>
      </c>
      <c r="AT537" s="139" t="s">
        <v>130</v>
      </c>
      <c r="AU537" s="139" t="s">
        <v>82</v>
      </c>
      <c r="AY537" s="17" t="s">
        <v>128</v>
      </c>
      <c r="BE537" s="140">
        <f>IF(N537="základní",J537,0)</f>
        <v>0</v>
      </c>
      <c r="BF537" s="140">
        <f>IF(N537="snížená",J537,0)</f>
        <v>0</v>
      </c>
      <c r="BG537" s="140">
        <f>IF(N537="zákl. přenesená",J537,0)</f>
        <v>0</v>
      </c>
      <c r="BH537" s="140">
        <f>IF(N537="sníž. přenesená",J537,0)</f>
        <v>0</v>
      </c>
      <c r="BI537" s="140">
        <f>IF(N537="nulová",J537,0)</f>
        <v>0</v>
      </c>
      <c r="BJ537" s="17" t="s">
        <v>80</v>
      </c>
      <c r="BK537" s="140">
        <f>ROUND(I537*H537,2)</f>
        <v>0</v>
      </c>
      <c r="BL537" s="17" t="s">
        <v>135</v>
      </c>
      <c r="BM537" s="139" t="s">
        <v>769</v>
      </c>
    </row>
    <row r="538" spans="2:65" s="12" customFormat="1">
      <c r="B538" s="145"/>
      <c r="D538" s="146" t="s">
        <v>139</v>
      </c>
      <c r="E538" s="147" t="s">
        <v>3</v>
      </c>
      <c r="F538" s="148" t="s">
        <v>770</v>
      </c>
      <c r="H538" s="147" t="s">
        <v>3</v>
      </c>
      <c r="I538" s="149"/>
      <c r="L538" s="145"/>
      <c r="M538" s="150"/>
      <c r="T538" s="151"/>
      <c r="AT538" s="147" t="s">
        <v>139</v>
      </c>
      <c r="AU538" s="147" t="s">
        <v>82</v>
      </c>
      <c r="AV538" s="12" t="s">
        <v>80</v>
      </c>
      <c r="AW538" s="12" t="s">
        <v>33</v>
      </c>
      <c r="AX538" s="12" t="s">
        <v>72</v>
      </c>
      <c r="AY538" s="147" t="s">
        <v>128</v>
      </c>
    </row>
    <row r="539" spans="2:65" s="13" customFormat="1">
      <c r="B539" s="152"/>
      <c r="D539" s="146" t="s">
        <v>139</v>
      </c>
      <c r="E539" s="153" t="s">
        <v>3</v>
      </c>
      <c r="F539" s="154" t="s">
        <v>80</v>
      </c>
      <c r="H539" s="155">
        <v>1</v>
      </c>
      <c r="I539" s="156"/>
      <c r="L539" s="152"/>
      <c r="M539" s="157"/>
      <c r="T539" s="158"/>
      <c r="AT539" s="153" t="s">
        <v>139</v>
      </c>
      <c r="AU539" s="153" t="s">
        <v>82</v>
      </c>
      <c r="AV539" s="13" t="s">
        <v>82</v>
      </c>
      <c r="AW539" s="13" t="s">
        <v>33</v>
      </c>
      <c r="AX539" s="13" t="s">
        <v>72</v>
      </c>
      <c r="AY539" s="153" t="s">
        <v>128</v>
      </c>
    </row>
    <row r="540" spans="2:65" s="14" customFormat="1">
      <c r="B540" s="159"/>
      <c r="D540" s="146" t="s">
        <v>139</v>
      </c>
      <c r="E540" s="160" t="s">
        <v>3</v>
      </c>
      <c r="F540" s="161" t="s">
        <v>142</v>
      </c>
      <c r="H540" s="162">
        <v>1</v>
      </c>
      <c r="I540" s="163"/>
      <c r="L540" s="159"/>
      <c r="M540" s="164"/>
      <c r="T540" s="165"/>
      <c r="AT540" s="160" t="s">
        <v>139</v>
      </c>
      <c r="AU540" s="160" t="s">
        <v>82</v>
      </c>
      <c r="AV540" s="14" t="s">
        <v>135</v>
      </c>
      <c r="AW540" s="14" t="s">
        <v>33</v>
      </c>
      <c r="AX540" s="14" t="s">
        <v>80</v>
      </c>
      <c r="AY540" s="160" t="s">
        <v>128</v>
      </c>
    </row>
    <row r="541" spans="2:65" s="1" customFormat="1" ht="44.25" customHeight="1">
      <c r="B541" s="127"/>
      <c r="C541" s="128" t="s">
        <v>519</v>
      </c>
      <c r="D541" s="128" t="s">
        <v>130</v>
      </c>
      <c r="E541" s="129" t="s">
        <v>771</v>
      </c>
      <c r="F541" s="130" t="s">
        <v>772</v>
      </c>
      <c r="G541" s="131" t="s">
        <v>174</v>
      </c>
      <c r="H541" s="132">
        <v>3</v>
      </c>
      <c r="I541" s="133"/>
      <c r="J541" s="134">
        <f>ROUND(I541*H541,2)</f>
        <v>0</v>
      </c>
      <c r="K541" s="130" t="s">
        <v>187</v>
      </c>
      <c r="L541" s="32"/>
      <c r="M541" s="135" t="s">
        <v>3</v>
      </c>
      <c r="N541" s="136" t="s">
        <v>43</v>
      </c>
      <c r="P541" s="137">
        <f>O541*H541</f>
        <v>0</v>
      </c>
      <c r="Q541" s="137">
        <v>3.3400000000000001E-3</v>
      </c>
      <c r="R541" s="137">
        <f>Q541*H541</f>
        <v>1.0020000000000001E-2</v>
      </c>
      <c r="S541" s="137">
        <v>0.159</v>
      </c>
      <c r="T541" s="138">
        <f>S541*H541</f>
        <v>0.47699999999999998</v>
      </c>
      <c r="AR541" s="139" t="s">
        <v>135</v>
      </c>
      <c r="AT541" s="139" t="s">
        <v>130</v>
      </c>
      <c r="AU541" s="139" t="s">
        <v>82</v>
      </c>
      <c r="AY541" s="17" t="s">
        <v>128</v>
      </c>
      <c r="BE541" s="140">
        <f>IF(N541="základní",J541,0)</f>
        <v>0</v>
      </c>
      <c r="BF541" s="140">
        <f>IF(N541="snížená",J541,0)</f>
        <v>0</v>
      </c>
      <c r="BG541" s="140">
        <f>IF(N541="zákl. přenesená",J541,0)</f>
        <v>0</v>
      </c>
      <c r="BH541" s="140">
        <f>IF(N541="sníž. přenesená",J541,0)</f>
        <v>0</v>
      </c>
      <c r="BI541" s="140">
        <f>IF(N541="nulová",J541,0)</f>
        <v>0</v>
      </c>
      <c r="BJ541" s="17" t="s">
        <v>80</v>
      </c>
      <c r="BK541" s="140">
        <f>ROUND(I541*H541,2)</f>
        <v>0</v>
      </c>
      <c r="BL541" s="17" t="s">
        <v>135</v>
      </c>
      <c r="BM541" s="139" t="s">
        <v>773</v>
      </c>
    </row>
    <row r="542" spans="2:65" s="12" customFormat="1">
      <c r="B542" s="145"/>
      <c r="D542" s="146" t="s">
        <v>139</v>
      </c>
      <c r="E542" s="147" t="s">
        <v>3</v>
      </c>
      <c r="F542" s="148" t="s">
        <v>774</v>
      </c>
      <c r="H542" s="147" t="s">
        <v>3</v>
      </c>
      <c r="I542" s="149"/>
      <c r="L542" s="145"/>
      <c r="M542" s="150"/>
      <c r="T542" s="151"/>
      <c r="AT542" s="147" t="s">
        <v>139</v>
      </c>
      <c r="AU542" s="147" t="s">
        <v>82</v>
      </c>
      <c r="AV542" s="12" t="s">
        <v>80</v>
      </c>
      <c r="AW542" s="12" t="s">
        <v>33</v>
      </c>
      <c r="AX542" s="12" t="s">
        <v>72</v>
      </c>
      <c r="AY542" s="147" t="s">
        <v>128</v>
      </c>
    </row>
    <row r="543" spans="2:65" s="13" customFormat="1">
      <c r="B543" s="152"/>
      <c r="D543" s="146" t="s">
        <v>139</v>
      </c>
      <c r="E543" s="153" t="s">
        <v>3</v>
      </c>
      <c r="F543" s="154" t="s">
        <v>147</v>
      </c>
      <c r="H543" s="155">
        <v>3</v>
      </c>
      <c r="I543" s="156"/>
      <c r="L543" s="152"/>
      <c r="M543" s="157"/>
      <c r="T543" s="158"/>
      <c r="AT543" s="153" t="s">
        <v>139</v>
      </c>
      <c r="AU543" s="153" t="s">
        <v>82</v>
      </c>
      <c r="AV543" s="13" t="s">
        <v>82</v>
      </c>
      <c r="AW543" s="13" t="s">
        <v>33</v>
      </c>
      <c r="AX543" s="13" t="s">
        <v>72</v>
      </c>
      <c r="AY543" s="153" t="s">
        <v>128</v>
      </c>
    </row>
    <row r="544" spans="2:65" s="14" customFormat="1">
      <c r="B544" s="159"/>
      <c r="D544" s="146" t="s">
        <v>139</v>
      </c>
      <c r="E544" s="160" t="s">
        <v>3</v>
      </c>
      <c r="F544" s="161" t="s">
        <v>142</v>
      </c>
      <c r="H544" s="162">
        <v>3</v>
      </c>
      <c r="I544" s="163"/>
      <c r="L544" s="159"/>
      <c r="M544" s="164"/>
      <c r="T544" s="165"/>
      <c r="AT544" s="160" t="s">
        <v>139</v>
      </c>
      <c r="AU544" s="160" t="s">
        <v>82</v>
      </c>
      <c r="AV544" s="14" t="s">
        <v>135</v>
      </c>
      <c r="AW544" s="14" t="s">
        <v>33</v>
      </c>
      <c r="AX544" s="14" t="s">
        <v>80</v>
      </c>
      <c r="AY544" s="160" t="s">
        <v>128</v>
      </c>
    </row>
    <row r="545" spans="2:65" s="1" customFormat="1" ht="24.2" customHeight="1">
      <c r="B545" s="127"/>
      <c r="C545" s="128" t="s">
        <v>556</v>
      </c>
      <c r="D545" s="128" t="s">
        <v>130</v>
      </c>
      <c r="E545" s="129" t="s">
        <v>775</v>
      </c>
      <c r="F545" s="130" t="s">
        <v>776</v>
      </c>
      <c r="G545" s="131" t="s">
        <v>208</v>
      </c>
      <c r="H545" s="132">
        <v>68</v>
      </c>
      <c r="I545" s="133"/>
      <c r="J545" s="134">
        <f>ROUND(I545*H545,2)</f>
        <v>0</v>
      </c>
      <c r="K545" s="130" t="s">
        <v>187</v>
      </c>
      <c r="L545" s="32"/>
      <c r="M545" s="135" t="s">
        <v>3</v>
      </c>
      <c r="N545" s="136" t="s">
        <v>43</v>
      </c>
      <c r="P545" s="137">
        <f>O545*H545</f>
        <v>0</v>
      </c>
      <c r="Q545" s="137">
        <v>0</v>
      </c>
      <c r="R545" s="137">
        <f>Q545*H545</f>
        <v>0</v>
      </c>
      <c r="S545" s="137">
        <v>0</v>
      </c>
      <c r="T545" s="138">
        <f>S545*H545</f>
        <v>0</v>
      </c>
      <c r="AR545" s="139" t="s">
        <v>135</v>
      </c>
      <c r="AT545" s="139" t="s">
        <v>130</v>
      </c>
      <c r="AU545" s="139" t="s">
        <v>82</v>
      </c>
      <c r="AY545" s="17" t="s">
        <v>128</v>
      </c>
      <c r="BE545" s="140">
        <f>IF(N545="základní",J545,0)</f>
        <v>0</v>
      </c>
      <c r="BF545" s="140">
        <f>IF(N545="snížená",J545,0)</f>
        <v>0</v>
      </c>
      <c r="BG545" s="140">
        <f>IF(N545="zákl. přenesená",J545,0)</f>
        <v>0</v>
      </c>
      <c r="BH545" s="140">
        <f>IF(N545="sníž. přenesená",J545,0)</f>
        <v>0</v>
      </c>
      <c r="BI545" s="140">
        <f>IF(N545="nulová",J545,0)</f>
        <v>0</v>
      </c>
      <c r="BJ545" s="17" t="s">
        <v>80</v>
      </c>
      <c r="BK545" s="140">
        <f>ROUND(I545*H545,2)</f>
        <v>0</v>
      </c>
      <c r="BL545" s="17" t="s">
        <v>135</v>
      </c>
      <c r="BM545" s="139" t="s">
        <v>777</v>
      </c>
    </row>
    <row r="546" spans="2:65" s="12" customFormat="1">
      <c r="B546" s="145"/>
      <c r="D546" s="146" t="s">
        <v>139</v>
      </c>
      <c r="E546" s="147" t="s">
        <v>3</v>
      </c>
      <c r="F546" s="148" t="s">
        <v>140</v>
      </c>
      <c r="H546" s="147" t="s">
        <v>3</v>
      </c>
      <c r="I546" s="149"/>
      <c r="L546" s="145"/>
      <c r="M546" s="150"/>
      <c r="T546" s="151"/>
      <c r="AT546" s="147" t="s">
        <v>139</v>
      </c>
      <c r="AU546" s="147" t="s">
        <v>82</v>
      </c>
      <c r="AV546" s="12" t="s">
        <v>80</v>
      </c>
      <c r="AW546" s="12" t="s">
        <v>33</v>
      </c>
      <c r="AX546" s="12" t="s">
        <v>72</v>
      </c>
      <c r="AY546" s="147" t="s">
        <v>128</v>
      </c>
    </row>
    <row r="547" spans="2:65" s="13" customFormat="1">
      <c r="B547" s="152"/>
      <c r="D547" s="146" t="s">
        <v>139</v>
      </c>
      <c r="E547" s="153" t="s">
        <v>3</v>
      </c>
      <c r="F547" s="154" t="s">
        <v>488</v>
      </c>
      <c r="H547" s="155">
        <v>68</v>
      </c>
      <c r="I547" s="156"/>
      <c r="L547" s="152"/>
      <c r="M547" s="157"/>
      <c r="T547" s="158"/>
      <c r="AT547" s="153" t="s">
        <v>139</v>
      </c>
      <c r="AU547" s="153" t="s">
        <v>82</v>
      </c>
      <c r="AV547" s="13" t="s">
        <v>82</v>
      </c>
      <c r="AW547" s="13" t="s">
        <v>33</v>
      </c>
      <c r="AX547" s="13" t="s">
        <v>72</v>
      </c>
      <c r="AY547" s="153" t="s">
        <v>128</v>
      </c>
    </row>
    <row r="548" spans="2:65" s="14" customFormat="1">
      <c r="B548" s="159"/>
      <c r="D548" s="146" t="s">
        <v>139</v>
      </c>
      <c r="E548" s="160" t="s">
        <v>3</v>
      </c>
      <c r="F548" s="161" t="s">
        <v>142</v>
      </c>
      <c r="H548" s="162">
        <v>68</v>
      </c>
      <c r="I548" s="163"/>
      <c r="L548" s="159"/>
      <c r="M548" s="164"/>
      <c r="T548" s="165"/>
      <c r="AT548" s="160" t="s">
        <v>139</v>
      </c>
      <c r="AU548" s="160" t="s">
        <v>82</v>
      </c>
      <c r="AV548" s="14" t="s">
        <v>135</v>
      </c>
      <c r="AW548" s="14" t="s">
        <v>33</v>
      </c>
      <c r="AX548" s="14" t="s">
        <v>80</v>
      </c>
      <c r="AY548" s="160" t="s">
        <v>128</v>
      </c>
    </row>
    <row r="549" spans="2:65" s="11" customFormat="1" ht="22.9" customHeight="1">
      <c r="B549" s="115"/>
      <c r="D549" s="116" t="s">
        <v>71</v>
      </c>
      <c r="E549" s="125" t="s">
        <v>778</v>
      </c>
      <c r="F549" s="125" t="s">
        <v>779</v>
      </c>
      <c r="I549" s="118"/>
      <c r="J549" s="126">
        <f>BK549</f>
        <v>0</v>
      </c>
      <c r="L549" s="115"/>
      <c r="M549" s="120"/>
      <c r="P549" s="121">
        <f>SUM(P550:P589)</f>
        <v>0</v>
      </c>
      <c r="R549" s="121">
        <f>SUM(R550:R589)</f>
        <v>0</v>
      </c>
      <c r="T549" s="122">
        <f>SUM(T550:T589)</f>
        <v>0</v>
      </c>
      <c r="AR549" s="116" t="s">
        <v>80</v>
      </c>
      <c r="AT549" s="123" t="s">
        <v>71</v>
      </c>
      <c r="AU549" s="123" t="s">
        <v>80</v>
      </c>
      <c r="AY549" s="116" t="s">
        <v>128</v>
      </c>
      <c r="BK549" s="124">
        <f>SUM(BK550:BK589)</f>
        <v>0</v>
      </c>
    </row>
    <row r="550" spans="2:65" s="1" customFormat="1" ht="24.2" customHeight="1">
      <c r="B550" s="127"/>
      <c r="C550" s="128" t="s">
        <v>780</v>
      </c>
      <c r="D550" s="128" t="s">
        <v>130</v>
      </c>
      <c r="E550" s="129" t="s">
        <v>781</v>
      </c>
      <c r="F550" s="130" t="s">
        <v>782</v>
      </c>
      <c r="G550" s="131" t="s">
        <v>316</v>
      </c>
      <c r="H550" s="132">
        <v>988.97500000000002</v>
      </c>
      <c r="I550" s="133"/>
      <c r="J550" s="134">
        <f>ROUND(I550*H550,2)</f>
        <v>0</v>
      </c>
      <c r="K550" s="130" t="s">
        <v>187</v>
      </c>
      <c r="L550" s="32"/>
      <c r="M550" s="135" t="s">
        <v>3</v>
      </c>
      <c r="N550" s="136" t="s">
        <v>43</v>
      </c>
      <c r="P550" s="137">
        <f>O550*H550</f>
        <v>0</v>
      </c>
      <c r="Q550" s="137">
        <v>0</v>
      </c>
      <c r="R550" s="137">
        <f>Q550*H550</f>
        <v>0</v>
      </c>
      <c r="S550" s="137">
        <v>0</v>
      </c>
      <c r="T550" s="138">
        <f>S550*H550</f>
        <v>0</v>
      </c>
      <c r="AR550" s="139" t="s">
        <v>135</v>
      </c>
      <c r="AT550" s="139" t="s">
        <v>130</v>
      </c>
      <c r="AU550" s="139" t="s">
        <v>82</v>
      </c>
      <c r="AY550" s="17" t="s">
        <v>128</v>
      </c>
      <c r="BE550" s="140">
        <f>IF(N550="základní",J550,0)</f>
        <v>0</v>
      </c>
      <c r="BF550" s="140">
        <f>IF(N550="snížená",J550,0)</f>
        <v>0</v>
      </c>
      <c r="BG550" s="140">
        <f>IF(N550="zákl. přenesená",J550,0)</f>
        <v>0</v>
      </c>
      <c r="BH550" s="140">
        <f>IF(N550="sníž. přenesená",J550,0)</f>
        <v>0</v>
      </c>
      <c r="BI550" s="140">
        <f>IF(N550="nulová",J550,0)</f>
        <v>0</v>
      </c>
      <c r="BJ550" s="17" t="s">
        <v>80</v>
      </c>
      <c r="BK550" s="140">
        <f>ROUND(I550*H550,2)</f>
        <v>0</v>
      </c>
      <c r="BL550" s="17" t="s">
        <v>135</v>
      </c>
      <c r="BM550" s="139" t="s">
        <v>783</v>
      </c>
    </row>
    <row r="551" spans="2:65" s="13" customFormat="1">
      <c r="B551" s="152"/>
      <c r="D551" s="146" t="s">
        <v>139</v>
      </c>
      <c r="E551" s="153" t="s">
        <v>3</v>
      </c>
      <c r="F551" s="154" t="s">
        <v>784</v>
      </c>
      <c r="H551" s="155">
        <v>107.1</v>
      </c>
      <c r="I551" s="156"/>
      <c r="L551" s="152"/>
      <c r="M551" s="157"/>
      <c r="T551" s="158"/>
      <c r="AT551" s="153" t="s">
        <v>139</v>
      </c>
      <c r="AU551" s="153" t="s">
        <v>82</v>
      </c>
      <c r="AV551" s="13" t="s">
        <v>82</v>
      </c>
      <c r="AW551" s="13" t="s">
        <v>33</v>
      </c>
      <c r="AX551" s="13" t="s">
        <v>72</v>
      </c>
      <c r="AY551" s="153" t="s">
        <v>128</v>
      </c>
    </row>
    <row r="552" spans="2:65" s="13" customFormat="1">
      <c r="B552" s="152"/>
      <c r="D552" s="146" t="s">
        <v>139</v>
      </c>
      <c r="E552" s="153" t="s">
        <v>3</v>
      </c>
      <c r="F552" s="154" t="s">
        <v>785</v>
      </c>
      <c r="H552" s="155">
        <v>65.400000000000006</v>
      </c>
      <c r="I552" s="156"/>
      <c r="L552" s="152"/>
      <c r="M552" s="157"/>
      <c r="T552" s="158"/>
      <c r="AT552" s="153" t="s">
        <v>139</v>
      </c>
      <c r="AU552" s="153" t="s">
        <v>82</v>
      </c>
      <c r="AV552" s="13" t="s">
        <v>82</v>
      </c>
      <c r="AW552" s="13" t="s">
        <v>33</v>
      </c>
      <c r="AX552" s="13" t="s">
        <v>72</v>
      </c>
      <c r="AY552" s="153" t="s">
        <v>128</v>
      </c>
    </row>
    <row r="553" spans="2:65" s="13" customFormat="1">
      <c r="B553" s="152"/>
      <c r="D553" s="146" t="s">
        <v>139</v>
      </c>
      <c r="E553" s="153" t="s">
        <v>3</v>
      </c>
      <c r="F553" s="154" t="s">
        <v>786</v>
      </c>
      <c r="H553" s="155">
        <v>257.58</v>
      </c>
      <c r="I553" s="156"/>
      <c r="L553" s="152"/>
      <c r="M553" s="157"/>
      <c r="T553" s="158"/>
      <c r="AT553" s="153" t="s">
        <v>139</v>
      </c>
      <c r="AU553" s="153" t="s">
        <v>82</v>
      </c>
      <c r="AV553" s="13" t="s">
        <v>82</v>
      </c>
      <c r="AW553" s="13" t="s">
        <v>33</v>
      </c>
      <c r="AX553" s="13" t="s">
        <v>72</v>
      </c>
      <c r="AY553" s="153" t="s">
        <v>128</v>
      </c>
    </row>
    <row r="554" spans="2:65" s="13" customFormat="1">
      <c r="B554" s="152"/>
      <c r="D554" s="146" t="s">
        <v>139</v>
      </c>
      <c r="E554" s="153" t="s">
        <v>3</v>
      </c>
      <c r="F554" s="154" t="s">
        <v>787</v>
      </c>
      <c r="H554" s="155">
        <v>235.44</v>
      </c>
      <c r="I554" s="156"/>
      <c r="L554" s="152"/>
      <c r="M554" s="157"/>
      <c r="T554" s="158"/>
      <c r="AT554" s="153" t="s">
        <v>139</v>
      </c>
      <c r="AU554" s="153" t="s">
        <v>82</v>
      </c>
      <c r="AV554" s="13" t="s">
        <v>82</v>
      </c>
      <c r="AW554" s="13" t="s">
        <v>33</v>
      </c>
      <c r="AX554" s="13" t="s">
        <v>72</v>
      </c>
      <c r="AY554" s="153" t="s">
        <v>128</v>
      </c>
    </row>
    <row r="555" spans="2:65" s="13" customFormat="1">
      <c r="B555" s="152"/>
      <c r="D555" s="146" t="s">
        <v>139</v>
      </c>
      <c r="E555" s="153" t="s">
        <v>3</v>
      </c>
      <c r="F555" s="154" t="s">
        <v>788</v>
      </c>
      <c r="H555" s="155">
        <v>85.86</v>
      </c>
      <c r="I555" s="156"/>
      <c r="L555" s="152"/>
      <c r="M555" s="157"/>
      <c r="T555" s="158"/>
      <c r="AT555" s="153" t="s">
        <v>139</v>
      </c>
      <c r="AU555" s="153" t="s">
        <v>82</v>
      </c>
      <c r="AV555" s="13" t="s">
        <v>82</v>
      </c>
      <c r="AW555" s="13" t="s">
        <v>33</v>
      </c>
      <c r="AX555" s="13" t="s">
        <v>72</v>
      </c>
      <c r="AY555" s="153" t="s">
        <v>128</v>
      </c>
    </row>
    <row r="556" spans="2:65" s="13" customFormat="1">
      <c r="B556" s="152"/>
      <c r="D556" s="146" t="s">
        <v>139</v>
      </c>
      <c r="E556" s="153" t="s">
        <v>3</v>
      </c>
      <c r="F556" s="154" t="s">
        <v>789</v>
      </c>
      <c r="H556" s="155">
        <v>38.744999999999997</v>
      </c>
      <c r="I556" s="156"/>
      <c r="L556" s="152"/>
      <c r="M556" s="157"/>
      <c r="T556" s="158"/>
      <c r="AT556" s="153" t="s">
        <v>139</v>
      </c>
      <c r="AU556" s="153" t="s">
        <v>82</v>
      </c>
      <c r="AV556" s="13" t="s">
        <v>82</v>
      </c>
      <c r="AW556" s="13" t="s">
        <v>33</v>
      </c>
      <c r="AX556" s="13" t="s">
        <v>72</v>
      </c>
      <c r="AY556" s="153" t="s">
        <v>128</v>
      </c>
    </row>
    <row r="557" spans="2:65" s="13" customFormat="1">
      <c r="B557" s="152"/>
      <c r="D557" s="146" t="s">
        <v>139</v>
      </c>
      <c r="E557" s="153" t="s">
        <v>3</v>
      </c>
      <c r="F557" s="154" t="s">
        <v>790</v>
      </c>
      <c r="H557" s="155">
        <v>29.52</v>
      </c>
      <c r="I557" s="156"/>
      <c r="L557" s="152"/>
      <c r="M557" s="157"/>
      <c r="T557" s="158"/>
      <c r="AT557" s="153" t="s">
        <v>139</v>
      </c>
      <c r="AU557" s="153" t="s">
        <v>82</v>
      </c>
      <c r="AV557" s="13" t="s">
        <v>82</v>
      </c>
      <c r="AW557" s="13" t="s">
        <v>33</v>
      </c>
      <c r="AX557" s="13" t="s">
        <v>72</v>
      </c>
      <c r="AY557" s="153" t="s">
        <v>128</v>
      </c>
    </row>
    <row r="558" spans="2:65" s="13" customFormat="1">
      <c r="B558" s="152"/>
      <c r="D558" s="146" t="s">
        <v>139</v>
      </c>
      <c r="E558" s="153" t="s">
        <v>3</v>
      </c>
      <c r="F558" s="154" t="s">
        <v>791</v>
      </c>
      <c r="H558" s="155">
        <v>52.92</v>
      </c>
      <c r="I558" s="156"/>
      <c r="L558" s="152"/>
      <c r="M558" s="157"/>
      <c r="T558" s="158"/>
      <c r="AT558" s="153" t="s">
        <v>139</v>
      </c>
      <c r="AU558" s="153" t="s">
        <v>82</v>
      </c>
      <c r="AV558" s="13" t="s">
        <v>82</v>
      </c>
      <c r="AW558" s="13" t="s">
        <v>33</v>
      </c>
      <c r="AX558" s="13" t="s">
        <v>72</v>
      </c>
      <c r="AY558" s="153" t="s">
        <v>128</v>
      </c>
    </row>
    <row r="559" spans="2:65" s="13" customFormat="1">
      <c r="B559" s="152"/>
      <c r="D559" s="146" t="s">
        <v>139</v>
      </c>
      <c r="E559" s="153" t="s">
        <v>3</v>
      </c>
      <c r="F559" s="154" t="s">
        <v>792</v>
      </c>
      <c r="H559" s="155">
        <v>50.4</v>
      </c>
      <c r="I559" s="156"/>
      <c r="L559" s="152"/>
      <c r="M559" s="157"/>
      <c r="T559" s="158"/>
      <c r="AT559" s="153" t="s">
        <v>139</v>
      </c>
      <c r="AU559" s="153" t="s">
        <v>82</v>
      </c>
      <c r="AV559" s="13" t="s">
        <v>82</v>
      </c>
      <c r="AW559" s="13" t="s">
        <v>33</v>
      </c>
      <c r="AX559" s="13" t="s">
        <v>72</v>
      </c>
      <c r="AY559" s="153" t="s">
        <v>128</v>
      </c>
    </row>
    <row r="560" spans="2:65" s="13" customFormat="1">
      <c r="B560" s="152"/>
      <c r="D560" s="146" t="s">
        <v>139</v>
      </c>
      <c r="E560" s="153" t="s">
        <v>3</v>
      </c>
      <c r="F560" s="154" t="s">
        <v>793</v>
      </c>
      <c r="H560" s="155">
        <v>35.28</v>
      </c>
      <c r="I560" s="156"/>
      <c r="L560" s="152"/>
      <c r="M560" s="157"/>
      <c r="T560" s="158"/>
      <c r="AT560" s="153" t="s">
        <v>139</v>
      </c>
      <c r="AU560" s="153" t="s">
        <v>82</v>
      </c>
      <c r="AV560" s="13" t="s">
        <v>82</v>
      </c>
      <c r="AW560" s="13" t="s">
        <v>33</v>
      </c>
      <c r="AX560" s="13" t="s">
        <v>72</v>
      </c>
      <c r="AY560" s="153" t="s">
        <v>128</v>
      </c>
    </row>
    <row r="561" spans="2:65" s="13" customFormat="1">
      <c r="B561" s="152"/>
      <c r="D561" s="146" t="s">
        <v>139</v>
      </c>
      <c r="E561" s="153" t="s">
        <v>3</v>
      </c>
      <c r="F561" s="154" t="s">
        <v>794</v>
      </c>
      <c r="H561" s="155">
        <v>9.1300000000000008</v>
      </c>
      <c r="I561" s="156"/>
      <c r="L561" s="152"/>
      <c r="M561" s="157"/>
      <c r="T561" s="158"/>
      <c r="AT561" s="153" t="s">
        <v>139</v>
      </c>
      <c r="AU561" s="153" t="s">
        <v>82</v>
      </c>
      <c r="AV561" s="13" t="s">
        <v>82</v>
      </c>
      <c r="AW561" s="13" t="s">
        <v>33</v>
      </c>
      <c r="AX561" s="13" t="s">
        <v>72</v>
      </c>
      <c r="AY561" s="153" t="s">
        <v>128</v>
      </c>
    </row>
    <row r="562" spans="2:65" s="13" customFormat="1">
      <c r="B562" s="152"/>
      <c r="D562" s="146" t="s">
        <v>139</v>
      </c>
      <c r="E562" s="153" t="s">
        <v>3</v>
      </c>
      <c r="F562" s="154" t="s">
        <v>795</v>
      </c>
      <c r="H562" s="155">
        <v>8.4</v>
      </c>
      <c r="I562" s="156"/>
      <c r="L562" s="152"/>
      <c r="M562" s="157"/>
      <c r="T562" s="158"/>
      <c r="AT562" s="153" t="s">
        <v>139</v>
      </c>
      <c r="AU562" s="153" t="s">
        <v>82</v>
      </c>
      <c r="AV562" s="13" t="s">
        <v>82</v>
      </c>
      <c r="AW562" s="13" t="s">
        <v>33</v>
      </c>
      <c r="AX562" s="13" t="s">
        <v>72</v>
      </c>
      <c r="AY562" s="153" t="s">
        <v>128</v>
      </c>
    </row>
    <row r="563" spans="2:65" s="13" customFormat="1">
      <c r="B563" s="152"/>
      <c r="D563" s="146" t="s">
        <v>139</v>
      </c>
      <c r="E563" s="153" t="s">
        <v>3</v>
      </c>
      <c r="F563" s="154" t="s">
        <v>796</v>
      </c>
      <c r="H563" s="155">
        <v>13.2</v>
      </c>
      <c r="I563" s="156"/>
      <c r="L563" s="152"/>
      <c r="M563" s="157"/>
      <c r="T563" s="158"/>
      <c r="AT563" s="153" t="s">
        <v>139</v>
      </c>
      <c r="AU563" s="153" t="s">
        <v>82</v>
      </c>
      <c r="AV563" s="13" t="s">
        <v>82</v>
      </c>
      <c r="AW563" s="13" t="s">
        <v>33</v>
      </c>
      <c r="AX563" s="13" t="s">
        <v>72</v>
      </c>
      <c r="AY563" s="153" t="s">
        <v>128</v>
      </c>
    </row>
    <row r="564" spans="2:65" s="14" customFormat="1">
      <c r="B564" s="159"/>
      <c r="D564" s="146" t="s">
        <v>139</v>
      </c>
      <c r="E564" s="160" t="s">
        <v>3</v>
      </c>
      <c r="F564" s="161" t="s">
        <v>142</v>
      </c>
      <c r="H564" s="162">
        <v>988.97500000000002</v>
      </c>
      <c r="I564" s="163"/>
      <c r="L564" s="159"/>
      <c r="M564" s="164"/>
      <c r="T564" s="165"/>
      <c r="AT564" s="160" t="s">
        <v>139</v>
      </c>
      <c r="AU564" s="160" t="s">
        <v>82</v>
      </c>
      <c r="AV564" s="14" t="s">
        <v>135</v>
      </c>
      <c r="AW564" s="14" t="s">
        <v>33</v>
      </c>
      <c r="AX564" s="14" t="s">
        <v>80</v>
      </c>
      <c r="AY564" s="160" t="s">
        <v>128</v>
      </c>
    </row>
    <row r="565" spans="2:65" s="1" customFormat="1" ht="33" customHeight="1">
      <c r="B565" s="127"/>
      <c r="C565" s="128" t="s">
        <v>797</v>
      </c>
      <c r="D565" s="128" t="s">
        <v>130</v>
      </c>
      <c r="E565" s="129" t="s">
        <v>798</v>
      </c>
      <c r="F565" s="130" t="s">
        <v>799</v>
      </c>
      <c r="G565" s="131" t="s">
        <v>316</v>
      </c>
      <c r="H565" s="132">
        <v>988.97500000000002</v>
      </c>
      <c r="I565" s="133"/>
      <c r="J565" s="134">
        <f>ROUND(I565*H565,2)</f>
        <v>0</v>
      </c>
      <c r="K565" s="130" t="s">
        <v>187</v>
      </c>
      <c r="L565" s="32"/>
      <c r="M565" s="135" t="s">
        <v>3</v>
      </c>
      <c r="N565" s="136" t="s">
        <v>43</v>
      </c>
      <c r="P565" s="137">
        <f>O565*H565</f>
        <v>0</v>
      </c>
      <c r="Q565" s="137">
        <v>0</v>
      </c>
      <c r="R565" s="137">
        <f>Q565*H565</f>
        <v>0</v>
      </c>
      <c r="S565" s="137">
        <v>0</v>
      </c>
      <c r="T565" s="138">
        <f>S565*H565</f>
        <v>0</v>
      </c>
      <c r="AR565" s="139" t="s">
        <v>135</v>
      </c>
      <c r="AT565" s="139" t="s">
        <v>130</v>
      </c>
      <c r="AU565" s="139" t="s">
        <v>82</v>
      </c>
      <c r="AY565" s="17" t="s">
        <v>128</v>
      </c>
      <c r="BE565" s="140">
        <f>IF(N565="základní",J565,0)</f>
        <v>0</v>
      </c>
      <c r="BF565" s="140">
        <f>IF(N565="snížená",J565,0)</f>
        <v>0</v>
      </c>
      <c r="BG565" s="140">
        <f>IF(N565="zákl. přenesená",J565,0)</f>
        <v>0</v>
      </c>
      <c r="BH565" s="140">
        <f>IF(N565="sníž. přenesená",J565,0)</f>
        <v>0</v>
      </c>
      <c r="BI565" s="140">
        <f>IF(N565="nulová",J565,0)</f>
        <v>0</v>
      </c>
      <c r="BJ565" s="17" t="s">
        <v>80</v>
      </c>
      <c r="BK565" s="140">
        <f>ROUND(I565*H565,2)</f>
        <v>0</v>
      </c>
      <c r="BL565" s="17" t="s">
        <v>135</v>
      </c>
      <c r="BM565" s="139" t="s">
        <v>800</v>
      </c>
    </row>
    <row r="566" spans="2:65" s="13" customFormat="1">
      <c r="B566" s="152"/>
      <c r="D566" s="146" t="s">
        <v>139</v>
      </c>
      <c r="E566" s="153" t="s">
        <v>3</v>
      </c>
      <c r="F566" s="154" t="s">
        <v>801</v>
      </c>
      <c r="H566" s="155">
        <v>988.97500000000002</v>
      </c>
      <c r="I566" s="156"/>
      <c r="L566" s="152"/>
      <c r="M566" s="157"/>
      <c r="T566" s="158"/>
      <c r="AT566" s="153" t="s">
        <v>139</v>
      </c>
      <c r="AU566" s="153" t="s">
        <v>82</v>
      </c>
      <c r="AV566" s="13" t="s">
        <v>82</v>
      </c>
      <c r="AW566" s="13" t="s">
        <v>33</v>
      </c>
      <c r="AX566" s="13" t="s">
        <v>72</v>
      </c>
      <c r="AY566" s="153" t="s">
        <v>128</v>
      </c>
    </row>
    <row r="567" spans="2:65" s="14" customFormat="1">
      <c r="B567" s="159"/>
      <c r="D567" s="146" t="s">
        <v>139</v>
      </c>
      <c r="E567" s="160" t="s">
        <v>3</v>
      </c>
      <c r="F567" s="161" t="s">
        <v>142</v>
      </c>
      <c r="H567" s="162">
        <v>988.97500000000002</v>
      </c>
      <c r="I567" s="163"/>
      <c r="L567" s="159"/>
      <c r="M567" s="164"/>
      <c r="T567" s="165"/>
      <c r="AT567" s="160" t="s">
        <v>139</v>
      </c>
      <c r="AU567" s="160" t="s">
        <v>82</v>
      </c>
      <c r="AV567" s="14" t="s">
        <v>135</v>
      </c>
      <c r="AW567" s="14" t="s">
        <v>33</v>
      </c>
      <c r="AX567" s="14" t="s">
        <v>80</v>
      </c>
      <c r="AY567" s="160" t="s">
        <v>128</v>
      </c>
    </row>
    <row r="568" spans="2:65" s="1" customFormat="1" ht="44.25" customHeight="1">
      <c r="B568" s="127"/>
      <c r="C568" s="128" t="s">
        <v>802</v>
      </c>
      <c r="D568" s="128" t="s">
        <v>130</v>
      </c>
      <c r="E568" s="129" t="s">
        <v>803</v>
      </c>
      <c r="F568" s="130" t="s">
        <v>804</v>
      </c>
      <c r="G568" s="131" t="s">
        <v>316</v>
      </c>
      <c r="H568" s="132">
        <v>8900.7749999999996</v>
      </c>
      <c r="I568" s="133"/>
      <c r="J568" s="134">
        <f>ROUND(I568*H568,2)</f>
        <v>0</v>
      </c>
      <c r="K568" s="130" t="s">
        <v>187</v>
      </c>
      <c r="L568" s="32"/>
      <c r="M568" s="135" t="s">
        <v>3</v>
      </c>
      <c r="N568" s="136" t="s">
        <v>43</v>
      </c>
      <c r="P568" s="137">
        <f>O568*H568</f>
        <v>0</v>
      </c>
      <c r="Q568" s="137">
        <v>0</v>
      </c>
      <c r="R568" s="137">
        <f>Q568*H568</f>
        <v>0</v>
      </c>
      <c r="S568" s="137">
        <v>0</v>
      </c>
      <c r="T568" s="138">
        <f>S568*H568</f>
        <v>0</v>
      </c>
      <c r="AR568" s="139" t="s">
        <v>135</v>
      </c>
      <c r="AT568" s="139" t="s">
        <v>130</v>
      </c>
      <c r="AU568" s="139" t="s">
        <v>82</v>
      </c>
      <c r="AY568" s="17" t="s">
        <v>128</v>
      </c>
      <c r="BE568" s="140">
        <f>IF(N568="základní",J568,0)</f>
        <v>0</v>
      </c>
      <c r="BF568" s="140">
        <f>IF(N568="snížená",J568,0)</f>
        <v>0</v>
      </c>
      <c r="BG568" s="140">
        <f>IF(N568="zákl. přenesená",J568,0)</f>
        <v>0</v>
      </c>
      <c r="BH568" s="140">
        <f>IF(N568="sníž. přenesená",J568,0)</f>
        <v>0</v>
      </c>
      <c r="BI568" s="140">
        <f>IF(N568="nulová",J568,0)</f>
        <v>0</v>
      </c>
      <c r="BJ568" s="17" t="s">
        <v>80</v>
      </c>
      <c r="BK568" s="140">
        <f>ROUND(I568*H568,2)</f>
        <v>0</v>
      </c>
      <c r="BL568" s="17" t="s">
        <v>135</v>
      </c>
      <c r="BM568" s="139" t="s">
        <v>805</v>
      </c>
    </row>
    <row r="569" spans="2:65" s="13" customFormat="1">
      <c r="B569" s="152"/>
      <c r="D569" s="146" t="s">
        <v>139</v>
      </c>
      <c r="E569" s="153" t="s">
        <v>3</v>
      </c>
      <c r="F569" s="154" t="s">
        <v>806</v>
      </c>
      <c r="H569" s="155">
        <v>8900.7749999999996</v>
      </c>
      <c r="I569" s="156"/>
      <c r="L569" s="152"/>
      <c r="M569" s="157"/>
      <c r="T569" s="158"/>
      <c r="AT569" s="153" t="s">
        <v>139</v>
      </c>
      <c r="AU569" s="153" t="s">
        <v>82</v>
      </c>
      <c r="AV569" s="13" t="s">
        <v>82</v>
      </c>
      <c r="AW569" s="13" t="s">
        <v>33</v>
      </c>
      <c r="AX569" s="13" t="s">
        <v>72</v>
      </c>
      <c r="AY569" s="153" t="s">
        <v>128</v>
      </c>
    </row>
    <row r="570" spans="2:65" s="14" customFormat="1">
      <c r="B570" s="159"/>
      <c r="D570" s="146" t="s">
        <v>139</v>
      </c>
      <c r="E570" s="160" t="s">
        <v>3</v>
      </c>
      <c r="F570" s="161" t="s">
        <v>142</v>
      </c>
      <c r="H570" s="162">
        <v>8900.7749999999996</v>
      </c>
      <c r="I570" s="163"/>
      <c r="L570" s="159"/>
      <c r="M570" s="164"/>
      <c r="T570" s="165"/>
      <c r="AT570" s="160" t="s">
        <v>139</v>
      </c>
      <c r="AU570" s="160" t="s">
        <v>82</v>
      </c>
      <c r="AV570" s="14" t="s">
        <v>135</v>
      </c>
      <c r="AW570" s="14" t="s">
        <v>33</v>
      </c>
      <c r="AX570" s="14" t="s">
        <v>80</v>
      </c>
      <c r="AY570" s="160" t="s">
        <v>128</v>
      </c>
    </row>
    <row r="571" spans="2:65" s="1" customFormat="1" ht="24.2" customHeight="1">
      <c r="B571" s="127"/>
      <c r="C571" s="128" t="s">
        <v>807</v>
      </c>
      <c r="D571" s="128" t="s">
        <v>130</v>
      </c>
      <c r="E571" s="129" t="s">
        <v>808</v>
      </c>
      <c r="F571" s="130" t="s">
        <v>809</v>
      </c>
      <c r="G571" s="131" t="s">
        <v>316</v>
      </c>
      <c r="H571" s="132">
        <v>302.995</v>
      </c>
      <c r="I571" s="133"/>
      <c r="J571" s="134">
        <f>ROUND(I571*H571,2)</f>
        <v>0</v>
      </c>
      <c r="K571" s="130" t="s">
        <v>187</v>
      </c>
      <c r="L571" s="32"/>
      <c r="M571" s="135" t="s">
        <v>3</v>
      </c>
      <c r="N571" s="136" t="s">
        <v>43</v>
      </c>
      <c r="P571" s="137">
        <f>O571*H571</f>
        <v>0</v>
      </c>
      <c r="Q571" s="137">
        <v>0</v>
      </c>
      <c r="R571" s="137">
        <f>Q571*H571</f>
        <v>0</v>
      </c>
      <c r="S571" s="137">
        <v>0</v>
      </c>
      <c r="T571" s="138">
        <f>S571*H571</f>
        <v>0</v>
      </c>
      <c r="AR571" s="139" t="s">
        <v>135</v>
      </c>
      <c r="AT571" s="139" t="s">
        <v>130</v>
      </c>
      <c r="AU571" s="139" t="s">
        <v>82</v>
      </c>
      <c r="AY571" s="17" t="s">
        <v>128</v>
      </c>
      <c r="BE571" s="140">
        <f>IF(N571="základní",J571,0)</f>
        <v>0</v>
      </c>
      <c r="BF571" s="140">
        <f>IF(N571="snížená",J571,0)</f>
        <v>0</v>
      </c>
      <c r="BG571" s="140">
        <f>IF(N571="zákl. přenesená",J571,0)</f>
        <v>0</v>
      </c>
      <c r="BH571" s="140">
        <f>IF(N571="sníž. přenesená",J571,0)</f>
        <v>0</v>
      </c>
      <c r="BI571" s="140">
        <f>IF(N571="nulová",J571,0)</f>
        <v>0</v>
      </c>
      <c r="BJ571" s="17" t="s">
        <v>80</v>
      </c>
      <c r="BK571" s="140">
        <f>ROUND(I571*H571,2)</f>
        <v>0</v>
      </c>
      <c r="BL571" s="17" t="s">
        <v>135</v>
      </c>
      <c r="BM571" s="139" t="s">
        <v>810</v>
      </c>
    </row>
    <row r="572" spans="2:65" s="13" customFormat="1">
      <c r="B572" s="152"/>
      <c r="D572" s="146" t="s">
        <v>139</v>
      </c>
      <c r="E572" s="153" t="s">
        <v>3</v>
      </c>
      <c r="F572" s="154" t="s">
        <v>785</v>
      </c>
      <c r="H572" s="155">
        <v>65.400000000000006</v>
      </c>
      <c r="I572" s="156"/>
      <c r="L572" s="152"/>
      <c r="M572" s="157"/>
      <c r="T572" s="158"/>
      <c r="AT572" s="153" t="s">
        <v>139</v>
      </c>
      <c r="AU572" s="153" t="s">
        <v>82</v>
      </c>
      <c r="AV572" s="13" t="s">
        <v>82</v>
      </c>
      <c r="AW572" s="13" t="s">
        <v>33</v>
      </c>
      <c r="AX572" s="13" t="s">
        <v>72</v>
      </c>
      <c r="AY572" s="153" t="s">
        <v>128</v>
      </c>
    </row>
    <row r="573" spans="2:65" s="13" customFormat="1">
      <c r="B573" s="152"/>
      <c r="D573" s="146" t="s">
        <v>139</v>
      </c>
      <c r="E573" s="153" t="s">
        <v>3</v>
      </c>
      <c r="F573" s="154" t="s">
        <v>789</v>
      </c>
      <c r="H573" s="155">
        <v>38.744999999999997</v>
      </c>
      <c r="I573" s="156"/>
      <c r="L573" s="152"/>
      <c r="M573" s="157"/>
      <c r="T573" s="158"/>
      <c r="AT573" s="153" t="s">
        <v>139</v>
      </c>
      <c r="AU573" s="153" t="s">
        <v>82</v>
      </c>
      <c r="AV573" s="13" t="s">
        <v>82</v>
      </c>
      <c r="AW573" s="13" t="s">
        <v>33</v>
      </c>
      <c r="AX573" s="13" t="s">
        <v>72</v>
      </c>
      <c r="AY573" s="153" t="s">
        <v>128</v>
      </c>
    </row>
    <row r="574" spans="2:65" s="13" customFormat="1">
      <c r="B574" s="152"/>
      <c r="D574" s="146" t="s">
        <v>139</v>
      </c>
      <c r="E574" s="153" t="s">
        <v>3</v>
      </c>
      <c r="F574" s="154" t="s">
        <v>790</v>
      </c>
      <c r="H574" s="155">
        <v>29.52</v>
      </c>
      <c r="I574" s="156"/>
      <c r="L574" s="152"/>
      <c r="M574" s="157"/>
      <c r="T574" s="158"/>
      <c r="AT574" s="153" t="s">
        <v>139</v>
      </c>
      <c r="AU574" s="153" t="s">
        <v>82</v>
      </c>
      <c r="AV574" s="13" t="s">
        <v>82</v>
      </c>
      <c r="AW574" s="13" t="s">
        <v>33</v>
      </c>
      <c r="AX574" s="13" t="s">
        <v>72</v>
      </c>
      <c r="AY574" s="153" t="s">
        <v>128</v>
      </c>
    </row>
    <row r="575" spans="2:65" s="13" customFormat="1">
      <c r="B575" s="152"/>
      <c r="D575" s="146" t="s">
        <v>139</v>
      </c>
      <c r="E575" s="153" t="s">
        <v>3</v>
      </c>
      <c r="F575" s="154" t="s">
        <v>791</v>
      </c>
      <c r="H575" s="155">
        <v>52.92</v>
      </c>
      <c r="I575" s="156"/>
      <c r="L575" s="152"/>
      <c r="M575" s="157"/>
      <c r="T575" s="158"/>
      <c r="AT575" s="153" t="s">
        <v>139</v>
      </c>
      <c r="AU575" s="153" t="s">
        <v>82</v>
      </c>
      <c r="AV575" s="13" t="s">
        <v>82</v>
      </c>
      <c r="AW575" s="13" t="s">
        <v>33</v>
      </c>
      <c r="AX575" s="13" t="s">
        <v>72</v>
      </c>
      <c r="AY575" s="153" t="s">
        <v>128</v>
      </c>
    </row>
    <row r="576" spans="2:65" s="13" customFormat="1">
      <c r="B576" s="152"/>
      <c r="D576" s="146" t="s">
        <v>139</v>
      </c>
      <c r="E576" s="153" t="s">
        <v>3</v>
      </c>
      <c r="F576" s="154" t="s">
        <v>792</v>
      </c>
      <c r="H576" s="155">
        <v>50.4</v>
      </c>
      <c r="I576" s="156"/>
      <c r="L576" s="152"/>
      <c r="M576" s="157"/>
      <c r="T576" s="158"/>
      <c r="AT576" s="153" t="s">
        <v>139</v>
      </c>
      <c r="AU576" s="153" t="s">
        <v>82</v>
      </c>
      <c r="AV576" s="13" t="s">
        <v>82</v>
      </c>
      <c r="AW576" s="13" t="s">
        <v>33</v>
      </c>
      <c r="AX576" s="13" t="s">
        <v>72</v>
      </c>
      <c r="AY576" s="153" t="s">
        <v>128</v>
      </c>
    </row>
    <row r="577" spans="2:65" s="13" customFormat="1">
      <c r="B577" s="152"/>
      <c r="D577" s="146" t="s">
        <v>139</v>
      </c>
      <c r="E577" s="153" t="s">
        <v>3</v>
      </c>
      <c r="F577" s="154" t="s">
        <v>793</v>
      </c>
      <c r="H577" s="155">
        <v>35.28</v>
      </c>
      <c r="I577" s="156"/>
      <c r="L577" s="152"/>
      <c r="M577" s="157"/>
      <c r="T577" s="158"/>
      <c r="AT577" s="153" t="s">
        <v>139</v>
      </c>
      <c r="AU577" s="153" t="s">
        <v>82</v>
      </c>
      <c r="AV577" s="13" t="s">
        <v>82</v>
      </c>
      <c r="AW577" s="13" t="s">
        <v>33</v>
      </c>
      <c r="AX577" s="13" t="s">
        <v>72</v>
      </c>
      <c r="AY577" s="153" t="s">
        <v>128</v>
      </c>
    </row>
    <row r="578" spans="2:65" s="13" customFormat="1">
      <c r="B578" s="152"/>
      <c r="D578" s="146" t="s">
        <v>139</v>
      </c>
      <c r="E578" s="153" t="s">
        <v>3</v>
      </c>
      <c r="F578" s="154" t="s">
        <v>794</v>
      </c>
      <c r="H578" s="155">
        <v>9.1300000000000008</v>
      </c>
      <c r="I578" s="156"/>
      <c r="L578" s="152"/>
      <c r="M578" s="157"/>
      <c r="T578" s="158"/>
      <c r="AT578" s="153" t="s">
        <v>139</v>
      </c>
      <c r="AU578" s="153" t="s">
        <v>82</v>
      </c>
      <c r="AV578" s="13" t="s">
        <v>82</v>
      </c>
      <c r="AW578" s="13" t="s">
        <v>33</v>
      </c>
      <c r="AX578" s="13" t="s">
        <v>72</v>
      </c>
      <c r="AY578" s="153" t="s">
        <v>128</v>
      </c>
    </row>
    <row r="579" spans="2:65" s="13" customFormat="1">
      <c r="B579" s="152"/>
      <c r="D579" s="146" t="s">
        <v>139</v>
      </c>
      <c r="E579" s="153" t="s">
        <v>3</v>
      </c>
      <c r="F579" s="154" t="s">
        <v>795</v>
      </c>
      <c r="H579" s="155">
        <v>8.4</v>
      </c>
      <c r="I579" s="156"/>
      <c r="L579" s="152"/>
      <c r="M579" s="157"/>
      <c r="T579" s="158"/>
      <c r="AT579" s="153" t="s">
        <v>139</v>
      </c>
      <c r="AU579" s="153" t="s">
        <v>82</v>
      </c>
      <c r="AV579" s="13" t="s">
        <v>82</v>
      </c>
      <c r="AW579" s="13" t="s">
        <v>33</v>
      </c>
      <c r="AX579" s="13" t="s">
        <v>72</v>
      </c>
      <c r="AY579" s="153" t="s">
        <v>128</v>
      </c>
    </row>
    <row r="580" spans="2:65" s="13" customFormat="1">
      <c r="B580" s="152"/>
      <c r="D580" s="146" t="s">
        <v>139</v>
      </c>
      <c r="E580" s="153" t="s">
        <v>3</v>
      </c>
      <c r="F580" s="154" t="s">
        <v>796</v>
      </c>
      <c r="H580" s="155">
        <v>13.2</v>
      </c>
      <c r="I580" s="156"/>
      <c r="L580" s="152"/>
      <c r="M580" s="157"/>
      <c r="T580" s="158"/>
      <c r="AT580" s="153" t="s">
        <v>139</v>
      </c>
      <c r="AU580" s="153" t="s">
        <v>82</v>
      </c>
      <c r="AV580" s="13" t="s">
        <v>82</v>
      </c>
      <c r="AW580" s="13" t="s">
        <v>33</v>
      </c>
      <c r="AX580" s="13" t="s">
        <v>72</v>
      </c>
      <c r="AY580" s="153" t="s">
        <v>128</v>
      </c>
    </row>
    <row r="581" spans="2:65" s="14" customFormat="1">
      <c r="B581" s="159"/>
      <c r="D581" s="146" t="s">
        <v>139</v>
      </c>
      <c r="E581" s="160" t="s">
        <v>3</v>
      </c>
      <c r="F581" s="161" t="s">
        <v>142</v>
      </c>
      <c r="H581" s="162">
        <v>302.995</v>
      </c>
      <c r="I581" s="163"/>
      <c r="L581" s="159"/>
      <c r="M581" s="164"/>
      <c r="T581" s="165"/>
      <c r="AT581" s="160" t="s">
        <v>139</v>
      </c>
      <c r="AU581" s="160" t="s">
        <v>82</v>
      </c>
      <c r="AV581" s="14" t="s">
        <v>135</v>
      </c>
      <c r="AW581" s="14" t="s">
        <v>33</v>
      </c>
      <c r="AX581" s="14" t="s">
        <v>80</v>
      </c>
      <c r="AY581" s="160" t="s">
        <v>128</v>
      </c>
    </row>
    <row r="582" spans="2:65" s="1" customFormat="1" ht="24.2" customHeight="1">
      <c r="B582" s="127"/>
      <c r="C582" s="128" t="s">
        <v>811</v>
      </c>
      <c r="D582" s="128" t="s">
        <v>130</v>
      </c>
      <c r="E582" s="129" t="s">
        <v>812</v>
      </c>
      <c r="F582" s="130" t="s">
        <v>813</v>
      </c>
      <c r="G582" s="131" t="s">
        <v>316</v>
      </c>
      <c r="H582" s="132">
        <v>85.86</v>
      </c>
      <c r="I582" s="133"/>
      <c r="J582" s="134">
        <f>ROUND(I582*H582,2)</f>
        <v>0</v>
      </c>
      <c r="K582" s="130" t="s">
        <v>187</v>
      </c>
      <c r="L582" s="32"/>
      <c r="M582" s="135" t="s">
        <v>3</v>
      </c>
      <c r="N582" s="136" t="s">
        <v>43</v>
      </c>
      <c r="P582" s="137">
        <f>O582*H582</f>
        <v>0</v>
      </c>
      <c r="Q582" s="137">
        <v>0</v>
      </c>
      <c r="R582" s="137">
        <f>Q582*H582</f>
        <v>0</v>
      </c>
      <c r="S582" s="137">
        <v>0</v>
      </c>
      <c r="T582" s="138">
        <f>S582*H582</f>
        <v>0</v>
      </c>
      <c r="AR582" s="139" t="s">
        <v>135</v>
      </c>
      <c r="AT582" s="139" t="s">
        <v>130</v>
      </c>
      <c r="AU582" s="139" t="s">
        <v>82</v>
      </c>
      <c r="AY582" s="17" t="s">
        <v>128</v>
      </c>
      <c r="BE582" s="140">
        <f>IF(N582="základní",J582,0)</f>
        <v>0</v>
      </c>
      <c r="BF582" s="140">
        <f>IF(N582="snížená",J582,0)</f>
        <v>0</v>
      </c>
      <c r="BG582" s="140">
        <f>IF(N582="zákl. přenesená",J582,0)</f>
        <v>0</v>
      </c>
      <c r="BH582" s="140">
        <f>IF(N582="sníž. přenesená",J582,0)</f>
        <v>0</v>
      </c>
      <c r="BI582" s="140">
        <f>IF(N582="nulová",J582,0)</f>
        <v>0</v>
      </c>
      <c r="BJ582" s="17" t="s">
        <v>80</v>
      </c>
      <c r="BK582" s="140">
        <f>ROUND(I582*H582,2)</f>
        <v>0</v>
      </c>
      <c r="BL582" s="17" t="s">
        <v>135</v>
      </c>
      <c r="BM582" s="139" t="s">
        <v>814</v>
      </c>
    </row>
    <row r="583" spans="2:65" s="13" customFormat="1">
      <c r="B583" s="152"/>
      <c r="D583" s="146" t="s">
        <v>139</v>
      </c>
      <c r="E583" s="153" t="s">
        <v>3</v>
      </c>
      <c r="F583" s="154" t="s">
        <v>788</v>
      </c>
      <c r="H583" s="155">
        <v>85.86</v>
      </c>
      <c r="I583" s="156"/>
      <c r="L583" s="152"/>
      <c r="M583" s="157"/>
      <c r="T583" s="158"/>
      <c r="AT583" s="153" t="s">
        <v>139</v>
      </c>
      <c r="AU583" s="153" t="s">
        <v>82</v>
      </c>
      <c r="AV583" s="13" t="s">
        <v>82</v>
      </c>
      <c r="AW583" s="13" t="s">
        <v>33</v>
      </c>
      <c r="AX583" s="13" t="s">
        <v>72</v>
      </c>
      <c r="AY583" s="153" t="s">
        <v>128</v>
      </c>
    </row>
    <row r="584" spans="2:65" s="14" customFormat="1">
      <c r="B584" s="159"/>
      <c r="D584" s="146" t="s">
        <v>139</v>
      </c>
      <c r="E584" s="160" t="s">
        <v>3</v>
      </c>
      <c r="F584" s="161" t="s">
        <v>142</v>
      </c>
      <c r="H584" s="162">
        <v>85.86</v>
      </c>
      <c r="I584" s="163"/>
      <c r="L584" s="159"/>
      <c r="M584" s="164"/>
      <c r="T584" s="165"/>
      <c r="AT584" s="160" t="s">
        <v>139</v>
      </c>
      <c r="AU584" s="160" t="s">
        <v>82</v>
      </c>
      <c r="AV584" s="14" t="s">
        <v>135</v>
      </c>
      <c r="AW584" s="14" t="s">
        <v>33</v>
      </c>
      <c r="AX584" s="14" t="s">
        <v>80</v>
      </c>
      <c r="AY584" s="160" t="s">
        <v>128</v>
      </c>
    </row>
    <row r="585" spans="2:65" s="1" customFormat="1" ht="24.2" customHeight="1">
      <c r="B585" s="127"/>
      <c r="C585" s="128" t="s">
        <v>815</v>
      </c>
      <c r="D585" s="128" t="s">
        <v>130</v>
      </c>
      <c r="E585" s="129" t="s">
        <v>816</v>
      </c>
      <c r="F585" s="130" t="s">
        <v>817</v>
      </c>
      <c r="G585" s="131" t="s">
        <v>316</v>
      </c>
      <c r="H585" s="132">
        <v>600.12</v>
      </c>
      <c r="I585" s="133"/>
      <c r="J585" s="134">
        <f>ROUND(I585*H585,2)</f>
        <v>0</v>
      </c>
      <c r="K585" s="130" t="s">
        <v>187</v>
      </c>
      <c r="L585" s="32"/>
      <c r="M585" s="135" t="s">
        <v>3</v>
      </c>
      <c r="N585" s="136" t="s">
        <v>43</v>
      </c>
      <c r="P585" s="137">
        <f>O585*H585</f>
        <v>0</v>
      </c>
      <c r="Q585" s="137">
        <v>0</v>
      </c>
      <c r="R585" s="137">
        <f>Q585*H585</f>
        <v>0</v>
      </c>
      <c r="S585" s="137">
        <v>0</v>
      </c>
      <c r="T585" s="138">
        <f>S585*H585</f>
        <v>0</v>
      </c>
      <c r="AR585" s="139" t="s">
        <v>135</v>
      </c>
      <c r="AT585" s="139" t="s">
        <v>130</v>
      </c>
      <c r="AU585" s="139" t="s">
        <v>82</v>
      </c>
      <c r="AY585" s="17" t="s">
        <v>128</v>
      </c>
      <c r="BE585" s="140">
        <f>IF(N585="základní",J585,0)</f>
        <v>0</v>
      </c>
      <c r="BF585" s="140">
        <f>IF(N585="snížená",J585,0)</f>
        <v>0</v>
      </c>
      <c r="BG585" s="140">
        <f>IF(N585="zákl. přenesená",J585,0)</f>
        <v>0</v>
      </c>
      <c r="BH585" s="140">
        <f>IF(N585="sníž. přenesená",J585,0)</f>
        <v>0</v>
      </c>
      <c r="BI585" s="140">
        <f>IF(N585="nulová",J585,0)</f>
        <v>0</v>
      </c>
      <c r="BJ585" s="17" t="s">
        <v>80</v>
      </c>
      <c r="BK585" s="140">
        <f>ROUND(I585*H585,2)</f>
        <v>0</v>
      </c>
      <c r="BL585" s="17" t="s">
        <v>135</v>
      </c>
      <c r="BM585" s="139" t="s">
        <v>818</v>
      </c>
    </row>
    <row r="586" spans="2:65" s="13" customFormat="1">
      <c r="B586" s="152"/>
      <c r="D586" s="146" t="s">
        <v>139</v>
      </c>
      <c r="E586" s="153" t="s">
        <v>3</v>
      </c>
      <c r="F586" s="154" t="s">
        <v>786</v>
      </c>
      <c r="H586" s="155">
        <v>257.58</v>
      </c>
      <c r="I586" s="156"/>
      <c r="L586" s="152"/>
      <c r="M586" s="157"/>
      <c r="T586" s="158"/>
      <c r="AT586" s="153" t="s">
        <v>139</v>
      </c>
      <c r="AU586" s="153" t="s">
        <v>82</v>
      </c>
      <c r="AV586" s="13" t="s">
        <v>82</v>
      </c>
      <c r="AW586" s="13" t="s">
        <v>33</v>
      </c>
      <c r="AX586" s="13" t="s">
        <v>72</v>
      </c>
      <c r="AY586" s="153" t="s">
        <v>128</v>
      </c>
    </row>
    <row r="587" spans="2:65" s="13" customFormat="1">
      <c r="B587" s="152"/>
      <c r="D587" s="146" t="s">
        <v>139</v>
      </c>
      <c r="E587" s="153" t="s">
        <v>3</v>
      </c>
      <c r="F587" s="154" t="s">
        <v>787</v>
      </c>
      <c r="H587" s="155">
        <v>235.44</v>
      </c>
      <c r="I587" s="156"/>
      <c r="L587" s="152"/>
      <c r="M587" s="157"/>
      <c r="T587" s="158"/>
      <c r="AT587" s="153" t="s">
        <v>139</v>
      </c>
      <c r="AU587" s="153" t="s">
        <v>82</v>
      </c>
      <c r="AV587" s="13" t="s">
        <v>82</v>
      </c>
      <c r="AW587" s="13" t="s">
        <v>33</v>
      </c>
      <c r="AX587" s="13" t="s">
        <v>72</v>
      </c>
      <c r="AY587" s="153" t="s">
        <v>128</v>
      </c>
    </row>
    <row r="588" spans="2:65" s="13" customFormat="1">
      <c r="B588" s="152"/>
      <c r="D588" s="146" t="s">
        <v>139</v>
      </c>
      <c r="E588" s="153" t="s">
        <v>3</v>
      </c>
      <c r="F588" s="154" t="s">
        <v>784</v>
      </c>
      <c r="H588" s="155">
        <v>107.1</v>
      </c>
      <c r="I588" s="156"/>
      <c r="L588" s="152"/>
      <c r="M588" s="157"/>
      <c r="T588" s="158"/>
      <c r="AT588" s="153" t="s">
        <v>139</v>
      </c>
      <c r="AU588" s="153" t="s">
        <v>82</v>
      </c>
      <c r="AV588" s="13" t="s">
        <v>82</v>
      </c>
      <c r="AW588" s="13" t="s">
        <v>33</v>
      </c>
      <c r="AX588" s="13" t="s">
        <v>72</v>
      </c>
      <c r="AY588" s="153" t="s">
        <v>128</v>
      </c>
    </row>
    <row r="589" spans="2:65" s="14" customFormat="1">
      <c r="B589" s="159"/>
      <c r="D589" s="146" t="s">
        <v>139</v>
      </c>
      <c r="E589" s="160" t="s">
        <v>3</v>
      </c>
      <c r="F589" s="161" t="s">
        <v>142</v>
      </c>
      <c r="H589" s="162">
        <v>600.12</v>
      </c>
      <c r="I589" s="163"/>
      <c r="L589" s="159"/>
      <c r="M589" s="164"/>
      <c r="T589" s="165"/>
      <c r="AT589" s="160" t="s">
        <v>139</v>
      </c>
      <c r="AU589" s="160" t="s">
        <v>82</v>
      </c>
      <c r="AV589" s="14" t="s">
        <v>135</v>
      </c>
      <c r="AW589" s="14" t="s">
        <v>33</v>
      </c>
      <c r="AX589" s="14" t="s">
        <v>80</v>
      </c>
      <c r="AY589" s="160" t="s">
        <v>128</v>
      </c>
    </row>
    <row r="590" spans="2:65" s="11" customFormat="1" ht="22.9" customHeight="1">
      <c r="B590" s="115"/>
      <c r="D590" s="116" t="s">
        <v>71</v>
      </c>
      <c r="E590" s="125" t="s">
        <v>819</v>
      </c>
      <c r="F590" s="125" t="s">
        <v>820</v>
      </c>
      <c r="I590" s="118"/>
      <c r="J590" s="126">
        <f>BK590</f>
        <v>0</v>
      </c>
      <c r="L590" s="115"/>
      <c r="M590" s="120"/>
      <c r="P590" s="121">
        <f>P591</f>
        <v>0</v>
      </c>
      <c r="R590" s="121">
        <f>R591</f>
        <v>0</v>
      </c>
      <c r="T590" s="122">
        <f>T591</f>
        <v>0</v>
      </c>
      <c r="AR590" s="116" t="s">
        <v>80</v>
      </c>
      <c r="AT590" s="123" t="s">
        <v>71</v>
      </c>
      <c r="AU590" s="123" t="s">
        <v>80</v>
      </c>
      <c r="AY590" s="116" t="s">
        <v>128</v>
      </c>
      <c r="BK590" s="124">
        <f>BK591</f>
        <v>0</v>
      </c>
    </row>
    <row r="591" spans="2:65" s="1" customFormat="1" ht="44.25" customHeight="1">
      <c r="B591" s="127"/>
      <c r="C591" s="128" t="s">
        <v>821</v>
      </c>
      <c r="D591" s="128" t="s">
        <v>130</v>
      </c>
      <c r="E591" s="129" t="s">
        <v>397</v>
      </c>
      <c r="F591" s="130" t="s">
        <v>398</v>
      </c>
      <c r="G591" s="131" t="s">
        <v>316</v>
      </c>
      <c r="H591" s="132">
        <v>1045.893</v>
      </c>
      <c r="I591" s="133"/>
      <c r="J591" s="134">
        <f>ROUND(I591*H591,2)</f>
        <v>0</v>
      </c>
      <c r="K591" s="130" t="s">
        <v>187</v>
      </c>
      <c r="L591" s="32"/>
      <c r="M591" s="135" t="s">
        <v>3</v>
      </c>
      <c r="N591" s="136" t="s">
        <v>43</v>
      </c>
      <c r="P591" s="137">
        <f>O591*H591</f>
        <v>0</v>
      </c>
      <c r="Q591" s="137">
        <v>0</v>
      </c>
      <c r="R591" s="137">
        <f>Q591*H591</f>
        <v>0</v>
      </c>
      <c r="S591" s="137">
        <v>0</v>
      </c>
      <c r="T591" s="138">
        <f>S591*H591</f>
        <v>0</v>
      </c>
      <c r="AR591" s="139" t="s">
        <v>135</v>
      </c>
      <c r="AT591" s="139" t="s">
        <v>130</v>
      </c>
      <c r="AU591" s="139" t="s">
        <v>82</v>
      </c>
      <c r="AY591" s="17" t="s">
        <v>128</v>
      </c>
      <c r="BE591" s="140">
        <f>IF(N591="základní",J591,0)</f>
        <v>0</v>
      </c>
      <c r="BF591" s="140">
        <f>IF(N591="snížená",J591,0)</f>
        <v>0</v>
      </c>
      <c r="BG591" s="140">
        <f>IF(N591="zákl. přenesená",J591,0)</f>
        <v>0</v>
      </c>
      <c r="BH591" s="140">
        <f>IF(N591="sníž. přenesená",J591,0)</f>
        <v>0</v>
      </c>
      <c r="BI591" s="140">
        <f>IF(N591="nulová",J591,0)</f>
        <v>0</v>
      </c>
      <c r="BJ591" s="17" t="s">
        <v>80</v>
      </c>
      <c r="BK591" s="140">
        <f>ROUND(I591*H591,2)</f>
        <v>0</v>
      </c>
      <c r="BL591" s="17" t="s">
        <v>135</v>
      </c>
      <c r="BM591" s="139" t="s">
        <v>822</v>
      </c>
    </row>
    <row r="592" spans="2:65" s="11" customFormat="1" ht="25.9" customHeight="1">
      <c r="B592" s="115"/>
      <c r="D592" s="116" t="s">
        <v>71</v>
      </c>
      <c r="E592" s="117" t="s">
        <v>823</v>
      </c>
      <c r="F592" s="117" t="s">
        <v>824</v>
      </c>
      <c r="I592" s="118"/>
      <c r="J592" s="119">
        <f>BK592</f>
        <v>0</v>
      </c>
      <c r="L592" s="115"/>
      <c r="M592" s="120"/>
      <c r="P592" s="121">
        <f>P593</f>
        <v>0</v>
      </c>
      <c r="R592" s="121">
        <f>R593</f>
        <v>0.64103491999999995</v>
      </c>
      <c r="T592" s="122">
        <f>T593</f>
        <v>0</v>
      </c>
      <c r="AR592" s="116" t="s">
        <v>82</v>
      </c>
      <c r="AT592" s="123" t="s">
        <v>71</v>
      </c>
      <c r="AU592" s="123" t="s">
        <v>72</v>
      </c>
      <c r="AY592" s="116" t="s">
        <v>128</v>
      </c>
      <c r="BK592" s="124">
        <f>BK593</f>
        <v>0</v>
      </c>
    </row>
    <row r="593" spans="2:65" s="11" customFormat="1" ht="22.9" customHeight="1">
      <c r="B593" s="115"/>
      <c r="D593" s="116" t="s">
        <v>71</v>
      </c>
      <c r="E593" s="125" t="s">
        <v>825</v>
      </c>
      <c r="F593" s="125" t="s">
        <v>826</v>
      </c>
      <c r="I593" s="118"/>
      <c r="J593" s="126">
        <f>BK593</f>
        <v>0</v>
      </c>
      <c r="L593" s="115"/>
      <c r="M593" s="120"/>
      <c r="P593" s="121">
        <f>SUM(P594:P600)</f>
        <v>0</v>
      </c>
      <c r="R593" s="121">
        <f>SUM(R594:R600)</f>
        <v>0.64103491999999995</v>
      </c>
      <c r="T593" s="122">
        <f>SUM(T594:T600)</f>
        <v>0</v>
      </c>
      <c r="AR593" s="116" t="s">
        <v>82</v>
      </c>
      <c r="AT593" s="123" t="s">
        <v>71</v>
      </c>
      <c r="AU593" s="123" t="s">
        <v>80</v>
      </c>
      <c r="AY593" s="116" t="s">
        <v>128</v>
      </c>
      <c r="BK593" s="124">
        <f>SUM(BK594:BK600)</f>
        <v>0</v>
      </c>
    </row>
    <row r="594" spans="2:65" s="1" customFormat="1" ht="33" customHeight="1">
      <c r="B594" s="127"/>
      <c r="C594" s="128" t="s">
        <v>827</v>
      </c>
      <c r="D594" s="128" t="s">
        <v>130</v>
      </c>
      <c r="E594" s="129" t="s">
        <v>828</v>
      </c>
      <c r="F594" s="130" t="s">
        <v>829</v>
      </c>
      <c r="G594" s="131" t="s">
        <v>186</v>
      </c>
      <c r="H594" s="132">
        <v>412</v>
      </c>
      <c r="I594" s="133"/>
      <c r="J594" s="134">
        <f>ROUND(I594*H594,2)</f>
        <v>0</v>
      </c>
      <c r="K594" s="130" t="s">
        <v>134</v>
      </c>
      <c r="L594" s="32"/>
      <c r="M594" s="135" t="s">
        <v>3</v>
      </c>
      <c r="N594" s="136" t="s">
        <v>43</v>
      </c>
      <c r="P594" s="137">
        <f>O594*H594</f>
        <v>0</v>
      </c>
      <c r="Q594" s="137">
        <v>5.0000000000000002E-5</v>
      </c>
      <c r="R594" s="137">
        <f>Q594*H594</f>
        <v>2.06E-2</v>
      </c>
      <c r="S594" s="137">
        <v>0</v>
      </c>
      <c r="T594" s="138">
        <f>S594*H594</f>
        <v>0</v>
      </c>
      <c r="AR594" s="139" t="s">
        <v>216</v>
      </c>
      <c r="AT594" s="139" t="s">
        <v>130</v>
      </c>
      <c r="AU594" s="139" t="s">
        <v>82</v>
      </c>
      <c r="AY594" s="17" t="s">
        <v>128</v>
      </c>
      <c r="BE594" s="140">
        <f>IF(N594="základní",J594,0)</f>
        <v>0</v>
      </c>
      <c r="BF594" s="140">
        <f>IF(N594="snížená",J594,0)</f>
        <v>0</v>
      </c>
      <c r="BG594" s="140">
        <f>IF(N594="zákl. přenesená",J594,0)</f>
        <v>0</v>
      </c>
      <c r="BH594" s="140">
        <f>IF(N594="sníž. přenesená",J594,0)</f>
        <v>0</v>
      </c>
      <c r="BI594" s="140">
        <f>IF(N594="nulová",J594,0)</f>
        <v>0</v>
      </c>
      <c r="BJ594" s="17" t="s">
        <v>80</v>
      </c>
      <c r="BK594" s="140">
        <f>ROUND(I594*H594,2)</f>
        <v>0</v>
      </c>
      <c r="BL594" s="17" t="s">
        <v>216</v>
      </c>
      <c r="BM594" s="139" t="s">
        <v>830</v>
      </c>
    </row>
    <row r="595" spans="2:65" s="1" customFormat="1">
      <c r="B595" s="32"/>
      <c r="D595" s="141" t="s">
        <v>137</v>
      </c>
      <c r="F595" s="142" t="s">
        <v>831</v>
      </c>
      <c r="I595" s="143"/>
      <c r="L595" s="32"/>
      <c r="M595" s="144"/>
      <c r="T595" s="53"/>
      <c r="AT595" s="17" t="s">
        <v>137</v>
      </c>
      <c r="AU595" s="17" t="s">
        <v>82</v>
      </c>
    </row>
    <row r="596" spans="2:65" s="12" customFormat="1">
      <c r="B596" s="145"/>
      <c r="D596" s="146" t="s">
        <v>139</v>
      </c>
      <c r="E596" s="147" t="s">
        <v>3</v>
      </c>
      <c r="F596" s="148" t="s">
        <v>539</v>
      </c>
      <c r="H596" s="147" t="s">
        <v>3</v>
      </c>
      <c r="I596" s="149"/>
      <c r="L596" s="145"/>
      <c r="M596" s="150"/>
      <c r="T596" s="151"/>
      <c r="AT596" s="147" t="s">
        <v>139</v>
      </c>
      <c r="AU596" s="147" t="s">
        <v>82</v>
      </c>
      <c r="AV596" s="12" t="s">
        <v>80</v>
      </c>
      <c r="AW596" s="12" t="s">
        <v>33</v>
      </c>
      <c r="AX596" s="12" t="s">
        <v>72</v>
      </c>
      <c r="AY596" s="147" t="s">
        <v>128</v>
      </c>
    </row>
    <row r="597" spans="2:65" s="13" customFormat="1">
      <c r="B597" s="152"/>
      <c r="D597" s="146" t="s">
        <v>139</v>
      </c>
      <c r="E597" s="153" t="s">
        <v>3</v>
      </c>
      <c r="F597" s="154" t="s">
        <v>540</v>
      </c>
      <c r="H597" s="155">
        <v>412</v>
      </c>
      <c r="I597" s="156"/>
      <c r="L597" s="152"/>
      <c r="M597" s="157"/>
      <c r="T597" s="158"/>
      <c r="AT597" s="153" t="s">
        <v>139</v>
      </c>
      <c r="AU597" s="153" t="s">
        <v>82</v>
      </c>
      <c r="AV597" s="13" t="s">
        <v>82</v>
      </c>
      <c r="AW597" s="13" t="s">
        <v>33</v>
      </c>
      <c r="AX597" s="13" t="s">
        <v>72</v>
      </c>
      <c r="AY597" s="153" t="s">
        <v>128</v>
      </c>
    </row>
    <row r="598" spans="2:65" s="14" customFormat="1">
      <c r="B598" s="159"/>
      <c r="D598" s="146" t="s">
        <v>139</v>
      </c>
      <c r="E598" s="160" t="s">
        <v>3</v>
      </c>
      <c r="F598" s="161" t="s">
        <v>142</v>
      </c>
      <c r="H598" s="162">
        <v>412</v>
      </c>
      <c r="I598" s="163"/>
      <c r="L598" s="159"/>
      <c r="M598" s="164"/>
      <c r="T598" s="165"/>
      <c r="AT598" s="160" t="s">
        <v>139</v>
      </c>
      <c r="AU598" s="160" t="s">
        <v>82</v>
      </c>
      <c r="AV598" s="14" t="s">
        <v>135</v>
      </c>
      <c r="AW598" s="14" t="s">
        <v>33</v>
      </c>
      <c r="AX598" s="14" t="s">
        <v>80</v>
      </c>
      <c r="AY598" s="160" t="s">
        <v>128</v>
      </c>
    </row>
    <row r="599" spans="2:65" s="1" customFormat="1" ht="24.2" customHeight="1">
      <c r="B599" s="127"/>
      <c r="C599" s="173" t="s">
        <v>832</v>
      </c>
      <c r="D599" s="173" t="s">
        <v>328</v>
      </c>
      <c r="E599" s="174" t="s">
        <v>833</v>
      </c>
      <c r="F599" s="175" t="s">
        <v>834</v>
      </c>
      <c r="G599" s="176" t="s">
        <v>186</v>
      </c>
      <c r="H599" s="177">
        <v>436.92599999999999</v>
      </c>
      <c r="I599" s="178"/>
      <c r="J599" s="179">
        <f>ROUND(I599*H599,2)</f>
        <v>0</v>
      </c>
      <c r="K599" s="175" t="s">
        <v>134</v>
      </c>
      <c r="L599" s="180"/>
      <c r="M599" s="181" t="s">
        <v>3</v>
      </c>
      <c r="N599" s="182" t="s">
        <v>43</v>
      </c>
      <c r="P599" s="137">
        <f>O599*H599</f>
        <v>0</v>
      </c>
      <c r="Q599" s="137">
        <v>1.42E-3</v>
      </c>
      <c r="R599" s="137">
        <f>Q599*H599</f>
        <v>0.62043492</v>
      </c>
      <c r="S599" s="137">
        <v>0</v>
      </c>
      <c r="T599" s="138">
        <f>S599*H599</f>
        <v>0</v>
      </c>
      <c r="AR599" s="139" t="s">
        <v>305</v>
      </c>
      <c r="AT599" s="139" t="s">
        <v>328</v>
      </c>
      <c r="AU599" s="139" t="s">
        <v>82</v>
      </c>
      <c r="AY599" s="17" t="s">
        <v>128</v>
      </c>
      <c r="BE599" s="140">
        <f>IF(N599="základní",J599,0)</f>
        <v>0</v>
      </c>
      <c r="BF599" s="140">
        <f>IF(N599="snížená",J599,0)</f>
        <v>0</v>
      </c>
      <c r="BG599" s="140">
        <f>IF(N599="zákl. přenesená",J599,0)</f>
        <v>0</v>
      </c>
      <c r="BH599" s="140">
        <f>IF(N599="sníž. přenesená",J599,0)</f>
        <v>0</v>
      </c>
      <c r="BI599" s="140">
        <f>IF(N599="nulová",J599,0)</f>
        <v>0</v>
      </c>
      <c r="BJ599" s="17" t="s">
        <v>80</v>
      </c>
      <c r="BK599" s="140">
        <f>ROUND(I599*H599,2)</f>
        <v>0</v>
      </c>
      <c r="BL599" s="17" t="s">
        <v>216</v>
      </c>
      <c r="BM599" s="139" t="s">
        <v>835</v>
      </c>
    </row>
    <row r="600" spans="2:65" s="13" customFormat="1">
      <c r="B600" s="152"/>
      <c r="D600" s="146" t="s">
        <v>139</v>
      </c>
      <c r="F600" s="154" t="s">
        <v>836</v>
      </c>
      <c r="H600" s="155">
        <v>436.92599999999999</v>
      </c>
      <c r="I600" s="156"/>
      <c r="L600" s="152"/>
      <c r="M600" s="157"/>
      <c r="T600" s="158"/>
      <c r="AT600" s="153" t="s">
        <v>139</v>
      </c>
      <c r="AU600" s="153" t="s">
        <v>82</v>
      </c>
      <c r="AV600" s="13" t="s">
        <v>82</v>
      </c>
      <c r="AW600" s="13" t="s">
        <v>4</v>
      </c>
      <c r="AX600" s="13" t="s">
        <v>80</v>
      </c>
      <c r="AY600" s="153" t="s">
        <v>128</v>
      </c>
    </row>
    <row r="601" spans="2:65" s="11" customFormat="1" ht="25.9" customHeight="1">
      <c r="B601" s="115"/>
      <c r="D601" s="116" t="s">
        <v>71</v>
      </c>
      <c r="E601" s="117" t="s">
        <v>837</v>
      </c>
      <c r="F601" s="117" t="s">
        <v>838</v>
      </c>
      <c r="I601" s="118"/>
      <c r="J601" s="119">
        <f>BK601</f>
        <v>0</v>
      </c>
      <c r="L601" s="115"/>
      <c r="M601" s="120"/>
      <c r="P601" s="121">
        <f>P602+P605+P607+P611</f>
        <v>0</v>
      </c>
      <c r="R601" s="121">
        <f>R602+R605+R607+R611</f>
        <v>0</v>
      </c>
      <c r="T601" s="122">
        <f>T602+T605+T607+T611</f>
        <v>0</v>
      </c>
      <c r="AR601" s="116" t="s">
        <v>156</v>
      </c>
      <c r="AT601" s="123" t="s">
        <v>71</v>
      </c>
      <c r="AU601" s="123" t="s">
        <v>72</v>
      </c>
      <c r="AY601" s="116" t="s">
        <v>128</v>
      </c>
      <c r="BK601" s="124">
        <f>BK602+BK605+BK607+BK611</f>
        <v>0</v>
      </c>
    </row>
    <row r="602" spans="2:65" s="11" customFormat="1" ht="22.9" customHeight="1">
      <c r="B602" s="115"/>
      <c r="D602" s="116" t="s">
        <v>71</v>
      </c>
      <c r="E602" s="125" t="s">
        <v>839</v>
      </c>
      <c r="F602" s="125" t="s">
        <v>840</v>
      </c>
      <c r="I602" s="118"/>
      <c r="J602" s="126">
        <f>BK602</f>
        <v>0</v>
      </c>
      <c r="L602" s="115"/>
      <c r="M602" s="120"/>
      <c r="P602" s="121">
        <f>SUM(P603:P604)</f>
        <v>0</v>
      </c>
      <c r="R602" s="121">
        <f>SUM(R603:R604)</f>
        <v>0</v>
      </c>
      <c r="T602" s="122">
        <f>SUM(T603:T604)</f>
        <v>0</v>
      </c>
      <c r="AR602" s="116" t="s">
        <v>156</v>
      </c>
      <c r="AT602" s="123" t="s">
        <v>71</v>
      </c>
      <c r="AU602" s="123" t="s">
        <v>80</v>
      </c>
      <c r="AY602" s="116" t="s">
        <v>128</v>
      </c>
      <c r="BK602" s="124">
        <f>SUM(BK603:BK604)</f>
        <v>0</v>
      </c>
    </row>
    <row r="603" spans="2:65" s="1" customFormat="1" ht="16.5" customHeight="1">
      <c r="B603" s="127"/>
      <c r="C603" s="128" t="s">
        <v>841</v>
      </c>
      <c r="D603" s="128" t="s">
        <v>130</v>
      </c>
      <c r="E603" s="129" t="s">
        <v>842</v>
      </c>
      <c r="F603" s="130" t="s">
        <v>843</v>
      </c>
      <c r="G603" s="131" t="s">
        <v>844</v>
      </c>
      <c r="H603" s="132">
        <v>1</v>
      </c>
      <c r="I603" s="133"/>
      <c r="J603" s="134">
        <f>ROUND(I603*H603,2)</f>
        <v>0</v>
      </c>
      <c r="K603" s="130" t="s">
        <v>175</v>
      </c>
      <c r="L603" s="32"/>
      <c r="M603" s="135" t="s">
        <v>3</v>
      </c>
      <c r="N603" s="136" t="s">
        <v>43</v>
      </c>
      <c r="P603" s="137">
        <f>O603*H603</f>
        <v>0</v>
      </c>
      <c r="Q603" s="137">
        <v>0</v>
      </c>
      <c r="R603" s="137">
        <f>Q603*H603</f>
        <v>0</v>
      </c>
      <c r="S603" s="137">
        <v>0</v>
      </c>
      <c r="T603" s="138">
        <f>S603*H603</f>
        <v>0</v>
      </c>
      <c r="AR603" s="139" t="s">
        <v>845</v>
      </c>
      <c r="AT603" s="139" t="s">
        <v>130</v>
      </c>
      <c r="AU603" s="139" t="s">
        <v>82</v>
      </c>
      <c r="AY603" s="17" t="s">
        <v>128</v>
      </c>
      <c r="BE603" s="140">
        <f>IF(N603="základní",J603,0)</f>
        <v>0</v>
      </c>
      <c r="BF603" s="140">
        <f>IF(N603="snížená",J603,0)</f>
        <v>0</v>
      </c>
      <c r="BG603" s="140">
        <f>IF(N603="zákl. přenesená",J603,0)</f>
        <v>0</v>
      </c>
      <c r="BH603" s="140">
        <f>IF(N603="sníž. přenesená",J603,0)</f>
        <v>0</v>
      </c>
      <c r="BI603" s="140">
        <f>IF(N603="nulová",J603,0)</f>
        <v>0</v>
      </c>
      <c r="BJ603" s="17" t="s">
        <v>80</v>
      </c>
      <c r="BK603" s="140">
        <f>ROUND(I603*H603,2)</f>
        <v>0</v>
      </c>
      <c r="BL603" s="17" t="s">
        <v>845</v>
      </c>
      <c r="BM603" s="139" t="s">
        <v>846</v>
      </c>
    </row>
    <row r="604" spans="2:65" s="1" customFormat="1" ht="16.5" customHeight="1">
      <c r="B604" s="127"/>
      <c r="C604" s="128" t="s">
        <v>847</v>
      </c>
      <c r="D604" s="128" t="s">
        <v>130</v>
      </c>
      <c r="E604" s="129" t="s">
        <v>848</v>
      </c>
      <c r="F604" s="130" t="s">
        <v>849</v>
      </c>
      <c r="G604" s="131" t="s">
        <v>844</v>
      </c>
      <c r="H604" s="132">
        <v>1</v>
      </c>
      <c r="I604" s="133"/>
      <c r="J604" s="134">
        <f>ROUND(I604*H604,2)</f>
        <v>0</v>
      </c>
      <c r="K604" s="130" t="s">
        <v>175</v>
      </c>
      <c r="L604" s="32"/>
      <c r="M604" s="135" t="s">
        <v>3</v>
      </c>
      <c r="N604" s="136" t="s">
        <v>43</v>
      </c>
      <c r="P604" s="137">
        <f>O604*H604</f>
        <v>0</v>
      </c>
      <c r="Q604" s="137">
        <v>0</v>
      </c>
      <c r="R604" s="137">
        <f>Q604*H604</f>
        <v>0</v>
      </c>
      <c r="S604" s="137">
        <v>0</v>
      </c>
      <c r="T604" s="138">
        <f>S604*H604</f>
        <v>0</v>
      </c>
      <c r="AR604" s="139" t="s">
        <v>845</v>
      </c>
      <c r="AT604" s="139" t="s">
        <v>130</v>
      </c>
      <c r="AU604" s="139" t="s">
        <v>82</v>
      </c>
      <c r="AY604" s="17" t="s">
        <v>128</v>
      </c>
      <c r="BE604" s="140">
        <f>IF(N604="základní",J604,0)</f>
        <v>0</v>
      </c>
      <c r="BF604" s="140">
        <f>IF(N604="snížená",J604,0)</f>
        <v>0</v>
      </c>
      <c r="BG604" s="140">
        <f>IF(N604="zákl. přenesená",J604,0)</f>
        <v>0</v>
      </c>
      <c r="BH604" s="140">
        <f>IF(N604="sníž. přenesená",J604,0)</f>
        <v>0</v>
      </c>
      <c r="BI604" s="140">
        <f>IF(N604="nulová",J604,0)</f>
        <v>0</v>
      </c>
      <c r="BJ604" s="17" t="s">
        <v>80</v>
      </c>
      <c r="BK604" s="140">
        <f>ROUND(I604*H604,2)</f>
        <v>0</v>
      </c>
      <c r="BL604" s="17" t="s">
        <v>845</v>
      </c>
      <c r="BM604" s="139" t="s">
        <v>850</v>
      </c>
    </row>
    <row r="605" spans="2:65" s="11" customFormat="1" ht="22.9" customHeight="1">
      <c r="B605" s="115"/>
      <c r="D605" s="116" t="s">
        <v>71</v>
      </c>
      <c r="E605" s="125" t="s">
        <v>851</v>
      </c>
      <c r="F605" s="125" t="s">
        <v>852</v>
      </c>
      <c r="I605" s="118"/>
      <c r="J605" s="126">
        <f>BK605</f>
        <v>0</v>
      </c>
      <c r="L605" s="115"/>
      <c r="M605" s="120"/>
      <c r="P605" s="121">
        <f>P606</f>
        <v>0</v>
      </c>
      <c r="R605" s="121">
        <f>R606</f>
        <v>0</v>
      </c>
      <c r="T605" s="122">
        <f>T606</f>
        <v>0</v>
      </c>
      <c r="AR605" s="116" t="s">
        <v>156</v>
      </c>
      <c r="AT605" s="123" t="s">
        <v>71</v>
      </c>
      <c r="AU605" s="123" t="s">
        <v>80</v>
      </c>
      <c r="AY605" s="116" t="s">
        <v>128</v>
      </c>
      <c r="BK605" s="124">
        <f>BK606</f>
        <v>0</v>
      </c>
    </row>
    <row r="606" spans="2:65" s="1" customFormat="1" ht="16.5" customHeight="1">
      <c r="B606" s="127"/>
      <c r="C606" s="128" t="s">
        <v>853</v>
      </c>
      <c r="D606" s="128" t="s">
        <v>130</v>
      </c>
      <c r="E606" s="129" t="s">
        <v>854</v>
      </c>
      <c r="F606" s="130" t="s">
        <v>852</v>
      </c>
      <c r="G606" s="131" t="s">
        <v>844</v>
      </c>
      <c r="H606" s="132">
        <v>1</v>
      </c>
      <c r="I606" s="133"/>
      <c r="J606" s="134">
        <f>ROUND(I606*H606,2)</f>
        <v>0</v>
      </c>
      <c r="K606" s="130" t="s">
        <v>175</v>
      </c>
      <c r="L606" s="32"/>
      <c r="M606" s="135" t="s">
        <v>3</v>
      </c>
      <c r="N606" s="136" t="s">
        <v>43</v>
      </c>
      <c r="P606" s="137">
        <f>O606*H606</f>
        <v>0</v>
      </c>
      <c r="Q606" s="137">
        <v>0</v>
      </c>
      <c r="R606" s="137">
        <f>Q606*H606</f>
        <v>0</v>
      </c>
      <c r="S606" s="137">
        <v>0</v>
      </c>
      <c r="T606" s="138">
        <f>S606*H606</f>
        <v>0</v>
      </c>
      <c r="AR606" s="139" t="s">
        <v>845</v>
      </c>
      <c r="AT606" s="139" t="s">
        <v>130</v>
      </c>
      <c r="AU606" s="139" t="s">
        <v>82</v>
      </c>
      <c r="AY606" s="17" t="s">
        <v>128</v>
      </c>
      <c r="BE606" s="140">
        <f>IF(N606="základní",J606,0)</f>
        <v>0</v>
      </c>
      <c r="BF606" s="140">
        <f>IF(N606="snížená",J606,0)</f>
        <v>0</v>
      </c>
      <c r="BG606" s="140">
        <f>IF(N606="zákl. přenesená",J606,0)</f>
        <v>0</v>
      </c>
      <c r="BH606" s="140">
        <f>IF(N606="sníž. přenesená",J606,0)</f>
        <v>0</v>
      </c>
      <c r="BI606" s="140">
        <f>IF(N606="nulová",J606,0)</f>
        <v>0</v>
      </c>
      <c r="BJ606" s="17" t="s">
        <v>80</v>
      </c>
      <c r="BK606" s="140">
        <f>ROUND(I606*H606,2)</f>
        <v>0</v>
      </c>
      <c r="BL606" s="17" t="s">
        <v>845</v>
      </c>
      <c r="BM606" s="139" t="s">
        <v>855</v>
      </c>
    </row>
    <row r="607" spans="2:65" s="11" customFormat="1" ht="22.9" customHeight="1">
      <c r="B607" s="115"/>
      <c r="D607" s="116" t="s">
        <v>71</v>
      </c>
      <c r="E607" s="125" t="s">
        <v>856</v>
      </c>
      <c r="F607" s="125" t="s">
        <v>857</v>
      </c>
      <c r="I607" s="118"/>
      <c r="J607" s="126">
        <f>BK607</f>
        <v>0</v>
      </c>
      <c r="L607" s="115"/>
      <c r="M607" s="120"/>
      <c r="P607" s="121">
        <f>SUM(P608:P610)</f>
        <v>0</v>
      </c>
      <c r="R607" s="121">
        <f>SUM(R608:R610)</f>
        <v>0</v>
      </c>
      <c r="T607" s="122">
        <f>SUM(T608:T610)</f>
        <v>0</v>
      </c>
      <c r="AR607" s="116" t="s">
        <v>156</v>
      </c>
      <c r="AT607" s="123" t="s">
        <v>71</v>
      </c>
      <c r="AU607" s="123" t="s">
        <v>80</v>
      </c>
      <c r="AY607" s="116" t="s">
        <v>128</v>
      </c>
      <c r="BK607" s="124">
        <f>SUM(BK608:BK610)</f>
        <v>0</v>
      </c>
    </row>
    <row r="608" spans="2:65" s="1" customFormat="1" ht="16.5" customHeight="1">
      <c r="B608" s="127"/>
      <c r="C608" s="128" t="s">
        <v>858</v>
      </c>
      <c r="D608" s="128" t="s">
        <v>130</v>
      </c>
      <c r="E608" s="129" t="s">
        <v>859</v>
      </c>
      <c r="F608" s="130" t="s">
        <v>860</v>
      </c>
      <c r="G608" s="131" t="s">
        <v>844</v>
      </c>
      <c r="H608" s="132">
        <v>1</v>
      </c>
      <c r="I608" s="133"/>
      <c r="J608" s="134">
        <f>ROUND(I608*H608,2)</f>
        <v>0</v>
      </c>
      <c r="K608" s="130" t="s">
        <v>175</v>
      </c>
      <c r="L608" s="32"/>
      <c r="M608" s="135" t="s">
        <v>3</v>
      </c>
      <c r="N608" s="136" t="s">
        <v>43</v>
      </c>
      <c r="P608" s="137">
        <f>O608*H608</f>
        <v>0</v>
      </c>
      <c r="Q608" s="137">
        <v>0</v>
      </c>
      <c r="R608" s="137">
        <f>Q608*H608</f>
        <v>0</v>
      </c>
      <c r="S608" s="137">
        <v>0</v>
      </c>
      <c r="T608" s="138">
        <f>S608*H608</f>
        <v>0</v>
      </c>
      <c r="AR608" s="139" t="s">
        <v>845</v>
      </c>
      <c r="AT608" s="139" t="s">
        <v>130</v>
      </c>
      <c r="AU608" s="139" t="s">
        <v>82</v>
      </c>
      <c r="AY608" s="17" t="s">
        <v>128</v>
      </c>
      <c r="BE608" s="140">
        <f>IF(N608="základní",J608,0)</f>
        <v>0</v>
      </c>
      <c r="BF608" s="140">
        <f>IF(N608="snížená",J608,0)</f>
        <v>0</v>
      </c>
      <c r="BG608" s="140">
        <f>IF(N608="zákl. přenesená",J608,0)</f>
        <v>0</v>
      </c>
      <c r="BH608" s="140">
        <f>IF(N608="sníž. přenesená",J608,0)</f>
        <v>0</v>
      </c>
      <c r="BI608" s="140">
        <f>IF(N608="nulová",J608,0)</f>
        <v>0</v>
      </c>
      <c r="BJ608" s="17" t="s">
        <v>80</v>
      </c>
      <c r="BK608" s="140">
        <f>ROUND(I608*H608,2)</f>
        <v>0</v>
      </c>
      <c r="BL608" s="17" t="s">
        <v>845</v>
      </c>
      <c r="BM608" s="139" t="s">
        <v>861</v>
      </c>
    </row>
    <row r="609" spans="2:65" s="1" customFormat="1" ht="16.5" customHeight="1">
      <c r="B609" s="127"/>
      <c r="C609" s="128" t="s">
        <v>862</v>
      </c>
      <c r="D609" s="128" t="s">
        <v>130</v>
      </c>
      <c r="E609" s="129" t="s">
        <v>863</v>
      </c>
      <c r="F609" s="130" t="s">
        <v>864</v>
      </c>
      <c r="G609" s="131" t="s">
        <v>844</v>
      </c>
      <c r="H609" s="132">
        <v>8</v>
      </c>
      <c r="I609" s="133"/>
      <c r="J609" s="134">
        <f>ROUND(I609*H609,2)</f>
        <v>0</v>
      </c>
      <c r="K609" s="130" t="s">
        <v>175</v>
      </c>
      <c r="L609" s="32"/>
      <c r="M609" s="135" t="s">
        <v>3</v>
      </c>
      <c r="N609" s="136" t="s">
        <v>43</v>
      </c>
      <c r="P609" s="137">
        <f>O609*H609</f>
        <v>0</v>
      </c>
      <c r="Q609" s="137">
        <v>0</v>
      </c>
      <c r="R609" s="137">
        <f>Q609*H609</f>
        <v>0</v>
      </c>
      <c r="S609" s="137">
        <v>0</v>
      </c>
      <c r="T609" s="138">
        <f>S609*H609</f>
        <v>0</v>
      </c>
      <c r="AR609" s="139" t="s">
        <v>845</v>
      </c>
      <c r="AT609" s="139" t="s">
        <v>130</v>
      </c>
      <c r="AU609" s="139" t="s">
        <v>82</v>
      </c>
      <c r="AY609" s="17" t="s">
        <v>128</v>
      </c>
      <c r="BE609" s="140">
        <f>IF(N609="základní",J609,0)</f>
        <v>0</v>
      </c>
      <c r="BF609" s="140">
        <f>IF(N609="snížená",J609,0)</f>
        <v>0</v>
      </c>
      <c r="BG609" s="140">
        <f>IF(N609="zákl. přenesená",J609,0)</f>
        <v>0</v>
      </c>
      <c r="BH609" s="140">
        <f>IF(N609="sníž. přenesená",J609,0)</f>
        <v>0</v>
      </c>
      <c r="BI609" s="140">
        <f>IF(N609="nulová",J609,0)</f>
        <v>0</v>
      </c>
      <c r="BJ609" s="17" t="s">
        <v>80</v>
      </c>
      <c r="BK609" s="140">
        <f>ROUND(I609*H609,2)</f>
        <v>0</v>
      </c>
      <c r="BL609" s="17" t="s">
        <v>845</v>
      </c>
      <c r="BM609" s="139" t="s">
        <v>865</v>
      </c>
    </row>
    <row r="610" spans="2:65" s="1" customFormat="1" ht="16.5" customHeight="1">
      <c r="B610" s="127"/>
      <c r="C610" s="128" t="s">
        <v>866</v>
      </c>
      <c r="D610" s="128" t="s">
        <v>130</v>
      </c>
      <c r="E610" s="129" t="s">
        <v>867</v>
      </c>
      <c r="F610" s="130" t="s">
        <v>868</v>
      </c>
      <c r="G610" s="131" t="s">
        <v>844</v>
      </c>
      <c r="H610" s="132">
        <v>1</v>
      </c>
      <c r="I610" s="133"/>
      <c r="J610" s="134">
        <f>ROUND(I610*H610,2)</f>
        <v>0</v>
      </c>
      <c r="K610" s="130" t="s">
        <v>175</v>
      </c>
      <c r="L610" s="32"/>
      <c r="M610" s="135" t="s">
        <v>3</v>
      </c>
      <c r="N610" s="136" t="s">
        <v>43</v>
      </c>
      <c r="P610" s="137">
        <f>O610*H610</f>
        <v>0</v>
      </c>
      <c r="Q610" s="137">
        <v>0</v>
      </c>
      <c r="R610" s="137">
        <f>Q610*H610</f>
        <v>0</v>
      </c>
      <c r="S610" s="137">
        <v>0</v>
      </c>
      <c r="T610" s="138">
        <f>S610*H610</f>
        <v>0</v>
      </c>
      <c r="AR610" s="139" t="s">
        <v>845</v>
      </c>
      <c r="AT610" s="139" t="s">
        <v>130</v>
      </c>
      <c r="AU610" s="139" t="s">
        <v>82</v>
      </c>
      <c r="AY610" s="17" t="s">
        <v>128</v>
      </c>
      <c r="BE610" s="140">
        <f>IF(N610="základní",J610,0)</f>
        <v>0</v>
      </c>
      <c r="BF610" s="140">
        <f>IF(N610="snížená",J610,0)</f>
        <v>0</v>
      </c>
      <c r="BG610" s="140">
        <f>IF(N610="zákl. přenesená",J610,0)</f>
        <v>0</v>
      </c>
      <c r="BH610" s="140">
        <f>IF(N610="sníž. přenesená",J610,0)</f>
        <v>0</v>
      </c>
      <c r="BI610" s="140">
        <f>IF(N610="nulová",J610,0)</f>
        <v>0</v>
      </c>
      <c r="BJ610" s="17" t="s">
        <v>80</v>
      </c>
      <c r="BK610" s="140">
        <f>ROUND(I610*H610,2)</f>
        <v>0</v>
      </c>
      <c r="BL610" s="17" t="s">
        <v>845</v>
      </c>
      <c r="BM610" s="139" t="s">
        <v>869</v>
      </c>
    </row>
    <row r="611" spans="2:65" s="11" customFormat="1" ht="22.9" customHeight="1">
      <c r="B611" s="115"/>
      <c r="D611" s="116" t="s">
        <v>71</v>
      </c>
      <c r="E611" s="125" t="s">
        <v>870</v>
      </c>
      <c r="F611" s="125" t="s">
        <v>871</v>
      </c>
      <c r="I611" s="118"/>
      <c r="J611" s="126">
        <f>BK611</f>
        <v>0</v>
      </c>
      <c r="L611" s="115"/>
      <c r="M611" s="120"/>
      <c r="P611" s="121">
        <f>SUM(P612:P613)</f>
        <v>0</v>
      </c>
      <c r="R611" s="121">
        <f>SUM(R612:R613)</f>
        <v>0</v>
      </c>
      <c r="T611" s="122">
        <f>SUM(T612:T613)</f>
        <v>0</v>
      </c>
      <c r="AR611" s="116" t="s">
        <v>156</v>
      </c>
      <c r="AT611" s="123" t="s">
        <v>71</v>
      </c>
      <c r="AU611" s="123" t="s">
        <v>80</v>
      </c>
      <c r="AY611" s="116" t="s">
        <v>128</v>
      </c>
      <c r="BK611" s="124">
        <f>SUM(BK612:BK613)</f>
        <v>0</v>
      </c>
    </row>
    <row r="612" spans="2:65" s="1" customFormat="1" ht="16.5" customHeight="1">
      <c r="B612" s="127"/>
      <c r="C612" s="128" t="s">
        <v>872</v>
      </c>
      <c r="D612" s="128" t="s">
        <v>130</v>
      </c>
      <c r="E612" s="129" t="s">
        <v>873</v>
      </c>
      <c r="F612" s="130" t="s">
        <v>871</v>
      </c>
      <c r="G612" s="131" t="s">
        <v>844</v>
      </c>
      <c r="H612" s="132">
        <v>1</v>
      </c>
      <c r="I612" s="133"/>
      <c r="J612" s="134">
        <f>ROUND(I612*H612,2)</f>
        <v>0</v>
      </c>
      <c r="K612" s="130" t="s">
        <v>175</v>
      </c>
      <c r="L612" s="32"/>
      <c r="M612" s="135" t="s">
        <v>3</v>
      </c>
      <c r="N612" s="136" t="s">
        <v>43</v>
      </c>
      <c r="P612" s="137">
        <f>O612*H612</f>
        <v>0</v>
      </c>
      <c r="Q612" s="137">
        <v>0</v>
      </c>
      <c r="R612" s="137">
        <f>Q612*H612</f>
        <v>0</v>
      </c>
      <c r="S612" s="137">
        <v>0</v>
      </c>
      <c r="T612" s="138">
        <f>S612*H612</f>
        <v>0</v>
      </c>
      <c r="AR612" s="139" t="s">
        <v>845</v>
      </c>
      <c r="AT612" s="139" t="s">
        <v>130</v>
      </c>
      <c r="AU612" s="139" t="s">
        <v>82</v>
      </c>
      <c r="AY612" s="17" t="s">
        <v>128</v>
      </c>
      <c r="BE612" s="140">
        <f>IF(N612="základní",J612,0)</f>
        <v>0</v>
      </c>
      <c r="BF612" s="140">
        <f>IF(N612="snížená",J612,0)</f>
        <v>0</v>
      </c>
      <c r="BG612" s="140">
        <f>IF(N612="zákl. přenesená",J612,0)</f>
        <v>0</v>
      </c>
      <c r="BH612" s="140">
        <f>IF(N612="sníž. přenesená",J612,0)</f>
        <v>0</v>
      </c>
      <c r="BI612" s="140">
        <f>IF(N612="nulová",J612,0)</f>
        <v>0</v>
      </c>
      <c r="BJ612" s="17" t="s">
        <v>80</v>
      </c>
      <c r="BK612" s="140">
        <f>ROUND(I612*H612,2)</f>
        <v>0</v>
      </c>
      <c r="BL612" s="17" t="s">
        <v>845</v>
      </c>
      <c r="BM612" s="139" t="s">
        <v>874</v>
      </c>
    </row>
    <row r="613" spans="2:65" s="1" customFormat="1" ht="16.5" customHeight="1">
      <c r="B613" s="127"/>
      <c r="C613" s="128" t="s">
        <v>875</v>
      </c>
      <c r="D613" s="128" t="s">
        <v>130</v>
      </c>
      <c r="E613" s="129" t="s">
        <v>876</v>
      </c>
      <c r="F613" s="130" t="s">
        <v>877</v>
      </c>
      <c r="G613" s="131" t="s">
        <v>844</v>
      </c>
      <c r="H613" s="132">
        <v>1</v>
      </c>
      <c r="I613" s="133"/>
      <c r="J613" s="134">
        <f>ROUND(I613*H613,2)</f>
        <v>0</v>
      </c>
      <c r="K613" s="130" t="s">
        <v>175</v>
      </c>
      <c r="L613" s="32"/>
      <c r="M613" s="183" t="s">
        <v>3</v>
      </c>
      <c r="N613" s="184" t="s">
        <v>43</v>
      </c>
      <c r="O613" s="185"/>
      <c r="P613" s="186">
        <f>O613*H613</f>
        <v>0</v>
      </c>
      <c r="Q613" s="186">
        <v>0</v>
      </c>
      <c r="R613" s="186">
        <f>Q613*H613</f>
        <v>0</v>
      </c>
      <c r="S613" s="186">
        <v>0</v>
      </c>
      <c r="T613" s="187">
        <f>S613*H613</f>
        <v>0</v>
      </c>
      <c r="AR613" s="139" t="s">
        <v>845</v>
      </c>
      <c r="AT613" s="139" t="s">
        <v>130</v>
      </c>
      <c r="AU613" s="139" t="s">
        <v>82</v>
      </c>
      <c r="AY613" s="17" t="s">
        <v>128</v>
      </c>
      <c r="BE613" s="140">
        <f>IF(N613="základní",J613,0)</f>
        <v>0</v>
      </c>
      <c r="BF613" s="140">
        <f>IF(N613="snížená",J613,0)</f>
        <v>0</v>
      </c>
      <c r="BG613" s="140">
        <f>IF(N613="zákl. přenesená",J613,0)</f>
        <v>0</v>
      </c>
      <c r="BH613" s="140">
        <f>IF(N613="sníž. přenesená",J613,0)</f>
        <v>0</v>
      </c>
      <c r="BI613" s="140">
        <f>IF(N613="nulová",J613,0)</f>
        <v>0</v>
      </c>
      <c r="BJ613" s="17" t="s">
        <v>80</v>
      </c>
      <c r="BK613" s="140">
        <f>ROUND(I613*H613,2)</f>
        <v>0</v>
      </c>
      <c r="BL613" s="17" t="s">
        <v>845</v>
      </c>
      <c r="BM613" s="139" t="s">
        <v>878</v>
      </c>
    </row>
    <row r="614" spans="2:65" s="1" customFormat="1" ht="6.95" customHeight="1">
      <c r="B614" s="41"/>
      <c r="C614" s="42"/>
      <c r="D614" s="42"/>
      <c r="E614" s="42"/>
      <c r="F614" s="42"/>
      <c r="G614" s="42"/>
      <c r="H614" s="42"/>
      <c r="I614" s="42"/>
      <c r="J614" s="42"/>
      <c r="K614" s="42"/>
      <c r="L614" s="32"/>
    </row>
  </sheetData>
  <autoFilter ref="C98:K613"/>
  <mergeCells count="9">
    <mergeCell ref="E50:H50"/>
    <mergeCell ref="E89:H89"/>
    <mergeCell ref="E91:H91"/>
    <mergeCell ref="L2:V2"/>
    <mergeCell ref="E7:H7"/>
    <mergeCell ref="E9:H9"/>
    <mergeCell ref="E18:H18"/>
    <mergeCell ref="E27:H27"/>
    <mergeCell ref="E48:H48"/>
  </mergeCells>
  <hyperlinks>
    <hyperlink ref="F103" r:id="rId1"/>
    <hyperlink ref="F108" r:id="rId2"/>
    <hyperlink ref="F113" r:id="rId3"/>
    <hyperlink ref="F118" r:id="rId4"/>
    <hyperlink ref="F123" r:id="rId5"/>
    <hyperlink ref="F128" r:id="rId6"/>
    <hyperlink ref="F133" r:id="rId7"/>
    <hyperlink ref="F288" r:id="rId8"/>
    <hyperlink ref="F292" r:id="rId9"/>
    <hyperlink ref="F300" r:id="rId10"/>
    <hyperlink ref="F305" r:id="rId11"/>
    <hyperlink ref="F311" r:id="rId12"/>
    <hyperlink ref="F317" r:id="rId13"/>
    <hyperlink ref="F321" r:id="rId14"/>
    <hyperlink ref="F325" r:id="rId15"/>
    <hyperlink ref="F329" r:id="rId16"/>
    <hyperlink ref="F333" r:id="rId17"/>
    <hyperlink ref="F344" r:id="rId18"/>
    <hyperlink ref="F351" r:id="rId19"/>
    <hyperlink ref="F366" r:id="rId20"/>
    <hyperlink ref="F371" r:id="rId21"/>
    <hyperlink ref="F376" r:id="rId22"/>
    <hyperlink ref="F399" r:id="rId23"/>
    <hyperlink ref="F404" r:id="rId24"/>
    <hyperlink ref="F452" r:id="rId25"/>
    <hyperlink ref="F510" r:id="rId26"/>
    <hyperlink ref="F515" r:id="rId27"/>
    <hyperlink ref="F517" r:id="rId28"/>
    <hyperlink ref="F522" r:id="rId29"/>
    <hyperlink ref="F595" r:id="rId30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6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6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7" t="s">
        <v>85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hidden="1" customHeight="1">
      <c r="B4" s="20"/>
      <c r="D4" s="21" t="s">
        <v>86</v>
      </c>
      <c r="L4" s="20"/>
      <c r="M4" s="85" t="s">
        <v>11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17</v>
      </c>
      <c r="L6" s="20"/>
    </row>
    <row r="7" spans="2:46" ht="26.25" hidden="1" customHeight="1">
      <c r="B7" s="20"/>
      <c r="E7" s="229" t="str">
        <f>'Rekapitulace stavby'!K6</f>
        <v>Komunikace, parkoviště a chodník na ul. M. Henryho a Plechanovova, k.ú. Hrušov</v>
      </c>
      <c r="F7" s="230"/>
      <c r="G7" s="230"/>
      <c r="H7" s="230"/>
      <c r="L7" s="20"/>
    </row>
    <row r="8" spans="2:46" s="1" customFormat="1" ht="12" hidden="1" customHeight="1">
      <c r="B8" s="32"/>
      <c r="D8" s="27" t="s">
        <v>87</v>
      </c>
      <c r="L8" s="32"/>
    </row>
    <row r="9" spans="2:46" s="1" customFormat="1" ht="16.5" hidden="1" customHeight="1">
      <c r="B9" s="32"/>
      <c r="E9" s="201" t="s">
        <v>879</v>
      </c>
      <c r="F9" s="228"/>
      <c r="G9" s="228"/>
      <c r="H9" s="228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hidden="1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29. 11. 2021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25</v>
      </c>
      <c r="I14" s="27" t="s">
        <v>26</v>
      </c>
      <c r="J14" s="25" t="s">
        <v>3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3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1" t="str">
        <f>'Rekapitulace stavby'!E14</f>
        <v>Vyplň údaj</v>
      </c>
      <c r="F18" s="220"/>
      <c r="G18" s="220"/>
      <c r="H18" s="22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26</v>
      </c>
      <c r="J20" s="25" t="s">
        <v>3</v>
      </c>
      <c r="L20" s="32"/>
    </row>
    <row r="21" spans="2:12" s="1" customFormat="1" ht="18" hidden="1" customHeight="1">
      <c r="B21" s="32"/>
      <c r="E21" s="25" t="s">
        <v>32</v>
      </c>
      <c r="I21" s="27" t="s">
        <v>28</v>
      </c>
      <c r="J21" s="25" t="s">
        <v>3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6"/>
      <c r="E27" s="224" t="s">
        <v>3</v>
      </c>
      <c r="F27" s="224"/>
      <c r="G27" s="224"/>
      <c r="H27" s="224"/>
      <c r="L27" s="86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hidden="1" customHeight="1">
      <c r="B30" s="32"/>
      <c r="D30" s="87" t="s">
        <v>38</v>
      </c>
      <c r="J30" s="63">
        <f>ROUND(J87, 2)</f>
        <v>0</v>
      </c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hidden="1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hidden="1" customHeight="1">
      <c r="B33" s="32"/>
      <c r="D33" s="52" t="s">
        <v>42</v>
      </c>
      <c r="E33" s="27" t="s">
        <v>43</v>
      </c>
      <c r="F33" s="88">
        <f>ROUND((SUM(BE87:BE265)),  2)</f>
        <v>0</v>
      </c>
      <c r="I33" s="89">
        <v>0.21</v>
      </c>
      <c r="J33" s="88">
        <f>ROUND(((SUM(BE87:BE265))*I33),  2)</f>
        <v>0</v>
      </c>
      <c r="L33" s="32"/>
    </row>
    <row r="34" spans="2:12" s="1" customFormat="1" ht="14.45" hidden="1" customHeight="1">
      <c r="B34" s="32"/>
      <c r="E34" s="27" t="s">
        <v>44</v>
      </c>
      <c r="F34" s="88">
        <f>ROUND((SUM(BF87:BF265)),  2)</f>
        <v>0</v>
      </c>
      <c r="I34" s="89">
        <v>0.15</v>
      </c>
      <c r="J34" s="88">
        <f>ROUND(((SUM(BF87:BF265))*I34),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ROUND((SUM(BG87:BG265)),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ROUND((SUM(BH87:BH265)),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ROUND((SUM(BI87:BI265)),  2)</f>
        <v>0</v>
      </c>
      <c r="I37" s="89">
        <v>0</v>
      </c>
      <c r="J37" s="88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hidden="1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1" spans="2:12" hidden="1"/>
    <row r="42" spans="2:12" hidden="1"/>
    <row r="43" spans="2:12" hidden="1"/>
    <row r="44" spans="2:12" s="1" customFormat="1" ht="6.95" hidden="1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hidden="1" customHeight="1">
      <c r="B45" s="32"/>
      <c r="C45" s="21" t="s">
        <v>89</v>
      </c>
      <c r="L45" s="32"/>
    </row>
    <row r="46" spans="2:12" s="1" customFormat="1" ht="6.95" hidden="1" customHeight="1">
      <c r="B46" s="32"/>
      <c r="L46" s="32"/>
    </row>
    <row r="47" spans="2:12" s="1" customFormat="1" ht="12" hidden="1" customHeight="1">
      <c r="B47" s="32"/>
      <c r="C47" s="27" t="s">
        <v>17</v>
      </c>
      <c r="L47" s="32"/>
    </row>
    <row r="48" spans="2:12" s="1" customFormat="1" ht="26.25" hidden="1" customHeight="1">
      <c r="B48" s="32"/>
      <c r="E48" s="229" t="str">
        <f>E7</f>
        <v>Komunikace, parkoviště a chodník na ul. M. Henryho a Plechanovova, k.ú. Hrušov</v>
      </c>
      <c r="F48" s="230"/>
      <c r="G48" s="230"/>
      <c r="H48" s="230"/>
      <c r="L48" s="32"/>
    </row>
    <row r="49" spans="2:47" s="1" customFormat="1" ht="12" hidden="1" customHeight="1">
      <c r="B49" s="32"/>
      <c r="C49" s="27" t="s">
        <v>87</v>
      </c>
      <c r="L49" s="32"/>
    </row>
    <row r="50" spans="2:47" s="1" customFormat="1" ht="16.5" hidden="1" customHeight="1">
      <c r="B50" s="32"/>
      <c r="E50" s="201" t="str">
        <f>E9</f>
        <v>SO 301 - Odvodnění parkovišť</v>
      </c>
      <c r="F50" s="228"/>
      <c r="G50" s="228"/>
      <c r="H50" s="228"/>
      <c r="L50" s="32"/>
    </row>
    <row r="51" spans="2:47" s="1" customFormat="1" ht="6.95" hidden="1" customHeight="1">
      <c r="B51" s="32"/>
      <c r="L51" s="32"/>
    </row>
    <row r="52" spans="2:47" s="1" customFormat="1" ht="12" hidden="1" customHeight="1">
      <c r="B52" s="32"/>
      <c r="C52" s="27" t="s">
        <v>21</v>
      </c>
      <c r="F52" s="25" t="str">
        <f>F12</f>
        <v>Ostrava</v>
      </c>
      <c r="I52" s="27" t="s">
        <v>23</v>
      </c>
      <c r="J52" s="49" t="str">
        <f>IF(J12="","",J12)</f>
        <v>29. 11. 2021</v>
      </c>
      <c r="L52" s="32"/>
    </row>
    <row r="53" spans="2:47" s="1" customFormat="1" ht="6.95" hidden="1" customHeight="1">
      <c r="B53" s="32"/>
      <c r="L53" s="32"/>
    </row>
    <row r="54" spans="2:47" s="1" customFormat="1" ht="15.2" hidden="1" customHeight="1">
      <c r="B54" s="32"/>
      <c r="C54" s="27" t="s">
        <v>25</v>
      </c>
      <c r="F54" s="25" t="str">
        <f>E15</f>
        <v>ÚMOb Slezská Ostrava</v>
      </c>
      <c r="I54" s="27" t="s">
        <v>31</v>
      </c>
      <c r="J54" s="30" t="str">
        <f>E21</f>
        <v>VS Projekt, s.r.o.</v>
      </c>
      <c r="L54" s="32"/>
    </row>
    <row r="55" spans="2:47" s="1" customFormat="1" ht="15.2" hidden="1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 xml:space="preserve"> </v>
      </c>
      <c r="L55" s="32"/>
    </row>
    <row r="56" spans="2:47" s="1" customFormat="1" ht="10.35" hidden="1" customHeight="1">
      <c r="B56" s="32"/>
      <c r="L56" s="32"/>
    </row>
    <row r="57" spans="2:47" s="1" customFormat="1" ht="29.25" hidden="1" customHeight="1">
      <c r="B57" s="32"/>
      <c r="C57" s="96" t="s">
        <v>90</v>
      </c>
      <c r="D57" s="90"/>
      <c r="E57" s="90"/>
      <c r="F57" s="90"/>
      <c r="G57" s="90"/>
      <c r="H57" s="90"/>
      <c r="I57" s="90"/>
      <c r="J57" s="97" t="s">
        <v>91</v>
      </c>
      <c r="K57" s="90"/>
      <c r="L57" s="32"/>
    </row>
    <row r="58" spans="2:47" s="1" customFormat="1" ht="10.35" hidden="1" customHeight="1">
      <c r="B58" s="32"/>
      <c r="L58" s="32"/>
    </row>
    <row r="59" spans="2:47" s="1" customFormat="1" ht="22.9" hidden="1" customHeight="1">
      <c r="B59" s="32"/>
      <c r="C59" s="98" t="s">
        <v>70</v>
      </c>
      <c r="J59" s="63">
        <f>J87</f>
        <v>0</v>
      </c>
      <c r="L59" s="32"/>
      <c r="AU59" s="17" t="s">
        <v>92</v>
      </c>
    </row>
    <row r="60" spans="2:47" s="8" customFormat="1" ht="24.95" hidden="1" customHeight="1">
      <c r="B60" s="99"/>
      <c r="D60" s="100" t="s">
        <v>93</v>
      </c>
      <c r="E60" s="101"/>
      <c r="F60" s="101"/>
      <c r="G60" s="101"/>
      <c r="H60" s="101"/>
      <c r="I60" s="101"/>
      <c r="J60" s="102">
        <f>J88</f>
        <v>0</v>
      </c>
      <c r="L60" s="99"/>
    </row>
    <row r="61" spans="2:47" s="9" customFormat="1" ht="19.899999999999999" hidden="1" customHeight="1">
      <c r="B61" s="103"/>
      <c r="D61" s="104" t="s">
        <v>94</v>
      </c>
      <c r="E61" s="105"/>
      <c r="F61" s="105"/>
      <c r="G61" s="105"/>
      <c r="H61" s="105"/>
      <c r="I61" s="105"/>
      <c r="J61" s="106">
        <f>J89</f>
        <v>0</v>
      </c>
      <c r="L61" s="103"/>
    </row>
    <row r="62" spans="2:47" s="9" customFormat="1" ht="19.899999999999999" hidden="1" customHeight="1">
      <c r="B62" s="103"/>
      <c r="D62" s="104" t="s">
        <v>98</v>
      </c>
      <c r="E62" s="105"/>
      <c r="F62" s="105"/>
      <c r="G62" s="105"/>
      <c r="H62" s="105"/>
      <c r="I62" s="105"/>
      <c r="J62" s="106">
        <f>J173</f>
        <v>0</v>
      </c>
      <c r="L62" s="103"/>
    </row>
    <row r="63" spans="2:47" s="9" customFormat="1" ht="19.899999999999999" hidden="1" customHeight="1">
      <c r="B63" s="103"/>
      <c r="D63" s="104" t="s">
        <v>99</v>
      </c>
      <c r="E63" s="105"/>
      <c r="F63" s="105"/>
      <c r="G63" s="105"/>
      <c r="H63" s="105"/>
      <c r="I63" s="105"/>
      <c r="J63" s="106">
        <f>J181</f>
        <v>0</v>
      </c>
      <c r="L63" s="103"/>
    </row>
    <row r="64" spans="2:47" s="9" customFormat="1" ht="19.899999999999999" hidden="1" customHeight="1">
      <c r="B64" s="103"/>
      <c r="D64" s="104" t="s">
        <v>100</v>
      </c>
      <c r="E64" s="105"/>
      <c r="F64" s="105"/>
      <c r="G64" s="105"/>
      <c r="H64" s="105"/>
      <c r="I64" s="105"/>
      <c r="J64" s="106">
        <f>J188</f>
        <v>0</v>
      </c>
      <c r="L64" s="103"/>
    </row>
    <row r="65" spans="2:12" s="9" customFormat="1" ht="19.899999999999999" hidden="1" customHeight="1">
      <c r="B65" s="103"/>
      <c r="D65" s="104" t="s">
        <v>101</v>
      </c>
      <c r="E65" s="105"/>
      <c r="F65" s="105"/>
      <c r="G65" s="105"/>
      <c r="H65" s="105"/>
      <c r="I65" s="105"/>
      <c r="J65" s="106">
        <f>J195</f>
        <v>0</v>
      </c>
      <c r="L65" s="103"/>
    </row>
    <row r="66" spans="2:12" s="9" customFormat="1" ht="19.899999999999999" hidden="1" customHeight="1">
      <c r="B66" s="103"/>
      <c r="D66" s="104" t="s">
        <v>880</v>
      </c>
      <c r="E66" s="105"/>
      <c r="F66" s="105"/>
      <c r="G66" s="105"/>
      <c r="H66" s="105"/>
      <c r="I66" s="105"/>
      <c r="J66" s="106">
        <f>J201</f>
        <v>0</v>
      </c>
      <c r="L66" s="103"/>
    </row>
    <row r="67" spans="2:12" s="9" customFormat="1" ht="19.899999999999999" hidden="1" customHeight="1">
      <c r="B67" s="103"/>
      <c r="D67" s="104" t="s">
        <v>105</v>
      </c>
      <c r="E67" s="105"/>
      <c r="F67" s="105"/>
      <c r="G67" s="105"/>
      <c r="H67" s="105"/>
      <c r="I67" s="105"/>
      <c r="J67" s="106">
        <f>J263</f>
        <v>0</v>
      </c>
      <c r="L67" s="103"/>
    </row>
    <row r="68" spans="2:12" s="1" customFormat="1" ht="21.75" hidden="1" customHeight="1">
      <c r="B68" s="32"/>
      <c r="L68" s="32"/>
    </row>
    <row r="69" spans="2:12" s="1" customFormat="1" ht="6.95" hidden="1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0" spans="2:12" hidden="1"/>
    <row r="71" spans="2:12" hidden="1"/>
    <row r="72" spans="2:12" hidden="1"/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5" customHeight="1">
      <c r="B74" s="32"/>
      <c r="C74" s="21" t="s">
        <v>113</v>
      </c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17</v>
      </c>
      <c r="L76" s="32"/>
    </row>
    <row r="77" spans="2:12" s="1" customFormat="1" ht="26.25" customHeight="1">
      <c r="B77" s="32"/>
      <c r="E77" s="229" t="str">
        <f>E7</f>
        <v>Komunikace, parkoviště a chodník na ul. M. Henryho a Plechanovova, k.ú. Hrušov</v>
      </c>
      <c r="F77" s="230"/>
      <c r="G77" s="230"/>
      <c r="H77" s="230"/>
      <c r="L77" s="32"/>
    </row>
    <row r="78" spans="2:12" s="1" customFormat="1" ht="12" customHeight="1">
      <c r="B78" s="32"/>
      <c r="C78" s="27" t="s">
        <v>87</v>
      </c>
      <c r="L78" s="32"/>
    </row>
    <row r="79" spans="2:12" s="1" customFormat="1" ht="16.5" customHeight="1">
      <c r="B79" s="32"/>
      <c r="E79" s="201" t="str">
        <f>E9</f>
        <v>SO 301 - Odvodnění parkovišť</v>
      </c>
      <c r="F79" s="228"/>
      <c r="G79" s="228"/>
      <c r="H79" s="228"/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F12</f>
        <v>Ostrava</v>
      </c>
      <c r="I81" s="27" t="s">
        <v>23</v>
      </c>
      <c r="J81" s="49" t="str">
        <f>IF(J12="","",J12)</f>
        <v>29. 11. 2021</v>
      </c>
      <c r="L81" s="32"/>
    </row>
    <row r="82" spans="2:65" s="1" customFormat="1" ht="6.95" customHeight="1">
      <c r="B82" s="32"/>
      <c r="L82" s="32"/>
    </row>
    <row r="83" spans="2:65" s="1" customFormat="1" ht="15.2" customHeight="1">
      <c r="B83" s="32"/>
      <c r="C83" s="27" t="s">
        <v>25</v>
      </c>
      <c r="F83" s="25" t="str">
        <f>E15</f>
        <v>ÚMOb Slezská Ostrava</v>
      </c>
      <c r="I83" s="27" t="s">
        <v>31</v>
      </c>
      <c r="J83" s="30" t="str">
        <f>E21</f>
        <v>VS Projekt, s.r.o.</v>
      </c>
      <c r="L83" s="32"/>
    </row>
    <row r="84" spans="2:65" s="1" customFormat="1" ht="15.2" customHeight="1">
      <c r="B84" s="32"/>
      <c r="C84" s="27" t="s">
        <v>29</v>
      </c>
      <c r="F84" s="25" t="str">
        <f>IF(E18="","",E18)</f>
        <v>Vyplň údaj</v>
      </c>
      <c r="I84" s="27" t="s">
        <v>34</v>
      </c>
      <c r="J84" s="30" t="str">
        <f>E24</f>
        <v xml:space="preserve"> 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07"/>
      <c r="C86" s="108" t="s">
        <v>114</v>
      </c>
      <c r="D86" s="109" t="s">
        <v>57</v>
      </c>
      <c r="E86" s="109" t="s">
        <v>53</v>
      </c>
      <c r="F86" s="109" t="s">
        <v>54</v>
      </c>
      <c r="G86" s="109" t="s">
        <v>115</v>
      </c>
      <c r="H86" s="109" t="s">
        <v>116</v>
      </c>
      <c r="I86" s="109" t="s">
        <v>117</v>
      </c>
      <c r="J86" s="109" t="s">
        <v>91</v>
      </c>
      <c r="K86" s="110" t="s">
        <v>118</v>
      </c>
      <c r="L86" s="107"/>
      <c r="M86" s="56" t="s">
        <v>3</v>
      </c>
      <c r="N86" s="57" t="s">
        <v>42</v>
      </c>
      <c r="O86" s="57" t="s">
        <v>119</v>
      </c>
      <c r="P86" s="57" t="s">
        <v>120</v>
      </c>
      <c r="Q86" s="57" t="s">
        <v>121</v>
      </c>
      <c r="R86" s="57" t="s">
        <v>122</v>
      </c>
      <c r="S86" s="57" t="s">
        <v>123</v>
      </c>
      <c r="T86" s="58" t="s">
        <v>124</v>
      </c>
    </row>
    <row r="87" spans="2:65" s="1" customFormat="1" ht="22.9" customHeight="1">
      <c r="B87" s="32"/>
      <c r="C87" s="61" t="s">
        <v>125</v>
      </c>
      <c r="J87" s="111">
        <f>BK87</f>
        <v>0</v>
      </c>
      <c r="L87" s="32"/>
      <c r="M87" s="59"/>
      <c r="N87" s="50"/>
      <c r="O87" s="50"/>
      <c r="P87" s="112">
        <f>P88</f>
        <v>0</v>
      </c>
      <c r="Q87" s="50"/>
      <c r="R87" s="112">
        <f>R88</f>
        <v>626.79859335999993</v>
      </c>
      <c r="S87" s="50"/>
      <c r="T87" s="113">
        <f>T88</f>
        <v>0</v>
      </c>
      <c r="AT87" s="17" t="s">
        <v>71</v>
      </c>
      <c r="AU87" s="17" t="s">
        <v>92</v>
      </c>
      <c r="BK87" s="114">
        <f>BK88</f>
        <v>0</v>
      </c>
    </row>
    <row r="88" spans="2:65" s="11" customFormat="1" ht="25.9" customHeight="1">
      <c r="B88" s="115"/>
      <c r="D88" s="116" t="s">
        <v>71</v>
      </c>
      <c r="E88" s="117" t="s">
        <v>126</v>
      </c>
      <c r="F88" s="117" t="s">
        <v>127</v>
      </c>
      <c r="I88" s="118"/>
      <c r="J88" s="119">
        <f>BK88</f>
        <v>0</v>
      </c>
      <c r="L88" s="115"/>
      <c r="M88" s="120"/>
      <c r="P88" s="121">
        <f>P89+P173+P181+P188+P195+P201+P263</f>
        <v>0</v>
      </c>
      <c r="R88" s="121">
        <f>R89+R173+R181+R188+R195+R201+R263</f>
        <v>626.79859335999993</v>
      </c>
      <c r="T88" s="122">
        <f>T89+T173+T181+T188+T195+T201+T263</f>
        <v>0</v>
      </c>
      <c r="AR88" s="116" t="s">
        <v>80</v>
      </c>
      <c r="AT88" s="123" t="s">
        <v>71</v>
      </c>
      <c r="AU88" s="123" t="s">
        <v>72</v>
      </c>
      <c r="AY88" s="116" t="s">
        <v>128</v>
      </c>
      <c r="BK88" s="124">
        <f>BK89+BK173+BK181+BK188+BK195+BK201+BK263</f>
        <v>0</v>
      </c>
    </row>
    <row r="89" spans="2:65" s="11" customFormat="1" ht="22.9" customHeight="1">
      <c r="B89" s="115"/>
      <c r="D89" s="116" t="s">
        <v>71</v>
      </c>
      <c r="E89" s="125" t="s">
        <v>80</v>
      </c>
      <c r="F89" s="125" t="s">
        <v>129</v>
      </c>
      <c r="I89" s="118"/>
      <c r="J89" s="126">
        <f>BK89</f>
        <v>0</v>
      </c>
      <c r="L89" s="115"/>
      <c r="M89" s="120"/>
      <c r="P89" s="121">
        <f>SUM(P90:P172)</f>
        <v>0</v>
      </c>
      <c r="R89" s="121">
        <f>SUM(R90:R172)</f>
        <v>625.4635123999999</v>
      </c>
      <c r="T89" s="122">
        <f>SUM(T90:T172)</f>
        <v>0</v>
      </c>
      <c r="AR89" s="116" t="s">
        <v>80</v>
      </c>
      <c r="AT89" s="123" t="s">
        <v>71</v>
      </c>
      <c r="AU89" s="123" t="s">
        <v>80</v>
      </c>
      <c r="AY89" s="116" t="s">
        <v>128</v>
      </c>
      <c r="BK89" s="124">
        <f>SUM(BK90:BK172)</f>
        <v>0</v>
      </c>
    </row>
    <row r="90" spans="2:65" s="1" customFormat="1" ht="44.25" customHeight="1">
      <c r="B90" s="127"/>
      <c r="C90" s="128" t="s">
        <v>80</v>
      </c>
      <c r="D90" s="128" t="s">
        <v>130</v>
      </c>
      <c r="E90" s="129" t="s">
        <v>881</v>
      </c>
      <c r="F90" s="130" t="s">
        <v>882</v>
      </c>
      <c r="G90" s="131" t="s">
        <v>223</v>
      </c>
      <c r="H90" s="132">
        <v>38.61</v>
      </c>
      <c r="I90" s="133"/>
      <c r="J90" s="134">
        <f>ROUND(I90*H90,2)</f>
        <v>0</v>
      </c>
      <c r="K90" s="130" t="s">
        <v>134</v>
      </c>
      <c r="L90" s="32"/>
      <c r="M90" s="135" t="s">
        <v>3</v>
      </c>
      <c r="N90" s="136" t="s">
        <v>43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135</v>
      </c>
      <c r="AT90" s="139" t="s">
        <v>130</v>
      </c>
      <c r="AU90" s="139" t="s">
        <v>82</v>
      </c>
      <c r="AY90" s="17" t="s">
        <v>128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7" t="s">
        <v>80</v>
      </c>
      <c r="BK90" s="140">
        <f>ROUND(I90*H90,2)</f>
        <v>0</v>
      </c>
      <c r="BL90" s="17" t="s">
        <v>135</v>
      </c>
      <c r="BM90" s="139" t="s">
        <v>883</v>
      </c>
    </row>
    <row r="91" spans="2:65" s="1" customFormat="1">
      <c r="B91" s="32"/>
      <c r="D91" s="141" t="s">
        <v>137</v>
      </c>
      <c r="F91" s="142" t="s">
        <v>884</v>
      </c>
      <c r="I91" s="143"/>
      <c r="L91" s="32"/>
      <c r="M91" s="144"/>
      <c r="T91" s="53"/>
      <c r="AT91" s="17" t="s">
        <v>137</v>
      </c>
      <c r="AU91" s="17" t="s">
        <v>82</v>
      </c>
    </row>
    <row r="92" spans="2:65" s="12" customFormat="1">
      <c r="B92" s="145"/>
      <c r="D92" s="146" t="s">
        <v>139</v>
      </c>
      <c r="E92" s="147" t="s">
        <v>3</v>
      </c>
      <c r="F92" s="148" t="s">
        <v>140</v>
      </c>
      <c r="H92" s="147" t="s">
        <v>3</v>
      </c>
      <c r="I92" s="149"/>
      <c r="L92" s="145"/>
      <c r="M92" s="150"/>
      <c r="T92" s="151"/>
      <c r="AT92" s="147" t="s">
        <v>139</v>
      </c>
      <c r="AU92" s="147" t="s">
        <v>82</v>
      </c>
      <c r="AV92" s="12" t="s">
        <v>80</v>
      </c>
      <c r="AW92" s="12" t="s">
        <v>33</v>
      </c>
      <c r="AX92" s="12" t="s">
        <v>72</v>
      </c>
      <c r="AY92" s="147" t="s">
        <v>128</v>
      </c>
    </row>
    <row r="93" spans="2:65" s="13" customFormat="1">
      <c r="B93" s="152"/>
      <c r="D93" s="146" t="s">
        <v>139</v>
      </c>
      <c r="E93" s="153" t="s">
        <v>3</v>
      </c>
      <c r="F93" s="154" t="s">
        <v>885</v>
      </c>
      <c r="H93" s="155">
        <v>4.335</v>
      </c>
      <c r="I93" s="156"/>
      <c r="L93" s="152"/>
      <c r="M93" s="157"/>
      <c r="T93" s="158"/>
      <c r="AT93" s="153" t="s">
        <v>139</v>
      </c>
      <c r="AU93" s="153" t="s">
        <v>82</v>
      </c>
      <c r="AV93" s="13" t="s">
        <v>82</v>
      </c>
      <c r="AW93" s="13" t="s">
        <v>33</v>
      </c>
      <c r="AX93" s="13" t="s">
        <v>72</v>
      </c>
      <c r="AY93" s="153" t="s">
        <v>128</v>
      </c>
    </row>
    <row r="94" spans="2:65" s="13" customFormat="1">
      <c r="B94" s="152"/>
      <c r="D94" s="146" t="s">
        <v>139</v>
      </c>
      <c r="E94" s="153" t="s">
        <v>3</v>
      </c>
      <c r="F94" s="154" t="s">
        <v>886</v>
      </c>
      <c r="H94" s="155">
        <v>3.3149999999999999</v>
      </c>
      <c r="I94" s="156"/>
      <c r="L94" s="152"/>
      <c r="M94" s="157"/>
      <c r="T94" s="158"/>
      <c r="AT94" s="153" t="s">
        <v>139</v>
      </c>
      <c r="AU94" s="153" t="s">
        <v>82</v>
      </c>
      <c r="AV94" s="13" t="s">
        <v>82</v>
      </c>
      <c r="AW94" s="13" t="s">
        <v>33</v>
      </c>
      <c r="AX94" s="13" t="s">
        <v>72</v>
      </c>
      <c r="AY94" s="153" t="s">
        <v>128</v>
      </c>
    </row>
    <row r="95" spans="2:65" s="13" customFormat="1">
      <c r="B95" s="152"/>
      <c r="D95" s="146" t="s">
        <v>139</v>
      </c>
      <c r="E95" s="153" t="s">
        <v>3</v>
      </c>
      <c r="F95" s="154" t="s">
        <v>887</v>
      </c>
      <c r="H95" s="155">
        <v>3.06</v>
      </c>
      <c r="I95" s="156"/>
      <c r="L95" s="152"/>
      <c r="M95" s="157"/>
      <c r="T95" s="158"/>
      <c r="AT95" s="153" t="s">
        <v>139</v>
      </c>
      <c r="AU95" s="153" t="s">
        <v>82</v>
      </c>
      <c r="AV95" s="13" t="s">
        <v>82</v>
      </c>
      <c r="AW95" s="13" t="s">
        <v>33</v>
      </c>
      <c r="AX95" s="13" t="s">
        <v>72</v>
      </c>
      <c r="AY95" s="153" t="s">
        <v>128</v>
      </c>
    </row>
    <row r="96" spans="2:65" s="13" customFormat="1">
      <c r="B96" s="152"/>
      <c r="D96" s="146" t="s">
        <v>139</v>
      </c>
      <c r="E96" s="153" t="s">
        <v>3</v>
      </c>
      <c r="F96" s="154" t="s">
        <v>888</v>
      </c>
      <c r="H96" s="155">
        <v>3.06</v>
      </c>
      <c r="I96" s="156"/>
      <c r="L96" s="152"/>
      <c r="M96" s="157"/>
      <c r="T96" s="158"/>
      <c r="AT96" s="153" t="s">
        <v>139</v>
      </c>
      <c r="AU96" s="153" t="s">
        <v>82</v>
      </c>
      <c r="AV96" s="13" t="s">
        <v>82</v>
      </c>
      <c r="AW96" s="13" t="s">
        <v>33</v>
      </c>
      <c r="AX96" s="13" t="s">
        <v>72</v>
      </c>
      <c r="AY96" s="153" t="s">
        <v>128</v>
      </c>
    </row>
    <row r="97" spans="2:65" s="13" customFormat="1">
      <c r="B97" s="152"/>
      <c r="D97" s="146" t="s">
        <v>139</v>
      </c>
      <c r="E97" s="153" t="s">
        <v>3</v>
      </c>
      <c r="F97" s="154" t="s">
        <v>889</v>
      </c>
      <c r="H97" s="155">
        <v>2.8050000000000002</v>
      </c>
      <c r="I97" s="156"/>
      <c r="L97" s="152"/>
      <c r="M97" s="157"/>
      <c r="T97" s="158"/>
      <c r="AT97" s="153" t="s">
        <v>139</v>
      </c>
      <c r="AU97" s="153" t="s">
        <v>82</v>
      </c>
      <c r="AV97" s="13" t="s">
        <v>82</v>
      </c>
      <c r="AW97" s="13" t="s">
        <v>33</v>
      </c>
      <c r="AX97" s="13" t="s">
        <v>72</v>
      </c>
      <c r="AY97" s="153" t="s">
        <v>128</v>
      </c>
    </row>
    <row r="98" spans="2:65" s="13" customFormat="1">
      <c r="B98" s="152"/>
      <c r="D98" s="146" t="s">
        <v>139</v>
      </c>
      <c r="E98" s="153" t="s">
        <v>3</v>
      </c>
      <c r="F98" s="154" t="s">
        <v>890</v>
      </c>
      <c r="H98" s="155">
        <v>2.8050000000000002</v>
      </c>
      <c r="I98" s="156"/>
      <c r="L98" s="152"/>
      <c r="M98" s="157"/>
      <c r="T98" s="158"/>
      <c r="AT98" s="153" t="s">
        <v>139</v>
      </c>
      <c r="AU98" s="153" t="s">
        <v>82</v>
      </c>
      <c r="AV98" s="13" t="s">
        <v>82</v>
      </c>
      <c r="AW98" s="13" t="s">
        <v>33</v>
      </c>
      <c r="AX98" s="13" t="s">
        <v>72</v>
      </c>
      <c r="AY98" s="153" t="s">
        <v>128</v>
      </c>
    </row>
    <row r="99" spans="2:65" s="13" customFormat="1">
      <c r="B99" s="152"/>
      <c r="D99" s="146" t="s">
        <v>139</v>
      </c>
      <c r="E99" s="153" t="s">
        <v>3</v>
      </c>
      <c r="F99" s="154" t="s">
        <v>891</v>
      </c>
      <c r="H99" s="155">
        <v>3.06</v>
      </c>
      <c r="I99" s="156"/>
      <c r="L99" s="152"/>
      <c r="M99" s="157"/>
      <c r="T99" s="158"/>
      <c r="AT99" s="153" t="s">
        <v>139</v>
      </c>
      <c r="AU99" s="153" t="s">
        <v>82</v>
      </c>
      <c r="AV99" s="13" t="s">
        <v>82</v>
      </c>
      <c r="AW99" s="13" t="s">
        <v>33</v>
      </c>
      <c r="AX99" s="13" t="s">
        <v>72</v>
      </c>
      <c r="AY99" s="153" t="s">
        <v>128</v>
      </c>
    </row>
    <row r="100" spans="2:65" s="13" customFormat="1">
      <c r="B100" s="152"/>
      <c r="D100" s="146" t="s">
        <v>139</v>
      </c>
      <c r="E100" s="153" t="s">
        <v>3</v>
      </c>
      <c r="F100" s="154" t="s">
        <v>892</v>
      </c>
      <c r="H100" s="155">
        <v>3.57</v>
      </c>
      <c r="I100" s="156"/>
      <c r="L100" s="152"/>
      <c r="M100" s="157"/>
      <c r="T100" s="158"/>
      <c r="AT100" s="153" t="s">
        <v>139</v>
      </c>
      <c r="AU100" s="153" t="s">
        <v>82</v>
      </c>
      <c r="AV100" s="13" t="s">
        <v>82</v>
      </c>
      <c r="AW100" s="13" t="s">
        <v>33</v>
      </c>
      <c r="AX100" s="13" t="s">
        <v>72</v>
      </c>
      <c r="AY100" s="153" t="s">
        <v>128</v>
      </c>
    </row>
    <row r="101" spans="2:65" s="13" customFormat="1">
      <c r="B101" s="152"/>
      <c r="D101" s="146" t="s">
        <v>139</v>
      </c>
      <c r="E101" s="153" t="s">
        <v>3</v>
      </c>
      <c r="F101" s="154" t="s">
        <v>893</v>
      </c>
      <c r="H101" s="155">
        <v>12.6</v>
      </c>
      <c r="I101" s="156"/>
      <c r="L101" s="152"/>
      <c r="M101" s="157"/>
      <c r="T101" s="158"/>
      <c r="AT101" s="153" t="s">
        <v>139</v>
      </c>
      <c r="AU101" s="153" t="s">
        <v>82</v>
      </c>
      <c r="AV101" s="13" t="s">
        <v>82</v>
      </c>
      <c r="AW101" s="13" t="s">
        <v>33</v>
      </c>
      <c r="AX101" s="13" t="s">
        <v>72</v>
      </c>
      <c r="AY101" s="153" t="s">
        <v>128</v>
      </c>
    </row>
    <row r="102" spans="2:65" s="14" customFormat="1">
      <c r="B102" s="159"/>
      <c r="D102" s="146" t="s">
        <v>139</v>
      </c>
      <c r="E102" s="160" t="s">
        <v>3</v>
      </c>
      <c r="F102" s="161" t="s">
        <v>142</v>
      </c>
      <c r="H102" s="162">
        <v>38.61</v>
      </c>
      <c r="I102" s="163"/>
      <c r="L102" s="159"/>
      <c r="M102" s="164"/>
      <c r="T102" s="165"/>
      <c r="AT102" s="160" t="s">
        <v>139</v>
      </c>
      <c r="AU102" s="160" t="s">
        <v>82</v>
      </c>
      <c r="AV102" s="14" t="s">
        <v>135</v>
      </c>
      <c r="AW102" s="14" t="s">
        <v>33</v>
      </c>
      <c r="AX102" s="14" t="s">
        <v>80</v>
      </c>
      <c r="AY102" s="160" t="s">
        <v>128</v>
      </c>
    </row>
    <row r="103" spans="2:65" s="1" customFormat="1" ht="44.25" customHeight="1">
      <c r="B103" s="127"/>
      <c r="C103" s="128" t="s">
        <v>82</v>
      </c>
      <c r="D103" s="128" t="s">
        <v>130</v>
      </c>
      <c r="E103" s="129" t="s">
        <v>894</v>
      </c>
      <c r="F103" s="130" t="s">
        <v>895</v>
      </c>
      <c r="G103" s="131" t="s">
        <v>223</v>
      </c>
      <c r="H103" s="132">
        <v>163.19999999999999</v>
      </c>
      <c r="I103" s="133"/>
      <c r="J103" s="134">
        <f>ROUND(I103*H103,2)</f>
        <v>0</v>
      </c>
      <c r="K103" s="130" t="s">
        <v>134</v>
      </c>
      <c r="L103" s="32"/>
      <c r="M103" s="135" t="s">
        <v>3</v>
      </c>
      <c r="N103" s="136" t="s">
        <v>43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135</v>
      </c>
      <c r="AT103" s="139" t="s">
        <v>130</v>
      </c>
      <c r="AU103" s="139" t="s">
        <v>82</v>
      </c>
      <c r="AY103" s="17" t="s">
        <v>128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7" t="s">
        <v>80</v>
      </c>
      <c r="BK103" s="140">
        <f>ROUND(I103*H103,2)</f>
        <v>0</v>
      </c>
      <c r="BL103" s="17" t="s">
        <v>135</v>
      </c>
      <c r="BM103" s="139" t="s">
        <v>896</v>
      </c>
    </row>
    <row r="104" spans="2:65" s="1" customFormat="1">
      <c r="B104" s="32"/>
      <c r="D104" s="141" t="s">
        <v>137</v>
      </c>
      <c r="F104" s="142" t="s">
        <v>897</v>
      </c>
      <c r="I104" s="143"/>
      <c r="L104" s="32"/>
      <c r="M104" s="144"/>
      <c r="T104" s="53"/>
      <c r="AT104" s="17" t="s">
        <v>137</v>
      </c>
      <c r="AU104" s="17" t="s">
        <v>82</v>
      </c>
    </row>
    <row r="105" spans="2:65" s="12" customFormat="1">
      <c r="B105" s="145"/>
      <c r="D105" s="146" t="s">
        <v>139</v>
      </c>
      <c r="E105" s="147" t="s">
        <v>3</v>
      </c>
      <c r="F105" s="148" t="s">
        <v>898</v>
      </c>
      <c r="H105" s="147" t="s">
        <v>3</v>
      </c>
      <c r="I105" s="149"/>
      <c r="L105" s="145"/>
      <c r="M105" s="150"/>
      <c r="T105" s="151"/>
      <c r="AT105" s="147" t="s">
        <v>139</v>
      </c>
      <c r="AU105" s="147" t="s">
        <v>82</v>
      </c>
      <c r="AV105" s="12" t="s">
        <v>80</v>
      </c>
      <c r="AW105" s="12" t="s">
        <v>33</v>
      </c>
      <c r="AX105" s="12" t="s">
        <v>72</v>
      </c>
      <c r="AY105" s="147" t="s">
        <v>128</v>
      </c>
    </row>
    <row r="106" spans="2:65" s="13" customFormat="1">
      <c r="B106" s="152"/>
      <c r="D106" s="146" t="s">
        <v>139</v>
      </c>
      <c r="E106" s="153" t="s">
        <v>3</v>
      </c>
      <c r="F106" s="154" t="s">
        <v>899</v>
      </c>
      <c r="H106" s="155">
        <v>163.19999999999999</v>
      </c>
      <c r="I106" s="156"/>
      <c r="L106" s="152"/>
      <c r="M106" s="157"/>
      <c r="T106" s="158"/>
      <c r="AT106" s="153" t="s">
        <v>139</v>
      </c>
      <c r="AU106" s="153" t="s">
        <v>82</v>
      </c>
      <c r="AV106" s="13" t="s">
        <v>82</v>
      </c>
      <c r="AW106" s="13" t="s">
        <v>33</v>
      </c>
      <c r="AX106" s="13" t="s">
        <v>72</v>
      </c>
      <c r="AY106" s="153" t="s">
        <v>128</v>
      </c>
    </row>
    <row r="107" spans="2:65" s="14" customFormat="1">
      <c r="B107" s="159"/>
      <c r="D107" s="146" t="s">
        <v>139</v>
      </c>
      <c r="E107" s="160" t="s">
        <v>3</v>
      </c>
      <c r="F107" s="161" t="s">
        <v>142</v>
      </c>
      <c r="H107" s="162">
        <v>163.19999999999999</v>
      </c>
      <c r="I107" s="163"/>
      <c r="L107" s="159"/>
      <c r="M107" s="164"/>
      <c r="T107" s="165"/>
      <c r="AT107" s="160" t="s">
        <v>139</v>
      </c>
      <c r="AU107" s="160" t="s">
        <v>82</v>
      </c>
      <c r="AV107" s="14" t="s">
        <v>135</v>
      </c>
      <c r="AW107" s="14" t="s">
        <v>33</v>
      </c>
      <c r="AX107" s="14" t="s">
        <v>80</v>
      </c>
      <c r="AY107" s="160" t="s">
        <v>128</v>
      </c>
    </row>
    <row r="108" spans="2:65" s="1" customFormat="1" ht="49.15" customHeight="1">
      <c r="B108" s="127"/>
      <c r="C108" s="128" t="s">
        <v>147</v>
      </c>
      <c r="D108" s="128" t="s">
        <v>130</v>
      </c>
      <c r="E108" s="129" t="s">
        <v>900</v>
      </c>
      <c r="F108" s="130" t="s">
        <v>901</v>
      </c>
      <c r="G108" s="131" t="s">
        <v>223</v>
      </c>
      <c r="H108" s="132">
        <v>198.495</v>
      </c>
      <c r="I108" s="133"/>
      <c r="J108" s="134">
        <f>ROUND(I108*H108,2)</f>
        <v>0</v>
      </c>
      <c r="K108" s="130" t="s">
        <v>134</v>
      </c>
      <c r="L108" s="32"/>
      <c r="M108" s="135" t="s">
        <v>3</v>
      </c>
      <c r="N108" s="136" t="s">
        <v>43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135</v>
      </c>
      <c r="AT108" s="139" t="s">
        <v>130</v>
      </c>
      <c r="AU108" s="139" t="s">
        <v>82</v>
      </c>
      <c r="AY108" s="17" t="s">
        <v>128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7" t="s">
        <v>80</v>
      </c>
      <c r="BK108" s="140">
        <f>ROUND(I108*H108,2)</f>
        <v>0</v>
      </c>
      <c r="BL108" s="17" t="s">
        <v>135</v>
      </c>
      <c r="BM108" s="139" t="s">
        <v>902</v>
      </c>
    </row>
    <row r="109" spans="2:65" s="1" customFormat="1">
      <c r="B109" s="32"/>
      <c r="D109" s="141" t="s">
        <v>137</v>
      </c>
      <c r="F109" s="142" t="s">
        <v>903</v>
      </c>
      <c r="I109" s="143"/>
      <c r="L109" s="32"/>
      <c r="M109" s="144"/>
      <c r="T109" s="53"/>
      <c r="AT109" s="17" t="s">
        <v>137</v>
      </c>
      <c r="AU109" s="17" t="s">
        <v>82</v>
      </c>
    </row>
    <row r="110" spans="2:65" s="12" customFormat="1">
      <c r="B110" s="145"/>
      <c r="D110" s="146" t="s">
        <v>139</v>
      </c>
      <c r="E110" s="147" t="s">
        <v>3</v>
      </c>
      <c r="F110" s="148" t="s">
        <v>140</v>
      </c>
      <c r="H110" s="147" t="s">
        <v>3</v>
      </c>
      <c r="I110" s="149"/>
      <c r="L110" s="145"/>
      <c r="M110" s="150"/>
      <c r="T110" s="151"/>
      <c r="AT110" s="147" t="s">
        <v>139</v>
      </c>
      <c r="AU110" s="147" t="s">
        <v>82</v>
      </c>
      <c r="AV110" s="12" t="s">
        <v>80</v>
      </c>
      <c r="AW110" s="12" t="s">
        <v>33</v>
      </c>
      <c r="AX110" s="12" t="s">
        <v>72</v>
      </c>
      <c r="AY110" s="147" t="s">
        <v>128</v>
      </c>
    </row>
    <row r="111" spans="2:65" s="13" customFormat="1">
      <c r="B111" s="152"/>
      <c r="D111" s="146" t="s">
        <v>139</v>
      </c>
      <c r="E111" s="153" t="s">
        <v>3</v>
      </c>
      <c r="F111" s="154" t="s">
        <v>904</v>
      </c>
      <c r="H111" s="155">
        <v>170.77500000000001</v>
      </c>
      <c r="I111" s="156"/>
      <c r="L111" s="152"/>
      <c r="M111" s="157"/>
      <c r="T111" s="158"/>
      <c r="AT111" s="153" t="s">
        <v>139</v>
      </c>
      <c r="AU111" s="153" t="s">
        <v>82</v>
      </c>
      <c r="AV111" s="13" t="s">
        <v>82</v>
      </c>
      <c r="AW111" s="13" t="s">
        <v>33</v>
      </c>
      <c r="AX111" s="13" t="s">
        <v>72</v>
      </c>
      <c r="AY111" s="153" t="s">
        <v>128</v>
      </c>
    </row>
    <row r="112" spans="2:65" s="12" customFormat="1">
      <c r="B112" s="145"/>
      <c r="D112" s="146" t="s">
        <v>139</v>
      </c>
      <c r="E112" s="147" t="s">
        <v>3</v>
      </c>
      <c r="F112" s="148" t="s">
        <v>905</v>
      </c>
      <c r="H112" s="147" t="s">
        <v>3</v>
      </c>
      <c r="I112" s="149"/>
      <c r="L112" s="145"/>
      <c r="M112" s="150"/>
      <c r="T112" s="151"/>
      <c r="AT112" s="147" t="s">
        <v>139</v>
      </c>
      <c r="AU112" s="147" t="s">
        <v>82</v>
      </c>
      <c r="AV112" s="12" t="s">
        <v>80</v>
      </c>
      <c r="AW112" s="12" t="s">
        <v>33</v>
      </c>
      <c r="AX112" s="12" t="s">
        <v>72</v>
      </c>
      <c r="AY112" s="147" t="s">
        <v>128</v>
      </c>
    </row>
    <row r="113" spans="2:65" s="13" customFormat="1">
      <c r="B113" s="152"/>
      <c r="D113" s="146" t="s">
        <v>139</v>
      </c>
      <c r="E113" s="153" t="s">
        <v>3</v>
      </c>
      <c r="F113" s="154" t="s">
        <v>906</v>
      </c>
      <c r="H113" s="155">
        <v>27.72</v>
      </c>
      <c r="I113" s="156"/>
      <c r="L113" s="152"/>
      <c r="M113" s="157"/>
      <c r="T113" s="158"/>
      <c r="AT113" s="153" t="s">
        <v>139</v>
      </c>
      <c r="AU113" s="153" t="s">
        <v>82</v>
      </c>
      <c r="AV113" s="13" t="s">
        <v>82</v>
      </c>
      <c r="AW113" s="13" t="s">
        <v>33</v>
      </c>
      <c r="AX113" s="13" t="s">
        <v>72</v>
      </c>
      <c r="AY113" s="153" t="s">
        <v>128</v>
      </c>
    </row>
    <row r="114" spans="2:65" s="14" customFormat="1">
      <c r="B114" s="159"/>
      <c r="D114" s="146" t="s">
        <v>139</v>
      </c>
      <c r="E114" s="160" t="s">
        <v>3</v>
      </c>
      <c r="F114" s="161" t="s">
        <v>142</v>
      </c>
      <c r="H114" s="162">
        <v>198.495</v>
      </c>
      <c r="I114" s="163"/>
      <c r="L114" s="159"/>
      <c r="M114" s="164"/>
      <c r="T114" s="165"/>
      <c r="AT114" s="160" t="s">
        <v>139</v>
      </c>
      <c r="AU114" s="160" t="s">
        <v>82</v>
      </c>
      <c r="AV114" s="14" t="s">
        <v>135</v>
      </c>
      <c r="AW114" s="14" t="s">
        <v>33</v>
      </c>
      <c r="AX114" s="14" t="s">
        <v>80</v>
      </c>
      <c r="AY114" s="160" t="s">
        <v>128</v>
      </c>
    </row>
    <row r="115" spans="2:65" s="1" customFormat="1" ht="37.9" customHeight="1">
      <c r="B115" s="127"/>
      <c r="C115" s="128" t="s">
        <v>135</v>
      </c>
      <c r="D115" s="128" t="s">
        <v>130</v>
      </c>
      <c r="E115" s="129" t="s">
        <v>279</v>
      </c>
      <c r="F115" s="130" t="s">
        <v>907</v>
      </c>
      <c r="G115" s="131" t="s">
        <v>186</v>
      </c>
      <c r="H115" s="132">
        <v>79.36</v>
      </c>
      <c r="I115" s="133"/>
      <c r="J115" s="134">
        <f>ROUND(I115*H115,2)</f>
        <v>0</v>
      </c>
      <c r="K115" s="130" t="s">
        <v>134</v>
      </c>
      <c r="L115" s="32"/>
      <c r="M115" s="135" t="s">
        <v>3</v>
      </c>
      <c r="N115" s="136" t="s">
        <v>43</v>
      </c>
      <c r="P115" s="137">
        <f>O115*H115</f>
        <v>0</v>
      </c>
      <c r="Q115" s="137">
        <v>8.4000000000000003E-4</v>
      </c>
      <c r="R115" s="137">
        <f>Q115*H115</f>
        <v>6.6662399999999997E-2</v>
      </c>
      <c r="S115" s="137">
        <v>0</v>
      </c>
      <c r="T115" s="138">
        <f>S115*H115</f>
        <v>0</v>
      </c>
      <c r="AR115" s="139" t="s">
        <v>135</v>
      </c>
      <c r="AT115" s="139" t="s">
        <v>130</v>
      </c>
      <c r="AU115" s="139" t="s">
        <v>82</v>
      </c>
      <c r="AY115" s="17" t="s">
        <v>128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7" t="s">
        <v>80</v>
      </c>
      <c r="BK115" s="140">
        <f>ROUND(I115*H115,2)</f>
        <v>0</v>
      </c>
      <c r="BL115" s="17" t="s">
        <v>135</v>
      </c>
      <c r="BM115" s="139" t="s">
        <v>908</v>
      </c>
    </row>
    <row r="116" spans="2:65" s="1" customFormat="1">
      <c r="B116" s="32"/>
      <c r="D116" s="141" t="s">
        <v>137</v>
      </c>
      <c r="F116" s="142" t="s">
        <v>909</v>
      </c>
      <c r="I116" s="143"/>
      <c r="L116" s="32"/>
      <c r="M116" s="144"/>
      <c r="T116" s="53"/>
      <c r="AT116" s="17" t="s">
        <v>137</v>
      </c>
      <c r="AU116" s="17" t="s">
        <v>82</v>
      </c>
    </row>
    <row r="117" spans="2:65" s="13" customFormat="1">
      <c r="B117" s="152"/>
      <c r="D117" s="146" t="s">
        <v>139</v>
      </c>
      <c r="E117" s="153" t="s">
        <v>3</v>
      </c>
      <c r="F117" s="154" t="s">
        <v>910</v>
      </c>
      <c r="H117" s="155">
        <v>10.88</v>
      </c>
      <c r="I117" s="156"/>
      <c r="L117" s="152"/>
      <c r="M117" s="157"/>
      <c r="T117" s="158"/>
      <c r="AT117" s="153" t="s">
        <v>139</v>
      </c>
      <c r="AU117" s="153" t="s">
        <v>82</v>
      </c>
      <c r="AV117" s="13" t="s">
        <v>82</v>
      </c>
      <c r="AW117" s="13" t="s">
        <v>33</v>
      </c>
      <c r="AX117" s="13" t="s">
        <v>72</v>
      </c>
      <c r="AY117" s="153" t="s">
        <v>128</v>
      </c>
    </row>
    <row r="118" spans="2:65" s="13" customFormat="1">
      <c r="B118" s="152"/>
      <c r="D118" s="146" t="s">
        <v>139</v>
      </c>
      <c r="E118" s="153" t="s">
        <v>3</v>
      </c>
      <c r="F118" s="154" t="s">
        <v>911</v>
      </c>
      <c r="H118" s="155">
        <v>8.32</v>
      </c>
      <c r="I118" s="156"/>
      <c r="L118" s="152"/>
      <c r="M118" s="157"/>
      <c r="T118" s="158"/>
      <c r="AT118" s="153" t="s">
        <v>139</v>
      </c>
      <c r="AU118" s="153" t="s">
        <v>82</v>
      </c>
      <c r="AV118" s="13" t="s">
        <v>82</v>
      </c>
      <c r="AW118" s="13" t="s">
        <v>33</v>
      </c>
      <c r="AX118" s="13" t="s">
        <v>72</v>
      </c>
      <c r="AY118" s="153" t="s">
        <v>128</v>
      </c>
    </row>
    <row r="119" spans="2:65" s="13" customFormat="1">
      <c r="B119" s="152"/>
      <c r="D119" s="146" t="s">
        <v>139</v>
      </c>
      <c r="E119" s="153" t="s">
        <v>3</v>
      </c>
      <c r="F119" s="154" t="s">
        <v>912</v>
      </c>
      <c r="H119" s="155">
        <v>8.9600000000000009</v>
      </c>
      <c r="I119" s="156"/>
      <c r="L119" s="152"/>
      <c r="M119" s="157"/>
      <c r="T119" s="158"/>
      <c r="AT119" s="153" t="s">
        <v>139</v>
      </c>
      <c r="AU119" s="153" t="s">
        <v>82</v>
      </c>
      <c r="AV119" s="13" t="s">
        <v>82</v>
      </c>
      <c r="AW119" s="13" t="s">
        <v>33</v>
      </c>
      <c r="AX119" s="13" t="s">
        <v>72</v>
      </c>
      <c r="AY119" s="153" t="s">
        <v>128</v>
      </c>
    </row>
    <row r="120" spans="2:65" s="13" customFormat="1">
      <c r="B120" s="152"/>
      <c r="D120" s="146" t="s">
        <v>139</v>
      </c>
      <c r="E120" s="153" t="s">
        <v>3</v>
      </c>
      <c r="F120" s="154" t="s">
        <v>913</v>
      </c>
      <c r="H120" s="155">
        <v>51.2</v>
      </c>
      <c r="I120" s="156"/>
      <c r="L120" s="152"/>
      <c r="M120" s="157"/>
      <c r="T120" s="158"/>
      <c r="AT120" s="153" t="s">
        <v>139</v>
      </c>
      <c r="AU120" s="153" t="s">
        <v>82</v>
      </c>
      <c r="AV120" s="13" t="s">
        <v>82</v>
      </c>
      <c r="AW120" s="13" t="s">
        <v>33</v>
      </c>
      <c r="AX120" s="13" t="s">
        <v>72</v>
      </c>
      <c r="AY120" s="153" t="s">
        <v>128</v>
      </c>
    </row>
    <row r="121" spans="2:65" s="14" customFormat="1">
      <c r="B121" s="159"/>
      <c r="D121" s="146" t="s">
        <v>139</v>
      </c>
      <c r="E121" s="160" t="s">
        <v>3</v>
      </c>
      <c r="F121" s="161" t="s">
        <v>142</v>
      </c>
      <c r="H121" s="162">
        <v>79.360000000000014</v>
      </c>
      <c r="I121" s="163"/>
      <c r="L121" s="159"/>
      <c r="M121" s="164"/>
      <c r="T121" s="165"/>
      <c r="AT121" s="160" t="s">
        <v>139</v>
      </c>
      <c r="AU121" s="160" t="s">
        <v>82</v>
      </c>
      <c r="AV121" s="14" t="s">
        <v>135</v>
      </c>
      <c r="AW121" s="14" t="s">
        <v>33</v>
      </c>
      <c r="AX121" s="14" t="s">
        <v>80</v>
      </c>
      <c r="AY121" s="160" t="s">
        <v>128</v>
      </c>
    </row>
    <row r="122" spans="2:65" s="1" customFormat="1" ht="37.9" customHeight="1">
      <c r="B122" s="127"/>
      <c r="C122" s="128" t="s">
        <v>156</v>
      </c>
      <c r="D122" s="128" t="s">
        <v>130</v>
      </c>
      <c r="E122" s="129" t="s">
        <v>914</v>
      </c>
      <c r="F122" s="130" t="s">
        <v>915</v>
      </c>
      <c r="G122" s="131" t="s">
        <v>186</v>
      </c>
      <c r="H122" s="132">
        <v>21</v>
      </c>
      <c r="I122" s="133"/>
      <c r="J122" s="134">
        <f>ROUND(I122*H122,2)</f>
        <v>0</v>
      </c>
      <c r="K122" s="130" t="s">
        <v>134</v>
      </c>
      <c r="L122" s="32"/>
      <c r="M122" s="135" t="s">
        <v>3</v>
      </c>
      <c r="N122" s="136" t="s">
        <v>43</v>
      </c>
      <c r="P122" s="137">
        <f>O122*H122</f>
        <v>0</v>
      </c>
      <c r="Q122" s="137">
        <v>8.4999999999999995E-4</v>
      </c>
      <c r="R122" s="137">
        <f>Q122*H122</f>
        <v>1.7849999999999998E-2</v>
      </c>
      <c r="S122" s="137">
        <v>0</v>
      </c>
      <c r="T122" s="138">
        <f>S122*H122</f>
        <v>0</v>
      </c>
      <c r="AR122" s="139" t="s">
        <v>135</v>
      </c>
      <c r="AT122" s="139" t="s">
        <v>130</v>
      </c>
      <c r="AU122" s="139" t="s">
        <v>82</v>
      </c>
      <c r="AY122" s="17" t="s">
        <v>128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80</v>
      </c>
      <c r="BK122" s="140">
        <f>ROUND(I122*H122,2)</f>
        <v>0</v>
      </c>
      <c r="BL122" s="17" t="s">
        <v>135</v>
      </c>
      <c r="BM122" s="139" t="s">
        <v>916</v>
      </c>
    </row>
    <row r="123" spans="2:65" s="1" customFormat="1">
      <c r="B123" s="32"/>
      <c r="D123" s="141" t="s">
        <v>137</v>
      </c>
      <c r="F123" s="142" t="s">
        <v>917</v>
      </c>
      <c r="I123" s="143"/>
      <c r="L123" s="32"/>
      <c r="M123" s="144"/>
      <c r="T123" s="53"/>
      <c r="AT123" s="17" t="s">
        <v>137</v>
      </c>
      <c r="AU123" s="17" t="s">
        <v>82</v>
      </c>
    </row>
    <row r="124" spans="2:65" s="13" customFormat="1">
      <c r="B124" s="152"/>
      <c r="D124" s="146" t="s">
        <v>139</v>
      </c>
      <c r="E124" s="153" t="s">
        <v>3</v>
      </c>
      <c r="F124" s="154" t="s">
        <v>918</v>
      </c>
      <c r="H124" s="155">
        <v>21</v>
      </c>
      <c r="I124" s="156"/>
      <c r="L124" s="152"/>
      <c r="M124" s="157"/>
      <c r="T124" s="158"/>
      <c r="AT124" s="153" t="s">
        <v>139</v>
      </c>
      <c r="AU124" s="153" t="s">
        <v>82</v>
      </c>
      <c r="AV124" s="13" t="s">
        <v>82</v>
      </c>
      <c r="AW124" s="13" t="s">
        <v>33</v>
      </c>
      <c r="AX124" s="13" t="s">
        <v>72</v>
      </c>
      <c r="AY124" s="153" t="s">
        <v>128</v>
      </c>
    </row>
    <row r="125" spans="2:65" s="14" customFormat="1">
      <c r="B125" s="159"/>
      <c r="D125" s="146" t="s">
        <v>139</v>
      </c>
      <c r="E125" s="160" t="s">
        <v>3</v>
      </c>
      <c r="F125" s="161" t="s">
        <v>142</v>
      </c>
      <c r="H125" s="162">
        <v>21</v>
      </c>
      <c r="I125" s="163"/>
      <c r="L125" s="159"/>
      <c r="M125" s="164"/>
      <c r="T125" s="165"/>
      <c r="AT125" s="160" t="s">
        <v>139</v>
      </c>
      <c r="AU125" s="160" t="s">
        <v>82</v>
      </c>
      <c r="AV125" s="14" t="s">
        <v>135</v>
      </c>
      <c r="AW125" s="14" t="s">
        <v>33</v>
      </c>
      <c r="AX125" s="14" t="s">
        <v>80</v>
      </c>
      <c r="AY125" s="160" t="s">
        <v>128</v>
      </c>
    </row>
    <row r="126" spans="2:65" s="1" customFormat="1" ht="44.25" customHeight="1">
      <c r="B126" s="127"/>
      <c r="C126" s="128" t="s">
        <v>161</v>
      </c>
      <c r="D126" s="128" t="s">
        <v>130</v>
      </c>
      <c r="E126" s="129" t="s">
        <v>284</v>
      </c>
      <c r="F126" s="130" t="s">
        <v>285</v>
      </c>
      <c r="G126" s="131" t="s">
        <v>186</v>
      </c>
      <c r="H126" s="132">
        <v>79.36</v>
      </c>
      <c r="I126" s="133"/>
      <c r="J126" s="134">
        <f>ROUND(I126*H126,2)</f>
        <v>0</v>
      </c>
      <c r="K126" s="130" t="s">
        <v>134</v>
      </c>
      <c r="L126" s="32"/>
      <c r="M126" s="135" t="s">
        <v>3</v>
      </c>
      <c r="N126" s="136" t="s">
        <v>43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135</v>
      </c>
      <c r="AT126" s="139" t="s">
        <v>130</v>
      </c>
      <c r="AU126" s="139" t="s">
        <v>82</v>
      </c>
      <c r="AY126" s="17" t="s">
        <v>128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80</v>
      </c>
      <c r="BK126" s="140">
        <f>ROUND(I126*H126,2)</f>
        <v>0</v>
      </c>
      <c r="BL126" s="17" t="s">
        <v>135</v>
      </c>
      <c r="BM126" s="139" t="s">
        <v>919</v>
      </c>
    </row>
    <row r="127" spans="2:65" s="1" customFormat="1">
      <c r="B127" s="32"/>
      <c r="D127" s="141" t="s">
        <v>137</v>
      </c>
      <c r="F127" s="142" t="s">
        <v>920</v>
      </c>
      <c r="I127" s="143"/>
      <c r="L127" s="32"/>
      <c r="M127" s="144"/>
      <c r="T127" s="53"/>
      <c r="AT127" s="17" t="s">
        <v>137</v>
      </c>
      <c r="AU127" s="17" t="s">
        <v>82</v>
      </c>
    </row>
    <row r="128" spans="2:65" s="13" customFormat="1">
      <c r="B128" s="152"/>
      <c r="D128" s="146" t="s">
        <v>139</v>
      </c>
      <c r="E128" s="153" t="s">
        <v>3</v>
      </c>
      <c r="F128" s="154" t="s">
        <v>921</v>
      </c>
      <c r="H128" s="155">
        <v>79.36</v>
      </c>
      <c r="I128" s="156"/>
      <c r="L128" s="152"/>
      <c r="M128" s="157"/>
      <c r="T128" s="158"/>
      <c r="AT128" s="153" t="s">
        <v>139</v>
      </c>
      <c r="AU128" s="153" t="s">
        <v>82</v>
      </c>
      <c r="AV128" s="13" t="s">
        <v>82</v>
      </c>
      <c r="AW128" s="13" t="s">
        <v>33</v>
      </c>
      <c r="AX128" s="13" t="s">
        <v>72</v>
      </c>
      <c r="AY128" s="153" t="s">
        <v>128</v>
      </c>
    </row>
    <row r="129" spans="2:65" s="14" customFormat="1">
      <c r="B129" s="159"/>
      <c r="D129" s="146" t="s">
        <v>139</v>
      </c>
      <c r="E129" s="160" t="s">
        <v>3</v>
      </c>
      <c r="F129" s="161" t="s">
        <v>142</v>
      </c>
      <c r="H129" s="162">
        <v>79.36</v>
      </c>
      <c r="I129" s="163"/>
      <c r="L129" s="159"/>
      <c r="M129" s="164"/>
      <c r="T129" s="165"/>
      <c r="AT129" s="160" t="s">
        <v>139</v>
      </c>
      <c r="AU129" s="160" t="s">
        <v>82</v>
      </c>
      <c r="AV129" s="14" t="s">
        <v>135</v>
      </c>
      <c r="AW129" s="14" t="s">
        <v>33</v>
      </c>
      <c r="AX129" s="14" t="s">
        <v>80</v>
      </c>
      <c r="AY129" s="160" t="s">
        <v>128</v>
      </c>
    </row>
    <row r="130" spans="2:65" s="1" customFormat="1" ht="44.25" customHeight="1">
      <c r="B130" s="127"/>
      <c r="C130" s="128" t="s">
        <v>166</v>
      </c>
      <c r="D130" s="128" t="s">
        <v>130</v>
      </c>
      <c r="E130" s="129" t="s">
        <v>922</v>
      </c>
      <c r="F130" s="130" t="s">
        <v>923</v>
      </c>
      <c r="G130" s="131" t="s">
        <v>186</v>
      </c>
      <c r="H130" s="132">
        <v>21</v>
      </c>
      <c r="I130" s="133"/>
      <c r="J130" s="134">
        <f>ROUND(I130*H130,2)</f>
        <v>0</v>
      </c>
      <c r="K130" s="130" t="s">
        <v>134</v>
      </c>
      <c r="L130" s="32"/>
      <c r="M130" s="135" t="s">
        <v>3</v>
      </c>
      <c r="N130" s="136" t="s">
        <v>43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135</v>
      </c>
      <c r="AT130" s="139" t="s">
        <v>130</v>
      </c>
      <c r="AU130" s="139" t="s">
        <v>82</v>
      </c>
      <c r="AY130" s="17" t="s">
        <v>128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80</v>
      </c>
      <c r="BK130" s="140">
        <f>ROUND(I130*H130,2)</f>
        <v>0</v>
      </c>
      <c r="BL130" s="17" t="s">
        <v>135</v>
      </c>
      <c r="BM130" s="139" t="s">
        <v>924</v>
      </c>
    </row>
    <row r="131" spans="2:65" s="1" customFormat="1">
      <c r="B131" s="32"/>
      <c r="D131" s="141" t="s">
        <v>137</v>
      </c>
      <c r="F131" s="142" t="s">
        <v>925</v>
      </c>
      <c r="I131" s="143"/>
      <c r="L131" s="32"/>
      <c r="M131" s="144"/>
      <c r="T131" s="53"/>
      <c r="AT131" s="17" t="s">
        <v>137</v>
      </c>
      <c r="AU131" s="17" t="s">
        <v>82</v>
      </c>
    </row>
    <row r="132" spans="2:65" s="13" customFormat="1">
      <c r="B132" s="152"/>
      <c r="D132" s="146" t="s">
        <v>139</v>
      </c>
      <c r="E132" s="153" t="s">
        <v>3</v>
      </c>
      <c r="F132" s="154" t="s">
        <v>8</v>
      </c>
      <c r="H132" s="155">
        <v>21</v>
      </c>
      <c r="I132" s="156"/>
      <c r="L132" s="152"/>
      <c r="M132" s="157"/>
      <c r="T132" s="158"/>
      <c r="AT132" s="153" t="s">
        <v>139</v>
      </c>
      <c r="AU132" s="153" t="s">
        <v>82</v>
      </c>
      <c r="AV132" s="13" t="s">
        <v>82</v>
      </c>
      <c r="AW132" s="13" t="s">
        <v>33</v>
      </c>
      <c r="AX132" s="13" t="s">
        <v>72</v>
      </c>
      <c r="AY132" s="153" t="s">
        <v>128</v>
      </c>
    </row>
    <row r="133" spans="2:65" s="14" customFormat="1">
      <c r="B133" s="159"/>
      <c r="D133" s="146" t="s">
        <v>139</v>
      </c>
      <c r="E133" s="160" t="s">
        <v>3</v>
      </c>
      <c r="F133" s="161" t="s">
        <v>142</v>
      </c>
      <c r="H133" s="162">
        <v>21</v>
      </c>
      <c r="I133" s="163"/>
      <c r="L133" s="159"/>
      <c r="M133" s="164"/>
      <c r="T133" s="165"/>
      <c r="AT133" s="160" t="s">
        <v>139</v>
      </c>
      <c r="AU133" s="160" t="s">
        <v>82</v>
      </c>
      <c r="AV133" s="14" t="s">
        <v>135</v>
      </c>
      <c r="AW133" s="14" t="s">
        <v>33</v>
      </c>
      <c r="AX133" s="14" t="s">
        <v>80</v>
      </c>
      <c r="AY133" s="160" t="s">
        <v>128</v>
      </c>
    </row>
    <row r="134" spans="2:65" s="1" customFormat="1" ht="37.9" customHeight="1">
      <c r="B134" s="127"/>
      <c r="C134" s="128" t="s">
        <v>171</v>
      </c>
      <c r="D134" s="128" t="s">
        <v>130</v>
      </c>
      <c r="E134" s="129" t="s">
        <v>306</v>
      </c>
      <c r="F134" s="130" t="s">
        <v>307</v>
      </c>
      <c r="G134" s="131" t="s">
        <v>223</v>
      </c>
      <c r="H134" s="132">
        <v>309.52499999999998</v>
      </c>
      <c r="I134" s="133"/>
      <c r="J134" s="134">
        <f>ROUND(I134*H134,2)</f>
        <v>0</v>
      </c>
      <c r="K134" s="130" t="s">
        <v>187</v>
      </c>
      <c r="L134" s="32"/>
      <c r="M134" s="135" t="s">
        <v>3</v>
      </c>
      <c r="N134" s="136" t="s">
        <v>43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135</v>
      </c>
      <c r="AT134" s="139" t="s">
        <v>130</v>
      </c>
      <c r="AU134" s="139" t="s">
        <v>82</v>
      </c>
      <c r="AY134" s="17" t="s">
        <v>128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80</v>
      </c>
      <c r="BK134" s="140">
        <f>ROUND(I134*H134,2)</f>
        <v>0</v>
      </c>
      <c r="BL134" s="17" t="s">
        <v>135</v>
      </c>
      <c r="BM134" s="139" t="s">
        <v>926</v>
      </c>
    </row>
    <row r="135" spans="2:65" s="13" customFormat="1">
      <c r="B135" s="152"/>
      <c r="D135" s="146" t="s">
        <v>139</v>
      </c>
      <c r="E135" s="153" t="s">
        <v>3</v>
      </c>
      <c r="F135" s="154" t="s">
        <v>927</v>
      </c>
      <c r="H135" s="155">
        <v>400.30500000000001</v>
      </c>
      <c r="I135" s="156"/>
      <c r="L135" s="152"/>
      <c r="M135" s="157"/>
      <c r="T135" s="158"/>
      <c r="AT135" s="153" t="s">
        <v>139</v>
      </c>
      <c r="AU135" s="153" t="s">
        <v>82</v>
      </c>
      <c r="AV135" s="13" t="s">
        <v>82</v>
      </c>
      <c r="AW135" s="13" t="s">
        <v>33</v>
      </c>
      <c r="AX135" s="13" t="s">
        <v>72</v>
      </c>
      <c r="AY135" s="153" t="s">
        <v>128</v>
      </c>
    </row>
    <row r="136" spans="2:65" s="13" customFormat="1">
      <c r="B136" s="152"/>
      <c r="D136" s="146" t="s">
        <v>139</v>
      </c>
      <c r="E136" s="153" t="s">
        <v>3</v>
      </c>
      <c r="F136" s="154" t="s">
        <v>928</v>
      </c>
      <c r="H136" s="155">
        <v>-90.78</v>
      </c>
      <c r="I136" s="156"/>
      <c r="L136" s="152"/>
      <c r="M136" s="157"/>
      <c r="T136" s="158"/>
      <c r="AT136" s="153" t="s">
        <v>139</v>
      </c>
      <c r="AU136" s="153" t="s">
        <v>82</v>
      </c>
      <c r="AV136" s="13" t="s">
        <v>82</v>
      </c>
      <c r="AW136" s="13" t="s">
        <v>33</v>
      </c>
      <c r="AX136" s="13" t="s">
        <v>72</v>
      </c>
      <c r="AY136" s="153" t="s">
        <v>128</v>
      </c>
    </row>
    <row r="137" spans="2:65" s="14" customFormat="1">
      <c r="B137" s="159"/>
      <c r="D137" s="146" t="s">
        <v>139</v>
      </c>
      <c r="E137" s="160" t="s">
        <v>3</v>
      </c>
      <c r="F137" s="161" t="s">
        <v>142</v>
      </c>
      <c r="H137" s="162">
        <v>309.52499999999998</v>
      </c>
      <c r="I137" s="163"/>
      <c r="L137" s="159"/>
      <c r="M137" s="164"/>
      <c r="T137" s="165"/>
      <c r="AT137" s="160" t="s">
        <v>139</v>
      </c>
      <c r="AU137" s="160" t="s">
        <v>82</v>
      </c>
      <c r="AV137" s="14" t="s">
        <v>135</v>
      </c>
      <c r="AW137" s="14" t="s">
        <v>33</v>
      </c>
      <c r="AX137" s="14" t="s">
        <v>80</v>
      </c>
      <c r="AY137" s="160" t="s">
        <v>128</v>
      </c>
    </row>
    <row r="138" spans="2:65" s="1" customFormat="1" ht="55.5" customHeight="1">
      <c r="B138" s="127"/>
      <c r="C138" s="128" t="s">
        <v>178</v>
      </c>
      <c r="D138" s="128" t="s">
        <v>130</v>
      </c>
      <c r="E138" s="129" t="s">
        <v>301</v>
      </c>
      <c r="F138" s="130" t="s">
        <v>302</v>
      </c>
      <c r="G138" s="131" t="s">
        <v>223</v>
      </c>
      <c r="H138" s="132">
        <v>309.52499999999998</v>
      </c>
      <c r="I138" s="133"/>
      <c r="J138" s="134">
        <f>ROUND(I138*H138,2)</f>
        <v>0</v>
      </c>
      <c r="K138" s="130" t="s">
        <v>187</v>
      </c>
      <c r="L138" s="32"/>
      <c r="M138" s="135" t="s">
        <v>3</v>
      </c>
      <c r="N138" s="136" t="s">
        <v>43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135</v>
      </c>
      <c r="AT138" s="139" t="s">
        <v>130</v>
      </c>
      <c r="AU138" s="139" t="s">
        <v>82</v>
      </c>
      <c r="AY138" s="17" t="s">
        <v>128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80</v>
      </c>
      <c r="BK138" s="140">
        <f>ROUND(I138*H138,2)</f>
        <v>0</v>
      </c>
      <c r="BL138" s="17" t="s">
        <v>135</v>
      </c>
      <c r="BM138" s="139" t="s">
        <v>929</v>
      </c>
    </row>
    <row r="139" spans="2:65" s="13" customFormat="1">
      <c r="B139" s="152"/>
      <c r="D139" s="146" t="s">
        <v>139</v>
      </c>
      <c r="E139" s="153" t="s">
        <v>3</v>
      </c>
      <c r="F139" s="154" t="s">
        <v>930</v>
      </c>
      <c r="H139" s="155">
        <v>309.52499999999998</v>
      </c>
      <c r="I139" s="156"/>
      <c r="L139" s="152"/>
      <c r="M139" s="157"/>
      <c r="T139" s="158"/>
      <c r="AT139" s="153" t="s">
        <v>139</v>
      </c>
      <c r="AU139" s="153" t="s">
        <v>82</v>
      </c>
      <c r="AV139" s="13" t="s">
        <v>82</v>
      </c>
      <c r="AW139" s="13" t="s">
        <v>33</v>
      </c>
      <c r="AX139" s="13" t="s">
        <v>72</v>
      </c>
      <c r="AY139" s="153" t="s">
        <v>128</v>
      </c>
    </row>
    <row r="140" spans="2:65" s="14" customFormat="1">
      <c r="B140" s="159"/>
      <c r="D140" s="146" t="s">
        <v>139</v>
      </c>
      <c r="E140" s="160" t="s">
        <v>3</v>
      </c>
      <c r="F140" s="161" t="s">
        <v>142</v>
      </c>
      <c r="H140" s="162">
        <v>309.52499999999998</v>
      </c>
      <c r="I140" s="163"/>
      <c r="L140" s="159"/>
      <c r="M140" s="164"/>
      <c r="T140" s="165"/>
      <c r="AT140" s="160" t="s">
        <v>139</v>
      </c>
      <c r="AU140" s="160" t="s">
        <v>82</v>
      </c>
      <c r="AV140" s="14" t="s">
        <v>135</v>
      </c>
      <c r="AW140" s="14" t="s">
        <v>33</v>
      </c>
      <c r="AX140" s="14" t="s">
        <v>80</v>
      </c>
      <c r="AY140" s="160" t="s">
        <v>128</v>
      </c>
    </row>
    <row r="141" spans="2:65" s="1" customFormat="1" ht="16.5" customHeight="1">
      <c r="B141" s="127"/>
      <c r="C141" s="128" t="s">
        <v>183</v>
      </c>
      <c r="D141" s="128" t="s">
        <v>130</v>
      </c>
      <c r="E141" s="129" t="s">
        <v>311</v>
      </c>
      <c r="F141" s="130" t="s">
        <v>312</v>
      </c>
      <c r="G141" s="131" t="s">
        <v>223</v>
      </c>
      <c r="H141" s="132">
        <v>309.52499999999998</v>
      </c>
      <c r="I141" s="133"/>
      <c r="J141" s="134">
        <f>ROUND(I141*H141,2)</f>
        <v>0</v>
      </c>
      <c r="K141" s="130" t="s">
        <v>187</v>
      </c>
      <c r="L141" s="32"/>
      <c r="M141" s="135" t="s">
        <v>3</v>
      </c>
      <c r="N141" s="136" t="s">
        <v>43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135</v>
      </c>
      <c r="AT141" s="139" t="s">
        <v>130</v>
      </c>
      <c r="AU141" s="139" t="s">
        <v>82</v>
      </c>
      <c r="AY141" s="17" t="s">
        <v>128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80</v>
      </c>
      <c r="BK141" s="140">
        <f>ROUND(I141*H141,2)</f>
        <v>0</v>
      </c>
      <c r="BL141" s="17" t="s">
        <v>135</v>
      </c>
      <c r="BM141" s="139" t="s">
        <v>931</v>
      </c>
    </row>
    <row r="142" spans="2:65" s="13" customFormat="1">
      <c r="B142" s="152"/>
      <c r="D142" s="146" t="s">
        <v>139</v>
      </c>
      <c r="E142" s="153" t="s">
        <v>3</v>
      </c>
      <c r="F142" s="154" t="s">
        <v>930</v>
      </c>
      <c r="H142" s="155">
        <v>309.52499999999998</v>
      </c>
      <c r="I142" s="156"/>
      <c r="L142" s="152"/>
      <c r="M142" s="157"/>
      <c r="T142" s="158"/>
      <c r="AT142" s="153" t="s">
        <v>139</v>
      </c>
      <c r="AU142" s="153" t="s">
        <v>82</v>
      </c>
      <c r="AV142" s="13" t="s">
        <v>82</v>
      </c>
      <c r="AW142" s="13" t="s">
        <v>33</v>
      </c>
      <c r="AX142" s="13" t="s">
        <v>72</v>
      </c>
      <c r="AY142" s="153" t="s">
        <v>128</v>
      </c>
    </row>
    <row r="143" spans="2:65" s="14" customFormat="1">
      <c r="B143" s="159"/>
      <c r="D143" s="146" t="s">
        <v>139</v>
      </c>
      <c r="E143" s="160" t="s">
        <v>3</v>
      </c>
      <c r="F143" s="161" t="s">
        <v>142</v>
      </c>
      <c r="H143" s="162">
        <v>309.52499999999998</v>
      </c>
      <c r="I143" s="163"/>
      <c r="L143" s="159"/>
      <c r="M143" s="164"/>
      <c r="T143" s="165"/>
      <c r="AT143" s="160" t="s">
        <v>139</v>
      </c>
      <c r="AU143" s="160" t="s">
        <v>82</v>
      </c>
      <c r="AV143" s="14" t="s">
        <v>135</v>
      </c>
      <c r="AW143" s="14" t="s">
        <v>33</v>
      </c>
      <c r="AX143" s="14" t="s">
        <v>80</v>
      </c>
      <c r="AY143" s="160" t="s">
        <v>128</v>
      </c>
    </row>
    <row r="144" spans="2:65" s="1" customFormat="1" ht="24.2" customHeight="1">
      <c r="B144" s="127"/>
      <c r="C144" s="128" t="s">
        <v>190</v>
      </c>
      <c r="D144" s="128" t="s">
        <v>130</v>
      </c>
      <c r="E144" s="129" t="s">
        <v>314</v>
      </c>
      <c r="F144" s="130" t="s">
        <v>315</v>
      </c>
      <c r="G144" s="131" t="s">
        <v>316</v>
      </c>
      <c r="H144" s="132">
        <v>557.14499999999998</v>
      </c>
      <c r="I144" s="133"/>
      <c r="J144" s="134">
        <f>ROUND(I144*H144,2)</f>
        <v>0</v>
      </c>
      <c r="K144" s="130" t="s">
        <v>187</v>
      </c>
      <c r="L144" s="32"/>
      <c r="M144" s="135" t="s">
        <v>3</v>
      </c>
      <c r="N144" s="136" t="s">
        <v>43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135</v>
      </c>
      <c r="AT144" s="139" t="s">
        <v>130</v>
      </c>
      <c r="AU144" s="139" t="s">
        <v>82</v>
      </c>
      <c r="AY144" s="17" t="s">
        <v>128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7" t="s">
        <v>80</v>
      </c>
      <c r="BK144" s="140">
        <f>ROUND(I144*H144,2)</f>
        <v>0</v>
      </c>
      <c r="BL144" s="17" t="s">
        <v>135</v>
      </c>
      <c r="BM144" s="139" t="s">
        <v>932</v>
      </c>
    </row>
    <row r="145" spans="2:65" s="13" customFormat="1">
      <c r="B145" s="152"/>
      <c r="D145" s="146" t="s">
        <v>139</v>
      </c>
      <c r="E145" s="153" t="s">
        <v>3</v>
      </c>
      <c r="F145" s="154" t="s">
        <v>933</v>
      </c>
      <c r="H145" s="155">
        <v>557.14499999999998</v>
      </c>
      <c r="I145" s="156"/>
      <c r="L145" s="152"/>
      <c r="M145" s="157"/>
      <c r="T145" s="158"/>
      <c r="AT145" s="153" t="s">
        <v>139</v>
      </c>
      <c r="AU145" s="153" t="s">
        <v>82</v>
      </c>
      <c r="AV145" s="13" t="s">
        <v>82</v>
      </c>
      <c r="AW145" s="13" t="s">
        <v>33</v>
      </c>
      <c r="AX145" s="13" t="s">
        <v>72</v>
      </c>
      <c r="AY145" s="153" t="s">
        <v>128</v>
      </c>
    </row>
    <row r="146" spans="2:65" s="14" customFormat="1">
      <c r="B146" s="159"/>
      <c r="D146" s="146" t="s">
        <v>139</v>
      </c>
      <c r="E146" s="160" t="s">
        <v>3</v>
      </c>
      <c r="F146" s="161" t="s">
        <v>142</v>
      </c>
      <c r="H146" s="162">
        <v>557.14499999999998</v>
      </c>
      <c r="I146" s="163"/>
      <c r="L146" s="159"/>
      <c r="M146" s="164"/>
      <c r="T146" s="165"/>
      <c r="AT146" s="160" t="s">
        <v>139</v>
      </c>
      <c r="AU146" s="160" t="s">
        <v>82</v>
      </c>
      <c r="AV146" s="14" t="s">
        <v>135</v>
      </c>
      <c r="AW146" s="14" t="s">
        <v>33</v>
      </c>
      <c r="AX146" s="14" t="s">
        <v>80</v>
      </c>
      <c r="AY146" s="160" t="s">
        <v>128</v>
      </c>
    </row>
    <row r="147" spans="2:65" s="1" customFormat="1" ht="44.25" customHeight="1">
      <c r="B147" s="127"/>
      <c r="C147" s="128" t="s">
        <v>196</v>
      </c>
      <c r="D147" s="128" t="s">
        <v>130</v>
      </c>
      <c r="E147" s="129" t="s">
        <v>934</v>
      </c>
      <c r="F147" s="130" t="s">
        <v>935</v>
      </c>
      <c r="G147" s="131" t="s">
        <v>223</v>
      </c>
      <c r="H147" s="132">
        <v>284.26299999999998</v>
      </c>
      <c r="I147" s="133"/>
      <c r="J147" s="134">
        <f>ROUND(I147*H147,2)</f>
        <v>0</v>
      </c>
      <c r="K147" s="130" t="s">
        <v>134</v>
      </c>
      <c r="L147" s="32"/>
      <c r="M147" s="135" t="s">
        <v>3</v>
      </c>
      <c r="N147" s="136" t="s">
        <v>43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135</v>
      </c>
      <c r="AT147" s="139" t="s">
        <v>130</v>
      </c>
      <c r="AU147" s="139" t="s">
        <v>82</v>
      </c>
      <c r="AY147" s="17" t="s">
        <v>128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80</v>
      </c>
      <c r="BK147" s="140">
        <f>ROUND(I147*H147,2)</f>
        <v>0</v>
      </c>
      <c r="BL147" s="17" t="s">
        <v>135</v>
      </c>
      <c r="BM147" s="139" t="s">
        <v>936</v>
      </c>
    </row>
    <row r="148" spans="2:65" s="1" customFormat="1">
      <c r="B148" s="32"/>
      <c r="D148" s="141" t="s">
        <v>137</v>
      </c>
      <c r="F148" s="142" t="s">
        <v>937</v>
      </c>
      <c r="I148" s="143"/>
      <c r="L148" s="32"/>
      <c r="M148" s="144"/>
      <c r="T148" s="53"/>
      <c r="AT148" s="17" t="s">
        <v>137</v>
      </c>
      <c r="AU148" s="17" t="s">
        <v>82</v>
      </c>
    </row>
    <row r="149" spans="2:65" s="13" customFormat="1">
      <c r="B149" s="152"/>
      <c r="D149" s="146" t="s">
        <v>139</v>
      </c>
      <c r="E149" s="153" t="s">
        <v>3</v>
      </c>
      <c r="F149" s="154" t="s">
        <v>930</v>
      </c>
      <c r="H149" s="155">
        <v>309.52499999999998</v>
      </c>
      <c r="I149" s="156"/>
      <c r="L149" s="152"/>
      <c r="M149" s="157"/>
      <c r="T149" s="158"/>
      <c r="AT149" s="153" t="s">
        <v>139</v>
      </c>
      <c r="AU149" s="153" t="s">
        <v>82</v>
      </c>
      <c r="AV149" s="13" t="s">
        <v>82</v>
      </c>
      <c r="AW149" s="13" t="s">
        <v>33</v>
      </c>
      <c r="AX149" s="13" t="s">
        <v>72</v>
      </c>
      <c r="AY149" s="153" t="s">
        <v>128</v>
      </c>
    </row>
    <row r="150" spans="2:65" s="13" customFormat="1">
      <c r="B150" s="152"/>
      <c r="D150" s="146" t="s">
        <v>139</v>
      </c>
      <c r="E150" s="153" t="s">
        <v>3</v>
      </c>
      <c r="F150" s="154" t="s">
        <v>938</v>
      </c>
      <c r="H150" s="155">
        <v>-19.661999999999999</v>
      </c>
      <c r="I150" s="156"/>
      <c r="L150" s="152"/>
      <c r="M150" s="157"/>
      <c r="T150" s="158"/>
      <c r="AT150" s="153" t="s">
        <v>139</v>
      </c>
      <c r="AU150" s="153" t="s">
        <v>82</v>
      </c>
      <c r="AV150" s="13" t="s">
        <v>82</v>
      </c>
      <c r="AW150" s="13" t="s">
        <v>33</v>
      </c>
      <c r="AX150" s="13" t="s">
        <v>72</v>
      </c>
      <c r="AY150" s="153" t="s">
        <v>128</v>
      </c>
    </row>
    <row r="151" spans="2:65" s="13" customFormat="1">
      <c r="B151" s="152"/>
      <c r="D151" s="146" t="s">
        <v>139</v>
      </c>
      <c r="E151" s="153" t="s">
        <v>3</v>
      </c>
      <c r="F151" s="154" t="s">
        <v>939</v>
      </c>
      <c r="H151" s="155">
        <v>-0.5</v>
      </c>
      <c r="I151" s="156"/>
      <c r="L151" s="152"/>
      <c r="M151" s="157"/>
      <c r="T151" s="158"/>
      <c r="AT151" s="153" t="s">
        <v>139</v>
      </c>
      <c r="AU151" s="153" t="s">
        <v>82</v>
      </c>
      <c r="AV151" s="13" t="s">
        <v>82</v>
      </c>
      <c r="AW151" s="13" t="s">
        <v>33</v>
      </c>
      <c r="AX151" s="13" t="s">
        <v>72</v>
      </c>
      <c r="AY151" s="153" t="s">
        <v>128</v>
      </c>
    </row>
    <row r="152" spans="2:65" s="13" customFormat="1">
      <c r="B152" s="152"/>
      <c r="D152" s="146" t="s">
        <v>139</v>
      </c>
      <c r="E152" s="153" t="s">
        <v>3</v>
      </c>
      <c r="F152" s="154" t="s">
        <v>940</v>
      </c>
      <c r="H152" s="155">
        <v>-4.2</v>
      </c>
      <c r="I152" s="156"/>
      <c r="L152" s="152"/>
      <c r="M152" s="157"/>
      <c r="T152" s="158"/>
      <c r="AT152" s="153" t="s">
        <v>139</v>
      </c>
      <c r="AU152" s="153" t="s">
        <v>82</v>
      </c>
      <c r="AV152" s="13" t="s">
        <v>82</v>
      </c>
      <c r="AW152" s="13" t="s">
        <v>33</v>
      </c>
      <c r="AX152" s="13" t="s">
        <v>72</v>
      </c>
      <c r="AY152" s="153" t="s">
        <v>128</v>
      </c>
    </row>
    <row r="153" spans="2:65" s="13" customFormat="1">
      <c r="B153" s="152"/>
      <c r="D153" s="146" t="s">
        <v>139</v>
      </c>
      <c r="E153" s="153" t="s">
        <v>3</v>
      </c>
      <c r="F153" s="154" t="s">
        <v>941</v>
      </c>
      <c r="H153" s="155">
        <v>-0.7</v>
      </c>
      <c r="I153" s="156"/>
      <c r="L153" s="152"/>
      <c r="M153" s="157"/>
      <c r="T153" s="158"/>
      <c r="AT153" s="153" t="s">
        <v>139</v>
      </c>
      <c r="AU153" s="153" t="s">
        <v>82</v>
      </c>
      <c r="AV153" s="13" t="s">
        <v>82</v>
      </c>
      <c r="AW153" s="13" t="s">
        <v>33</v>
      </c>
      <c r="AX153" s="13" t="s">
        <v>72</v>
      </c>
      <c r="AY153" s="153" t="s">
        <v>128</v>
      </c>
    </row>
    <row r="154" spans="2:65" s="13" customFormat="1">
      <c r="B154" s="152"/>
      <c r="D154" s="146" t="s">
        <v>139</v>
      </c>
      <c r="E154" s="153" t="s">
        <v>3</v>
      </c>
      <c r="F154" s="154" t="s">
        <v>942</v>
      </c>
      <c r="H154" s="155">
        <v>-0.2</v>
      </c>
      <c r="I154" s="156"/>
      <c r="L154" s="152"/>
      <c r="M154" s="157"/>
      <c r="T154" s="158"/>
      <c r="AT154" s="153" t="s">
        <v>139</v>
      </c>
      <c r="AU154" s="153" t="s">
        <v>82</v>
      </c>
      <c r="AV154" s="13" t="s">
        <v>82</v>
      </c>
      <c r="AW154" s="13" t="s">
        <v>33</v>
      </c>
      <c r="AX154" s="13" t="s">
        <v>72</v>
      </c>
      <c r="AY154" s="153" t="s">
        <v>128</v>
      </c>
    </row>
    <row r="155" spans="2:65" s="15" customFormat="1">
      <c r="B155" s="166"/>
      <c r="D155" s="146" t="s">
        <v>139</v>
      </c>
      <c r="E155" s="167" t="s">
        <v>3</v>
      </c>
      <c r="F155" s="168" t="s">
        <v>255</v>
      </c>
      <c r="H155" s="169">
        <v>284.26300000000003</v>
      </c>
      <c r="I155" s="170"/>
      <c r="L155" s="166"/>
      <c r="M155" s="171"/>
      <c r="T155" s="172"/>
      <c r="AT155" s="167" t="s">
        <v>139</v>
      </c>
      <c r="AU155" s="167" t="s">
        <v>82</v>
      </c>
      <c r="AV155" s="15" t="s">
        <v>147</v>
      </c>
      <c r="AW155" s="15" t="s">
        <v>33</v>
      </c>
      <c r="AX155" s="15" t="s">
        <v>72</v>
      </c>
      <c r="AY155" s="167" t="s">
        <v>128</v>
      </c>
    </row>
    <row r="156" spans="2:65" s="14" customFormat="1">
      <c r="B156" s="159"/>
      <c r="D156" s="146" t="s">
        <v>139</v>
      </c>
      <c r="E156" s="160" t="s">
        <v>3</v>
      </c>
      <c r="F156" s="161" t="s">
        <v>142</v>
      </c>
      <c r="H156" s="162">
        <v>284.26300000000003</v>
      </c>
      <c r="I156" s="163"/>
      <c r="L156" s="159"/>
      <c r="M156" s="164"/>
      <c r="T156" s="165"/>
      <c r="AT156" s="160" t="s">
        <v>139</v>
      </c>
      <c r="AU156" s="160" t="s">
        <v>82</v>
      </c>
      <c r="AV156" s="14" t="s">
        <v>135</v>
      </c>
      <c r="AW156" s="14" t="s">
        <v>33</v>
      </c>
      <c r="AX156" s="14" t="s">
        <v>80</v>
      </c>
      <c r="AY156" s="160" t="s">
        <v>128</v>
      </c>
    </row>
    <row r="157" spans="2:65" s="1" customFormat="1" ht="16.5" customHeight="1">
      <c r="B157" s="127"/>
      <c r="C157" s="173" t="s">
        <v>201</v>
      </c>
      <c r="D157" s="173" t="s">
        <v>328</v>
      </c>
      <c r="E157" s="174" t="s">
        <v>943</v>
      </c>
      <c r="F157" s="175" t="s">
        <v>944</v>
      </c>
      <c r="G157" s="176" t="s">
        <v>316</v>
      </c>
      <c r="H157" s="177">
        <v>134.63999999999999</v>
      </c>
      <c r="I157" s="178"/>
      <c r="J157" s="179">
        <f>ROUND(I157*H157,2)</f>
        <v>0</v>
      </c>
      <c r="K157" s="175" t="s">
        <v>134</v>
      </c>
      <c r="L157" s="180"/>
      <c r="M157" s="181" t="s">
        <v>3</v>
      </c>
      <c r="N157" s="182" t="s">
        <v>43</v>
      </c>
      <c r="P157" s="137">
        <f>O157*H157</f>
        <v>0</v>
      </c>
      <c r="Q157" s="137">
        <v>1</v>
      </c>
      <c r="R157" s="137">
        <f>Q157*H157</f>
        <v>134.63999999999999</v>
      </c>
      <c r="S157" s="137">
        <v>0</v>
      </c>
      <c r="T157" s="138">
        <f>S157*H157</f>
        <v>0</v>
      </c>
      <c r="AR157" s="139" t="s">
        <v>171</v>
      </c>
      <c r="AT157" s="139" t="s">
        <v>328</v>
      </c>
      <c r="AU157" s="139" t="s">
        <v>82</v>
      </c>
      <c r="AY157" s="17" t="s">
        <v>128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7" t="s">
        <v>80</v>
      </c>
      <c r="BK157" s="140">
        <f>ROUND(I157*H157,2)</f>
        <v>0</v>
      </c>
      <c r="BL157" s="17" t="s">
        <v>135</v>
      </c>
      <c r="BM157" s="139" t="s">
        <v>945</v>
      </c>
    </row>
    <row r="158" spans="2:65" s="13" customFormat="1">
      <c r="B158" s="152"/>
      <c r="D158" s="146" t="s">
        <v>139</v>
      </c>
      <c r="E158" s="153" t="s">
        <v>3</v>
      </c>
      <c r="F158" s="154" t="s">
        <v>946</v>
      </c>
      <c r="H158" s="155">
        <v>134.63999999999999</v>
      </c>
      <c r="I158" s="156"/>
      <c r="L158" s="152"/>
      <c r="M158" s="157"/>
      <c r="T158" s="158"/>
      <c r="AT158" s="153" t="s">
        <v>139</v>
      </c>
      <c r="AU158" s="153" t="s">
        <v>82</v>
      </c>
      <c r="AV158" s="13" t="s">
        <v>82</v>
      </c>
      <c r="AW158" s="13" t="s">
        <v>33</v>
      </c>
      <c r="AX158" s="13" t="s">
        <v>72</v>
      </c>
      <c r="AY158" s="153" t="s">
        <v>128</v>
      </c>
    </row>
    <row r="159" spans="2:65" s="14" customFormat="1">
      <c r="B159" s="159"/>
      <c r="D159" s="146" t="s">
        <v>139</v>
      </c>
      <c r="E159" s="160" t="s">
        <v>3</v>
      </c>
      <c r="F159" s="161" t="s">
        <v>142</v>
      </c>
      <c r="H159" s="162">
        <v>134.63999999999999</v>
      </c>
      <c r="I159" s="163"/>
      <c r="L159" s="159"/>
      <c r="M159" s="164"/>
      <c r="T159" s="165"/>
      <c r="AT159" s="160" t="s">
        <v>139</v>
      </c>
      <c r="AU159" s="160" t="s">
        <v>82</v>
      </c>
      <c r="AV159" s="14" t="s">
        <v>135</v>
      </c>
      <c r="AW159" s="14" t="s">
        <v>33</v>
      </c>
      <c r="AX159" s="14" t="s">
        <v>80</v>
      </c>
      <c r="AY159" s="160" t="s">
        <v>128</v>
      </c>
    </row>
    <row r="160" spans="2:65" s="1" customFormat="1" ht="16.5" customHeight="1">
      <c r="B160" s="127"/>
      <c r="C160" s="173" t="s">
        <v>177</v>
      </c>
      <c r="D160" s="173" t="s">
        <v>328</v>
      </c>
      <c r="E160" s="174" t="s">
        <v>947</v>
      </c>
      <c r="F160" s="175" t="s">
        <v>948</v>
      </c>
      <c r="G160" s="176" t="s">
        <v>316</v>
      </c>
      <c r="H160" s="177">
        <v>490.73899999999998</v>
      </c>
      <c r="I160" s="178"/>
      <c r="J160" s="179">
        <f>ROUND(I160*H160,2)</f>
        <v>0</v>
      </c>
      <c r="K160" s="175" t="s">
        <v>134</v>
      </c>
      <c r="L160" s="180"/>
      <c r="M160" s="181" t="s">
        <v>3</v>
      </c>
      <c r="N160" s="182" t="s">
        <v>43</v>
      </c>
      <c r="P160" s="137">
        <f>O160*H160</f>
        <v>0</v>
      </c>
      <c r="Q160" s="137">
        <v>1</v>
      </c>
      <c r="R160" s="137">
        <f>Q160*H160</f>
        <v>490.73899999999998</v>
      </c>
      <c r="S160" s="137">
        <v>0</v>
      </c>
      <c r="T160" s="138">
        <f>S160*H160</f>
        <v>0</v>
      </c>
      <c r="AR160" s="139" t="s">
        <v>171</v>
      </c>
      <c r="AT160" s="139" t="s">
        <v>328</v>
      </c>
      <c r="AU160" s="139" t="s">
        <v>82</v>
      </c>
      <c r="AY160" s="17" t="s">
        <v>128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7" t="s">
        <v>80</v>
      </c>
      <c r="BK160" s="140">
        <f>ROUND(I160*H160,2)</f>
        <v>0</v>
      </c>
      <c r="BL160" s="17" t="s">
        <v>135</v>
      </c>
      <c r="BM160" s="139" t="s">
        <v>949</v>
      </c>
    </row>
    <row r="161" spans="2:65" s="13" customFormat="1">
      <c r="B161" s="152"/>
      <c r="D161" s="146" t="s">
        <v>139</v>
      </c>
      <c r="E161" s="153" t="s">
        <v>3</v>
      </c>
      <c r="F161" s="154" t="s">
        <v>950</v>
      </c>
      <c r="H161" s="155">
        <v>490.73899999999998</v>
      </c>
      <c r="I161" s="156"/>
      <c r="L161" s="152"/>
      <c r="M161" s="157"/>
      <c r="T161" s="158"/>
      <c r="AT161" s="153" t="s">
        <v>139</v>
      </c>
      <c r="AU161" s="153" t="s">
        <v>82</v>
      </c>
      <c r="AV161" s="13" t="s">
        <v>82</v>
      </c>
      <c r="AW161" s="13" t="s">
        <v>33</v>
      </c>
      <c r="AX161" s="13" t="s">
        <v>72</v>
      </c>
      <c r="AY161" s="153" t="s">
        <v>128</v>
      </c>
    </row>
    <row r="162" spans="2:65" s="14" customFormat="1">
      <c r="B162" s="159"/>
      <c r="D162" s="146" t="s">
        <v>139</v>
      </c>
      <c r="E162" s="160" t="s">
        <v>3</v>
      </c>
      <c r="F162" s="161" t="s">
        <v>142</v>
      </c>
      <c r="H162" s="162">
        <v>490.73899999999998</v>
      </c>
      <c r="I162" s="163"/>
      <c r="L162" s="159"/>
      <c r="M162" s="164"/>
      <c r="T162" s="165"/>
      <c r="AT162" s="160" t="s">
        <v>139</v>
      </c>
      <c r="AU162" s="160" t="s">
        <v>82</v>
      </c>
      <c r="AV162" s="14" t="s">
        <v>135</v>
      </c>
      <c r="AW162" s="14" t="s">
        <v>33</v>
      </c>
      <c r="AX162" s="14" t="s">
        <v>80</v>
      </c>
      <c r="AY162" s="160" t="s">
        <v>128</v>
      </c>
    </row>
    <row r="163" spans="2:65" s="1" customFormat="1" ht="55.5" customHeight="1">
      <c r="B163" s="127"/>
      <c r="C163" s="128" t="s">
        <v>9</v>
      </c>
      <c r="D163" s="128" t="s">
        <v>130</v>
      </c>
      <c r="E163" s="129" t="s">
        <v>342</v>
      </c>
      <c r="F163" s="130" t="s">
        <v>343</v>
      </c>
      <c r="G163" s="131" t="s">
        <v>186</v>
      </c>
      <c r="H163" s="132">
        <v>102</v>
      </c>
      <c r="I163" s="133"/>
      <c r="J163" s="134">
        <f>ROUND(I163*H163,2)</f>
        <v>0</v>
      </c>
      <c r="K163" s="130" t="s">
        <v>187</v>
      </c>
      <c r="L163" s="32"/>
      <c r="M163" s="135" t="s">
        <v>3</v>
      </c>
      <c r="N163" s="136" t="s">
        <v>43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135</v>
      </c>
      <c r="AT163" s="139" t="s">
        <v>130</v>
      </c>
      <c r="AU163" s="139" t="s">
        <v>82</v>
      </c>
      <c r="AY163" s="17" t="s">
        <v>128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7" t="s">
        <v>80</v>
      </c>
      <c r="BK163" s="140">
        <f>ROUND(I163*H163,2)</f>
        <v>0</v>
      </c>
      <c r="BL163" s="17" t="s">
        <v>135</v>
      </c>
      <c r="BM163" s="139" t="s">
        <v>951</v>
      </c>
    </row>
    <row r="164" spans="2:65" s="12" customFormat="1">
      <c r="B164" s="145"/>
      <c r="D164" s="146" t="s">
        <v>139</v>
      </c>
      <c r="E164" s="147" t="s">
        <v>3</v>
      </c>
      <c r="F164" s="148" t="s">
        <v>349</v>
      </c>
      <c r="H164" s="147" t="s">
        <v>3</v>
      </c>
      <c r="I164" s="149"/>
      <c r="L164" s="145"/>
      <c r="M164" s="150"/>
      <c r="T164" s="151"/>
      <c r="AT164" s="147" t="s">
        <v>139</v>
      </c>
      <c r="AU164" s="147" t="s">
        <v>82</v>
      </c>
      <c r="AV164" s="12" t="s">
        <v>80</v>
      </c>
      <c r="AW164" s="12" t="s">
        <v>33</v>
      </c>
      <c r="AX164" s="12" t="s">
        <v>72</v>
      </c>
      <c r="AY164" s="147" t="s">
        <v>128</v>
      </c>
    </row>
    <row r="165" spans="2:65" s="13" customFormat="1">
      <c r="B165" s="152"/>
      <c r="D165" s="146" t="s">
        <v>139</v>
      </c>
      <c r="E165" s="153" t="s">
        <v>3</v>
      </c>
      <c r="F165" s="154" t="s">
        <v>664</v>
      </c>
      <c r="H165" s="155">
        <v>102</v>
      </c>
      <c r="I165" s="156"/>
      <c r="L165" s="152"/>
      <c r="M165" s="157"/>
      <c r="T165" s="158"/>
      <c r="AT165" s="153" t="s">
        <v>139</v>
      </c>
      <c r="AU165" s="153" t="s">
        <v>82</v>
      </c>
      <c r="AV165" s="13" t="s">
        <v>82</v>
      </c>
      <c r="AW165" s="13" t="s">
        <v>33</v>
      </c>
      <c r="AX165" s="13" t="s">
        <v>72</v>
      </c>
      <c r="AY165" s="153" t="s">
        <v>128</v>
      </c>
    </row>
    <row r="166" spans="2:65" s="15" customFormat="1">
      <c r="B166" s="166"/>
      <c r="D166" s="146" t="s">
        <v>139</v>
      </c>
      <c r="E166" s="167" t="s">
        <v>3</v>
      </c>
      <c r="F166" s="168" t="s">
        <v>255</v>
      </c>
      <c r="H166" s="169">
        <v>102</v>
      </c>
      <c r="I166" s="170"/>
      <c r="L166" s="166"/>
      <c r="M166" s="171"/>
      <c r="T166" s="172"/>
      <c r="AT166" s="167" t="s">
        <v>139</v>
      </c>
      <c r="AU166" s="167" t="s">
        <v>82</v>
      </c>
      <c r="AV166" s="15" t="s">
        <v>147</v>
      </c>
      <c r="AW166" s="15" t="s">
        <v>33</v>
      </c>
      <c r="AX166" s="15" t="s">
        <v>72</v>
      </c>
      <c r="AY166" s="167" t="s">
        <v>128</v>
      </c>
    </row>
    <row r="167" spans="2:65" s="14" customFormat="1">
      <c r="B167" s="159"/>
      <c r="D167" s="146" t="s">
        <v>139</v>
      </c>
      <c r="E167" s="160" t="s">
        <v>3</v>
      </c>
      <c r="F167" s="161" t="s">
        <v>142</v>
      </c>
      <c r="H167" s="162">
        <v>102</v>
      </c>
      <c r="I167" s="163"/>
      <c r="L167" s="159"/>
      <c r="M167" s="164"/>
      <c r="T167" s="165"/>
      <c r="AT167" s="160" t="s">
        <v>139</v>
      </c>
      <c r="AU167" s="160" t="s">
        <v>82</v>
      </c>
      <c r="AV167" s="14" t="s">
        <v>135</v>
      </c>
      <c r="AW167" s="14" t="s">
        <v>33</v>
      </c>
      <c r="AX167" s="14" t="s">
        <v>80</v>
      </c>
      <c r="AY167" s="160" t="s">
        <v>128</v>
      </c>
    </row>
    <row r="168" spans="2:65" s="1" customFormat="1" ht="37.9" customHeight="1">
      <c r="B168" s="127"/>
      <c r="C168" s="128" t="s">
        <v>216</v>
      </c>
      <c r="D168" s="128" t="s">
        <v>130</v>
      </c>
      <c r="E168" s="129" t="s">
        <v>361</v>
      </c>
      <c r="F168" s="130" t="s">
        <v>362</v>
      </c>
      <c r="G168" s="131" t="s">
        <v>186</v>
      </c>
      <c r="H168" s="132">
        <v>102</v>
      </c>
      <c r="I168" s="133"/>
      <c r="J168" s="134">
        <f>ROUND(I168*H168,2)</f>
        <v>0</v>
      </c>
      <c r="K168" s="130" t="s">
        <v>187</v>
      </c>
      <c r="L168" s="32"/>
      <c r="M168" s="135" t="s">
        <v>3</v>
      </c>
      <c r="N168" s="136" t="s">
        <v>43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135</v>
      </c>
      <c r="AT168" s="139" t="s">
        <v>130</v>
      </c>
      <c r="AU168" s="139" t="s">
        <v>82</v>
      </c>
      <c r="AY168" s="17" t="s">
        <v>128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7" t="s">
        <v>80</v>
      </c>
      <c r="BK168" s="140">
        <f>ROUND(I168*H168,2)</f>
        <v>0</v>
      </c>
      <c r="BL168" s="17" t="s">
        <v>135</v>
      </c>
      <c r="BM168" s="139" t="s">
        <v>952</v>
      </c>
    </row>
    <row r="169" spans="2:65" s="13" customFormat="1">
      <c r="B169" s="152"/>
      <c r="D169" s="146" t="s">
        <v>139</v>
      </c>
      <c r="E169" s="153" t="s">
        <v>3</v>
      </c>
      <c r="F169" s="154" t="s">
        <v>664</v>
      </c>
      <c r="H169" s="155">
        <v>102</v>
      </c>
      <c r="I169" s="156"/>
      <c r="L169" s="152"/>
      <c r="M169" s="157"/>
      <c r="T169" s="158"/>
      <c r="AT169" s="153" t="s">
        <v>139</v>
      </c>
      <c r="AU169" s="153" t="s">
        <v>82</v>
      </c>
      <c r="AV169" s="13" t="s">
        <v>82</v>
      </c>
      <c r="AW169" s="13" t="s">
        <v>33</v>
      </c>
      <c r="AX169" s="13" t="s">
        <v>72</v>
      </c>
      <c r="AY169" s="153" t="s">
        <v>128</v>
      </c>
    </row>
    <row r="170" spans="2:65" s="14" customFormat="1">
      <c r="B170" s="159"/>
      <c r="D170" s="146" t="s">
        <v>139</v>
      </c>
      <c r="E170" s="160" t="s">
        <v>3</v>
      </c>
      <c r="F170" s="161" t="s">
        <v>142</v>
      </c>
      <c r="H170" s="162">
        <v>102</v>
      </c>
      <c r="I170" s="163"/>
      <c r="L170" s="159"/>
      <c r="M170" s="164"/>
      <c r="T170" s="165"/>
      <c r="AT170" s="160" t="s">
        <v>139</v>
      </c>
      <c r="AU170" s="160" t="s">
        <v>82</v>
      </c>
      <c r="AV170" s="14" t="s">
        <v>135</v>
      </c>
      <c r="AW170" s="14" t="s">
        <v>33</v>
      </c>
      <c r="AX170" s="14" t="s">
        <v>80</v>
      </c>
      <c r="AY170" s="160" t="s">
        <v>128</v>
      </c>
    </row>
    <row r="171" spans="2:65" s="1" customFormat="1" ht="21.75" customHeight="1">
      <c r="B171" s="127"/>
      <c r="C171" s="173" t="s">
        <v>220</v>
      </c>
      <c r="D171" s="173" t="s">
        <v>328</v>
      </c>
      <c r="E171" s="174" t="s">
        <v>365</v>
      </c>
      <c r="F171" s="175" t="s">
        <v>366</v>
      </c>
      <c r="G171" s="176" t="s">
        <v>367</v>
      </c>
      <c r="H171" s="177">
        <v>3.06</v>
      </c>
      <c r="I171" s="178"/>
      <c r="J171" s="179">
        <f>ROUND(I171*H171,2)</f>
        <v>0</v>
      </c>
      <c r="K171" s="175" t="s">
        <v>187</v>
      </c>
      <c r="L171" s="180"/>
      <c r="M171" s="181" t="s">
        <v>3</v>
      </c>
      <c r="N171" s="182" t="s">
        <v>43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171</v>
      </c>
      <c r="AT171" s="139" t="s">
        <v>328</v>
      </c>
      <c r="AU171" s="139" t="s">
        <v>82</v>
      </c>
      <c r="AY171" s="17" t="s">
        <v>128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80</v>
      </c>
      <c r="BK171" s="140">
        <f>ROUND(I171*H171,2)</f>
        <v>0</v>
      </c>
      <c r="BL171" s="17" t="s">
        <v>135</v>
      </c>
      <c r="BM171" s="139" t="s">
        <v>953</v>
      </c>
    </row>
    <row r="172" spans="2:65" s="13" customFormat="1">
      <c r="B172" s="152"/>
      <c r="D172" s="146" t="s">
        <v>139</v>
      </c>
      <c r="F172" s="154" t="s">
        <v>954</v>
      </c>
      <c r="H172" s="155">
        <v>3.06</v>
      </c>
      <c r="I172" s="156"/>
      <c r="L172" s="152"/>
      <c r="M172" s="157"/>
      <c r="T172" s="158"/>
      <c r="AT172" s="153" t="s">
        <v>139</v>
      </c>
      <c r="AU172" s="153" t="s">
        <v>82</v>
      </c>
      <c r="AV172" s="13" t="s">
        <v>82</v>
      </c>
      <c r="AW172" s="13" t="s">
        <v>4</v>
      </c>
      <c r="AX172" s="13" t="s">
        <v>80</v>
      </c>
      <c r="AY172" s="153" t="s">
        <v>128</v>
      </c>
    </row>
    <row r="173" spans="2:65" s="11" customFormat="1" ht="22.9" customHeight="1">
      <c r="B173" s="115"/>
      <c r="D173" s="116" t="s">
        <v>71</v>
      </c>
      <c r="E173" s="125" t="s">
        <v>82</v>
      </c>
      <c r="F173" s="125" t="s">
        <v>503</v>
      </c>
      <c r="I173" s="118"/>
      <c r="J173" s="126">
        <f>BK173</f>
        <v>0</v>
      </c>
      <c r="L173" s="115"/>
      <c r="M173" s="120"/>
      <c r="P173" s="121">
        <f>SUM(P174:P180)</f>
        <v>0</v>
      </c>
      <c r="R173" s="121">
        <f>SUM(R174:R180)</f>
        <v>9.1900999999999997E-2</v>
      </c>
      <c r="T173" s="122">
        <f>SUM(T174:T180)</f>
        <v>0</v>
      </c>
      <c r="AR173" s="116" t="s">
        <v>80</v>
      </c>
      <c r="AT173" s="123" t="s">
        <v>71</v>
      </c>
      <c r="AU173" s="123" t="s">
        <v>80</v>
      </c>
      <c r="AY173" s="116" t="s">
        <v>128</v>
      </c>
      <c r="BK173" s="124">
        <f>SUM(BK174:BK180)</f>
        <v>0</v>
      </c>
    </row>
    <row r="174" spans="2:65" s="1" customFormat="1" ht="37.9" customHeight="1">
      <c r="B174" s="127"/>
      <c r="C174" s="128" t="s">
        <v>227</v>
      </c>
      <c r="D174" s="128" t="s">
        <v>130</v>
      </c>
      <c r="E174" s="129" t="s">
        <v>955</v>
      </c>
      <c r="F174" s="130" t="s">
        <v>956</v>
      </c>
      <c r="G174" s="131" t="s">
        <v>186</v>
      </c>
      <c r="H174" s="132">
        <v>232</v>
      </c>
      <c r="I174" s="133"/>
      <c r="J174" s="134">
        <f>ROUND(I174*H174,2)</f>
        <v>0</v>
      </c>
      <c r="K174" s="130" t="s">
        <v>134</v>
      </c>
      <c r="L174" s="32"/>
      <c r="M174" s="135" t="s">
        <v>3</v>
      </c>
      <c r="N174" s="136" t="s">
        <v>43</v>
      </c>
      <c r="P174" s="137">
        <f>O174*H174</f>
        <v>0</v>
      </c>
      <c r="Q174" s="137">
        <v>1E-4</v>
      </c>
      <c r="R174" s="137">
        <f>Q174*H174</f>
        <v>2.3200000000000002E-2</v>
      </c>
      <c r="S174" s="137">
        <v>0</v>
      </c>
      <c r="T174" s="138">
        <f>S174*H174</f>
        <v>0</v>
      </c>
      <c r="AR174" s="139" t="s">
        <v>135</v>
      </c>
      <c r="AT174" s="139" t="s">
        <v>130</v>
      </c>
      <c r="AU174" s="139" t="s">
        <v>82</v>
      </c>
      <c r="AY174" s="17" t="s">
        <v>128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80</v>
      </c>
      <c r="BK174" s="140">
        <f>ROUND(I174*H174,2)</f>
        <v>0</v>
      </c>
      <c r="BL174" s="17" t="s">
        <v>135</v>
      </c>
      <c r="BM174" s="139" t="s">
        <v>957</v>
      </c>
    </row>
    <row r="175" spans="2:65" s="1" customFormat="1">
      <c r="B175" s="32"/>
      <c r="D175" s="141" t="s">
        <v>137</v>
      </c>
      <c r="F175" s="142" t="s">
        <v>958</v>
      </c>
      <c r="I175" s="143"/>
      <c r="L175" s="32"/>
      <c r="M175" s="144"/>
      <c r="T175" s="53"/>
      <c r="AT175" s="17" t="s">
        <v>137</v>
      </c>
      <c r="AU175" s="17" t="s">
        <v>82</v>
      </c>
    </row>
    <row r="176" spans="2:65" s="12" customFormat="1">
      <c r="B176" s="145"/>
      <c r="D176" s="146" t="s">
        <v>139</v>
      </c>
      <c r="E176" s="147" t="s">
        <v>3</v>
      </c>
      <c r="F176" s="148" t="s">
        <v>959</v>
      </c>
      <c r="H176" s="147" t="s">
        <v>3</v>
      </c>
      <c r="I176" s="149"/>
      <c r="L176" s="145"/>
      <c r="M176" s="150"/>
      <c r="T176" s="151"/>
      <c r="AT176" s="147" t="s">
        <v>139</v>
      </c>
      <c r="AU176" s="147" t="s">
        <v>82</v>
      </c>
      <c r="AV176" s="12" t="s">
        <v>80</v>
      </c>
      <c r="AW176" s="12" t="s">
        <v>33</v>
      </c>
      <c r="AX176" s="12" t="s">
        <v>72</v>
      </c>
      <c r="AY176" s="147" t="s">
        <v>128</v>
      </c>
    </row>
    <row r="177" spans="2:65" s="13" customFormat="1">
      <c r="B177" s="152"/>
      <c r="D177" s="146" t="s">
        <v>139</v>
      </c>
      <c r="E177" s="153" t="s">
        <v>3</v>
      </c>
      <c r="F177" s="154" t="s">
        <v>960</v>
      </c>
      <c r="H177" s="155">
        <v>232</v>
      </c>
      <c r="I177" s="156"/>
      <c r="L177" s="152"/>
      <c r="M177" s="157"/>
      <c r="T177" s="158"/>
      <c r="AT177" s="153" t="s">
        <v>139</v>
      </c>
      <c r="AU177" s="153" t="s">
        <v>82</v>
      </c>
      <c r="AV177" s="13" t="s">
        <v>82</v>
      </c>
      <c r="AW177" s="13" t="s">
        <v>33</v>
      </c>
      <c r="AX177" s="13" t="s">
        <v>72</v>
      </c>
      <c r="AY177" s="153" t="s">
        <v>128</v>
      </c>
    </row>
    <row r="178" spans="2:65" s="14" customFormat="1">
      <c r="B178" s="159"/>
      <c r="D178" s="146" t="s">
        <v>139</v>
      </c>
      <c r="E178" s="160" t="s">
        <v>3</v>
      </c>
      <c r="F178" s="161" t="s">
        <v>142</v>
      </c>
      <c r="H178" s="162">
        <v>232</v>
      </c>
      <c r="I178" s="163"/>
      <c r="L178" s="159"/>
      <c r="M178" s="164"/>
      <c r="T178" s="165"/>
      <c r="AT178" s="160" t="s">
        <v>139</v>
      </c>
      <c r="AU178" s="160" t="s">
        <v>82</v>
      </c>
      <c r="AV178" s="14" t="s">
        <v>135</v>
      </c>
      <c r="AW178" s="14" t="s">
        <v>33</v>
      </c>
      <c r="AX178" s="14" t="s">
        <v>80</v>
      </c>
      <c r="AY178" s="160" t="s">
        <v>128</v>
      </c>
    </row>
    <row r="179" spans="2:65" s="1" customFormat="1" ht="24.2" customHeight="1">
      <c r="B179" s="127"/>
      <c r="C179" s="173" t="s">
        <v>235</v>
      </c>
      <c r="D179" s="173" t="s">
        <v>328</v>
      </c>
      <c r="E179" s="174" t="s">
        <v>961</v>
      </c>
      <c r="F179" s="175" t="s">
        <v>962</v>
      </c>
      <c r="G179" s="176" t="s">
        <v>186</v>
      </c>
      <c r="H179" s="177">
        <v>274.80399999999997</v>
      </c>
      <c r="I179" s="178"/>
      <c r="J179" s="179">
        <f>ROUND(I179*H179,2)</f>
        <v>0</v>
      </c>
      <c r="K179" s="175" t="s">
        <v>134</v>
      </c>
      <c r="L179" s="180"/>
      <c r="M179" s="181" t="s">
        <v>3</v>
      </c>
      <c r="N179" s="182" t="s">
        <v>43</v>
      </c>
      <c r="P179" s="137">
        <f>O179*H179</f>
        <v>0</v>
      </c>
      <c r="Q179" s="137">
        <v>2.5000000000000001E-4</v>
      </c>
      <c r="R179" s="137">
        <f>Q179*H179</f>
        <v>6.8700999999999998E-2</v>
      </c>
      <c r="S179" s="137">
        <v>0</v>
      </c>
      <c r="T179" s="138">
        <f>S179*H179</f>
        <v>0</v>
      </c>
      <c r="AR179" s="139" t="s">
        <v>171</v>
      </c>
      <c r="AT179" s="139" t="s">
        <v>328</v>
      </c>
      <c r="AU179" s="139" t="s">
        <v>82</v>
      </c>
      <c r="AY179" s="17" t="s">
        <v>128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7" t="s">
        <v>80</v>
      </c>
      <c r="BK179" s="140">
        <f>ROUND(I179*H179,2)</f>
        <v>0</v>
      </c>
      <c r="BL179" s="17" t="s">
        <v>135</v>
      </c>
      <c r="BM179" s="139" t="s">
        <v>963</v>
      </c>
    </row>
    <row r="180" spans="2:65" s="13" customFormat="1">
      <c r="B180" s="152"/>
      <c r="D180" s="146" t="s">
        <v>139</v>
      </c>
      <c r="F180" s="154" t="s">
        <v>964</v>
      </c>
      <c r="H180" s="155">
        <v>274.80399999999997</v>
      </c>
      <c r="I180" s="156"/>
      <c r="L180" s="152"/>
      <c r="M180" s="157"/>
      <c r="T180" s="158"/>
      <c r="AT180" s="153" t="s">
        <v>139</v>
      </c>
      <c r="AU180" s="153" t="s">
        <v>82</v>
      </c>
      <c r="AV180" s="13" t="s">
        <v>82</v>
      </c>
      <c r="AW180" s="13" t="s">
        <v>4</v>
      </c>
      <c r="AX180" s="13" t="s">
        <v>80</v>
      </c>
      <c r="AY180" s="153" t="s">
        <v>128</v>
      </c>
    </row>
    <row r="181" spans="2:65" s="11" customFormat="1" ht="22.9" customHeight="1">
      <c r="B181" s="115"/>
      <c r="D181" s="116" t="s">
        <v>71</v>
      </c>
      <c r="E181" s="125" t="s">
        <v>147</v>
      </c>
      <c r="F181" s="125" t="s">
        <v>520</v>
      </c>
      <c r="I181" s="118"/>
      <c r="J181" s="126">
        <f>BK181</f>
        <v>0</v>
      </c>
      <c r="L181" s="115"/>
      <c r="M181" s="120"/>
      <c r="P181" s="121">
        <f>SUM(P182:P187)</f>
        <v>0</v>
      </c>
      <c r="R181" s="121">
        <f>SUM(R182:R187)</f>
        <v>0</v>
      </c>
      <c r="T181" s="122">
        <f>SUM(T182:T187)</f>
        <v>0</v>
      </c>
      <c r="AR181" s="116" t="s">
        <v>80</v>
      </c>
      <c r="AT181" s="123" t="s">
        <v>71</v>
      </c>
      <c r="AU181" s="123" t="s">
        <v>80</v>
      </c>
      <c r="AY181" s="116" t="s">
        <v>128</v>
      </c>
      <c r="BK181" s="124">
        <f>SUM(BK182:BK187)</f>
        <v>0</v>
      </c>
    </row>
    <row r="182" spans="2:65" s="1" customFormat="1" ht="24.2" customHeight="1">
      <c r="B182" s="127"/>
      <c r="C182" s="128" t="s">
        <v>239</v>
      </c>
      <c r="D182" s="128" t="s">
        <v>130</v>
      </c>
      <c r="E182" s="129" t="s">
        <v>965</v>
      </c>
      <c r="F182" s="130" t="s">
        <v>966</v>
      </c>
      <c r="G182" s="131" t="s">
        <v>133</v>
      </c>
      <c r="H182" s="132">
        <v>1</v>
      </c>
      <c r="I182" s="133"/>
      <c r="J182" s="134">
        <f>ROUND(I182*H182,2)</f>
        <v>0</v>
      </c>
      <c r="K182" s="130" t="s">
        <v>134</v>
      </c>
      <c r="L182" s="32"/>
      <c r="M182" s="135" t="s">
        <v>3</v>
      </c>
      <c r="N182" s="136" t="s">
        <v>43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135</v>
      </c>
      <c r="AT182" s="139" t="s">
        <v>130</v>
      </c>
      <c r="AU182" s="139" t="s">
        <v>82</v>
      </c>
      <c r="AY182" s="17" t="s">
        <v>128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80</v>
      </c>
      <c r="BK182" s="140">
        <f>ROUND(I182*H182,2)</f>
        <v>0</v>
      </c>
      <c r="BL182" s="17" t="s">
        <v>135</v>
      </c>
      <c r="BM182" s="139" t="s">
        <v>967</v>
      </c>
    </row>
    <row r="183" spans="2:65" s="1" customFormat="1">
      <c r="B183" s="32"/>
      <c r="D183" s="141" t="s">
        <v>137</v>
      </c>
      <c r="F183" s="142" t="s">
        <v>968</v>
      </c>
      <c r="I183" s="143"/>
      <c r="L183" s="32"/>
      <c r="M183" s="144"/>
      <c r="T183" s="53"/>
      <c r="AT183" s="17" t="s">
        <v>137</v>
      </c>
      <c r="AU183" s="17" t="s">
        <v>82</v>
      </c>
    </row>
    <row r="184" spans="2:65" s="1" customFormat="1" ht="16.5" customHeight="1">
      <c r="B184" s="127"/>
      <c r="C184" s="173" t="s">
        <v>8</v>
      </c>
      <c r="D184" s="173" t="s">
        <v>328</v>
      </c>
      <c r="E184" s="174" t="s">
        <v>753</v>
      </c>
      <c r="F184" s="175" t="s">
        <v>969</v>
      </c>
      <c r="G184" s="176" t="s">
        <v>133</v>
      </c>
      <c r="H184" s="177">
        <v>1</v>
      </c>
      <c r="I184" s="178"/>
      <c r="J184" s="179">
        <f>ROUND(I184*H184,2)</f>
        <v>0</v>
      </c>
      <c r="K184" s="175" t="s">
        <v>175</v>
      </c>
      <c r="L184" s="180"/>
      <c r="M184" s="181" t="s">
        <v>3</v>
      </c>
      <c r="N184" s="182" t="s">
        <v>43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171</v>
      </c>
      <c r="AT184" s="139" t="s">
        <v>328</v>
      </c>
      <c r="AU184" s="139" t="s">
        <v>82</v>
      </c>
      <c r="AY184" s="17" t="s">
        <v>128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80</v>
      </c>
      <c r="BK184" s="140">
        <f>ROUND(I184*H184,2)</f>
        <v>0</v>
      </c>
      <c r="BL184" s="17" t="s">
        <v>135</v>
      </c>
      <c r="BM184" s="139" t="s">
        <v>970</v>
      </c>
    </row>
    <row r="185" spans="2:65" s="12" customFormat="1">
      <c r="B185" s="145"/>
      <c r="D185" s="146" t="s">
        <v>139</v>
      </c>
      <c r="E185" s="147" t="s">
        <v>3</v>
      </c>
      <c r="F185" s="148" t="s">
        <v>971</v>
      </c>
      <c r="H185" s="147" t="s">
        <v>3</v>
      </c>
      <c r="I185" s="149"/>
      <c r="L185" s="145"/>
      <c r="M185" s="150"/>
      <c r="T185" s="151"/>
      <c r="AT185" s="147" t="s">
        <v>139</v>
      </c>
      <c r="AU185" s="147" t="s">
        <v>82</v>
      </c>
      <c r="AV185" s="12" t="s">
        <v>80</v>
      </c>
      <c r="AW185" s="12" t="s">
        <v>33</v>
      </c>
      <c r="AX185" s="12" t="s">
        <v>72</v>
      </c>
      <c r="AY185" s="147" t="s">
        <v>128</v>
      </c>
    </row>
    <row r="186" spans="2:65" s="13" customFormat="1">
      <c r="B186" s="152"/>
      <c r="D186" s="146" t="s">
        <v>139</v>
      </c>
      <c r="E186" s="153" t="s">
        <v>3</v>
      </c>
      <c r="F186" s="154" t="s">
        <v>80</v>
      </c>
      <c r="H186" s="155">
        <v>1</v>
      </c>
      <c r="I186" s="156"/>
      <c r="L186" s="152"/>
      <c r="M186" s="157"/>
      <c r="T186" s="158"/>
      <c r="AT186" s="153" t="s">
        <v>139</v>
      </c>
      <c r="AU186" s="153" t="s">
        <v>82</v>
      </c>
      <c r="AV186" s="13" t="s">
        <v>82</v>
      </c>
      <c r="AW186" s="13" t="s">
        <v>33</v>
      </c>
      <c r="AX186" s="13" t="s">
        <v>72</v>
      </c>
      <c r="AY186" s="153" t="s">
        <v>128</v>
      </c>
    </row>
    <row r="187" spans="2:65" s="14" customFormat="1">
      <c r="B187" s="159"/>
      <c r="D187" s="146" t="s">
        <v>139</v>
      </c>
      <c r="E187" s="160" t="s">
        <v>3</v>
      </c>
      <c r="F187" s="161" t="s">
        <v>142</v>
      </c>
      <c r="H187" s="162">
        <v>1</v>
      </c>
      <c r="I187" s="163"/>
      <c r="L187" s="159"/>
      <c r="M187" s="164"/>
      <c r="T187" s="165"/>
      <c r="AT187" s="160" t="s">
        <v>139</v>
      </c>
      <c r="AU187" s="160" t="s">
        <v>82</v>
      </c>
      <c r="AV187" s="14" t="s">
        <v>135</v>
      </c>
      <c r="AW187" s="14" t="s">
        <v>33</v>
      </c>
      <c r="AX187" s="14" t="s">
        <v>80</v>
      </c>
      <c r="AY187" s="160" t="s">
        <v>128</v>
      </c>
    </row>
    <row r="188" spans="2:65" s="11" customFormat="1" ht="22.9" customHeight="1">
      <c r="B188" s="115"/>
      <c r="D188" s="116" t="s">
        <v>71</v>
      </c>
      <c r="E188" s="125" t="s">
        <v>135</v>
      </c>
      <c r="F188" s="125" t="s">
        <v>527</v>
      </c>
      <c r="I188" s="118"/>
      <c r="J188" s="126">
        <f>BK188</f>
        <v>0</v>
      </c>
      <c r="L188" s="115"/>
      <c r="M188" s="120"/>
      <c r="P188" s="121">
        <f>SUM(P189:P194)</f>
        <v>0</v>
      </c>
      <c r="R188" s="121">
        <f>SUM(R189:R194)</f>
        <v>0</v>
      </c>
      <c r="T188" s="122">
        <f>SUM(T189:T194)</f>
        <v>0</v>
      </c>
      <c r="AR188" s="116" t="s">
        <v>80</v>
      </c>
      <c r="AT188" s="123" t="s">
        <v>71</v>
      </c>
      <c r="AU188" s="123" t="s">
        <v>80</v>
      </c>
      <c r="AY188" s="116" t="s">
        <v>128</v>
      </c>
      <c r="BK188" s="124">
        <f>SUM(BK189:BK194)</f>
        <v>0</v>
      </c>
    </row>
    <row r="189" spans="2:65" s="1" customFormat="1" ht="33" customHeight="1">
      <c r="B189" s="127"/>
      <c r="C189" s="128" t="s">
        <v>248</v>
      </c>
      <c r="D189" s="128" t="s">
        <v>130</v>
      </c>
      <c r="E189" s="129" t="s">
        <v>972</v>
      </c>
      <c r="F189" s="130" t="s">
        <v>973</v>
      </c>
      <c r="G189" s="131" t="s">
        <v>223</v>
      </c>
      <c r="H189" s="132">
        <v>19.661999999999999</v>
      </c>
      <c r="I189" s="133"/>
      <c r="J189" s="134">
        <f>ROUND(I189*H189,2)</f>
        <v>0</v>
      </c>
      <c r="K189" s="130" t="s">
        <v>134</v>
      </c>
      <c r="L189" s="32"/>
      <c r="M189" s="135" t="s">
        <v>3</v>
      </c>
      <c r="N189" s="136" t="s">
        <v>43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135</v>
      </c>
      <c r="AT189" s="139" t="s">
        <v>130</v>
      </c>
      <c r="AU189" s="139" t="s">
        <v>82</v>
      </c>
      <c r="AY189" s="17" t="s">
        <v>128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7" t="s">
        <v>80</v>
      </c>
      <c r="BK189" s="140">
        <f>ROUND(I189*H189,2)</f>
        <v>0</v>
      </c>
      <c r="BL189" s="17" t="s">
        <v>135</v>
      </c>
      <c r="BM189" s="139" t="s">
        <v>974</v>
      </c>
    </row>
    <row r="190" spans="2:65" s="1" customFormat="1">
      <c r="B190" s="32"/>
      <c r="D190" s="141" t="s">
        <v>137</v>
      </c>
      <c r="F190" s="142" t="s">
        <v>975</v>
      </c>
      <c r="I190" s="143"/>
      <c r="L190" s="32"/>
      <c r="M190" s="144"/>
      <c r="T190" s="53"/>
      <c r="AT190" s="17" t="s">
        <v>137</v>
      </c>
      <c r="AU190" s="17" t="s">
        <v>82</v>
      </c>
    </row>
    <row r="191" spans="2:65" s="13" customFormat="1">
      <c r="B191" s="152"/>
      <c r="D191" s="146" t="s">
        <v>139</v>
      </c>
      <c r="E191" s="153" t="s">
        <v>3</v>
      </c>
      <c r="F191" s="154" t="s">
        <v>976</v>
      </c>
      <c r="H191" s="155">
        <v>14.85</v>
      </c>
      <c r="I191" s="156"/>
      <c r="L191" s="152"/>
      <c r="M191" s="157"/>
      <c r="T191" s="158"/>
      <c r="AT191" s="153" t="s">
        <v>139</v>
      </c>
      <c r="AU191" s="153" t="s">
        <v>82</v>
      </c>
      <c r="AV191" s="13" t="s">
        <v>82</v>
      </c>
      <c r="AW191" s="13" t="s">
        <v>33</v>
      </c>
      <c r="AX191" s="13" t="s">
        <v>72</v>
      </c>
      <c r="AY191" s="153" t="s">
        <v>128</v>
      </c>
    </row>
    <row r="192" spans="2:65" s="13" customFormat="1">
      <c r="B192" s="152"/>
      <c r="D192" s="146" t="s">
        <v>139</v>
      </c>
      <c r="E192" s="153" t="s">
        <v>3</v>
      </c>
      <c r="F192" s="154" t="s">
        <v>977</v>
      </c>
      <c r="H192" s="155">
        <v>2.7719999999999998</v>
      </c>
      <c r="I192" s="156"/>
      <c r="L192" s="152"/>
      <c r="M192" s="157"/>
      <c r="T192" s="158"/>
      <c r="AT192" s="153" t="s">
        <v>139</v>
      </c>
      <c r="AU192" s="153" t="s">
        <v>82</v>
      </c>
      <c r="AV192" s="13" t="s">
        <v>82</v>
      </c>
      <c r="AW192" s="13" t="s">
        <v>33</v>
      </c>
      <c r="AX192" s="13" t="s">
        <v>72</v>
      </c>
      <c r="AY192" s="153" t="s">
        <v>128</v>
      </c>
    </row>
    <row r="193" spans="2:65" s="13" customFormat="1">
      <c r="B193" s="152"/>
      <c r="D193" s="146" t="s">
        <v>139</v>
      </c>
      <c r="E193" s="153" t="s">
        <v>3</v>
      </c>
      <c r="F193" s="154" t="s">
        <v>978</v>
      </c>
      <c r="H193" s="155">
        <v>2.04</v>
      </c>
      <c r="I193" s="156"/>
      <c r="L193" s="152"/>
      <c r="M193" s="157"/>
      <c r="T193" s="158"/>
      <c r="AT193" s="153" t="s">
        <v>139</v>
      </c>
      <c r="AU193" s="153" t="s">
        <v>82</v>
      </c>
      <c r="AV193" s="13" t="s">
        <v>82</v>
      </c>
      <c r="AW193" s="13" t="s">
        <v>33</v>
      </c>
      <c r="AX193" s="13" t="s">
        <v>72</v>
      </c>
      <c r="AY193" s="153" t="s">
        <v>128</v>
      </c>
    </row>
    <row r="194" spans="2:65" s="14" customFormat="1">
      <c r="B194" s="159"/>
      <c r="D194" s="146" t="s">
        <v>139</v>
      </c>
      <c r="E194" s="160" t="s">
        <v>3</v>
      </c>
      <c r="F194" s="161" t="s">
        <v>142</v>
      </c>
      <c r="H194" s="162">
        <v>19.661999999999999</v>
      </c>
      <c r="I194" s="163"/>
      <c r="L194" s="159"/>
      <c r="M194" s="164"/>
      <c r="T194" s="165"/>
      <c r="AT194" s="160" t="s">
        <v>139</v>
      </c>
      <c r="AU194" s="160" t="s">
        <v>82</v>
      </c>
      <c r="AV194" s="14" t="s">
        <v>135</v>
      </c>
      <c r="AW194" s="14" t="s">
        <v>33</v>
      </c>
      <c r="AX194" s="14" t="s">
        <v>80</v>
      </c>
      <c r="AY194" s="160" t="s">
        <v>128</v>
      </c>
    </row>
    <row r="195" spans="2:65" s="11" customFormat="1" ht="22.9" customHeight="1">
      <c r="B195" s="115"/>
      <c r="D195" s="116" t="s">
        <v>71</v>
      </c>
      <c r="E195" s="125" t="s">
        <v>156</v>
      </c>
      <c r="F195" s="125" t="s">
        <v>533</v>
      </c>
      <c r="I195" s="118"/>
      <c r="J195" s="126">
        <f>BK195</f>
        <v>0</v>
      </c>
      <c r="L195" s="115"/>
      <c r="M195" s="120"/>
      <c r="P195" s="121">
        <f>SUM(P196:P200)</f>
        <v>0</v>
      </c>
      <c r="R195" s="121">
        <f>SUM(R196:R200)</f>
        <v>0</v>
      </c>
      <c r="T195" s="122">
        <f>SUM(T196:T200)</f>
        <v>0</v>
      </c>
      <c r="AR195" s="116" t="s">
        <v>80</v>
      </c>
      <c r="AT195" s="123" t="s">
        <v>71</v>
      </c>
      <c r="AU195" s="123" t="s">
        <v>80</v>
      </c>
      <c r="AY195" s="116" t="s">
        <v>128</v>
      </c>
      <c r="BK195" s="124">
        <f>SUM(BK196:BK200)</f>
        <v>0</v>
      </c>
    </row>
    <row r="196" spans="2:65" s="1" customFormat="1" ht="37.9" customHeight="1">
      <c r="B196" s="127"/>
      <c r="C196" s="128" t="s">
        <v>262</v>
      </c>
      <c r="D196" s="128" t="s">
        <v>130</v>
      </c>
      <c r="E196" s="129" t="s">
        <v>979</v>
      </c>
      <c r="F196" s="130" t="s">
        <v>980</v>
      </c>
      <c r="G196" s="131" t="s">
        <v>186</v>
      </c>
      <c r="H196" s="132">
        <v>102</v>
      </c>
      <c r="I196" s="133"/>
      <c r="J196" s="134">
        <f>ROUND(I196*H196,2)</f>
        <v>0</v>
      </c>
      <c r="K196" s="130" t="s">
        <v>134</v>
      </c>
      <c r="L196" s="32"/>
      <c r="M196" s="135" t="s">
        <v>3</v>
      </c>
      <c r="N196" s="136" t="s">
        <v>43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135</v>
      </c>
      <c r="AT196" s="139" t="s">
        <v>130</v>
      </c>
      <c r="AU196" s="139" t="s">
        <v>82</v>
      </c>
      <c r="AY196" s="17" t="s">
        <v>128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7" t="s">
        <v>80</v>
      </c>
      <c r="BK196" s="140">
        <f>ROUND(I196*H196,2)</f>
        <v>0</v>
      </c>
      <c r="BL196" s="17" t="s">
        <v>135</v>
      </c>
      <c r="BM196" s="139" t="s">
        <v>981</v>
      </c>
    </row>
    <row r="197" spans="2:65" s="1" customFormat="1">
      <c r="B197" s="32"/>
      <c r="D197" s="141" t="s">
        <v>137</v>
      </c>
      <c r="F197" s="142" t="s">
        <v>982</v>
      </c>
      <c r="I197" s="143"/>
      <c r="L197" s="32"/>
      <c r="M197" s="144"/>
      <c r="T197" s="53"/>
      <c r="AT197" s="17" t="s">
        <v>137</v>
      </c>
      <c r="AU197" s="17" t="s">
        <v>82</v>
      </c>
    </row>
    <row r="198" spans="2:65" s="12" customFormat="1">
      <c r="B198" s="145"/>
      <c r="D198" s="146" t="s">
        <v>139</v>
      </c>
      <c r="E198" s="147" t="s">
        <v>3</v>
      </c>
      <c r="F198" s="148" t="s">
        <v>983</v>
      </c>
      <c r="H198" s="147" t="s">
        <v>3</v>
      </c>
      <c r="I198" s="149"/>
      <c r="L198" s="145"/>
      <c r="M198" s="150"/>
      <c r="T198" s="151"/>
      <c r="AT198" s="147" t="s">
        <v>139</v>
      </c>
      <c r="AU198" s="147" t="s">
        <v>82</v>
      </c>
      <c r="AV198" s="12" t="s">
        <v>80</v>
      </c>
      <c r="AW198" s="12" t="s">
        <v>33</v>
      </c>
      <c r="AX198" s="12" t="s">
        <v>72</v>
      </c>
      <c r="AY198" s="147" t="s">
        <v>128</v>
      </c>
    </row>
    <row r="199" spans="2:65" s="13" customFormat="1">
      <c r="B199" s="152"/>
      <c r="D199" s="146" t="s">
        <v>139</v>
      </c>
      <c r="E199" s="153" t="s">
        <v>3</v>
      </c>
      <c r="F199" s="154" t="s">
        <v>984</v>
      </c>
      <c r="H199" s="155">
        <v>102</v>
      </c>
      <c r="I199" s="156"/>
      <c r="L199" s="152"/>
      <c r="M199" s="157"/>
      <c r="T199" s="158"/>
      <c r="AT199" s="153" t="s">
        <v>139</v>
      </c>
      <c r="AU199" s="153" t="s">
        <v>82</v>
      </c>
      <c r="AV199" s="13" t="s">
        <v>82</v>
      </c>
      <c r="AW199" s="13" t="s">
        <v>33</v>
      </c>
      <c r="AX199" s="13" t="s">
        <v>72</v>
      </c>
      <c r="AY199" s="153" t="s">
        <v>128</v>
      </c>
    </row>
    <row r="200" spans="2:65" s="14" customFormat="1">
      <c r="B200" s="159"/>
      <c r="D200" s="146" t="s">
        <v>139</v>
      </c>
      <c r="E200" s="160" t="s">
        <v>3</v>
      </c>
      <c r="F200" s="161" t="s">
        <v>142</v>
      </c>
      <c r="H200" s="162">
        <v>102</v>
      </c>
      <c r="I200" s="163"/>
      <c r="L200" s="159"/>
      <c r="M200" s="164"/>
      <c r="T200" s="165"/>
      <c r="AT200" s="160" t="s">
        <v>139</v>
      </c>
      <c r="AU200" s="160" t="s">
        <v>82</v>
      </c>
      <c r="AV200" s="14" t="s">
        <v>135</v>
      </c>
      <c r="AW200" s="14" t="s">
        <v>33</v>
      </c>
      <c r="AX200" s="14" t="s">
        <v>80</v>
      </c>
      <c r="AY200" s="160" t="s">
        <v>128</v>
      </c>
    </row>
    <row r="201" spans="2:65" s="11" customFormat="1" ht="22.9" customHeight="1">
      <c r="B201" s="115"/>
      <c r="D201" s="116" t="s">
        <v>71</v>
      </c>
      <c r="E201" s="125" t="s">
        <v>171</v>
      </c>
      <c r="F201" s="125" t="s">
        <v>985</v>
      </c>
      <c r="I201" s="118"/>
      <c r="J201" s="126">
        <f>BK201</f>
        <v>0</v>
      </c>
      <c r="L201" s="115"/>
      <c r="M201" s="120"/>
      <c r="P201" s="121">
        <f>SUM(P202:P262)</f>
        <v>0</v>
      </c>
      <c r="R201" s="121">
        <f>SUM(R202:R262)</f>
        <v>1.2431799599999995</v>
      </c>
      <c r="T201" s="122">
        <f>SUM(T202:T262)</f>
        <v>0</v>
      </c>
      <c r="AR201" s="116" t="s">
        <v>80</v>
      </c>
      <c r="AT201" s="123" t="s">
        <v>71</v>
      </c>
      <c r="AU201" s="123" t="s">
        <v>80</v>
      </c>
      <c r="AY201" s="116" t="s">
        <v>128</v>
      </c>
      <c r="BK201" s="124">
        <f>SUM(BK202:BK262)</f>
        <v>0</v>
      </c>
    </row>
    <row r="202" spans="2:65" s="1" customFormat="1" ht="24.2" customHeight="1">
      <c r="B202" s="127"/>
      <c r="C202" s="128" t="s">
        <v>266</v>
      </c>
      <c r="D202" s="128" t="s">
        <v>130</v>
      </c>
      <c r="E202" s="129" t="s">
        <v>986</v>
      </c>
      <c r="F202" s="130" t="s">
        <v>987</v>
      </c>
      <c r="G202" s="131" t="s">
        <v>208</v>
      </c>
      <c r="H202" s="132">
        <v>25.2</v>
      </c>
      <c r="I202" s="133"/>
      <c r="J202" s="134">
        <f>ROUND(I202*H202,2)</f>
        <v>0</v>
      </c>
      <c r="K202" s="130" t="s">
        <v>134</v>
      </c>
      <c r="L202" s="32"/>
      <c r="M202" s="135" t="s">
        <v>3</v>
      </c>
      <c r="N202" s="136" t="s">
        <v>43</v>
      </c>
      <c r="P202" s="137">
        <f>O202*H202</f>
        <v>0</v>
      </c>
      <c r="Q202" s="137">
        <v>1.0000000000000001E-5</v>
      </c>
      <c r="R202" s="137">
        <f>Q202*H202</f>
        <v>2.52E-4</v>
      </c>
      <c r="S202" s="137">
        <v>0</v>
      </c>
      <c r="T202" s="138">
        <f>S202*H202</f>
        <v>0</v>
      </c>
      <c r="AR202" s="139" t="s">
        <v>135</v>
      </c>
      <c r="AT202" s="139" t="s">
        <v>130</v>
      </c>
      <c r="AU202" s="139" t="s">
        <v>82</v>
      </c>
      <c r="AY202" s="17" t="s">
        <v>128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7" t="s">
        <v>80</v>
      </c>
      <c r="BK202" s="140">
        <f>ROUND(I202*H202,2)</f>
        <v>0</v>
      </c>
      <c r="BL202" s="17" t="s">
        <v>135</v>
      </c>
      <c r="BM202" s="139" t="s">
        <v>988</v>
      </c>
    </row>
    <row r="203" spans="2:65" s="1" customFormat="1">
      <c r="B203" s="32"/>
      <c r="D203" s="141" t="s">
        <v>137</v>
      </c>
      <c r="F203" s="142" t="s">
        <v>989</v>
      </c>
      <c r="I203" s="143"/>
      <c r="L203" s="32"/>
      <c r="M203" s="144"/>
      <c r="T203" s="53"/>
      <c r="AT203" s="17" t="s">
        <v>137</v>
      </c>
      <c r="AU203" s="17" t="s">
        <v>82</v>
      </c>
    </row>
    <row r="204" spans="2:65" s="12" customFormat="1">
      <c r="B204" s="145"/>
      <c r="D204" s="146" t="s">
        <v>139</v>
      </c>
      <c r="E204" s="147" t="s">
        <v>3</v>
      </c>
      <c r="F204" s="148" t="s">
        <v>140</v>
      </c>
      <c r="H204" s="147" t="s">
        <v>3</v>
      </c>
      <c r="I204" s="149"/>
      <c r="L204" s="145"/>
      <c r="M204" s="150"/>
      <c r="T204" s="151"/>
      <c r="AT204" s="147" t="s">
        <v>139</v>
      </c>
      <c r="AU204" s="147" t="s">
        <v>82</v>
      </c>
      <c r="AV204" s="12" t="s">
        <v>80</v>
      </c>
      <c r="AW204" s="12" t="s">
        <v>33</v>
      </c>
      <c r="AX204" s="12" t="s">
        <v>72</v>
      </c>
      <c r="AY204" s="147" t="s">
        <v>128</v>
      </c>
    </row>
    <row r="205" spans="2:65" s="13" customFormat="1">
      <c r="B205" s="152"/>
      <c r="D205" s="146" t="s">
        <v>139</v>
      </c>
      <c r="E205" s="153" t="s">
        <v>3</v>
      </c>
      <c r="F205" s="154" t="s">
        <v>990</v>
      </c>
      <c r="H205" s="155">
        <v>25.2</v>
      </c>
      <c r="I205" s="156"/>
      <c r="L205" s="152"/>
      <c r="M205" s="157"/>
      <c r="T205" s="158"/>
      <c r="AT205" s="153" t="s">
        <v>139</v>
      </c>
      <c r="AU205" s="153" t="s">
        <v>82</v>
      </c>
      <c r="AV205" s="13" t="s">
        <v>82</v>
      </c>
      <c r="AW205" s="13" t="s">
        <v>33</v>
      </c>
      <c r="AX205" s="13" t="s">
        <v>72</v>
      </c>
      <c r="AY205" s="153" t="s">
        <v>128</v>
      </c>
    </row>
    <row r="206" spans="2:65" s="14" customFormat="1">
      <c r="B206" s="159"/>
      <c r="D206" s="146" t="s">
        <v>139</v>
      </c>
      <c r="E206" s="160" t="s">
        <v>3</v>
      </c>
      <c r="F206" s="161" t="s">
        <v>142</v>
      </c>
      <c r="H206" s="162">
        <v>25.2</v>
      </c>
      <c r="I206" s="163"/>
      <c r="L206" s="159"/>
      <c r="M206" s="164"/>
      <c r="T206" s="165"/>
      <c r="AT206" s="160" t="s">
        <v>139</v>
      </c>
      <c r="AU206" s="160" t="s">
        <v>82</v>
      </c>
      <c r="AV206" s="14" t="s">
        <v>135</v>
      </c>
      <c r="AW206" s="14" t="s">
        <v>33</v>
      </c>
      <c r="AX206" s="14" t="s">
        <v>80</v>
      </c>
      <c r="AY206" s="160" t="s">
        <v>128</v>
      </c>
    </row>
    <row r="207" spans="2:65" s="1" customFormat="1" ht="24.2" customHeight="1">
      <c r="B207" s="127"/>
      <c r="C207" s="173" t="s">
        <v>274</v>
      </c>
      <c r="D207" s="173" t="s">
        <v>328</v>
      </c>
      <c r="E207" s="174" t="s">
        <v>991</v>
      </c>
      <c r="F207" s="175" t="s">
        <v>992</v>
      </c>
      <c r="G207" s="176" t="s">
        <v>208</v>
      </c>
      <c r="H207" s="177">
        <v>25.956</v>
      </c>
      <c r="I207" s="178"/>
      <c r="J207" s="179">
        <f>ROUND(I207*H207,2)</f>
        <v>0</v>
      </c>
      <c r="K207" s="175" t="s">
        <v>134</v>
      </c>
      <c r="L207" s="180"/>
      <c r="M207" s="181" t="s">
        <v>3</v>
      </c>
      <c r="N207" s="182" t="s">
        <v>43</v>
      </c>
      <c r="P207" s="137">
        <f>O207*H207</f>
        <v>0</v>
      </c>
      <c r="Q207" s="137">
        <v>2.4099999999999998E-3</v>
      </c>
      <c r="R207" s="137">
        <f>Q207*H207</f>
        <v>6.2553959999999992E-2</v>
      </c>
      <c r="S207" s="137">
        <v>0</v>
      </c>
      <c r="T207" s="138">
        <f>S207*H207</f>
        <v>0</v>
      </c>
      <c r="AR207" s="139" t="s">
        <v>171</v>
      </c>
      <c r="AT207" s="139" t="s">
        <v>328</v>
      </c>
      <c r="AU207" s="139" t="s">
        <v>82</v>
      </c>
      <c r="AY207" s="17" t="s">
        <v>128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80</v>
      </c>
      <c r="BK207" s="140">
        <f>ROUND(I207*H207,2)</f>
        <v>0</v>
      </c>
      <c r="BL207" s="17" t="s">
        <v>135</v>
      </c>
      <c r="BM207" s="139" t="s">
        <v>993</v>
      </c>
    </row>
    <row r="208" spans="2:65" s="13" customFormat="1">
      <c r="B208" s="152"/>
      <c r="D208" s="146" t="s">
        <v>139</v>
      </c>
      <c r="F208" s="154" t="s">
        <v>994</v>
      </c>
      <c r="H208" s="155">
        <v>25.956</v>
      </c>
      <c r="I208" s="156"/>
      <c r="L208" s="152"/>
      <c r="M208" s="157"/>
      <c r="T208" s="158"/>
      <c r="AT208" s="153" t="s">
        <v>139</v>
      </c>
      <c r="AU208" s="153" t="s">
        <v>82</v>
      </c>
      <c r="AV208" s="13" t="s">
        <v>82</v>
      </c>
      <c r="AW208" s="13" t="s">
        <v>4</v>
      </c>
      <c r="AX208" s="13" t="s">
        <v>80</v>
      </c>
      <c r="AY208" s="153" t="s">
        <v>128</v>
      </c>
    </row>
    <row r="209" spans="2:65" s="1" customFormat="1" ht="24.2" customHeight="1">
      <c r="B209" s="127"/>
      <c r="C209" s="128" t="s">
        <v>278</v>
      </c>
      <c r="D209" s="128" t="s">
        <v>130</v>
      </c>
      <c r="E209" s="129" t="s">
        <v>995</v>
      </c>
      <c r="F209" s="130" t="s">
        <v>996</v>
      </c>
      <c r="G209" s="131" t="s">
        <v>208</v>
      </c>
      <c r="H209" s="132">
        <v>2</v>
      </c>
      <c r="I209" s="133"/>
      <c r="J209" s="134">
        <f>ROUND(I209*H209,2)</f>
        <v>0</v>
      </c>
      <c r="K209" s="130" t="s">
        <v>134</v>
      </c>
      <c r="L209" s="32"/>
      <c r="M209" s="135" t="s">
        <v>3</v>
      </c>
      <c r="N209" s="136" t="s">
        <v>43</v>
      </c>
      <c r="P209" s="137">
        <f>O209*H209</f>
        <v>0</v>
      </c>
      <c r="Q209" s="137">
        <v>1.0000000000000001E-5</v>
      </c>
      <c r="R209" s="137">
        <f>Q209*H209</f>
        <v>2.0000000000000002E-5</v>
      </c>
      <c r="S209" s="137">
        <v>0</v>
      </c>
      <c r="T209" s="138">
        <f>S209*H209</f>
        <v>0</v>
      </c>
      <c r="AR209" s="139" t="s">
        <v>135</v>
      </c>
      <c r="AT209" s="139" t="s">
        <v>130</v>
      </c>
      <c r="AU209" s="139" t="s">
        <v>82</v>
      </c>
      <c r="AY209" s="17" t="s">
        <v>128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7" t="s">
        <v>80</v>
      </c>
      <c r="BK209" s="140">
        <f>ROUND(I209*H209,2)</f>
        <v>0</v>
      </c>
      <c r="BL209" s="17" t="s">
        <v>135</v>
      </c>
      <c r="BM209" s="139" t="s">
        <v>997</v>
      </c>
    </row>
    <row r="210" spans="2:65" s="1" customFormat="1">
      <c r="B210" s="32"/>
      <c r="D210" s="141" t="s">
        <v>137</v>
      </c>
      <c r="F210" s="142" t="s">
        <v>998</v>
      </c>
      <c r="I210" s="143"/>
      <c r="L210" s="32"/>
      <c r="M210" s="144"/>
      <c r="T210" s="53"/>
      <c r="AT210" s="17" t="s">
        <v>137</v>
      </c>
      <c r="AU210" s="17" t="s">
        <v>82</v>
      </c>
    </row>
    <row r="211" spans="2:65" s="12" customFormat="1">
      <c r="B211" s="145"/>
      <c r="D211" s="146" t="s">
        <v>139</v>
      </c>
      <c r="E211" s="147" t="s">
        <v>3</v>
      </c>
      <c r="F211" s="148" t="s">
        <v>999</v>
      </c>
      <c r="H211" s="147" t="s">
        <v>3</v>
      </c>
      <c r="I211" s="149"/>
      <c r="L211" s="145"/>
      <c r="M211" s="150"/>
      <c r="T211" s="151"/>
      <c r="AT211" s="147" t="s">
        <v>139</v>
      </c>
      <c r="AU211" s="147" t="s">
        <v>82</v>
      </c>
      <c r="AV211" s="12" t="s">
        <v>80</v>
      </c>
      <c r="AW211" s="12" t="s">
        <v>33</v>
      </c>
      <c r="AX211" s="12" t="s">
        <v>72</v>
      </c>
      <c r="AY211" s="147" t="s">
        <v>128</v>
      </c>
    </row>
    <row r="212" spans="2:65" s="13" customFormat="1">
      <c r="B212" s="152"/>
      <c r="D212" s="146" t="s">
        <v>139</v>
      </c>
      <c r="E212" s="153" t="s">
        <v>3</v>
      </c>
      <c r="F212" s="154" t="s">
        <v>82</v>
      </c>
      <c r="H212" s="155">
        <v>2</v>
      </c>
      <c r="I212" s="156"/>
      <c r="L212" s="152"/>
      <c r="M212" s="157"/>
      <c r="T212" s="158"/>
      <c r="AT212" s="153" t="s">
        <v>139</v>
      </c>
      <c r="AU212" s="153" t="s">
        <v>82</v>
      </c>
      <c r="AV212" s="13" t="s">
        <v>82</v>
      </c>
      <c r="AW212" s="13" t="s">
        <v>33</v>
      </c>
      <c r="AX212" s="13" t="s">
        <v>72</v>
      </c>
      <c r="AY212" s="153" t="s">
        <v>128</v>
      </c>
    </row>
    <row r="213" spans="2:65" s="14" customFormat="1">
      <c r="B213" s="159"/>
      <c r="D213" s="146" t="s">
        <v>139</v>
      </c>
      <c r="E213" s="160" t="s">
        <v>3</v>
      </c>
      <c r="F213" s="161" t="s">
        <v>142</v>
      </c>
      <c r="H213" s="162">
        <v>2</v>
      </c>
      <c r="I213" s="163"/>
      <c r="L213" s="159"/>
      <c r="M213" s="164"/>
      <c r="T213" s="165"/>
      <c r="AT213" s="160" t="s">
        <v>139</v>
      </c>
      <c r="AU213" s="160" t="s">
        <v>82</v>
      </c>
      <c r="AV213" s="14" t="s">
        <v>135</v>
      </c>
      <c r="AW213" s="14" t="s">
        <v>33</v>
      </c>
      <c r="AX213" s="14" t="s">
        <v>80</v>
      </c>
      <c r="AY213" s="160" t="s">
        <v>128</v>
      </c>
    </row>
    <row r="214" spans="2:65" s="1" customFormat="1" ht="24.2" customHeight="1">
      <c r="B214" s="127"/>
      <c r="C214" s="173" t="s">
        <v>283</v>
      </c>
      <c r="D214" s="173" t="s">
        <v>328</v>
      </c>
      <c r="E214" s="174" t="s">
        <v>1000</v>
      </c>
      <c r="F214" s="175" t="s">
        <v>1001</v>
      </c>
      <c r="G214" s="176" t="s">
        <v>208</v>
      </c>
      <c r="H214" s="177">
        <v>2.06</v>
      </c>
      <c r="I214" s="178"/>
      <c r="J214" s="179">
        <f>ROUND(I214*H214,2)</f>
        <v>0</v>
      </c>
      <c r="K214" s="175" t="s">
        <v>134</v>
      </c>
      <c r="L214" s="180"/>
      <c r="M214" s="181" t="s">
        <v>3</v>
      </c>
      <c r="N214" s="182" t="s">
        <v>43</v>
      </c>
      <c r="P214" s="137">
        <f>O214*H214</f>
        <v>0</v>
      </c>
      <c r="Q214" s="137">
        <v>4.45E-3</v>
      </c>
      <c r="R214" s="137">
        <f>Q214*H214</f>
        <v>9.1669999999999998E-3</v>
      </c>
      <c r="S214" s="137">
        <v>0</v>
      </c>
      <c r="T214" s="138">
        <f>S214*H214</f>
        <v>0</v>
      </c>
      <c r="AR214" s="139" t="s">
        <v>171</v>
      </c>
      <c r="AT214" s="139" t="s">
        <v>328</v>
      </c>
      <c r="AU214" s="139" t="s">
        <v>82</v>
      </c>
      <c r="AY214" s="17" t="s">
        <v>128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7" t="s">
        <v>80</v>
      </c>
      <c r="BK214" s="140">
        <f>ROUND(I214*H214,2)</f>
        <v>0</v>
      </c>
      <c r="BL214" s="17" t="s">
        <v>135</v>
      </c>
      <c r="BM214" s="139" t="s">
        <v>1002</v>
      </c>
    </row>
    <row r="215" spans="2:65" s="13" customFormat="1">
      <c r="B215" s="152"/>
      <c r="D215" s="146" t="s">
        <v>139</v>
      </c>
      <c r="F215" s="154" t="s">
        <v>1003</v>
      </c>
      <c r="H215" s="155">
        <v>2.06</v>
      </c>
      <c r="I215" s="156"/>
      <c r="L215" s="152"/>
      <c r="M215" s="157"/>
      <c r="T215" s="158"/>
      <c r="AT215" s="153" t="s">
        <v>139</v>
      </c>
      <c r="AU215" s="153" t="s">
        <v>82</v>
      </c>
      <c r="AV215" s="13" t="s">
        <v>82</v>
      </c>
      <c r="AW215" s="13" t="s">
        <v>4</v>
      </c>
      <c r="AX215" s="13" t="s">
        <v>80</v>
      </c>
      <c r="AY215" s="153" t="s">
        <v>128</v>
      </c>
    </row>
    <row r="216" spans="2:65" s="1" customFormat="1" ht="24.2" customHeight="1">
      <c r="B216" s="127"/>
      <c r="C216" s="128" t="s">
        <v>287</v>
      </c>
      <c r="D216" s="128" t="s">
        <v>130</v>
      </c>
      <c r="E216" s="129" t="s">
        <v>1004</v>
      </c>
      <c r="F216" s="130" t="s">
        <v>1005</v>
      </c>
      <c r="G216" s="131" t="s">
        <v>208</v>
      </c>
      <c r="H216" s="132">
        <v>145</v>
      </c>
      <c r="I216" s="133"/>
      <c r="J216" s="134">
        <f>ROUND(I216*H216,2)</f>
        <v>0</v>
      </c>
      <c r="K216" s="130" t="s">
        <v>134</v>
      </c>
      <c r="L216" s="32"/>
      <c r="M216" s="135" t="s">
        <v>3</v>
      </c>
      <c r="N216" s="136" t="s">
        <v>43</v>
      </c>
      <c r="P216" s="137">
        <f>O216*H216</f>
        <v>0</v>
      </c>
      <c r="Q216" s="137">
        <v>1.0000000000000001E-5</v>
      </c>
      <c r="R216" s="137">
        <f>Q216*H216</f>
        <v>1.4500000000000001E-3</v>
      </c>
      <c r="S216" s="137">
        <v>0</v>
      </c>
      <c r="T216" s="138">
        <f>S216*H216</f>
        <v>0</v>
      </c>
      <c r="AR216" s="139" t="s">
        <v>135</v>
      </c>
      <c r="AT216" s="139" t="s">
        <v>130</v>
      </c>
      <c r="AU216" s="139" t="s">
        <v>82</v>
      </c>
      <c r="AY216" s="17" t="s">
        <v>128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7" t="s">
        <v>80</v>
      </c>
      <c r="BK216" s="140">
        <f>ROUND(I216*H216,2)</f>
        <v>0</v>
      </c>
      <c r="BL216" s="17" t="s">
        <v>135</v>
      </c>
      <c r="BM216" s="139" t="s">
        <v>1006</v>
      </c>
    </row>
    <row r="217" spans="2:65" s="1" customFormat="1">
      <c r="B217" s="32"/>
      <c r="D217" s="141" t="s">
        <v>137</v>
      </c>
      <c r="F217" s="142" t="s">
        <v>1007</v>
      </c>
      <c r="I217" s="143"/>
      <c r="L217" s="32"/>
      <c r="M217" s="144"/>
      <c r="T217" s="53"/>
      <c r="AT217" s="17" t="s">
        <v>137</v>
      </c>
      <c r="AU217" s="17" t="s">
        <v>82</v>
      </c>
    </row>
    <row r="218" spans="2:65" s="12" customFormat="1">
      <c r="B218" s="145"/>
      <c r="D218" s="146" t="s">
        <v>139</v>
      </c>
      <c r="E218" s="147" t="s">
        <v>3</v>
      </c>
      <c r="F218" s="148" t="s">
        <v>140</v>
      </c>
      <c r="H218" s="147" t="s">
        <v>3</v>
      </c>
      <c r="I218" s="149"/>
      <c r="L218" s="145"/>
      <c r="M218" s="150"/>
      <c r="T218" s="151"/>
      <c r="AT218" s="147" t="s">
        <v>139</v>
      </c>
      <c r="AU218" s="147" t="s">
        <v>82</v>
      </c>
      <c r="AV218" s="12" t="s">
        <v>80</v>
      </c>
      <c r="AW218" s="12" t="s">
        <v>33</v>
      </c>
      <c r="AX218" s="12" t="s">
        <v>72</v>
      </c>
      <c r="AY218" s="147" t="s">
        <v>128</v>
      </c>
    </row>
    <row r="219" spans="2:65" s="13" customFormat="1">
      <c r="B219" s="152"/>
      <c r="D219" s="146" t="s">
        <v>139</v>
      </c>
      <c r="E219" s="153" t="s">
        <v>3</v>
      </c>
      <c r="F219" s="154" t="s">
        <v>1008</v>
      </c>
      <c r="H219" s="155">
        <v>145</v>
      </c>
      <c r="I219" s="156"/>
      <c r="L219" s="152"/>
      <c r="M219" s="157"/>
      <c r="T219" s="158"/>
      <c r="AT219" s="153" t="s">
        <v>139</v>
      </c>
      <c r="AU219" s="153" t="s">
        <v>82</v>
      </c>
      <c r="AV219" s="13" t="s">
        <v>82</v>
      </c>
      <c r="AW219" s="13" t="s">
        <v>33</v>
      </c>
      <c r="AX219" s="13" t="s">
        <v>72</v>
      </c>
      <c r="AY219" s="153" t="s">
        <v>128</v>
      </c>
    </row>
    <row r="220" spans="2:65" s="14" customFormat="1">
      <c r="B220" s="159"/>
      <c r="D220" s="146" t="s">
        <v>139</v>
      </c>
      <c r="E220" s="160" t="s">
        <v>3</v>
      </c>
      <c r="F220" s="161" t="s">
        <v>142</v>
      </c>
      <c r="H220" s="162">
        <v>145</v>
      </c>
      <c r="I220" s="163"/>
      <c r="L220" s="159"/>
      <c r="M220" s="164"/>
      <c r="T220" s="165"/>
      <c r="AT220" s="160" t="s">
        <v>139</v>
      </c>
      <c r="AU220" s="160" t="s">
        <v>82</v>
      </c>
      <c r="AV220" s="14" t="s">
        <v>135</v>
      </c>
      <c r="AW220" s="14" t="s">
        <v>33</v>
      </c>
      <c r="AX220" s="14" t="s">
        <v>80</v>
      </c>
      <c r="AY220" s="160" t="s">
        <v>128</v>
      </c>
    </row>
    <row r="221" spans="2:65" s="1" customFormat="1" ht="24.2" customHeight="1">
      <c r="B221" s="127"/>
      <c r="C221" s="173" t="s">
        <v>292</v>
      </c>
      <c r="D221" s="173" t="s">
        <v>328</v>
      </c>
      <c r="E221" s="174" t="s">
        <v>1009</v>
      </c>
      <c r="F221" s="175" t="s">
        <v>1010</v>
      </c>
      <c r="G221" s="176" t="s">
        <v>208</v>
      </c>
      <c r="H221" s="177">
        <v>149.35</v>
      </c>
      <c r="I221" s="178"/>
      <c r="J221" s="179">
        <f>ROUND(I221*H221,2)</f>
        <v>0</v>
      </c>
      <c r="K221" s="175" t="s">
        <v>134</v>
      </c>
      <c r="L221" s="180"/>
      <c r="M221" s="181" t="s">
        <v>3</v>
      </c>
      <c r="N221" s="182" t="s">
        <v>43</v>
      </c>
      <c r="P221" s="137">
        <f>O221*H221</f>
        <v>0</v>
      </c>
      <c r="Q221" s="137">
        <v>3.82E-3</v>
      </c>
      <c r="R221" s="137">
        <f>Q221*H221</f>
        <v>0.57051699999999994</v>
      </c>
      <c r="S221" s="137">
        <v>0</v>
      </c>
      <c r="T221" s="138">
        <f>S221*H221</f>
        <v>0</v>
      </c>
      <c r="AR221" s="139" t="s">
        <v>171</v>
      </c>
      <c r="AT221" s="139" t="s">
        <v>328</v>
      </c>
      <c r="AU221" s="139" t="s">
        <v>82</v>
      </c>
      <c r="AY221" s="17" t="s">
        <v>128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7" t="s">
        <v>80</v>
      </c>
      <c r="BK221" s="140">
        <f>ROUND(I221*H221,2)</f>
        <v>0</v>
      </c>
      <c r="BL221" s="17" t="s">
        <v>135</v>
      </c>
      <c r="BM221" s="139" t="s">
        <v>1011</v>
      </c>
    </row>
    <row r="222" spans="2:65" s="13" customFormat="1">
      <c r="B222" s="152"/>
      <c r="D222" s="146" t="s">
        <v>139</v>
      </c>
      <c r="F222" s="154" t="s">
        <v>1012</v>
      </c>
      <c r="H222" s="155">
        <v>149.35</v>
      </c>
      <c r="I222" s="156"/>
      <c r="L222" s="152"/>
      <c r="M222" s="157"/>
      <c r="T222" s="158"/>
      <c r="AT222" s="153" t="s">
        <v>139</v>
      </c>
      <c r="AU222" s="153" t="s">
        <v>82</v>
      </c>
      <c r="AV222" s="13" t="s">
        <v>82</v>
      </c>
      <c r="AW222" s="13" t="s">
        <v>4</v>
      </c>
      <c r="AX222" s="13" t="s">
        <v>80</v>
      </c>
      <c r="AY222" s="153" t="s">
        <v>128</v>
      </c>
    </row>
    <row r="223" spans="2:65" s="1" customFormat="1" ht="44.25" customHeight="1">
      <c r="B223" s="127"/>
      <c r="C223" s="128" t="s">
        <v>296</v>
      </c>
      <c r="D223" s="128" t="s">
        <v>130</v>
      </c>
      <c r="E223" s="129" t="s">
        <v>1013</v>
      </c>
      <c r="F223" s="130" t="s">
        <v>1014</v>
      </c>
      <c r="G223" s="131" t="s">
        <v>133</v>
      </c>
      <c r="H223" s="132">
        <v>1</v>
      </c>
      <c r="I223" s="133"/>
      <c r="J223" s="134">
        <f>ROUND(I223*H223,2)</f>
        <v>0</v>
      </c>
      <c r="K223" s="130" t="s">
        <v>134</v>
      </c>
      <c r="L223" s="32"/>
      <c r="M223" s="135" t="s">
        <v>3</v>
      </c>
      <c r="N223" s="136" t="s">
        <v>43</v>
      </c>
      <c r="P223" s="137">
        <f>O223*H223</f>
        <v>0</v>
      </c>
      <c r="Q223" s="137">
        <v>8.2049999999999998E-2</v>
      </c>
      <c r="R223" s="137">
        <f>Q223*H223</f>
        <v>8.2049999999999998E-2</v>
      </c>
      <c r="S223" s="137">
        <v>0</v>
      </c>
      <c r="T223" s="138">
        <f>S223*H223</f>
        <v>0</v>
      </c>
      <c r="AR223" s="139" t="s">
        <v>135</v>
      </c>
      <c r="AT223" s="139" t="s">
        <v>130</v>
      </c>
      <c r="AU223" s="139" t="s">
        <v>82</v>
      </c>
      <c r="AY223" s="17" t="s">
        <v>128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7" t="s">
        <v>80</v>
      </c>
      <c r="BK223" s="140">
        <f>ROUND(I223*H223,2)</f>
        <v>0</v>
      </c>
      <c r="BL223" s="17" t="s">
        <v>135</v>
      </c>
      <c r="BM223" s="139" t="s">
        <v>1015</v>
      </c>
    </row>
    <row r="224" spans="2:65" s="1" customFormat="1">
      <c r="B224" s="32"/>
      <c r="D224" s="141" t="s">
        <v>137</v>
      </c>
      <c r="F224" s="142" t="s">
        <v>1016</v>
      </c>
      <c r="I224" s="143"/>
      <c r="L224" s="32"/>
      <c r="M224" s="144"/>
      <c r="T224" s="53"/>
      <c r="AT224" s="17" t="s">
        <v>137</v>
      </c>
      <c r="AU224" s="17" t="s">
        <v>82</v>
      </c>
    </row>
    <row r="225" spans="2:65" s="13" customFormat="1">
      <c r="B225" s="152"/>
      <c r="D225" s="146" t="s">
        <v>139</v>
      </c>
      <c r="E225" s="153" t="s">
        <v>3</v>
      </c>
      <c r="F225" s="154" t="s">
        <v>1017</v>
      </c>
      <c r="H225" s="155">
        <v>1</v>
      </c>
      <c r="I225" s="156"/>
      <c r="L225" s="152"/>
      <c r="M225" s="157"/>
      <c r="T225" s="158"/>
      <c r="AT225" s="153" t="s">
        <v>139</v>
      </c>
      <c r="AU225" s="153" t="s">
        <v>82</v>
      </c>
      <c r="AV225" s="13" t="s">
        <v>82</v>
      </c>
      <c r="AW225" s="13" t="s">
        <v>33</v>
      </c>
      <c r="AX225" s="13" t="s">
        <v>72</v>
      </c>
      <c r="AY225" s="153" t="s">
        <v>128</v>
      </c>
    </row>
    <row r="226" spans="2:65" s="14" customFormat="1">
      <c r="B226" s="159"/>
      <c r="D226" s="146" t="s">
        <v>139</v>
      </c>
      <c r="E226" s="160" t="s">
        <v>3</v>
      </c>
      <c r="F226" s="161" t="s">
        <v>142</v>
      </c>
      <c r="H226" s="162">
        <v>1</v>
      </c>
      <c r="I226" s="163"/>
      <c r="L226" s="159"/>
      <c r="M226" s="164"/>
      <c r="T226" s="165"/>
      <c r="AT226" s="160" t="s">
        <v>139</v>
      </c>
      <c r="AU226" s="160" t="s">
        <v>82</v>
      </c>
      <c r="AV226" s="14" t="s">
        <v>135</v>
      </c>
      <c r="AW226" s="14" t="s">
        <v>33</v>
      </c>
      <c r="AX226" s="14" t="s">
        <v>80</v>
      </c>
      <c r="AY226" s="160" t="s">
        <v>128</v>
      </c>
    </row>
    <row r="227" spans="2:65" s="1" customFormat="1" ht="37.9" customHeight="1">
      <c r="B227" s="127"/>
      <c r="C227" s="128" t="s">
        <v>300</v>
      </c>
      <c r="D227" s="128" t="s">
        <v>130</v>
      </c>
      <c r="E227" s="129" t="s">
        <v>1018</v>
      </c>
      <c r="F227" s="130" t="s">
        <v>1019</v>
      </c>
      <c r="G227" s="131" t="s">
        <v>133</v>
      </c>
      <c r="H227" s="132">
        <v>1</v>
      </c>
      <c r="I227" s="133"/>
      <c r="J227" s="134">
        <f>ROUND(I227*H227,2)</f>
        <v>0</v>
      </c>
      <c r="K227" s="130" t="s">
        <v>134</v>
      </c>
      <c r="L227" s="32"/>
      <c r="M227" s="135" t="s">
        <v>3</v>
      </c>
      <c r="N227" s="136" t="s">
        <v>43</v>
      </c>
      <c r="P227" s="137">
        <f>O227*H227</f>
        <v>0</v>
      </c>
      <c r="Q227" s="137">
        <v>5.94E-3</v>
      </c>
      <c r="R227" s="137">
        <f>Q227*H227</f>
        <v>5.94E-3</v>
      </c>
      <c r="S227" s="137">
        <v>0</v>
      </c>
      <c r="T227" s="138">
        <f>S227*H227</f>
        <v>0</v>
      </c>
      <c r="AR227" s="139" t="s">
        <v>135</v>
      </c>
      <c r="AT227" s="139" t="s">
        <v>130</v>
      </c>
      <c r="AU227" s="139" t="s">
        <v>82</v>
      </c>
      <c r="AY227" s="17" t="s">
        <v>128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7" t="s">
        <v>80</v>
      </c>
      <c r="BK227" s="140">
        <f>ROUND(I227*H227,2)</f>
        <v>0</v>
      </c>
      <c r="BL227" s="17" t="s">
        <v>135</v>
      </c>
      <c r="BM227" s="139" t="s">
        <v>1020</v>
      </c>
    </row>
    <row r="228" spans="2:65" s="1" customFormat="1">
      <c r="B228" s="32"/>
      <c r="D228" s="141" t="s">
        <v>137</v>
      </c>
      <c r="F228" s="142" t="s">
        <v>1021</v>
      </c>
      <c r="I228" s="143"/>
      <c r="L228" s="32"/>
      <c r="M228" s="144"/>
      <c r="T228" s="53"/>
      <c r="AT228" s="17" t="s">
        <v>137</v>
      </c>
      <c r="AU228" s="17" t="s">
        <v>82</v>
      </c>
    </row>
    <row r="229" spans="2:65" s="13" customFormat="1">
      <c r="B229" s="152"/>
      <c r="D229" s="146" t="s">
        <v>139</v>
      </c>
      <c r="E229" s="153" t="s">
        <v>3</v>
      </c>
      <c r="F229" s="154" t="s">
        <v>1017</v>
      </c>
      <c r="H229" s="155">
        <v>1</v>
      </c>
      <c r="I229" s="156"/>
      <c r="L229" s="152"/>
      <c r="M229" s="157"/>
      <c r="T229" s="158"/>
      <c r="AT229" s="153" t="s">
        <v>139</v>
      </c>
      <c r="AU229" s="153" t="s">
        <v>82</v>
      </c>
      <c r="AV229" s="13" t="s">
        <v>82</v>
      </c>
      <c r="AW229" s="13" t="s">
        <v>33</v>
      </c>
      <c r="AX229" s="13" t="s">
        <v>72</v>
      </c>
      <c r="AY229" s="153" t="s">
        <v>128</v>
      </c>
    </row>
    <row r="230" spans="2:65" s="14" customFormat="1">
      <c r="B230" s="159"/>
      <c r="D230" s="146" t="s">
        <v>139</v>
      </c>
      <c r="E230" s="160" t="s">
        <v>3</v>
      </c>
      <c r="F230" s="161" t="s">
        <v>142</v>
      </c>
      <c r="H230" s="162">
        <v>1</v>
      </c>
      <c r="I230" s="163"/>
      <c r="L230" s="159"/>
      <c r="M230" s="164"/>
      <c r="T230" s="165"/>
      <c r="AT230" s="160" t="s">
        <v>139</v>
      </c>
      <c r="AU230" s="160" t="s">
        <v>82</v>
      </c>
      <c r="AV230" s="14" t="s">
        <v>135</v>
      </c>
      <c r="AW230" s="14" t="s">
        <v>33</v>
      </c>
      <c r="AX230" s="14" t="s">
        <v>80</v>
      </c>
      <c r="AY230" s="160" t="s">
        <v>128</v>
      </c>
    </row>
    <row r="231" spans="2:65" s="1" customFormat="1" ht="44.25" customHeight="1">
      <c r="B231" s="127"/>
      <c r="C231" s="128" t="s">
        <v>305</v>
      </c>
      <c r="D231" s="128" t="s">
        <v>130</v>
      </c>
      <c r="E231" s="129" t="s">
        <v>1022</v>
      </c>
      <c r="F231" s="130" t="s">
        <v>1023</v>
      </c>
      <c r="G231" s="131" t="s">
        <v>133</v>
      </c>
      <c r="H231" s="132">
        <v>1</v>
      </c>
      <c r="I231" s="133"/>
      <c r="J231" s="134">
        <f>ROUND(I231*H231,2)</f>
        <v>0</v>
      </c>
      <c r="K231" s="130" t="s">
        <v>134</v>
      </c>
      <c r="L231" s="32"/>
      <c r="M231" s="135" t="s">
        <v>3</v>
      </c>
      <c r="N231" s="136" t="s">
        <v>43</v>
      </c>
      <c r="P231" s="137">
        <f>O231*H231</f>
        <v>0</v>
      </c>
      <c r="Q231" s="137">
        <v>0</v>
      </c>
      <c r="R231" s="137">
        <f>Q231*H231</f>
        <v>0</v>
      </c>
      <c r="S231" s="137">
        <v>0</v>
      </c>
      <c r="T231" s="138">
        <f>S231*H231</f>
        <v>0</v>
      </c>
      <c r="AR231" s="139" t="s">
        <v>135</v>
      </c>
      <c r="AT231" s="139" t="s">
        <v>130</v>
      </c>
      <c r="AU231" s="139" t="s">
        <v>82</v>
      </c>
      <c r="AY231" s="17" t="s">
        <v>128</v>
      </c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7" t="s">
        <v>80</v>
      </c>
      <c r="BK231" s="140">
        <f>ROUND(I231*H231,2)</f>
        <v>0</v>
      </c>
      <c r="BL231" s="17" t="s">
        <v>135</v>
      </c>
      <c r="BM231" s="139" t="s">
        <v>1024</v>
      </c>
    </row>
    <row r="232" spans="2:65" s="1" customFormat="1">
      <c r="B232" s="32"/>
      <c r="D232" s="141" t="s">
        <v>137</v>
      </c>
      <c r="F232" s="142" t="s">
        <v>1025</v>
      </c>
      <c r="I232" s="143"/>
      <c r="L232" s="32"/>
      <c r="M232" s="144"/>
      <c r="T232" s="53"/>
      <c r="AT232" s="17" t="s">
        <v>137</v>
      </c>
      <c r="AU232" s="17" t="s">
        <v>82</v>
      </c>
    </row>
    <row r="233" spans="2:65" s="1" customFormat="1" ht="37.9" customHeight="1">
      <c r="B233" s="127"/>
      <c r="C233" s="128" t="s">
        <v>310</v>
      </c>
      <c r="D233" s="128" t="s">
        <v>130</v>
      </c>
      <c r="E233" s="129" t="s">
        <v>1026</v>
      </c>
      <c r="F233" s="130" t="s">
        <v>1027</v>
      </c>
      <c r="G233" s="131" t="s">
        <v>133</v>
      </c>
      <c r="H233" s="132">
        <v>1</v>
      </c>
      <c r="I233" s="133"/>
      <c r="J233" s="134">
        <f>ROUND(I233*H233,2)</f>
        <v>0</v>
      </c>
      <c r="K233" s="130" t="s">
        <v>134</v>
      </c>
      <c r="L233" s="32"/>
      <c r="M233" s="135" t="s">
        <v>3</v>
      </c>
      <c r="N233" s="136" t="s">
        <v>43</v>
      </c>
      <c r="P233" s="137">
        <f>O233*H233</f>
        <v>0</v>
      </c>
      <c r="Q233" s="137">
        <v>1.9400000000000001E-3</v>
      </c>
      <c r="R233" s="137">
        <f>Q233*H233</f>
        <v>1.9400000000000001E-3</v>
      </c>
      <c r="S233" s="137">
        <v>0</v>
      </c>
      <c r="T233" s="138">
        <f>S233*H233</f>
        <v>0</v>
      </c>
      <c r="AR233" s="139" t="s">
        <v>135</v>
      </c>
      <c r="AT233" s="139" t="s">
        <v>130</v>
      </c>
      <c r="AU233" s="139" t="s">
        <v>82</v>
      </c>
      <c r="AY233" s="17" t="s">
        <v>128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7" t="s">
        <v>80</v>
      </c>
      <c r="BK233" s="140">
        <f>ROUND(I233*H233,2)</f>
        <v>0</v>
      </c>
      <c r="BL233" s="17" t="s">
        <v>135</v>
      </c>
      <c r="BM233" s="139" t="s">
        <v>1028</v>
      </c>
    </row>
    <row r="234" spans="2:65" s="1" customFormat="1">
      <c r="B234" s="32"/>
      <c r="D234" s="141" t="s">
        <v>137</v>
      </c>
      <c r="F234" s="142" t="s">
        <v>1029</v>
      </c>
      <c r="I234" s="143"/>
      <c r="L234" s="32"/>
      <c r="M234" s="144"/>
      <c r="T234" s="53"/>
      <c r="AT234" s="17" t="s">
        <v>137</v>
      </c>
      <c r="AU234" s="17" t="s">
        <v>82</v>
      </c>
    </row>
    <row r="235" spans="2:65" s="1" customFormat="1" ht="44.25" customHeight="1">
      <c r="B235" s="127"/>
      <c r="C235" s="128" t="s">
        <v>226</v>
      </c>
      <c r="D235" s="128" t="s">
        <v>130</v>
      </c>
      <c r="E235" s="129" t="s">
        <v>1030</v>
      </c>
      <c r="F235" s="130" t="s">
        <v>1031</v>
      </c>
      <c r="G235" s="131" t="s">
        <v>133</v>
      </c>
      <c r="H235" s="132">
        <v>1</v>
      </c>
      <c r="I235" s="133"/>
      <c r="J235" s="134">
        <f>ROUND(I235*H235,2)</f>
        <v>0</v>
      </c>
      <c r="K235" s="130" t="s">
        <v>134</v>
      </c>
      <c r="L235" s="32"/>
      <c r="M235" s="135" t="s">
        <v>3</v>
      </c>
      <c r="N235" s="136" t="s">
        <v>43</v>
      </c>
      <c r="P235" s="137">
        <f>O235*H235</f>
        <v>0</v>
      </c>
      <c r="Q235" s="137">
        <v>5.4460000000000001E-2</v>
      </c>
      <c r="R235" s="137">
        <f>Q235*H235</f>
        <v>5.4460000000000001E-2</v>
      </c>
      <c r="S235" s="137">
        <v>0</v>
      </c>
      <c r="T235" s="138">
        <f>S235*H235</f>
        <v>0</v>
      </c>
      <c r="AR235" s="139" t="s">
        <v>135</v>
      </c>
      <c r="AT235" s="139" t="s">
        <v>130</v>
      </c>
      <c r="AU235" s="139" t="s">
        <v>82</v>
      </c>
      <c r="AY235" s="17" t="s">
        <v>128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7" t="s">
        <v>80</v>
      </c>
      <c r="BK235" s="140">
        <f>ROUND(I235*H235,2)</f>
        <v>0</v>
      </c>
      <c r="BL235" s="17" t="s">
        <v>135</v>
      </c>
      <c r="BM235" s="139" t="s">
        <v>1032</v>
      </c>
    </row>
    <row r="236" spans="2:65" s="1" customFormat="1">
      <c r="B236" s="32"/>
      <c r="D236" s="141" t="s">
        <v>137</v>
      </c>
      <c r="F236" s="142" t="s">
        <v>1033</v>
      </c>
      <c r="I236" s="143"/>
      <c r="L236" s="32"/>
      <c r="M236" s="144"/>
      <c r="T236" s="53"/>
      <c r="AT236" s="17" t="s">
        <v>137</v>
      </c>
      <c r="AU236" s="17" t="s">
        <v>82</v>
      </c>
    </row>
    <row r="237" spans="2:65" s="13" customFormat="1">
      <c r="B237" s="152"/>
      <c r="D237" s="146" t="s">
        <v>139</v>
      </c>
      <c r="E237" s="153" t="s">
        <v>3</v>
      </c>
      <c r="F237" s="154" t="s">
        <v>1034</v>
      </c>
      <c r="H237" s="155">
        <v>1</v>
      </c>
      <c r="I237" s="156"/>
      <c r="L237" s="152"/>
      <c r="M237" s="157"/>
      <c r="T237" s="158"/>
      <c r="AT237" s="153" t="s">
        <v>139</v>
      </c>
      <c r="AU237" s="153" t="s">
        <v>82</v>
      </c>
      <c r="AV237" s="13" t="s">
        <v>82</v>
      </c>
      <c r="AW237" s="13" t="s">
        <v>33</v>
      </c>
      <c r="AX237" s="13" t="s">
        <v>72</v>
      </c>
      <c r="AY237" s="153" t="s">
        <v>128</v>
      </c>
    </row>
    <row r="238" spans="2:65" s="14" customFormat="1">
      <c r="B238" s="159"/>
      <c r="D238" s="146" t="s">
        <v>139</v>
      </c>
      <c r="E238" s="160" t="s">
        <v>3</v>
      </c>
      <c r="F238" s="161" t="s">
        <v>142</v>
      </c>
      <c r="H238" s="162">
        <v>1</v>
      </c>
      <c r="I238" s="163"/>
      <c r="L238" s="159"/>
      <c r="M238" s="164"/>
      <c r="T238" s="165"/>
      <c r="AT238" s="160" t="s">
        <v>139</v>
      </c>
      <c r="AU238" s="160" t="s">
        <v>82</v>
      </c>
      <c r="AV238" s="14" t="s">
        <v>135</v>
      </c>
      <c r="AW238" s="14" t="s">
        <v>33</v>
      </c>
      <c r="AX238" s="14" t="s">
        <v>80</v>
      </c>
      <c r="AY238" s="160" t="s">
        <v>128</v>
      </c>
    </row>
    <row r="239" spans="2:65" s="1" customFormat="1" ht="37.9" customHeight="1">
      <c r="B239" s="127"/>
      <c r="C239" s="128" t="s">
        <v>319</v>
      </c>
      <c r="D239" s="128" t="s">
        <v>130</v>
      </c>
      <c r="E239" s="129" t="s">
        <v>1035</v>
      </c>
      <c r="F239" s="130" t="s">
        <v>1036</v>
      </c>
      <c r="G239" s="131" t="s">
        <v>133</v>
      </c>
      <c r="H239" s="132">
        <v>5</v>
      </c>
      <c r="I239" s="133"/>
      <c r="J239" s="134">
        <f>ROUND(I239*H239,2)</f>
        <v>0</v>
      </c>
      <c r="K239" s="130" t="s">
        <v>134</v>
      </c>
      <c r="L239" s="32"/>
      <c r="M239" s="135" t="s">
        <v>3</v>
      </c>
      <c r="N239" s="136" t="s">
        <v>43</v>
      </c>
      <c r="P239" s="137">
        <f>O239*H239</f>
        <v>0</v>
      </c>
      <c r="Q239" s="137">
        <v>4.9070000000000003E-2</v>
      </c>
      <c r="R239" s="137">
        <f>Q239*H239</f>
        <v>0.24535000000000001</v>
      </c>
      <c r="S239" s="137">
        <v>0</v>
      </c>
      <c r="T239" s="138">
        <f>S239*H239</f>
        <v>0</v>
      </c>
      <c r="AR239" s="139" t="s">
        <v>135</v>
      </c>
      <c r="AT239" s="139" t="s">
        <v>130</v>
      </c>
      <c r="AU239" s="139" t="s">
        <v>82</v>
      </c>
      <c r="AY239" s="17" t="s">
        <v>128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7" t="s">
        <v>80</v>
      </c>
      <c r="BK239" s="140">
        <f>ROUND(I239*H239,2)</f>
        <v>0</v>
      </c>
      <c r="BL239" s="17" t="s">
        <v>135</v>
      </c>
      <c r="BM239" s="139" t="s">
        <v>1037</v>
      </c>
    </row>
    <row r="240" spans="2:65" s="1" customFormat="1">
      <c r="B240" s="32"/>
      <c r="D240" s="141" t="s">
        <v>137</v>
      </c>
      <c r="F240" s="142" t="s">
        <v>1038</v>
      </c>
      <c r="I240" s="143"/>
      <c r="L240" s="32"/>
      <c r="M240" s="144"/>
      <c r="T240" s="53"/>
      <c r="AT240" s="17" t="s">
        <v>137</v>
      </c>
      <c r="AU240" s="17" t="s">
        <v>82</v>
      </c>
    </row>
    <row r="241" spans="2:65" s="13" customFormat="1">
      <c r="B241" s="152"/>
      <c r="D241" s="146" t="s">
        <v>139</v>
      </c>
      <c r="E241" s="153" t="s">
        <v>3</v>
      </c>
      <c r="F241" s="154" t="s">
        <v>1039</v>
      </c>
      <c r="H241" s="155">
        <v>1</v>
      </c>
      <c r="I241" s="156"/>
      <c r="L241" s="152"/>
      <c r="M241" s="157"/>
      <c r="T241" s="158"/>
      <c r="AT241" s="153" t="s">
        <v>139</v>
      </c>
      <c r="AU241" s="153" t="s">
        <v>82</v>
      </c>
      <c r="AV241" s="13" t="s">
        <v>82</v>
      </c>
      <c r="AW241" s="13" t="s">
        <v>33</v>
      </c>
      <c r="AX241" s="13" t="s">
        <v>72</v>
      </c>
      <c r="AY241" s="153" t="s">
        <v>128</v>
      </c>
    </row>
    <row r="242" spans="2:65" s="13" customFormat="1">
      <c r="B242" s="152"/>
      <c r="D242" s="146" t="s">
        <v>139</v>
      </c>
      <c r="E242" s="153" t="s">
        <v>3</v>
      </c>
      <c r="F242" s="154" t="s">
        <v>1040</v>
      </c>
      <c r="H242" s="155">
        <v>1</v>
      </c>
      <c r="I242" s="156"/>
      <c r="L242" s="152"/>
      <c r="M242" s="157"/>
      <c r="T242" s="158"/>
      <c r="AT242" s="153" t="s">
        <v>139</v>
      </c>
      <c r="AU242" s="153" t="s">
        <v>82</v>
      </c>
      <c r="AV242" s="13" t="s">
        <v>82</v>
      </c>
      <c r="AW242" s="13" t="s">
        <v>33</v>
      </c>
      <c r="AX242" s="13" t="s">
        <v>72</v>
      </c>
      <c r="AY242" s="153" t="s">
        <v>128</v>
      </c>
    </row>
    <row r="243" spans="2:65" s="13" customFormat="1">
      <c r="B243" s="152"/>
      <c r="D243" s="146" t="s">
        <v>139</v>
      </c>
      <c r="E243" s="153" t="s">
        <v>3</v>
      </c>
      <c r="F243" s="154" t="s">
        <v>1041</v>
      </c>
      <c r="H243" s="155">
        <v>1</v>
      </c>
      <c r="I243" s="156"/>
      <c r="L243" s="152"/>
      <c r="M243" s="157"/>
      <c r="T243" s="158"/>
      <c r="AT243" s="153" t="s">
        <v>139</v>
      </c>
      <c r="AU243" s="153" t="s">
        <v>82</v>
      </c>
      <c r="AV243" s="13" t="s">
        <v>82</v>
      </c>
      <c r="AW243" s="13" t="s">
        <v>33</v>
      </c>
      <c r="AX243" s="13" t="s">
        <v>72</v>
      </c>
      <c r="AY243" s="153" t="s">
        <v>128</v>
      </c>
    </row>
    <row r="244" spans="2:65" s="13" customFormat="1">
      <c r="B244" s="152"/>
      <c r="D244" s="146" t="s">
        <v>139</v>
      </c>
      <c r="E244" s="153" t="s">
        <v>3</v>
      </c>
      <c r="F244" s="154" t="s">
        <v>1042</v>
      </c>
      <c r="H244" s="155">
        <v>1</v>
      </c>
      <c r="I244" s="156"/>
      <c r="L244" s="152"/>
      <c r="M244" s="157"/>
      <c r="T244" s="158"/>
      <c r="AT244" s="153" t="s">
        <v>139</v>
      </c>
      <c r="AU244" s="153" t="s">
        <v>82</v>
      </c>
      <c r="AV244" s="13" t="s">
        <v>82</v>
      </c>
      <c r="AW244" s="13" t="s">
        <v>33</v>
      </c>
      <c r="AX244" s="13" t="s">
        <v>72</v>
      </c>
      <c r="AY244" s="153" t="s">
        <v>128</v>
      </c>
    </row>
    <row r="245" spans="2:65" s="13" customFormat="1">
      <c r="B245" s="152"/>
      <c r="D245" s="146" t="s">
        <v>139</v>
      </c>
      <c r="E245" s="153" t="s">
        <v>3</v>
      </c>
      <c r="F245" s="154" t="s">
        <v>1043</v>
      </c>
      <c r="H245" s="155">
        <v>1</v>
      </c>
      <c r="I245" s="156"/>
      <c r="L245" s="152"/>
      <c r="M245" s="157"/>
      <c r="T245" s="158"/>
      <c r="AT245" s="153" t="s">
        <v>139</v>
      </c>
      <c r="AU245" s="153" t="s">
        <v>82</v>
      </c>
      <c r="AV245" s="13" t="s">
        <v>82</v>
      </c>
      <c r="AW245" s="13" t="s">
        <v>33</v>
      </c>
      <c r="AX245" s="13" t="s">
        <v>72</v>
      </c>
      <c r="AY245" s="153" t="s">
        <v>128</v>
      </c>
    </row>
    <row r="246" spans="2:65" s="14" customFormat="1">
      <c r="B246" s="159"/>
      <c r="D246" s="146" t="s">
        <v>139</v>
      </c>
      <c r="E246" s="160" t="s">
        <v>3</v>
      </c>
      <c r="F246" s="161" t="s">
        <v>142</v>
      </c>
      <c r="H246" s="162">
        <v>5</v>
      </c>
      <c r="I246" s="163"/>
      <c r="L246" s="159"/>
      <c r="M246" s="164"/>
      <c r="T246" s="165"/>
      <c r="AT246" s="160" t="s">
        <v>139</v>
      </c>
      <c r="AU246" s="160" t="s">
        <v>82</v>
      </c>
      <c r="AV246" s="14" t="s">
        <v>135</v>
      </c>
      <c r="AW246" s="14" t="s">
        <v>33</v>
      </c>
      <c r="AX246" s="14" t="s">
        <v>80</v>
      </c>
      <c r="AY246" s="160" t="s">
        <v>128</v>
      </c>
    </row>
    <row r="247" spans="2:65" s="1" customFormat="1" ht="44.25" customHeight="1">
      <c r="B247" s="127"/>
      <c r="C247" s="128" t="s">
        <v>327</v>
      </c>
      <c r="D247" s="128" t="s">
        <v>130</v>
      </c>
      <c r="E247" s="129" t="s">
        <v>1044</v>
      </c>
      <c r="F247" s="130" t="s">
        <v>1045</v>
      </c>
      <c r="G247" s="131" t="s">
        <v>133</v>
      </c>
      <c r="H247" s="132">
        <v>1</v>
      </c>
      <c r="I247" s="133"/>
      <c r="J247" s="134">
        <f>ROUND(I247*H247,2)</f>
        <v>0</v>
      </c>
      <c r="K247" s="130" t="s">
        <v>134</v>
      </c>
      <c r="L247" s="32"/>
      <c r="M247" s="135" t="s">
        <v>3</v>
      </c>
      <c r="N247" s="136" t="s">
        <v>43</v>
      </c>
      <c r="P247" s="137">
        <f>O247*H247</f>
        <v>0</v>
      </c>
      <c r="Q247" s="137">
        <v>6.4180000000000001E-2</v>
      </c>
      <c r="R247" s="137">
        <f>Q247*H247</f>
        <v>6.4180000000000001E-2</v>
      </c>
      <c r="S247" s="137">
        <v>0</v>
      </c>
      <c r="T247" s="138">
        <f>S247*H247</f>
        <v>0</v>
      </c>
      <c r="AR247" s="139" t="s">
        <v>135</v>
      </c>
      <c r="AT247" s="139" t="s">
        <v>130</v>
      </c>
      <c r="AU247" s="139" t="s">
        <v>82</v>
      </c>
      <c r="AY247" s="17" t="s">
        <v>128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7" t="s">
        <v>80</v>
      </c>
      <c r="BK247" s="140">
        <f>ROUND(I247*H247,2)</f>
        <v>0</v>
      </c>
      <c r="BL247" s="17" t="s">
        <v>135</v>
      </c>
      <c r="BM247" s="139" t="s">
        <v>1046</v>
      </c>
    </row>
    <row r="248" spans="2:65" s="1" customFormat="1">
      <c r="B248" s="32"/>
      <c r="D248" s="141" t="s">
        <v>137</v>
      </c>
      <c r="F248" s="142" t="s">
        <v>1047</v>
      </c>
      <c r="I248" s="143"/>
      <c r="L248" s="32"/>
      <c r="M248" s="144"/>
      <c r="T248" s="53"/>
      <c r="AT248" s="17" t="s">
        <v>137</v>
      </c>
      <c r="AU248" s="17" t="s">
        <v>82</v>
      </c>
    </row>
    <row r="249" spans="2:65" s="13" customFormat="1">
      <c r="B249" s="152"/>
      <c r="D249" s="146" t="s">
        <v>139</v>
      </c>
      <c r="E249" s="153" t="s">
        <v>3</v>
      </c>
      <c r="F249" s="154" t="s">
        <v>1048</v>
      </c>
      <c r="H249" s="155">
        <v>1</v>
      </c>
      <c r="I249" s="156"/>
      <c r="L249" s="152"/>
      <c r="M249" s="157"/>
      <c r="T249" s="158"/>
      <c r="AT249" s="153" t="s">
        <v>139</v>
      </c>
      <c r="AU249" s="153" t="s">
        <v>82</v>
      </c>
      <c r="AV249" s="13" t="s">
        <v>82</v>
      </c>
      <c r="AW249" s="13" t="s">
        <v>33</v>
      </c>
      <c r="AX249" s="13" t="s">
        <v>72</v>
      </c>
      <c r="AY249" s="153" t="s">
        <v>128</v>
      </c>
    </row>
    <row r="250" spans="2:65" s="14" customFormat="1">
      <c r="B250" s="159"/>
      <c r="D250" s="146" t="s">
        <v>139</v>
      </c>
      <c r="E250" s="160" t="s">
        <v>3</v>
      </c>
      <c r="F250" s="161" t="s">
        <v>142</v>
      </c>
      <c r="H250" s="162">
        <v>1</v>
      </c>
      <c r="I250" s="163"/>
      <c r="L250" s="159"/>
      <c r="M250" s="164"/>
      <c r="T250" s="165"/>
      <c r="AT250" s="160" t="s">
        <v>139</v>
      </c>
      <c r="AU250" s="160" t="s">
        <v>82</v>
      </c>
      <c r="AV250" s="14" t="s">
        <v>135</v>
      </c>
      <c r="AW250" s="14" t="s">
        <v>33</v>
      </c>
      <c r="AX250" s="14" t="s">
        <v>80</v>
      </c>
      <c r="AY250" s="160" t="s">
        <v>128</v>
      </c>
    </row>
    <row r="251" spans="2:65" s="1" customFormat="1" ht="37.9" customHeight="1">
      <c r="B251" s="127"/>
      <c r="C251" s="128" t="s">
        <v>333</v>
      </c>
      <c r="D251" s="128" t="s">
        <v>130</v>
      </c>
      <c r="E251" s="129" t="s">
        <v>1049</v>
      </c>
      <c r="F251" s="130" t="s">
        <v>1050</v>
      </c>
      <c r="G251" s="131" t="s">
        <v>133</v>
      </c>
      <c r="H251" s="132">
        <v>7</v>
      </c>
      <c r="I251" s="133"/>
      <c r="J251" s="134">
        <f>ROUND(I251*H251,2)</f>
        <v>0</v>
      </c>
      <c r="K251" s="130" t="s">
        <v>134</v>
      </c>
      <c r="L251" s="32"/>
      <c r="M251" s="135" t="s">
        <v>3</v>
      </c>
      <c r="N251" s="136" t="s">
        <v>43</v>
      </c>
      <c r="P251" s="137">
        <f>O251*H251</f>
        <v>0</v>
      </c>
      <c r="Q251" s="137">
        <v>6.5500000000000003E-3</v>
      </c>
      <c r="R251" s="137">
        <f>Q251*H251</f>
        <v>4.5850000000000002E-2</v>
      </c>
      <c r="S251" s="137">
        <v>0</v>
      </c>
      <c r="T251" s="138">
        <f>S251*H251</f>
        <v>0</v>
      </c>
      <c r="AR251" s="139" t="s">
        <v>135</v>
      </c>
      <c r="AT251" s="139" t="s">
        <v>130</v>
      </c>
      <c r="AU251" s="139" t="s">
        <v>82</v>
      </c>
      <c r="AY251" s="17" t="s">
        <v>128</v>
      </c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s="17" t="s">
        <v>80</v>
      </c>
      <c r="BK251" s="140">
        <f>ROUND(I251*H251,2)</f>
        <v>0</v>
      </c>
      <c r="BL251" s="17" t="s">
        <v>135</v>
      </c>
      <c r="BM251" s="139" t="s">
        <v>1051</v>
      </c>
    </row>
    <row r="252" spans="2:65" s="1" customFormat="1">
      <c r="B252" s="32"/>
      <c r="D252" s="141" t="s">
        <v>137</v>
      </c>
      <c r="F252" s="142" t="s">
        <v>1052</v>
      </c>
      <c r="I252" s="143"/>
      <c r="L252" s="32"/>
      <c r="M252" s="144"/>
      <c r="T252" s="53"/>
      <c r="AT252" s="17" t="s">
        <v>137</v>
      </c>
      <c r="AU252" s="17" t="s">
        <v>82</v>
      </c>
    </row>
    <row r="253" spans="2:65" s="13" customFormat="1">
      <c r="B253" s="152"/>
      <c r="D253" s="146" t="s">
        <v>139</v>
      </c>
      <c r="E253" s="153" t="s">
        <v>3</v>
      </c>
      <c r="F253" s="154" t="s">
        <v>166</v>
      </c>
      <c r="H253" s="155">
        <v>7</v>
      </c>
      <c r="I253" s="156"/>
      <c r="L253" s="152"/>
      <c r="M253" s="157"/>
      <c r="T253" s="158"/>
      <c r="AT253" s="153" t="s">
        <v>139</v>
      </c>
      <c r="AU253" s="153" t="s">
        <v>82</v>
      </c>
      <c r="AV253" s="13" t="s">
        <v>82</v>
      </c>
      <c r="AW253" s="13" t="s">
        <v>33</v>
      </c>
      <c r="AX253" s="13" t="s">
        <v>72</v>
      </c>
      <c r="AY253" s="153" t="s">
        <v>128</v>
      </c>
    </row>
    <row r="254" spans="2:65" s="14" customFormat="1">
      <c r="B254" s="159"/>
      <c r="D254" s="146" t="s">
        <v>139</v>
      </c>
      <c r="E254" s="160" t="s">
        <v>3</v>
      </c>
      <c r="F254" s="161" t="s">
        <v>142</v>
      </c>
      <c r="H254" s="162">
        <v>7</v>
      </c>
      <c r="I254" s="163"/>
      <c r="L254" s="159"/>
      <c r="M254" s="164"/>
      <c r="T254" s="165"/>
      <c r="AT254" s="160" t="s">
        <v>139</v>
      </c>
      <c r="AU254" s="160" t="s">
        <v>82</v>
      </c>
      <c r="AV254" s="14" t="s">
        <v>135</v>
      </c>
      <c r="AW254" s="14" t="s">
        <v>33</v>
      </c>
      <c r="AX254" s="14" t="s">
        <v>80</v>
      </c>
      <c r="AY254" s="160" t="s">
        <v>128</v>
      </c>
    </row>
    <row r="255" spans="2:65" s="1" customFormat="1" ht="44.25" customHeight="1">
      <c r="B255" s="127"/>
      <c r="C255" s="128" t="s">
        <v>341</v>
      </c>
      <c r="D255" s="128" t="s">
        <v>130</v>
      </c>
      <c r="E255" s="129" t="s">
        <v>1053</v>
      </c>
      <c r="F255" s="130" t="s">
        <v>1054</v>
      </c>
      <c r="G255" s="131" t="s">
        <v>133</v>
      </c>
      <c r="H255" s="132">
        <v>7</v>
      </c>
      <c r="I255" s="133"/>
      <c r="J255" s="134">
        <f>ROUND(I255*H255,2)</f>
        <v>0</v>
      </c>
      <c r="K255" s="130" t="s">
        <v>134</v>
      </c>
      <c r="L255" s="32"/>
      <c r="M255" s="135" t="s">
        <v>3</v>
      </c>
      <c r="N255" s="136" t="s">
        <v>43</v>
      </c>
      <c r="P255" s="137">
        <f>O255*H255</f>
        <v>0</v>
      </c>
      <c r="Q255" s="137">
        <v>3.62E-3</v>
      </c>
      <c r="R255" s="137">
        <f>Q255*H255</f>
        <v>2.5340000000000001E-2</v>
      </c>
      <c r="S255" s="137">
        <v>0</v>
      </c>
      <c r="T255" s="138">
        <f>S255*H255</f>
        <v>0</v>
      </c>
      <c r="AR255" s="139" t="s">
        <v>135</v>
      </c>
      <c r="AT255" s="139" t="s">
        <v>130</v>
      </c>
      <c r="AU255" s="139" t="s">
        <v>82</v>
      </c>
      <c r="AY255" s="17" t="s">
        <v>128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7" t="s">
        <v>80</v>
      </c>
      <c r="BK255" s="140">
        <f>ROUND(I255*H255,2)</f>
        <v>0</v>
      </c>
      <c r="BL255" s="17" t="s">
        <v>135</v>
      </c>
      <c r="BM255" s="139" t="s">
        <v>1055</v>
      </c>
    </row>
    <row r="256" spans="2:65" s="1" customFormat="1">
      <c r="B256" s="32"/>
      <c r="D256" s="141" t="s">
        <v>137</v>
      </c>
      <c r="F256" s="142" t="s">
        <v>1056</v>
      </c>
      <c r="I256" s="143"/>
      <c r="L256" s="32"/>
      <c r="M256" s="144"/>
      <c r="T256" s="53"/>
      <c r="AT256" s="17" t="s">
        <v>137</v>
      </c>
      <c r="AU256" s="17" t="s">
        <v>82</v>
      </c>
    </row>
    <row r="257" spans="2:65" s="1" customFormat="1" ht="44.25" customHeight="1">
      <c r="B257" s="127"/>
      <c r="C257" s="128" t="s">
        <v>351</v>
      </c>
      <c r="D257" s="128" t="s">
        <v>130</v>
      </c>
      <c r="E257" s="129" t="s">
        <v>1057</v>
      </c>
      <c r="F257" s="130" t="s">
        <v>1058</v>
      </c>
      <c r="G257" s="131" t="s">
        <v>133</v>
      </c>
      <c r="H257" s="132">
        <v>7</v>
      </c>
      <c r="I257" s="133"/>
      <c r="J257" s="134">
        <f>ROUND(I257*H257,2)</f>
        <v>0</v>
      </c>
      <c r="K257" s="130" t="s">
        <v>134</v>
      </c>
      <c r="L257" s="32"/>
      <c r="M257" s="135" t="s">
        <v>3</v>
      </c>
      <c r="N257" s="136" t="s">
        <v>43</v>
      </c>
      <c r="P257" s="137">
        <f>O257*H257</f>
        <v>0</v>
      </c>
      <c r="Q257" s="137">
        <v>0</v>
      </c>
      <c r="R257" s="137">
        <f>Q257*H257</f>
        <v>0</v>
      </c>
      <c r="S257" s="137">
        <v>0</v>
      </c>
      <c r="T257" s="138">
        <f>S257*H257</f>
        <v>0</v>
      </c>
      <c r="AR257" s="139" t="s">
        <v>135</v>
      </c>
      <c r="AT257" s="139" t="s">
        <v>130</v>
      </c>
      <c r="AU257" s="139" t="s">
        <v>82</v>
      </c>
      <c r="AY257" s="17" t="s">
        <v>128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7" t="s">
        <v>80</v>
      </c>
      <c r="BK257" s="140">
        <f>ROUND(I257*H257,2)</f>
        <v>0</v>
      </c>
      <c r="BL257" s="17" t="s">
        <v>135</v>
      </c>
      <c r="BM257" s="139" t="s">
        <v>1059</v>
      </c>
    </row>
    <row r="258" spans="2:65" s="1" customFormat="1">
      <c r="B258" s="32"/>
      <c r="D258" s="141" t="s">
        <v>137</v>
      </c>
      <c r="F258" s="142" t="s">
        <v>1060</v>
      </c>
      <c r="I258" s="143"/>
      <c r="L258" s="32"/>
      <c r="M258" s="144"/>
      <c r="T258" s="53"/>
      <c r="AT258" s="17" t="s">
        <v>137</v>
      </c>
      <c r="AU258" s="17" t="s">
        <v>82</v>
      </c>
    </row>
    <row r="259" spans="2:65" s="1" customFormat="1" ht="33" customHeight="1">
      <c r="B259" s="127"/>
      <c r="C259" s="128" t="s">
        <v>355</v>
      </c>
      <c r="D259" s="128" t="s">
        <v>130</v>
      </c>
      <c r="E259" s="129" t="s">
        <v>1061</v>
      </c>
      <c r="F259" s="130" t="s">
        <v>1062</v>
      </c>
      <c r="G259" s="131" t="s">
        <v>133</v>
      </c>
      <c r="H259" s="132">
        <v>6</v>
      </c>
      <c r="I259" s="133"/>
      <c r="J259" s="134">
        <f>ROUND(I259*H259,2)</f>
        <v>0</v>
      </c>
      <c r="K259" s="130" t="s">
        <v>134</v>
      </c>
      <c r="L259" s="32"/>
      <c r="M259" s="135" t="s">
        <v>3</v>
      </c>
      <c r="N259" s="136" t="s">
        <v>43</v>
      </c>
      <c r="P259" s="137">
        <f>O259*H259</f>
        <v>0</v>
      </c>
      <c r="Q259" s="137">
        <v>6.4599999999999996E-3</v>
      </c>
      <c r="R259" s="137">
        <f>Q259*H259</f>
        <v>3.8759999999999996E-2</v>
      </c>
      <c r="S259" s="137">
        <v>0</v>
      </c>
      <c r="T259" s="138">
        <f>S259*H259</f>
        <v>0</v>
      </c>
      <c r="AR259" s="139" t="s">
        <v>135</v>
      </c>
      <c r="AT259" s="139" t="s">
        <v>130</v>
      </c>
      <c r="AU259" s="139" t="s">
        <v>82</v>
      </c>
      <c r="AY259" s="17" t="s">
        <v>128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7" t="s">
        <v>80</v>
      </c>
      <c r="BK259" s="140">
        <f>ROUND(I259*H259,2)</f>
        <v>0</v>
      </c>
      <c r="BL259" s="17" t="s">
        <v>135</v>
      </c>
      <c r="BM259" s="139" t="s">
        <v>1063</v>
      </c>
    </row>
    <row r="260" spans="2:65" s="1" customFormat="1">
      <c r="B260" s="32"/>
      <c r="D260" s="141" t="s">
        <v>137</v>
      </c>
      <c r="F260" s="142" t="s">
        <v>1064</v>
      </c>
      <c r="I260" s="143"/>
      <c r="L260" s="32"/>
      <c r="M260" s="144"/>
      <c r="T260" s="53"/>
      <c r="AT260" s="17" t="s">
        <v>137</v>
      </c>
      <c r="AU260" s="17" t="s">
        <v>82</v>
      </c>
    </row>
    <row r="261" spans="2:65" s="1" customFormat="1" ht="37.9" customHeight="1">
      <c r="B261" s="127"/>
      <c r="C261" s="128" t="s">
        <v>360</v>
      </c>
      <c r="D261" s="128" t="s">
        <v>130</v>
      </c>
      <c r="E261" s="129" t="s">
        <v>1065</v>
      </c>
      <c r="F261" s="130" t="s">
        <v>1066</v>
      </c>
      <c r="G261" s="131" t="s">
        <v>133</v>
      </c>
      <c r="H261" s="132">
        <v>1</v>
      </c>
      <c r="I261" s="133"/>
      <c r="J261" s="134">
        <f>ROUND(I261*H261,2)</f>
        <v>0</v>
      </c>
      <c r="K261" s="130" t="s">
        <v>134</v>
      </c>
      <c r="L261" s="32"/>
      <c r="M261" s="135" t="s">
        <v>3</v>
      </c>
      <c r="N261" s="136" t="s">
        <v>43</v>
      </c>
      <c r="P261" s="137">
        <f>O261*H261</f>
        <v>0</v>
      </c>
      <c r="Q261" s="137">
        <v>3.5349999999999999E-2</v>
      </c>
      <c r="R261" s="137">
        <f>Q261*H261</f>
        <v>3.5349999999999999E-2</v>
      </c>
      <c r="S261" s="137">
        <v>0</v>
      </c>
      <c r="T261" s="138">
        <f>S261*H261</f>
        <v>0</v>
      </c>
      <c r="AR261" s="139" t="s">
        <v>135</v>
      </c>
      <c r="AT261" s="139" t="s">
        <v>130</v>
      </c>
      <c r="AU261" s="139" t="s">
        <v>82</v>
      </c>
      <c r="AY261" s="17" t="s">
        <v>128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7" t="s">
        <v>80</v>
      </c>
      <c r="BK261" s="140">
        <f>ROUND(I261*H261,2)</f>
        <v>0</v>
      </c>
      <c r="BL261" s="17" t="s">
        <v>135</v>
      </c>
      <c r="BM261" s="139" t="s">
        <v>1067</v>
      </c>
    </row>
    <row r="262" spans="2:65" s="1" customFormat="1">
      <c r="B262" s="32"/>
      <c r="D262" s="141" t="s">
        <v>137</v>
      </c>
      <c r="F262" s="142" t="s">
        <v>1068</v>
      </c>
      <c r="I262" s="143"/>
      <c r="L262" s="32"/>
      <c r="M262" s="144"/>
      <c r="T262" s="53"/>
      <c r="AT262" s="17" t="s">
        <v>137</v>
      </c>
      <c r="AU262" s="17" t="s">
        <v>82</v>
      </c>
    </row>
    <row r="263" spans="2:65" s="11" customFormat="1" ht="22.9" customHeight="1">
      <c r="B263" s="115"/>
      <c r="D263" s="116" t="s">
        <v>71</v>
      </c>
      <c r="E263" s="125" t="s">
        <v>819</v>
      </c>
      <c r="F263" s="125" t="s">
        <v>820</v>
      </c>
      <c r="I263" s="118"/>
      <c r="J263" s="126">
        <f>BK263</f>
        <v>0</v>
      </c>
      <c r="L263" s="115"/>
      <c r="M263" s="120"/>
      <c r="P263" s="121">
        <f>SUM(P264:P265)</f>
        <v>0</v>
      </c>
      <c r="R263" s="121">
        <f>SUM(R264:R265)</f>
        <v>0</v>
      </c>
      <c r="T263" s="122">
        <f>SUM(T264:T265)</f>
        <v>0</v>
      </c>
      <c r="AR263" s="116" t="s">
        <v>80</v>
      </c>
      <c r="AT263" s="123" t="s">
        <v>71</v>
      </c>
      <c r="AU263" s="123" t="s">
        <v>80</v>
      </c>
      <c r="AY263" s="116" t="s">
        <v>128</v>
      </c>
      <c r="BK263" s="124">
        <f>SUM(BK264:BK265)</f>
        <v>0</v>
      </c>
    </row>
    <row r="264" spans="2:65" s="1" customFormat="1" ht="49.15" customHeight="1">
      <c r="B264" s="127"/>
      <c r="C264" s="128" t="s">
        <v>364</v>
      </c>
      <c r="D264" s="128" t="s">
        <v>130</v>
      </c>
      <c r="E264" s="129" t="s">
        <v>1069</v>
      </c>
      <c r="F264" s="130" t="s">
        <v>1070</v>
      </c>
      <c r="G264" s="131" t="s">
        <v>316</v>
      </c>
      <c r="H264" s="132">
        <v>1.204</v>
      </c>
      <c r="I264" s="133"/>
      <c r="J264" s="134">
        <f>ROUND(I264*H264,2)</f>
        <v>0</v>
      </c>
      <c r="K264" s="130" t="s">
        <v>134</v>
      </c>
      <c r="L264" s="32"/>
      <c r="M264" s="135" t="s">
        <v>3</v>
      </c>
      <c r="N264" s="136" t="s">
        <v>43</v>
      </c>
      <c r="P264" s="137">
        <f>O264*H264</f>
        <v>0</v>
      </c>
      <c r="Q264" s="137">
        <v>0</v>
      </c>
      <c r="R264" s="137">
        <f>Q264*H264</f>
        <v>0</v>
      </c>
      <c r="S264" s="137">
        <v>0</v>
      </c>
      <c r="T264" s="138">
        <f>S264*H264</f>
        <v>0</v>
      </c>
      <c r="AR264" s="139" t="s">
        <v>135</v>
      </c>
      <c r="AT264" s="139" t="s">
        <v>130</v>
      </c>
      <c r="AU264" s="139" t="s">
        <v>82</v>
      </c>
      <c r="AY264" s="17" t="s">
        <v>128</v>
      </c>
      <c r="BE264" s="140">
        <f>IF(N264="základní",J264,0)</f>
        <v>0</v>
      </c>
      <c r="BF264" s="140">
        <f>IF(N264="snížená",J264,0)</f>
        <v>0</v>
      </c>
      <c r="BG264" s="140">
        <f>IF(N264="zákl. přenesená",J264,0)</f>
        <v>0</v>
      </c>
      <c r="BH264" s="140">
        <f>IF(N264="sníž. přenesená",J264,0)</f>
        <v>0</v>
      </c>
      <c r="BI264" s="140">
        <f>IF(N264="nulová",J264,0)</f>
        <v>0</v>
      </c>
      <c r="BJ264" s="17" t="s">
        <v>80</v>
      </c>
      <c r="BK264" s="140">
        <f>ROUND(I264*H264,2)</f>
        <v>0</v>
      </c>
      <c r="BL264" s="17" t="s">
        <v>135</v>
      </c>
      <c r="BM264" s="139" t="s">
        <v>1071</v>
      </c>
    </row>
    <row r="265" spans="2:65" s="1" customFormat="1">
      <c r="B265" s="32"/>
      <c r="D265" s="141" t="s">
        <v>137</v>
      </c>
      <c r="F265" s="142" t="s">
        <v>1072</v>
      </c>
      <c r="I265" s="143"/>
      <c r="L265" s="32"/>
      <c r="M265" s="188"/>
      <c r="N265" s="185"/>
      <c r="O265" s="185"/>
      <c r="P265" s="185"/>
      <c r="Q265" s="185"/>
      <c r="R265" s="185"/>
      <c r="S265" s="185"/>
      <c r="T265" s="189"/>
      <c r="AT265" s="17" t="s">
        <v>137</v>
      </c>
      <c r="AU265" s="17" t="s">
        <v>82</v>
      </c>
    </row>
    <row r="266" spans="2:65" s="1" customFormat="1" ht="6.95" customHeight="1">
      <c r="B266" s="41"/>
      <c r="C266" s="42"/>
      <c r="D266" s="42"/>
      <c r="E266" s="42"/>
      <c r="F266" s="42"/>
      <c r="G266" s="42"/>
      <c r="H266" s="42"/>
      <c r="I266" s="42"/>
      <c r="J266" s="42"/>
      <c r="K266" s="42"/>
      <c r="L266" s="32"/>
    </row>
  </sheetData>
  <autoFilter ref="C86:K265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/>
    <hyperlink ref="F104" r:id="rId2"/>
    <hyperlink ref="F109" r:id="rId3"/>
    <hyperlink ref="F116" r:id="rId4"/>
    <hyperlink ref="F123" r:id="rId5"/>
    <hyperlink ref="F127" r:id="rId6"/>
    <hyperlink ref="F131" r:id="rId7"/>
    <hyperlink ref="F148" r:id="rId8"/>
    <hyperlink ref="F175" r:id="rId9"/>
    <hyperlink ref="F183" r:id="rId10"/>
    <hyperlink ref="F190" r:id="rId11"/>
    <hyperlink ref="F197" r:id="rId12"/>
    <hyperlink ref="F203" r:id="rId13"/>
    <hyperlink ref="F210" r:id="rId14"/>
    <hyperlink ref="F217" r:id="rId15"/>
    <hyperlink ref="F224" r:id="rId16"/>
    <hyperlink ref="F228" r:id="rId17"/>
    <hyperlink ref="F232" r:id="rId18"/>
    <hyperlink ref="F234" r:id="rId19"/>
    <hyperlink ref="F236" r:id="rId20"/>
    <hyperlink ref="F240" r:id="rId21"/>
    <hyperlink ref="F248" r:id="rId22"/>
    <hyperlink ref="F252" r:id="rId23"/>
    <hyperlink ref="F256" r:id="rId24"/>
    <hyperlink ref="F258" r:id="rId25"/>
    <hyperlink ref="F260" r:id="rId26"/>
    <hyperlink ref="F262" r:id="rId27"/>
    <hyperlink ref="F265" r:id="rId2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Komunikace, parkoviš...</vt:lpstr>
      <vt:lpstr>SO 301 - Odvodnění parkovišť</vt:lpstr>
      <vt:lpstr>'01 - Komunikace, parkoviš...'!Názvy_tisku</vt:lpstr>
      <vt:lpstr>'Rekapitulace stavby'!Názvy_tisku</vt:lpstr>
      <vt:lpstr>'SO 301 - Odvodnění parkovišť'!Názvy_tisku</vt:lpstr>
      <vt:lpstr>'01 - Komunikace, parkoviš...'!Oblast_tisku</vt:lpstr>
      <vt:lpstr>'Rekapitulace stavby'!Oblast_tisku</vt:lpstr>
      <vt:lpstr>'SO 301 - Odvodnění parkovišť'!Oblast_tisku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Lištvan</dc:creator>
  <cp:lastModifiedBy>uzivatel</cp:lastModifiedBy>
  <dcterms:created xsi:type="dcterms:W3CDTF">2025-11-12T06:13:17Z</dcterms:created>
  <dcterms:modified xsi:type="dcterms:W3CDTF">2025-11-13T09:08:52Z</dcterms:modified>
</cp:coreProperties>
</file>