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4" lowestEdited="4" rupBuild="4505"/>
  <fileSharing userName="jjanik" reservationPassword="0"/>
  <workbookPr/>
  <bookViews>
    <workbookView xWindow="240" yWindow="120" windowWidth="14940" windowHeight="9225" activeTab="0"/>
  </bookViews>
  <sheets>
    <sheet name="Rekapitulace" sheetId="1" r:id="rId1"/>
    <sheet name="SO 10-01_SO 10-01.1" sheetId="2" r:id="rId2"/>
    <sheet name="SO 10-01_SO 10-01.2" sheetId="3" r:id="rId3"/>
    <sheet name="SO 10-01_SO 10-01.3" sheetId="4" r:id="rId4"/>
    <sheet name="SO 10-01_SO 10-01.4" sheetId="5" r:id="rId5"/>
    <sheet name="SO 11-01_SO 11-01.1" sheetId="6" r:id="rId6"/>
    <sheet name="SO 11-01_SO 11-01.2" sheetId="7" r:id="rId7"/>
    <sheet name="SO 12-01" sheetId="8" r:id="rId8"/>
    <sheet name="SO 15-01" sheetId="9" r:id="rId9"/>
    <sheet name="SO 15-02" sheetId="10" r:id="rId10"/>
    <sheet name="SO 15-03" sheetId="11" r:id="rId11"/>
    <sheet name="SO 15-21" sheetId="12" r:id="rId12"/>
    <sheet name="SO 15-61" sheetId="13" r:id="rId13"/>
    <sheet name="SO 16-31" sheetId="14" r:id="rId14"/>
    <sheet name="SO 16-61_SO 16-61.1" sheetId="15" r:id="rId15"/>
    <sheet name="SO 16-61_SO 16-61.2" sheetId="16" r:id="rId16"/>
    <sheet name="SO 18-01" sheetId="17" r:id="rId17"/>
    <sheet name="SO 18-02" sheetId="18" r:id="rId18"/>
    <sheet name="SO 18-03" sheetId="19" r:id="rId19"/>
    <sheet name="SO 18-51_SO 18-51.0" sheetId="20" r:id="rId20"/>
    <sheet name="SO 18-51_SO 18-51.1" sheetId="21" r:id="rId21"/>
    <sheet name="SO 18-51_SO 18-51.2" sheetId="22" r:id="rId22"/>
    <sheet name="SO 18-51_SO 18-51.3" sheetId="23" r:id="rId23"/>
    <sheet name="SO 18-91_SO 18-91.1" sheetId="24" r:id="rId24"/>
    <sheet name="SO 18-91_SO 18-91.2" sheetId="25" r:id="rId25"/>
    <sheet name="SO 18-91_SO 18-91.3" sheetId="26" r:id="rId26"/>
    <sheet name="SO 31-01" sheetId="27" r:id="rId27"/>
    <sheet name="SO 36-01" sheetId="28" r:id="rId28"/>
    <sheet name="VRN" sheetId="29" r:id="rId29"/>
  </sheets>
  <definedNames/>
  <calcPr/>
  <webPublishing/>
</workbook>
</file>

<file path=xl/sharedStrings.xml><?xml version="1.0" encoding="utf-8"?>
<sst xmlns="http://schemas.openxmlformats.org/spreadsheetml/2006/main" count="20016" uniqueCount="3589">
  <si>
    <t>Rekapitulace ceny</t>
  </si>
  <si>
    <t>Stavba: 2021716H - MODERNIZACE TT NA UL. VÍTKOVICKÁ V ÚSEKU UL. 28.ŘÍJNA AŽ UL. ŽELEZÁRENSKÁ</t>
  </si>
  <si>
    <t>Varianta: ZŘ - Základní řešení</t>
  </si>
  <si>
    <t>Celková cena bez DPH:</t>
  </si>
  <si>
    <t>Celková cena s DPH:</t>
  </si>
  <si>
    <t>Objekt</t>
  </si>
  <si>
    <t>Popis</t>
  </si>
  <si>
    <t>Cena bez DPH</t>
  </si>
  <si>
    <t>DPH</t>
  </si>
  <si>
    <t>Cena s DPH</t>
  </si>
  <si>
    <t>ASPE10</t>
  </si>
  <si>
    <t>S</t>
  </si>
  <si>
    <t>Soupis prací objektu</t>
  </si>
  <si>
    <t xml:space="preserve">Stavba: </t>
  </si>
  <si>
    <t>2021716H</t>
  </si>
  <si>
    <t>MODERNIZACE TT NA UL. VÍTKOVICKÁ V ÚSEKU UL. 28.ŘÍJNA AŽ UL. ŽELEZÁRENSKÁ</t>
  </si>
  <si>
    <t>O</t>
  </si>
  <si>
    <t>Objekt:</t>
  </si>
  <si>
    <t>SO 10-01</t>
  </si>
  <si>
    <t>PŘÍPRAVA A ÚPRAVA ÚZEMÍ (MOAP)</t>
  </si>
  <si>
    <t>O1</t>
  </si>
  <si>
    <t>Rozpočet:</t>
  </si>
  <si>
    <t>0,00</t>
  </si>
  <si>
    <t>15,00</t>
  </si>
  <si>
    <t>21,00</t>
  </si>
  <si>
    <t>3</t>
  </si>
  <si>
    <t>2</t>
  </si>
  <si>
    <t>SO 10-01.1</t>
  </si>
  <si>
    <t>PŘÍPRAVA ÚZEMÍ - KÁCENÍ DŘEVIN</t>
  </si>
  <si>
    <t>Typ</t>
  </si>
  <si>
    <t>0</t>
  </si>
  <si>
    <t>Poř. číslo</t>
  </si>
  <si>
    <t>1</t>
  </si>
  <si>
    <t>Kód položky</t>
  </si>
  <si>
    <t>Varianta</t>
  </si>
  <si>
    <t>Název položky</t>
  </si>
  <si>
    <t>4</t>
  </si>
  <si>
    <t>MJ</t>
  </si>
  <si>
    <t>5</t>
  </si>
  <si>
    <t>Množství</t>
  </si>
  <si>
    <t>6</t>
  </si>
  <si>
    <t>Jednotková cena</t>
  </si>
  <si>
    <t>Jednotková</t>
  </si>
  <si>
    <t>9</t>
  </si>
  <si>
    <t>Celkem</t>
  </si>
  <si>
    <t>10</t>
  </si>
  <si>
    <t>Cenová soustava</t>
  </si>
  <si>
    <t>11</t>
  </si>
  <si>
    <t xml:space="preserve">  SO 10-01.1</t>
  </si>
  <si>
    <t>SD</t>
  </si>
  <si>
    <t>Všeobecné konstrukce a práce</t>
  </si>
  <si>
    <t>P</t>
  </si>
  <si>
    <t>015160</t>
  </si>
  <si>
    <t/>
  </si>
  <si>
    <t>POPLATKY ZA LIKVIDACI ODPADŮ NEKONTAMINOVANÝCH - 02 01 03  SMÝCENÉ STROMY A KEŘE</t>
  </si>
  <si>
    <t>T</t>
  </si>
  <si>
    <t>2024_OTSKP</t>
  </si>
  <si>
    <t>PP</t>
  </si>
  <si>
    <t>Odpady – Poplatek za uložení dřevin na skládku / do recyklačního centra 
(Počet / výměry odečteny z grafického programu AutoCad z projektové dokumentace) 
Odstranění dřevin – Kácení stromů s obvodem kmene &lt;80cm, včetně pařezů a kořenů  
=3ks*1t 
Odstranění dřevin - Kácení stromů s oboodem kmene &gt;80cm, včetně pařezů a kořenů 
=10ks*2t 
Odstranění dřevin - Smýcení křovin a náletového porostu, včetně odstranění kořenů 
=(70,00m2)*0,04t/m2 
Odstranění dřevin – Prořez větví ve spodním patře 
=8ks*0,25t</t>
  </si>
  <si>
    <t>VV</t>
  </si>
  <si>
    <t>Celkem: 3*1=3,000 [A] 
Celkem: 10*2=20,000 [B] 
Celkem: 70,00*0,04=2,800 [C] 
Celkem: 8*0,25=2,000 [D] 
Celkem: A+B+C+D=27,800 [E]</t>
  </si>
  <si>
    <t>TS</t>
  </si>
  <si>
    <t>1. Položka obsahuje:  
 – veškeré poplatky provozovateli skládky, recyklační linky nebo jiného zařízení na zpracování nebo likvidaci odpadů související s převzetím, uložením, zpracováním nebo likvidací odpadu  
2. Položka neobsahuje:  
 – náklady spojené s dopravou odpadu z místa stavby na místo převzetí provozovatelem skládky, recyklační linky nebo jiného zařízení na zpracování nebo likvidaci odpadů  
3. Způsob měření:  
Tunou se rozumí hmotnost odpadu vytříděného v souladu se zákonem č. 541/2020 Sb., o nakládání s odpady, v platném znění.</t>
  </si>
  <si>
    <t>Zemní práce</t>
  </si>
  <si>
    <t>111205</t>
  </si>
  <si>
    <t>ODSTRANĚNÍ KŘOVIN S ODVOZEM DO 8KM</t>
  </si>
  <si>
    <t>M2</t>
  </si>
  <si>
    <t>Odstranění dřevin - Smýcení křovin a náletového porostu, (odstranění pařezů a kořenů součást SO 10-01.2), včetně odvozu do vzdálenosti 6km a uložení na skládku/recyklační centrum zhotovitele (likvidace v režii zhotovitele) 
(Počet / výměry odečteny z grafického programu AutoCad z projektové dokumentace) 
=70,00m2</t>
  </si>
  <si>
    <t>Celkem: 70=70,000 [A]</t>
  </si>
  <si>
    <t>Položka zahrnuje:  
- odstranění křovin a stromů do průměru 100 mm  
- dopravu dřevin  na předepsanou vzdálenost  
- spálení na hromadách nebo štěpkování  
Položka nezahrnuje:  
- x</t>
  </si>
  <si>
    <t>112015</t>
  </si>
  <si>
    <t>KÁCENÍ STROMŮ D KMENE DO 0,5M S ODSTRANĚNÍM PAŘEZŮ, ODVOZ DO 8KM</t>
  </si>
  <si>
    <t>KUS</t>
  </si>
  <si>
    <t>Odstranění dřevin – Kácení stromů s obvodem kmene &lt;80cm, (odstranění pařezů a kořenů součást SO 10-01.2), včetně odvozu do vzdálenosti 6km a uložení na skládku/recyklační centrum zhotovitele (likvidace v režii zhotovitele) 
(Počet / výměry odečteny z grafického programu AutoCad z projektové dokumentace) 
=3ks</t>
  </si>
  <si>
    <t>Celkem: 3=3,000 [A]</t>
  </si>
  <si>
    <t>Položka  zahrnuje:  
- poražení stromu a osekání větví  
- spálení větví na hromadách nebo štěpkování  
- dopravu a uložení kmenů, případné další práce s nimi dle pokynů zadávací dokumentace  
- vytrhání nebo vykopání pařezů  
- veškeré zemní práce spojené s odstraněním pařezů  
- dopravu a uložení pařezů, případně další práce s nimi dle pokynů zadávací dokumentace  
- zásyp jam po pařezech  
Položka nezahrnuje:  
- x  
Způsob měření:  
- kácení stromů se měří v [ks] poražených stromů (průměr stromů se měří ve výšce 1,3m nad terénem)</t>
  </si>
  <si>
    <t>Odstranění dřevin - Kácení stromů s obvodem kmene &gt;80cm, (odstranění pařezů a kořenů součást SO 10-01.2), včetně odvozu do vzdálenosti 6km a uložení na skládku/recyklační centrum zhotovitele (likvidace v režii zhotovitele) 
(Počet / výměry odečteny z grafického programu AutoCad z projektové dokumentace) 
=10ks</t>
  </si>
  <si>
    <t>Celkem: 10=10,000 [A]</t>
  </si>
  <si>
    <t>11241</t>
  </si>
  <si>
    <t>ÚPRAVA STROMŮ D DO 0,5M ŘEZEM VĚTVÍ</t>
  </si>
  <si>
    <t>Odstranění dřevin – Prořez větví ve spodním patře, včetně odvozu do vzdálenosti 6km a uložení na skládku/recyklační centrum zhotovitele (likvidace v režii zhotovitele) 
=8ks</t>
  </si>
  <si>
    <t>Celkem: 8=8,000 [A]</t>
  </si>
  <si>
    <t>Položka zahrnuje:   
- odřezání větví 1 ks stromu přesahujících do komunikace bez ohledu na způsob a použitou mechanizaci (např. plošina), bez ohledu na počet větví   
- všechna opatření související se silničním provozem (např. provizorní dopravní značení)  
- odvoz a likvidaci vyzískaného materiálu dle pokynů zadávací dokumentace  
Položka nezahrnuje:  
- x  
Způsob měření:  
- průměr stromů se měří ve výšce 1,3m nad terénem.</t>
  </si>
  <si>
    <t>SO 10-01.2</t>
  </si>
  <si>
    <t>PŘÍPRAVA ÚZEMÍ - OCHRANA DŘEVIN + ODHUMUSOVÁNÍ</t>
  </si>
  <si>
    <t xml:space="preserve">  SO 10-01.2</t>
  </si>
  <si>
    <t>015111</t>
  </si>
  <si>
    <t>POPLATKY ZA LIKVIDACI ODPADŮ NEKONTAMINOVANÝCH - 17 05 04  VYTĚŽENÉ ZEMINY A HORNINY -  I. TŘÍDA TĚŽITELNOSTI</t>
  </si>
  <si>
    <t>Odpady - Zemina nevhodná pro zpětné ohumusování - Poplatek za uložení zemin do recyklačního centra / zemník 
(Rozměry / počet - odečteny z grafického programu AutoCad z projektové dokumentace) 
Poznámka k položce: Cena včetně nákladů na odběr vzorků a laboratorní zkoušek na obsah škodlivin v odpadech ukládaných na/recyklační centra / zemník. 
Zhotovitel doloží objednateli protokoly o odběru vzorků certifikovnou osobou a protokoly o laboraorní zkoušce akreditovanou  laboratoří v souladu se zákonem  541/2020 sb. A vyhláškou č. 273/2021 sb. 
Odhumusování - Odstranění humózní zeminy v tl. 150mm, která nebude vhodná na opětovné ohumusování. 
=4580,00m2*0,150*50%*2,0t/m3</t>
  </si>
  <si>
    <t>Celkem: 4580,00*0,150*0,50*2,0=687,000 [A]</t>
  </si>
  <si>
    <t>Odpady –  Poplatek za uložení dřevin na skládku / do recyklačního centra 
(Počet / výměry odečteny z grafického programu AutoCad z projektové dokumentace) 
Odstranění dřevin – Vytrhání / vykopání pařezů  a kořenů  
=13ks*0,10t/ks+35ks*0,02t</t>
  </si>
  <si>
    <t>Celkem: 13*0,10+35*0,02=2,000 [A]</t>
  </si>
  <si>
    <t>03510</t>
  </si>
  <si>
    <t>R</t>
  </si>
  <si>
    <t>STAVEBNÍ STROJE MOBILNÍ NA ZEMNÍ PRÁCE</t>
  </si>
  <si>
    <t>Ochrana dřevin - Obkopání kořenové zóny solitérních stromů pomocí pneumatického rýče (air spade) 
(Počet / výměry odečteny z grafického programu AutoCad z projektové dokumentace) 
=6ks*9,00m2</t>
  </si>
  <si>
    <t>Celkem: 6*9,00=54,000 [A]</t>
  </si>
  <si>
    <t>Položka zahrnuje:  
- objednatelem povolené náklady na stavební vybavení zhotovitele  
Položka nezahrnuje:  
- x</t>
  </si>
  <si>
    <t>11130</t>
  </si>
  <si>
    <t>SEJMUTÍ DRNU</t>
  </si>
  <si>
    <t>Odhumusování - Odstranění humózní zeminy v tl. 150mm, která nebude vhodná na opětovné ohumusování – předpoklad 50%, včetně odvozu do vzdálenosti 6km a uložení na recyklační centrum / zemník zhotovitele (likvidace v režii zhotovitele) 
(Počet / výměry odečteny z grafického programu AutoCad z projektové dokumentace) 
=4580,00m2*50%</t>
  </si>
  <si>
    <t>Celkem: 4580*0,50=2 290,000 [A]</t>
  </si>
  <si>
    <t>Položka zahrnuje:  
- vodorovnou dopravu  a uložení na skládku  
Položka nezahrnuje:  
- x</t>
  </si>
  <si>
    <t>Odhumusování - Odstranění humózní zeminy v tl. 150mm, která bude vhodná  na opětovné ohumusování – předpoklad 50% Sejmutá humózní zemina bude po dohodě s investorem a prokázání vhodnosti na opětovné ohumusování, včetně odvozu do vzdálenosti 1km a  uložení na mezideponii zhotovitele 
(Počet / výměry odečteny z grafického programu AutoCad z projektové dokumentace) 
=4580,00m2*50%</t>
  </si>
  <si>
    <t>Celkem: 4580,00*0,50=2 290,000 [A]</t>
  </si>
  <si>
    <t>112215</t>
  </si>
  <si>
    <t>ODSTRANĚNÍ PAŘEZŮ D DO 0,5M, ODVOZ DO 8KM</t>
  </si>
  <si>
    <t>Odstranění dřevin – Vytrhání / vykopání / vyfrézování pařezů  a kořenů od skácených stromů / keřů, včetně odvozu do vzdálenosti 6km a uložení na skládku/recyklační centrum zhotovitele (likvidace v režii zhotovitele) 
(Počet / výměry odečteny z grafického programu AutoCad z projektové dokumentace) 
=13ks+35ks (keře)</t>
  </si>
  <si>
    <t>Celkem: 13+35=48,000 [A]</t>
  </si>
  <si>
    <t>Položka zahrnuje zejména:  
- vytrhání nebo vykopání pařezů  
- veškeré zemní práce spojené s odstraněním pařezů  
- dopravu a uložení pařezů, případně další práce s nimi dle pokynů zadávací dokumentace  
- zásyp jam po pařezech.  
Položka nezahrnuje:  
- x  
Způsob měření:  
- počet pařezů se měří v [ks] vytrhaných nebo vykopaných pařezů, průměr pařezu je uvažován dle stromu ve výšce 1,3m nad terénem, u stávajícího pařezu se stanoví jako změřený průměr vynásobený  koeficientem 1/1,38.</t>
  </si>
  <si>
    <t>7</t>
  </si>
  <si>
    <t>17110</t>
  </si>
  <si>
    <t>ULOŽENÍ SYPANINY DO NÁSYPŮ SE ZHUTNĚNÍM</t>
  </si>
  <si>
    <t>M3</t>
  </si>
  <si>
    <t>Odpady – Uložení zeminy do recyklačního centra / zemník  (vykládka, rozprostření, hutnění) 
(Rozměry / počet - odečteny z grafického programu AutoCad z projektové dokumentace) 
Odhumusování - Odstranění humózní zeminy v tl. 150mm, která nebude vhodná na opětovné ohumusování. 
=4580,00m2*0,150*50%</t>
  </si>
  <si>
    <t>Celkem: 4580,00*0,150*0,50=343,500 [A]</t>
  </si>
  <si>
    <t>Položka zahrnuje:  
- kompletní provedení zemní konstrukce vč. výběru vhodného materiálu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ruční hutnění a výplň jam a prohlubní v podloží  
- úprava, očištění, ochrana a zhutnění podloží  
- svahování, hutnění a uzavírání povrchů svahů  
- zřízení lavic na svazích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  
Položka nezahrnuje:  
- x</t>
  </si>
  <si>
    <t>8</t>
  </si>
  <si>
    <t>18710</t>
  </si>
  <si>
    <t>OŠETŘENÍ ORNICE NA SKLÁDCE</t>
  </si>
  <si>
    <t>Odhumusování - Údržba dočasné deponie humózní zeminy v bezplevelném stavu po dobu stavby. 
(Počet / výměry odečteny z grafického programu AutoCad z projektové dokumentace) 
=4580,00m2*50%*0,150</t>
  </si>
  <si>
    <t>Celkem: 4580,00*0,50*0,150=343,500 [A]</t>
  </si>
  <si>
    <t>Položka zahrnuje:  
- urovnání skládky do výšky max. 3m se sklony svahů 1:2 a mírnějšími  
- založení trávníku (event. ošetření chemicky před založením trávníku při časové prodlevě mezi nasypáním skládky a osetím)  
- 1x za rok ošetření chemicky  
- 2x za rok sekání.  
Položka nezahrnuje:  
- x</t>
  </si>
  <si>
    <t>Ostatní konstrukce a práce</t>
  </si>
  <si>
    <t>916812</t>
  </si>
  <si>
    <t>ODDĚL OPLOCENÍ S PODSTAVCI DRÁTĚNNÉ - MONTÁŽ S PŘESUNEM</t>
  </si>
  <si>
    <t>M</t>
  </si>
  <si>
    <t>Ochrana dřevin – Ochrana solitérních stromů plotem výšky 2m okolo kořenové zóny stromů (2x2m). Ve výjimečných případech opatřit kmen pomocí vypolštářovaného bednění z dř. Fošen vysokým nejméně 2m. Předpokládáme půjčené oplocení (dovoz, montáž) 
(Počet / výměry odečteny z grafického programu AutoCad z projektové dokumentace) 
=79ks*4*2,000</t>
  </si>
  <si>
    <t>Celkem: =79*4*2,000=632,000 [A]</t>
  </si>
  <si>
    <t>Položka zahrnuje:  
- přemístění zařízení z dočasné skládky a jeho osazení a montáž na místě určeném projektem  
- údržbu po celou dobu trvání funkce  
- náhradu zničených nebo ztracených kusů  
- nutnou opravu poškozených částí  
Položka nezahrnuje:  
- x</t>
  </si>
  <si>
    <t>916813</t>
  </si>
  <si>
    <t>ODDĚL OPLOCENÍ S PODSTAVCI DRÁTĚNNÉ - DEMONTÁŽ</t>
  </si>
  <si>
    <t>Ochrana dřevin – Ochrana solitérních stromů plotem výšky 2m okolo kořenové zóny stromů (2x2m). Ve výjimečných případech opatřit kmen pomocí vypolštářovaného bednění z dř. Fošen vysokým nejméně 2m. Předpokládáme půjčené oplocení (demontáž, odvoz) 
(Počet / výměry odečteny z grafického programu AutoCad z projektové dokumentace) 
=79ks*4*2,000</t>
  </si>
  <si>
    <t>Celkem: 79*4*2,000=632,000 [A]</t>
  </si>
  <si>
    <t>Položka zahrnuje:  
- odstranění, demontáž a odklizení materiálu s odvozem na předepsané místo  
Položka nezahrnuje:  
- x</t>
  </si>
  <si>
    <t>916819</t>
  </si>
  <si>
    <t>ODDĚL OPLOCENÍ S PODSTAVCI DRÁTĚNNÉ - NÁJEMNÉ</t>
  </si>
  <si>
    <t>MDEN</t>
  </si>
  <si>
    <t>Ochrana dřevin – Ochrana solitérních stromů plotem výšky 2m okolo kořenové zóny stromů (2x2m). Ve výjimečných případech opatřit kmen pomocí vypolštářovaného bednění z dř. Fošen vysokým nejméně 2m. Předpokládáme půjčené oplocení (nájemné) 
(Počet / výměry odečteny z grafického programu AutoCad z projektové dokumentace) 
=79ks*4*2,000*180dní</t>
  </si>
  <si>
    <t>Celkem: 79*4*2,000*180=113 760,000 [A]</t>
  </si>
  <si>
    <t>Položka zahrnuje:  
- sazbu za pronájem zařízení  
Položka nezahrnuje:  
- x  
Způsob měření:  
- součin počtu zařízení a počtu dní použití.</t>
  </si>
  <si>
    <t>SO 10-01.3</t>
  </si>
  <si>
    <t>ÚPRAVA ÚZEMÍ  - VÝSADBA ZELENĚ + OHUMUSOVÁNÍ</t>
  </si>
  <si>
    <t xml:space="preserve">  SO 10-01.3</t>
  </si>
  <si>
    <t>014211</t>
  </si>
  <si>
    <t>POPLATKY ZA ZEMNÍK - ORNICE</t>
  </si>
  <si>
    <t>Ohumusování – Dodávka humózní zeminy 
(Počet / výměry odečteny z grafického programu AutoCad z projektové dokumentace) 
=(4534,00m2*0,150)-(4580,00m2*50%*0,150)</t>
  </si>
  <si>
    <t>Celkem: (4534,00*0,150)-(4580,00*0,50*0,150)=336,600 [A]</t>
  </si>
  <si>
    <t>Položka zahrnuje:  
- veškeré poplatky majiteli zemníku související s nákupem zeminy (nikoliv s otvírkou zemníku)  
Položka nezahrnuje:  
- x</t>
  </si>
  <si>
    <t>R1</t>
  </si>
  <si>
    <t>Výsadba stromů – Dodávka speciálního zahradního substrátu popř. jiný vzdušný substrát. 
(Počet / výměry odečteny z grafického programu AutoCad z projektové dokumentace) 
=16ks*1,000*2,50m2*50%</t>
  </si>
  <si>
    <t>Celkem: 16*1,000*2,50*0,50=20,000 [A]</t>
  </si>
  <si>
    <t>Odpady - Zemina z vyhlouených jam pro sázení dřevin - Poplatek za uložení zemin do recyklačního centra / zemník 
(Počet / výměry odečteny z grafického programu AutoCad z projektové dokumentace) 
Poznámka k položce: Cena včetně nákladů na odběr vzorků a laboratorní zkoušek na obsah škodlivin v odpadech ukládaných na recyklační centra / zemník. 
Zhotovitel doloží objednateli protokoly o odběru vzorků certifikovnou osobou a protokoly o laboraorní zkoušce akreditovanou  laboratoří v souladu se zákonem  541/2020 sb. A vyhláškou č. 273/2021 sb. 
Výsadba stromů - Vyhloubení jámy pro sadbu - 50% vykopané zeminy 
=16ks*1,000*2,50m2*50%*2,0t/m3</t>
  </si>
  <si>
    <t>Celkem: 16*1,000*2,50*0,50*2,0=40,000 [A]</t>
  </si>
  <si>
    <t>125731</t>
  </si>
  <si>
    <t>VYKOPÁVKY ZE ZEMNÍKŮ A SKLÁDEK TŘ. I, ODVOZ DO 1KM</t>
  </si>
  <si>
    <t>Ohumusování – Naložení a odvoz humózní zeminy z dočasné deponie ze vzdálenosti 1km a uložení zeminy (SO 10-01.2) 
(Počet / výměry odečteny z grafického programu AutoCad z projektové dokumentace) 
=4580,00m2*50%*0,150</t>
  </si>
  <si>
    <t>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ruční vykopávky, odstranění kořenů a napadávek  
- pažení, vzepření a rozepření vč. přepažování (vyjma pažení záporového a štětových stěn)  
- úpravu, ochranu a očištění dna, základové spáry, stěn a svahů  
- udržování výkopiště a jeho ochrana proti vodě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práce spojené s otvírkou zemníku</t>
  </si>
  <si>
    <t>Výsadba stromů – Zřízení zásypu osázených stromků zeminou z výkopu smíchanou s zahradním substrátem, včetně modelace povrchu kolem kmene stromku (vytvoření "misky" se zvýšenými okraji pro lepší zachycení dešťové vody) 
(Počet / výměry odečteny z grafického programu AutoCad z projektové dokumentace) 
=16ks*1,000*2,50m2</t>
  </si>
  <si>
    <t>Celkem: 16*1,000*2,50=40,000 [A]</t>
  </si>
  <si>
    <t>131735</t>
  </si>
  <si>
    <t>HLOUBENÍ JAM ZAPAŽ I NEPAŽ TŘ. I, ODVOZ DO 8KM</t>
  </si>
  <si>
    <t>Výsadba stromů - Vyhloubení jámy pro sadbu (šířka jámy 1,5x kořenový bal a hloubka jámy 2x výška kořenového balu) - 50% vykopané zeminy, včetně odvozu do vzdálenosti 6km a  uložení na recyklační centrum / zemník zhotovitele (likvidace v režii zhotovitele) 
(Počet / výměry odečteny z grafického programu AutoCad z projektové dokumentace) 
=16ks*1,000*2,50m2*50%</t>
  </si>
  <si>
    <t>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uložení zeminy (na skládku, do násypu) ani poplatky za skládku, vykazují se v položce č.0141**</t>
  </si>
  <si>
    <t>13173A</t>
  </si>
  <si>
    <t>HLOUBENÍ JAM ZAPAŽ I NEPAŽ TŘ. I - BEZ DOPRAVY</t>
  </si>
  <si>
    <t>Výsadba stromů - Vyhloubení jámy pro sadbu (šířka jámy 1,5x kořenový bal a hloubka jámy 2x výška kořenového balu) - 50% vykopané zeminy, ponecháno vedle jámy pro opětovný zásyp osázených stromků. 
(Počet / výměry odečteny z grafického programu AutoCad z projektové dokumentace) 
=16ks*1,000*2,50m2*50%</t>
  </si>
  <si>
    <t>Položka zahrnuje:  
-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vodorovnou dopravu  
- uložení zeminy (na skládku, do násypu) ani poplatky za skládku, vykazují se v položce č.0141**</t>
  </si>
  <si>
    <t>Odpady – Uložení zeminy do recyklačního centra / zemník  (vykládka, rozprostření, hutnění) 
(Rozměry / počet - odečteny z grafického programu AutoCad z projektové dokumentace) 
Výsadba stromů - Vyhloubení jámy pro sadbu - 50% vykopané zeminy 
=16ks*1,000*2,50m2*50%</t>
  </si>
  <si>
    <t>18214</t>
  </si>
  <si>
    <t>ÚPRAVA POVRCHŮ SROVNÁNÍM ÚZEMÍ V TL DO 0,25M</t>
  </si>
  <si>
    <t>Ohumusování - Vyčištění, svahování a urovnání přilehlého terénu dotčeného stavbou do tl. 500mm 
(Počet / výměry odečteny z grafického programu AutoCad z projektové dokumentace) 
=4534,00m2</t>
  </si>
  <si>
    <t>Celkem: 4534,00=4 534,000 [A]</t>
  </si>
  <si>
    <t>Položka zahrnuje:  
-  úpravu pláně včetně vyrovnání výškových rozdílů  
Položka nezahrnuje:  
- x</t>
  </si>
  <si>
    <t>18222</t>
  </si>
  <si>
    <t>ROZPROSTŘENÍ ORNICE VE SVAHU V TL DO 0,15M</t>
  </si>
  <si>
    <t>Ohumusování - Rozprostření humózní zeminy v tl. 150mm včetně urovnání 
(Počet / výměry odečteny z grafického programu AutoCad z projektové dokumentace) 
=4534,00,00m2</t>
  </si>
  <si>
    <t>Položka zahrnuje:  
- nutné přemístění ornice z dočasných skládek vzdálených do 50m  
- rozprostření ornice v předepsané tloušťce ve svahu přes 1:5  
Položka nezahrnuje:  
- x</t>
  </si>
  <si>
    <t>18241</t>
  </si>
  <si>
    <t>ZALOŽENÍ TRÁVNÍKU RUČNÍM VÝSEVEM</t>
  </si>
  <si>
    <t>Ohumusování - Dodávka a založení trávníku ručním výsevem parkové travní směsi (0,025kg/m2) bez kříženců, polyploidů a zahraničních odrůd, včetně nákupu semen, válcování a 1x pokosení 
(Počet / výměry odečteny z grafického programu AutoCad z projektové dokumentace) 
=4534,00,00m2</t>
  </si>
  <si>
    <t>Položka zahrnuje:  
- dodání předepsané travní směsi, její výsev na ornici, zalévání, první pokosení, to vše bez ohledu na sklon terénu  
Položka nezahrnuje:  
- x</t>
  </si>
  <si>
    <t>12</t>
  </si>
  <si>
    <t>18246</t>
  </si>
  <si>
    <t>ZALOŽENÍ OKRASNÉHO TRÁVNÍKU</t>
  </si>
  <si>
    <t>Ohumusování - Dodávka a založení okrasného trávníku před budovou TIETO, včetně nákupu trsů trávy (konkrétní druh traviny stanoví správce zeleně TIETO) 
(Počet / výměry odečteny z grafického programu AutoCad z projektové dokumentace) 
=25,00m2</t>
  </si>
  <si>
    <t>Celkem: 25,00=25,000 [A]</t>
  </si>
  <si>
    <t>Položka zahrnuje:  
-  naložení, dopravu a položení travnatého koberce bez ohledu na sklon terénu, zalévání, první pokosení  
Položka nezahrnuje:  
- x</t>
  </si>
  <si>
    <t>13</t>
  </si>
  <si>
    <t>18461</t>
  </si>
  <si>
    <t>MULČOVÁNÍ</t>
  </si>
  <si>
    <t>Výsadba stromů – Pomulčování v šířce 0,5m od kmene. 
(Počet / výměry odečteny z grafického programu AutoCad z projektové dokumentace) 
=16ks*1,50m2</t>
  </si>
  <si>
    <t>Celkem: 16*1,50=24,000 [A]</t>
  </si>
  <si>
    <t>Položka zahrnuje.  
- dodání a rozprostření mulčovací kůry nebo štěpky v předepsané tloušťce nebo mulčovací textilie bez ohledu na sklon terénu, stabilizaci mulče proti erozi, přísady proti vznícení mulče  
- naložení a odvoz odpadu  
Položka nezahrnuje:  
- x</t>
  </si>
  <si>
    <t>14</t>
  </si>
  <si>
    <t>184B17</t>
  </si>
  <si>
    <t>VYSAZOVÁNÍ STROMŮ LISTNATÝCH S BALEM OBVOD KMENE DO 20CM, PODCHOZÍ VÝŠ MIN 2,4M</t>
  </si>
  <si>
    <t>Výsadba stromů – Dodávka a výsadba poloodrostů dřevin stromu 1.třídy jakosti dle bývalé ČSN 46 4902 výšky 3-5m, s  obvodem kmínku ve výšce 1m minimálně 14 - 16cm a se založením koruny ve výšce minimálně 2,5m, se zemním balem sadovnickým způsobem, s rovným kmenem a se zapěstovanou korunou 
Druhy dřeviny (případná změna vyhrazena správcem zeleně MOAP) 
Jerlín japonský (Sophora japonica´Columnaris¨) 16ks 
Výsadba stromů – Rozprostření hnojiva s pozvolným uvolňováním živin v blízkosti kořenů, zálivka 20l vody na stromek. 
Výsadba stromů - Opatření kmenů stromků ochranným nátěrem a jutovou bandáží nebo dvojitým rákosem (150cm vysokým). 
Výsadba stromů - Stromy budou u paty kmene opatřeny plastovou chráničkou proti poškození sekačkou. 
Výsadba stromů – Kotvení stromků třemi dřevěnými kůly o délce 2,5 m a průměru 8 - 10 cm s doplněním třemi dřevěnými příčkami (3 úrovně) a úvazkovou páskou. 
(Počet / výměry odečteny z grafického programu AutoCad z projektové dokumentace) 
=16ks</t>
  </si>
  <si>
    <t>Celkem: 16=16,000 [A]</t>
  </si>
  <si>
    <t>Položka zahrnuje:  
-  dodávku projektem předepsaných  stromů  
- hloubení jamek (min. rozměry pro stromy min. 1,5 násobek balu výpěstku) s event. výměnou půdy, s hnojením anorganickým hnojivem a přídavkem organického hnojiva min. 5kg pro stromy  
- zálivku, kůly, chráničky ke stromům nebo ochrana stromů nátěrem a pod.  
- položka zahrnuje veškerý materiál, výrobky a polotovary, včetně mimostaveništní a vnitrostaveništní dopravy (rovněž přesuny), včetně naložení a složení, případně s uložením  
Položka nezahrnuje:  
- x  
Způsob měření:  
- obvod kmene se měří ve výšce 1,00m nad zemí.</t>
  </si>
  <si>
    <t>Potrubí</t>
  </si>
  <si>
    <t>15</t>
  </si>
  <si>
    <t>875272</t>
  </si>
  <si>
    <t>POTRUBÍ DREN Z TRUB PLAST (I FLEXIBIL) DN DO 100MM DĚROVANÝCH</t>
  </si>
  <si>
    <t>Výsadba stromů - Dodávka a zřízení drenážní trubky DN100 pro provzdušnění a zavlažení kořenového systému, uvažovaná délka cca 5m 
(Počet / výměry odečteny z grafického programu AutoCad z projektové dokumentace) 
=16ks*5,000</t>
  </si>
  <si>
    <t>Celkem: 16*5,000=80,000 [A]</t>
  </si>
  <si>
    <t>Položka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(bez ohledu na sklon)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položky platí pro práce prováděné v prostoru zapaženém i nezapaženém a i v kolektorech, chráničkách  
- položky zahrnují i práce spojené s nutnými obtoky, převáděním a čerpáním vody  
Položka nezahrnuje:  
- x</t>
  </si>
  <si>
    <t>SO 10-01.4</t>
  </si>
  <si>
    <t>ÚPRAVA ÚZEMÍ - NÁSLEDNÁ PÉČE</t>
  </si>
  <si>
    <t xml:space="preserve">  SO 10-01.4</t>
  </si>
  <si>
    <t>18247</t>
  </si>
  <si>
    <t>OŠETŘOVÁNÍ TRÁVNÍKU</t>
  </si>
  <si>
    <t>Ohumusování - Kosení, odplevelení a zálivka trávníku po dobu dle požadavků investora a SoD (předpoklad 12 měsíců = 6x pokos, odplevelení, zálivka) 
(Počet / výměry odečteny z grafického programu AutoCad z projektové dokumentace) 
=4534,00m2</t>
  </si>
  <si>
    <t>Položka zahrnuje:  
- pokosení se shrabáním, naložení shrabků na dopravní prostředek, s odvozem a se složením, to vše bez ohledu na sklon terénu  
- nutné zalití a hnojení  
Položka nezahrnuje:  
- x</t>
  </si>
  <si>
    <t>18472</t>
  </si>
  <si>
    <t>OŠETŘENÍ DŘEVIN SOLITERNÍCH</t>
  </si>
  <si>
    <t>Výsadba stromů – Následná péče o vysázené stromy po dobu 5-ti let od jejich výsadby. 
Po tuto stanovenou dobu bude zajišťována především: Obnova zajištění kmenů stromů proti mechanickému poškození 1x ročně (ochrany kmene stromu chráničkou apod.); Zálivka stromů (minimálně 10 x ročně 100L na jedno zalití);  Výchovný řez stromů 1x ročně (včetně odvozu a likvidace odpadu); Odplevelování 1x ročně (včetně odvozu a likvidace odpadu), Oprava úvazků a kůlování 1x ročně (včetně odvozu a likvidace odpadu); Hnojení půdy umělým hnojivem 2x za 5let (50g/strom); Sledování zdravotního stavu dřevin 1x ročně (včetně výměny uhynulých jedinců v nejbližším vhodném období za nové ve stejné kvalitě určené pro náhradní výsadbu); Odstranění kotvení stromu (kůly + úvazky) po 3-5ti letech dle stavu</t>
  </si>
  <si>
    <t>Položka zahrnuje:  
- odplevelení s nakypřením, vypletí, řezem, hnojením  
- odstranění poškozených částí dřevin s případným složením odpadu na hromady, naložením na dopravní prostředek, odvozem a složením  
Položka nezahrnuje:  
- x</t>
  </si>
  <si>
    <t>SO 11-01</t>
  </si>
  <si>
    <t>SVRŠEK A SPODEK TRAMVAJOVÉ TRATI (DPO)</t>
  </si>
  <si>
    <t>SO 11-01.1</t>
  </si>
  <si>
    <t>SVRŠEK TT</t>
  </si>
  <si>
    <t xml:space="preserve">  SO 11-01.1</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</si>
  <si>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Kryt TT – Zádlažbové panely  – Vybourání ložných vrstev z pískového lože/drti pod zákrytovými panely v tl. 40mm 
=3017,00m2*0,040*2,0t/m3 
Demolice – Svršek TT DP+BP – Odstranění štěrkového lože (včetně případné separační geotextílie) v tl. 300mm 
=4673,00m2*0,300*2,0t/m3</t>
  </si>
  <si>
    <t>Celkem: 3017,00*0,040*2,0=241,360 [A] 
Celkem: 4673,00*0,300*2,0=2 803,800 [B] 
Celkem: A+B=3 045,160 [C]</t>
  </si>
  <si>
    <t>015112</t>
  </si>
  <si>
    <t>POPLATKY ZA LIKVIDACI ODPADŮ NEKONTAMINOVANÝCH - 17 05 04  VYTĚŽENÉ ZEMINY A HORNINY -  II. TŘÍDA TĚŽITELNOSTI</t>
  </si>
  <si>
    <t>Odpady - Poloskalní horniny  – Poplatek za uložení na skládku 
(Rozměry / počet -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Kryt TT – AB – Výkopy ve vrstvě strusky (předpoklad že se stmelila) – tl. 450mm 
=527,00m2*0,450*2,0t/m3</t>
  </si>
  <si>
    <t>Celkem: 527,00*0,450*2,0=474,300 [A]</t>
  </si>
  <si>
    <t>015130</t>
  </si>
  <si>
    <t>POPLATKY ZA LIKVIDACI ODPADŮ NEKONTAMINOVANÝCH - 17 03 02  VYBOURANÝ ASFALTOVÝ BETON BEZ DEHTU</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</si>
  <si>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Kryt TT – AB – Odfrézování obrusné a ložné vrstvy v tl. 60mm) 
=(1105,00m2*0,060+527,00m2*0,060)*2,4t/m3 
Demolice - Kryt TT – AB – Vybourání podkladní vrstvy z AB v tl. 140mm 
=1105,00m2*0,140*2,4t/m3</t>
  </si>
  <si>
    <t>Celkem: (1105,00*0,060+527,00*0,060)*2,4=235,008 [A] 
Celkem: 1105,00*0,140*2,4=371,280 [B] 
Celkem: A+B=606,288 [C]</t>
  </si>
  <si>
    <t>015140</t>
  </si>
  <si>
    <t>POPLATKY ZA LIKVIDACI ODPADŮ NEKONTAMINOVANÝCH - 17 01 01  BETON Z DEMOLIC OBJEKTŮ, ZÁKLADŮ TV</t>
  </si>
  <si>
    <t>Odpady - Železobeton - Poplatek za uložení na skládku 
(Rozměry / počet - odečteny z grafického programu AutoCad z projektové dokumentace) 
Demolice – Silniční ŽB obrubníky - Odstranění obrubníků 150x300mm 
=(1,500+1,800+1,500)*0,300*0,150*2,5t/m3 
Demolice - Svršek TT DP – Odvoz oboustranných ŽB plent od stojin kolejnic 
=(712,100+714,500)*2*0,150*0,180*2,5t/m3 
Demolice - Svršek TT BP – Odvoz betonových pražců dl. 2,420m 
=18ks*0,270t/ks</t>
  </si>
  <si>
    <t>Celkem: (1,500+1,800+1,500)*0,300*0,150*2,5=0,540 [A] 
Celkem: (712,100+714,500)*2*0,150*0,180*2,5=192,591 [B] 
Celkem: 18*0,270=4,860 [C] 
Celkem: A+B+C=197,991 [D]</t>
  </si>
  <si>
    <t>Odpady – Prostý beton - Poplatek za uložení na skládku  
(Rozměry / počet - odečteny z grafického programu AutoCad z projektové dokumentace) 
Demolice – Silniční ŽB obrubníky - Vybourání sedlového lože obrub z PB 
=(1,500+1,800+1,500)*0,25m2*2,3t/m3 
Demolice – Svršek TT – Kolejové konstrukce – Odstranění (vybourání) kanalizačních přípojek od kolejových odvodňovačů do RŠT. 
=24ks*1,800*0,037t/m</t>
  </si>
  <si>
    <t>Celkem: (1,500+1,800+1,500)*0,25*2,3=2,760 [A] 
Celkem: 24*1,800*0,037=1,598 [B] 
Celkem: A+B=4,358 [C]</t>
  </si>
  <si>
    <t>015260</t>
  </si>
  <si>
    <t>POPLATKY ZA LIKVIDACI ODPADŮ NEKONTAMINOVANÝCH - 07 02 99  PRYŽOVÉ PODLOŽKY (ŽEL. SVRŠEK)</t>
  </si>
  <si>
    <t>Odpady – Pryž – Poplatek za uložení na skládku 
(Rozměry / počet - odečteny z grafického programu AutoCad z projektové dokumentace) 
Demolice - Svršek TT DP –  Podložky pod patu kolejnic a penefolové podložky pod podklanice 
=2*(712,100+714,500)*0,0007t/ks 
Demolice - Svršek TT BP – Podložky pod patu kolejnic a penefolové podložky pod podklanice 
(Rozměry / počet – odečteny z grafického programu AutoCad z projektové dokumentace) 
=2*(6,300+4,400)*0,0007t/m</t>
  </si>
  <si>
    <t>Celkem: 2*(712,100+714,500)*0,0007=1,997 [A] 
Celkem: 2*(6,300+4,400)*0,0007=0,015 [B] 
Celkem: A+B=2,012 [C]</t>
  </si>
  <si>
    <t>015520</t>
  </si>
  <si>
    <t>POPLATKY ZA LIKVIDACI ODPADŮ NEBEZPEČNÝCH - 17 02 04*  ŽELEZNIČNÍ PRAŽCE DŘEVĚNÉ</t>
  </si>
  <si>
    <t>Odpady – Dřevěné pražce – Poplatek za uložení na skládku/spalovnu nebezpečného odpadu 
(Rozměry / počet - odečteny z grafického programu AutoCad z projektové dokumentace) 
Demolice - Svršek TT DP – Dřevěné pražce dl. 2,600m 
=2378ks*0,080t/ks</t>
  </si>
  <si>
    <t>Celkem: 2378*0,080=190,240 [A]</t>
  </si>
  <si>
    <t>015571</t>
  </si>
  <si>
    <t>POPLATKY ZA LIKVIDACI ODPADŮ NEBEZPEČNÝCH - 17 03 01*  ASFALTOVÉ SMĚSI OBSAHUJÍCÍ DEHET</t>
  </si>
  <si>
    <t>Odpady – Asfaltový beton s nadlimitním PAU - Poplatek za uložení na skládku/spalovnu nebezpečného odpadu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Kryt TT – AB – Vybourání podkladní vrstvy penetračního makadamu v tl. 80mm (nadlimitní PAU – nebezpečný odpad)  
=527,00m2*0,080*2,4t/m3</t>
  </si>
  <si>
    <t>Celkem: 527,00*0,080*2,4=101,184 [A]</t>
  </si>
  <si>
    <t>029113</t>
  </si>
  <si>
    <t>OSTATNÍ POŽADAVKY - GEODETICKÉ ZAMĚŘENÍ - CELKY</t>
  </si>
  <si>
    <t>Svršek TT – Kolej PJD PP –  Zaměření kolejí GPK KRABem před betonáží PJD a případné vyrovnání kolejí do požadovaných GPK  – dl.1413,200m 
=1ks</t>
  </si>
  <si>
    <t>Celkem: 1=1,000 [A]</t>
  </si>
  <si>
    <t>Položka zahrnuje:  
- veškeré náklady spojené s objednatelem požadovanými pracemi  
Položka nezahrnuje:  
- x</t>
  </si>
  <si>
    <t>02950</t>
  </si>
  <si>
    <t>OSTATNÍ POŽADAVKY - POSUDKY, KONTROLY, REVIZNÍ ZPRÁVY</t>
  </si>
  <si>
    <t>SOUBOR</t>
  </si>
  <si>
    <t>Svršek TT – Zaměření všech kolejí GPK KRABem  – dl.1900m včetně zpracování výstupu o GPK 
=1ks</t>
  </si>
  <si>
    <t>05864</t>
  </si>
  <si>
    <t>PŘECHODOVÁ KOLEJNICE 49 E1 / 57R1</t>
  </si>
  <si>
    <t>Svršek TT – Kolejové konstrukce –  Dodávka a montáž přechodových kusů kolejnic tvaru 57R1/49E1 délky 4,000m 
Pozn. - 2ks kolejí – 4ks přechodových kusů kolejnic 
(Rozměry / počet odečteny z grafického programu AutoCad z projektové dokumentace) 
=4ks</t>
  </si>
  <si>
    <t>Celkem: 4=4,000 [A]</t>
  </si>
  <si>
    <t>Položka zahrnuje:  
- dodávku materiálu železničního svršku dle požadavků Technických kvalitativních podmínek staveb SŽDC, případně dle požadavků Zvláštních technických kvalitativních podmínek konkrétní stavby</t>
  </si>
  <si>
    <t>113167</t>
  </si>
  <si>
    <t>ODSTRANĚNÍ KRYTU ZPEVNĚNÝCH PLOCH ZE SILNIČNÍCH DÍLCŮ, ODVOZ DO 16KM</t>
  </si>
  <si>
    <t>Demolice – Kryt TT – Zádlažbové panely  – Šetrná demontáž zákrytových zádlažbových panelů, včetně očištění a odvozu do vzdálenosti 16km a uložení na skládku DPO v Martinově. 
(Rozměry / počet - odečteny z grafického programu AutoCad z projektové dokumentace) 
=3017,00m2*0,160</t>
  </si>
  <si>
    <t>Celkem: 3017,00*0,160=482,720 [A]</t>
  </si>
  <si>
    <t>Položka zahrnuje:  
- veškerou manipulaci s vybouranou sutí a s vybouranými hmotami vč. uložení na skládku.   
Položka nezahrnuje:  
-  poplatek za skládku, který se vykazuje v položce 0141** (s výjimkou malého množství bouraného materiálu, kde je možné poplatek zahrnout do jednotkové ceny bourání – tento fakt musí být uveden v doplňujícím textu k položce). jednotkové ceny bourání – tento fakt musí být uveden v doplňujícím textu k položce).</t>
  </si>
  <si>
    <t>113325</t>
  </si>
  <si>
    <t>ODSTRANĚNÍ PODKLADŮ ZPEVNĚNÝCH PLOCH Z KAMENIVA NESTMEL, ODVOZ DO 8KM</t>
  </si>
  <si>
    <t>Demolice – Kryt TT – Zádlažbové panely  – Vybourání ložných vrstev z pískového lože/drti pod zákrytovými panely v tl. 40mm (včetně separační geotextílie), včetně odvozu do vzdálenosti 6km a uložení na do recyklačního centra zhotovitele (likvidace v režii zhotovitele).   
(Rozměry / počet - odečteny z grafického programu AutoCad z projektové dokumentace) 
=3017,00m2*0,040</t>
  </si>
  <si>
    <t>Celkem: 3017,00*0,040=120,680 [A]</t>
  </si>
  <si>
    <t>Položka zahrnuje:  
- veškerou manipulaci s vybouranou sutí a s vybouranými hmotami vč. uložení na skládku.   
Položka nezahrnuje:  
-  poplatek za skládku, který se vykazuje v položce 0141** (s výjimkou malého množství bouraného materiálu, kde je možné poplatek zahrnout do jednotkové ceny bourání – tento fakt musí být uveden v doplňujícím textu k položce).</t>
  </si>
  <si>
    <t>113336</t>
  </si>
  <si>
    <t>ODSTRAN PODKL ZPEVNĚNÝCH PLOCH S ASFALT POJIVEM, ODVOZ DO 12KM</t>
  </si>
  <si>
    <t>Demolice - Kryt TT – AB – Vybourání podkladní vrstvy z AB v tl. 140mm, včetně odvozu do vzdálenosti 6km a uložení do recyklačního centra zhotovitele (likvidace v režii zhotovitele). 
(Rozměry / počet - odečteny z grafického programu AutoCad z projektové dokumentace) 
=1105,00m2*0,140</t>
  </si>
  <si>
    <t>Celkem: 1105,00*0,140=154,700 [A]</t>
  </si>
  <si>
    <t>Demolice - Kryt TT – AB – Vybourání podkladní vrstvy penetračního makadamu v tl. 80mm (nadlimitní PAU – nebezpečný odpad) , včetně odvozu do vzdálenosti 10km  a uložení na skládku/spalovnu nebezpečného odpadu 
(Rozměry / počet - odečteny z grafického programu AutoCad z projektové dokumentace) 
=527,00m2*0,080</t>
  </si>
  <si>
    <t>Celkem: 527,00*0,080=42,160 [A]</t>
  </si>
  <si>
    <t>16</t>
  </si>
  <si>
    <t>11352A</t>
  </si>
  <si>
    <t>ODSTRANĚNÍ CHODNÍKOVÝCH A SILNIČNÍCH OBRUBNÍKŮ BETONOVÝCH - BEZ DOPRAVY</t>
  </si>
  <si>
    <t>Demolice – Silniční ŽB obrubníky - Odstranění obrubníků 150x300mm, včetně naložení (odvoz v rámci jiné položky) 
(Počet / výměry odečteny z grafického programu AutoCad z projektové dokumentace)  
=1,500+1,800+1,500</t>
  </si>
  <si>
    <t>Celkem: 1,500+1,800+1,500=4,800 [A]</t>
  </si>
  <si>
    <t>Položka zahrnuje:  
- veškerou manipulaci s vybouranou sutí a s vybouranými hmotami, kromě vodorovné dopravy, vč. uložení na skládku.   
Položka nezahrnuje:  
- vodorovnou dopravu  
-  poplatek za skládku, který se vykazuje v položce 0141** (s výjimkou malého množství bouraného materiálu, kde je možné poplatek zahrnout do jednotkové ceny bourání – tento fakt musí být uveden v doplňujícím textu k položce).</t>
  </si>
  <si>
    <t>17</t>
  </si>
  <si>
    <t>11352B</t>
  </si>
  <si>
    <t>ODSTRANĚNÍ CHODNÍKOVÝCH A SILNIČNÍCH OBRUBNÍKŮ BETONOVÝCH - DOPRAVA</t>
  </si>
  <si>
    <t>tkm</t>
  </si>
  <si>
    <t>Demolice –Silniční  ŽB obrubníky -  Odvoz do vzdálenosti 6km a uložení do recyklačního centra zhotovitele (likvidace v režii zhotovitele) 
(Počet / výměry odečteny z grafického programu AutoCad z projektové dokumentace)  
=(1,500+1,800+1,500)*0,150*0,300*2,5t/m3*6km</t>
  </si>
  <si>
    <t>Celkem: (1,500+1,800+1,500)*0,150*0,300*2,5*6=3,240 [A]</t>
  </si>
  <si>
    <t>Položka zahrnuje:  
- samostatnou dopravu suti a vybouraných hmot.  
Položka nezahrnuje:  
- x  
Způsob měření:  
- množství se určí jako součin hmotnosti [t] a požadované vzdálenosti [km].</t>
  </si>
  <si>
    <t>18</t>
  </si>
  <si>
    <t>113725</t>
  </si>
  <si>
    <t>FRÉZOVÁNÍ ZPEVNĚNÝCH PLOCH ASFALTOVÝCH, ODVOZ DO 8KM</t>
  </si>
  <si>
    <t>Demolice – Kryt TT – AB – Odfrézování obrusné a ložné vrstvy v tl. 60mm, včetně odvozu do vzdálenosti 6km a uložení do recyklačního centra zhotovitele (likvidace v režii zhotovitele). 
(Rozměry / počet - odečteny z grafického programu AutoCad z projektové dokumentace) 
=1105,00m2*0,060+527,00m2*0,060</t>
  </si>
  <si>
    <t>Celkem: 1105,00*0,060+527,00*0,060=97,920 [A]</t>
  </si>
  <si>
    <t>19</t>
  </si>
  <si>
    <t>113762</t>
  </si>
  <si>
    <t>FRÉZOVÁNÍ DRÁŽKY PRŮŘEZU DO 200MM2 V ASFALTOVÉ VOZOVCE</t>
  </si>
  <si>
    <t>Kryt TT – AB - Frézování drážky asfaltobetonového krytu v šířce 10mm a výšce 20mm na styku AB krytu s nástupištními obrubami a obrubami na KÚ – včetně vyčištění  
(Rozměry / počet odečteny z grafického programu AutoCad z projektové dokumentace) 
=2*67,000+7,700</t>
  </si>
  <si>
    <t>Celkem: 2*67,000+7,700=141,700 [A]</t>
  </si>
  <si>
    <t>Položka zahrnuje:  
- veškerou manipulaci s vybouranou sutí a s vybouranými hmotami vč. uložení na skládku.  
Položka nezahrnuje:  
- x</t>
  </si>
  <si>
    <t>20</t>
  </si>
  <si>
    <t>113766</t>
  </si>
  <si>
    <t>FRÉZOVÁNÍ DRÁŽKY PRŮŘEZU DO 800MM2 V ASFALTOVÉ VOZOVCE</t>
  </si>
  <si>
    <t>Kryt TT - AB - Frézování drážky asfaltobetonového krytu 40x20mm (spáry na styku nově zřizovaného asfaltového krytu a stávající vozovky) včetně vyčištění 
(Rozměry / počet odečteny z grafického programu AutoCad z projektové dokumentace)  
=7,300+2,900+2,600+1,700+1,600</t>
  </si>
  <si>
    <t>Celkem: 7,300+2,900+2,600+1,700+1,600=16,100 [A]</t>
  </si>
  <si>
    <t>21</t>
  </si>
  <si>
    <t>Kryt TT – AB - Frézování drážky asfaltobetonového krytu v šířce 20mm a výšce 40mm vedle hlavy/žlábku kolejnic, ocelových kolejových odvodňovačů a zemních skříní – včetně vyčištění 
(Rozměry / počet odečteny z grafického programu AutoCad z projektové dokumentace) 
=(2*717,600+2*717,900+2*718,200+2*718,400)+(24ks*2*1,500)+((16ks+16ks+4ks)*1,000)</t>
  </si>
  <si>
    <t>Celkem: (2*717,600+2*717,900+2*718,200+2*718,400)+(24*2*1,500)+((16+16+4)*1,000)=5 852,200 [A]</t>
  </si>
  <si>
    <t>22</t>
  </si>
  <si>
    <t>123835</t>
  </si>
  <si>
    <t>ODKOP PRO SPOD STAVBU SILNIC A ŽELEZNIC TŘ. II, ODVOZ DO 8KM</t>
  </si>
  <si>
    <t>Demolice - Kryt TT – AB – Výkopy ve vrstvě strusky (předpoklad že se stmelila) – tl. 450mm, včetně naložení a uložení do recyklačního centra zhotovitele (likvidace v režii zhotovitele)  
(Počet / výměry odečteny z grafického programu AutoCad z projektové dokumentace) 
=527,00m2*0,450</t>
  </si>
  <si>
    <t>Celkem: 527,00*0,450=237,150 [A]</t>
  </si>
  <si>
    <t>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zhutnění podloží, případně i svahů vč. svahování  
- zřízení stupňů v podloží a lavic na svazích, není-li pro tyto práce zřízena samostatná položka  
- udržování výkopiště a jeho ochrana proti vodě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uložení zeminy (na skládku, do násypu) ani poplatky za skládku, vykazují se v položce č.0141**</t>
  </si>
  <si>
    <t>23</t>
  </si>
  <si>
    <t>Odpady – Uložení zeminy na skládku / zemník  (vykládka, rozprostření, hutnění) 
(Rozměry / počet - odečteny z grafického programu AutoCad z projektové dokumentace) 
Demolice – Kryt TT – Zádlažbové panely  – Vybourání ložných vrstev z pískového lože/drti pod zákrytovými panely v tl. 40mm 
=3017,00m2*0,040 
Demolice – Svršek TT DP+BP – Odstranění štěrkového lože (včetně případné separační geotextílie) v tl. 300mm 
=4673,00m2*0,300</t>
  </si>
  <si>
    <t>Celkem: 3017,00*0,040=120,680 [A] 
Celkem: 4673,00*0,300=1 401,900 [B] 
Celkem: A+B=1 522,580 [C]</t>
  </si>
  <si>
    <t>24</t>
  </si>
  <si>
    <t>Odpady – Uložení zeminy na skládku / zemník  (vykládka, rozprostření, hutnění) 
(Rozměry / počet - odečteny z grafického programu AutoCad z projektové dokumentace) 
Demolice - Kryt TT – AB – Výkopy ve vrstvě strusky (předpoklad že se stmelila) – tl. 450mm 
=527,00m2*0,450</t>
  </si>
  <si>
    <t>Základy</t>
  </si>
  <si>
    <t>25</t>
  </si>
  <si>
    <t>21461C</t>
  </si>
  <si>
    <t>SEPARAČNÍ GEOTEXTILIE DO 300G/M2</t>
  </si>
  <si>
    <t>Kryt TT - AB - Dodávka a zřízení  separační geotextílie 300g/m2 (ČSN EN 13249) uložená na štěrkové lože přechodové oblasti na ZÚ 
(Plochy odečteny z grafického programu AutoCad dle projektové dokumentace) 
=(51,00m2+22,00m2)*110%</t>
  </si>
  <si>
    <t>Celkem: (51,00+22,00)*1,10=80,300 [A]</t>
  </si>
  <si>
    <t>Položka zahrnuje:  
- dodávku předepsané geotextilie  
- úpravu, očištění a ochranu podkladu  
- přichycení k podkladu, případně zatížení  
- úpravy spojů a zajištění okrajů  
- úpravy pro odvodnění  
- nutné přesahy (nezapočítávají se do výměry)  
- mimostaveništní a vnitrostaveništní dopravu  
Položka nezahrnuje:  
- x</t>
  </si>
  <si>
    <t>26</t>
  </si>
  <si>
    <t>272325</t>
  </si>
  <si>
    <t>ZÁKLADY ZE ŽELEZOBETONU DO C30/37</t>
  </si>
  <si>
    <t>Svršek TT – PJD PP – Dodávka a zřízení betonové desky z ŽB C30/37-XF4 tl. 280mm (pro zalití podkladnic 5-10mm uvažována tl. 290mm), včetně případného bednění, distančních vložek, hutnění, ošetřování, přísad do betonu pro urychlení tvrdnutí, úpravu tekutosti,…) 
Pozn. - Deskou protaženy chráničky zpětných kabelů a ukolejnění 
Pozn. - Na KÚ bude v desce zřízen/vytvarován odvodňovací žlábek 
(Rozměry / počet - odečteny z grafického programu AutoCad z projektové dokumentace) 
=4704,00m2*0,290</t>
  </si>
  <si>
    <t>Celkem: 4704,00*0,290=1 364,160 [A]</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</si>
  <si>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nátěrů zabraňujících soudržnosti betonu a bednění,  
- podpěrné  konstr. (skruže) a lešení všech druhů pro bednění,  vč. ochranných a bezpečnostních opatření a základů těchto konstrukcí a lešení,  
- vytvoření kotevních čel, kapes, nálitků a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dodání a osazení výztuže</t>
  </si>
  <si>
    <t>27</t>
  </si>
  <si>
    <t>272365</t>
  </si>
  <si>
    <t>VÝZTUŽ ZÁKLADŮ Z OCELI 10505, B500B</t>
  </si>
  <si>
    <t>Svršek TT – PJD PP – Dodávka a zřízení/uložení distančních stoliček pro uložení horní vrstvy KARI sítě. Budou tvořeny z betonářské výztuže B500B průměru 16mm. Celková délka jednoho distančníku bude min.1100mm a předpoklad je umístění 2ks na 1m2. Včetně ohýbání, stříhání, svařování, vázání, .... 
(Plochy odečteny z grafického programu AutoCad dle projektové dokumentace) 
=4704,00m2*2*0,001578t/m*1,100</t>
  </si>
  <si>
    <t>Celkem: 4704,00*2*0,001578*1,100=16,330 [A]</t>
  </si>
  <si>
    <t>Položka:  
- zahrnuje veškerý materiál, výrobky a polotovary, včetně mimostaveništní a vnitrostaveništní dopravy (rovněž přesuny), včetně naložení a složení, případně s uložením  
- dodání betonářské výztuže v požadované kvalitě, stříhání, řezání, ohýbání a spojování do všech požadovaných tvarů (vč. armakošů) a uložení s požadovaným zajištěním polohy a krytí výztuže betonem,  
- veškeré svary nebo jiné spoje výztuže,  
- pomocné konstrukce a práce pro osazení a upevnění výztuže,  
- zednické výpomoci pro montáž betonářské výztuže,  
- úpravy výztuže pro osazení doplňkových konstrukcí,  
- ochranu výztuže do doby jejího zabetonování,  
- úpravy výztuže pro zřízení železobetonových kloubů, kotevních prvků, závěsných ok a doplňkových konstrukcí,  
- veškerá opatření pro zajištění soudržnosti výztuže a betonu,  
- vodivé propojení výztuže, které je součástí ochrany konstrukce proti vlivům bludných proudů, vyvedení do měřících skříní nebo míst pro měření bludných proudů (vlastní měřící skříně se uvádějí položkami SD 74),  
- povrchovou antikorozní úpravu výztuže,  
- separaci výztuže,  
- osazení měřících zařízení a úpravy pro ně,  
- osazení měřících skříní nebo míst pro měření bludných proudů  
Položka nezahrnuje:  
- x</t>
  </si>
  <si>
    <t>28</t>
  </si>
  <si>
    <t>272366</t>
  </si>
  <si>
    <t>VÝZTUŽ ZÁKLADŮ Z KARI SÍTÍ</t>
  </si>
  <si>
    <t>Svršek TT – PJD PP – Dodávka a zřízení/uložení dvou vrstev KARI sítí pro zřízení ŽB desky. Budou užity KARI sítě 8mm a velikosti ok 15x15cm (3x2m), včetně stříhání, vázání, svařování (po obvodu), .... 
(Plocha odečtena z grafického programu AutoCad dle projektové dokumentace) 
=2*(4704,00m2/(2,800*1,800))*0,033t/ks</t>
  </si>
  <si>
    <t>Celkem: 2*(4704,00/(2,800*1,800))*0,033=61,600 [A]</t>
  </si>
  <si>
    <t>Komunikace</t>
  </si>
  <si>
    <t>29</t>
  </si>
  <si>
    <t>511313</t>
  </si>
  <si>
    <t>KOLEJOVÉ LOŽE Z BETONU (PROSTÉHO) C 25/30</t>
  </si>
  <si>
    <t>Kryt TT - AB - Dodávka a zřízení/betonáž betonové desky z PB C25/30-XF3. Tloušťka betonové desky pro výpočet uvažována 140mm (včetně případného bednění, distančních vložek, hutnění, ošetřování, přísad do betonu pro urychlení tvrdnutí, úpravu tekutosti,…) 
(Rozměry / počet odečteny z grafického programu AutoCad z projektové dokumentace) 
=4684,00m2*0,140</t>
  </si>
  <si>
    <t>Celkem: 4684,00*0,140=655,760 [A]</t>
  </si>
  <si>
    <t>1. Položka obsahuje:  
 – dopravu, montáž, pronájem a demontáž bednění  
 – montáž přídavné výztuže  
 – dodávku, dopravu a uložení betonové směsi  
 – základní ošetření betonu a provedení DILATAČNÍích spar a technologických opatření dle PD či technologického postupu  
2. Položka neobsahuje:  
 X  
3. Způsob měření:  
Měří se objem kolejového lože v projektovaném profilu.</t>
  </si>
  <si>
    <t>30</t>
  </si>
  <si>
    <t>512550</t>
  </si>
  <si>
    <t>KOLEJOVÉ LOŽE - ZŘÍZENÍ Z KAMENIVA HRUBÉHO DRCENÉHO (ŠTĚRK)</t>
  </si>
  <si>
    <t>Svršek TT – Kolej BP – Štěrkové lože – Dodávka a zřízení štěrkového lože fr. 32/63mm v min. tl. 300mm pod ložnou plochou pražce (pro výpočet bude užita tl. 475mm z důvodu vyplnění mezipražcových prostor), včetně rozprostření a hutnění 
(Plochy odečteny z grafického programu AutoCad dle projektové dokumentace) 
=92,00m2*0,475+710,00m2*0,050 (doštěrkování)</t>
  </si>
  <si>
    <t>Celkem: 92,00*0,475+710,00*0,050=79,200 [A]</t>
  </si>
  <si>
    <t>1. Položka obsahuje:  
 – dodávku, dopravu a uložení kameniva předepsané specifikace a frakce v požadované míře zhutnění  
2. Položka neobsahuje:  
 X  
3. Způsob měření:  
Měří se objem kolejového lože v projektovaném profilu.</t>
  </si>
  <si>
    <t>31</t>
  </si>
  <si>
    <t>515000</t>
  </si>
  <si>
    <t>KOLEJOVÉ LOŽE - ZPEVNĚNÍ PRYSKYŘICÍ</t>
  </si>
  <si>
    <t>Svršek TT – Kolej BP – Štěrkové lože – Prolití štěrkového lože pryskyřicí v množství 19l/m2 v dl. 2,0m + 12l/m2 v dl. 2,0m + 6l/m2 v dl. 2,0m, včetně dodávky a manipulace 
(Plocha odečtena z grafického programu AutoCad dle projektové dokumentace) 
=2*45,00m2*0,475</t>
  </si>
  <si>
    <t>Celkem: 2*45,00*0,475=42,750 [A]</t>
  </si>
  <si>
    <t>1. Položka obsahuje:  
 – veškeré práce a materiál obsažený v názvu položky  
2. Položka neobsahuje:  
 X  
3. Způsob měření:  
Měrnou jednotkou je m3 prolévaného kolejového lože.</t>
  </si>
  <si>
    <t>32</t>
  </si>
  <si>
    <t>521132</t>
  </si>
  <si>
    <t>KOLEJ TRAMVAJOVÁ Z KOLEJNIC 49 E1 NA PRAŽCÍCH BETONOVÝCH ROZDĚLENÍ 650 MM</t>
  </si>
  <si>
    <t>Svršek TT – Kolej BP – Dodávka a zřízení koleje z nových širokopatních kolejnic 49E1 (/včetně části přechodových kolejnic 57R1/49E1), uložených na nových betonových pražcích B03DP-01, včetně nového drobného kolejiva 
(Rozměry / počet odečteny z grafického programu AutoCad z projektové dokumentace) 
=6,000+6,000 
Kolejnice 
Širokopatní kolejnice 49E1 UIC 900A 4ksx25,000m 
Včetně části přechodové kolejnice 
2*2*6,000m=24,000m 
Na začátku a konci kolejnicového pásu nutné vždy zřídit dva vrty ve stojině kolejnice (cca 32ks) a montážně naspojkovat kolejnicovými spojkami 
Pražce + kolejivo (drobné kovové kolejivo umístěné v krytu TT vyměněno za nové pozink) 
Rozdělení pražců 650mm 
Součástí 1ks pražce bude: 
- 1x Betonový pražec B03DP-01 
- 2x Pryžová podložka WS7  
- 4x Úhlová vodící vložka 
- 4x Podložka Uls 7 (pozink) 
- 4x Vrtule R1 (pozink) 
- 4x Pružná svěrka Skl14 (pozink) 
2*6,000/0,650=18ks</t>
  </si>
  <si>
    <t>Celkem: 6,000+6,000=12,000 [A]</t>
  </si>
  <si>
    <t>1. Položka obsahuje: 
 – dodávku, sestavení, montáž a uložení kolejnic a pražců (popř. mostnic), rozchodnic, podkladnic, můstkových desek, spojek, opěrek, kolejnicových upevňovadel, podložek (polyetylenových nebo pryžových), těsnících zátek, kotevních šroubů včetně zalití 
 – defektoskopické zkoušky kolejnic, očištění, dotažení a naolejování spojkových a svěrkových šroubů před zahájením provozu apod. 
2. Položka neobsahuje: 
 – zřízení kolejového lože 
 – svařování kolejnic do bezstykové koleje 
 – broušení koleje 
 – případnou dodávku a montáž pražcových kotev 
3. Způsob měření: 
Měří se délka koleje ve smyslu ČSN 73 6360, tj. v ose koleje.</t>
  </si>
  <si>
    <t>33</t>
  </si>
  <si>
    <t>521210</t>
  </si>
  <si>
    <t>KOLEJ TRAMVAJOVÁ Z KOLEJNIC ŽLÁBKOVÝCH 57R1 (PH 37) NA ŽELEZOBETONOVÉ DESCE</t>
  </si>
  <si>
    <t>Svršek TT – PJD PP – Kolejový rošt – Dodávka a zřízení koleje z nových žlábkových kolejnic 57R1, montážních uzlů s plastovými podkladnicemi a drobného kolejiva, plastových krytek montážních uzlů, rektifikačních pražců 
Mimo dodávky kolejnic 57R1 (zajistí DPO)  
Odvoz kolejnic 57R1, ze skládky DPO na stavbu, zajistí zhotovitel 
(Rozměry / počet odečteny z grafického programu AutoCad z projektové dokumentace) 
=(706,300+706,900) 
Žlábkové kolejnice 57R1 UIC 900A (R260) 160ksx18,000m 
(2*706,300+2*706,900)=2826,4m  
Na začátku a konci kolejnicového pásu nutné vždy zřídit dva vrty ve stojině kolejnice (cca 640ks) a montážně naspojkovat kolejnicovými spojkami 
Montážních uzly na plastových podkladnicích 
Rozdělení montážních uzlů 650mm. 
Součástí montážního uzlu bude: 
- 2x Plastové hmoždinky Sdu 26,  
- 1x Plastové podkladnice Ulp 150/120 AT 35mm 
- 1x Pryžová podložka ZW 700/148/125 7mm 
- 2x Úhlová vodící vložka Wfp 14K,  
- 2x Podložka Uls 7 (pozink) 
- 2x Vrtule Ss36-220-CZ (čtvercová hlava) (pozink) 
- 2x Pružná svěrka Skl14 (pozink) 
- 2x Systémové plastové krytky montážních uzlů – nasouvané z boku 
(2*706,300/0,650+2*706,900/0,650)+16ks=4365ks 
Rektifikační pražce z ŽB C30/37-XF4 uzpůsobený pro montáž montážních uzlů s plastovými podkladnicemi 
Rozdělení rektifikačních pražců 3250mm. 
(706,300/3,250+706,900/3,250)+4ks=439ks</t>
  </si>
  <si>
    <t>Celkem: (706,300+706,900)=1 413,200 [A]</t>
  </si>
  <si>
    <t>1. Položka obsahuje: 
 – dodávku, sestavení, montáž a uložení kolejnic (bez pražců), rozchodnic, podkladnic, můstkových desek, spojek, opěrek, kolejnicových upevňovadel, podložek (polyetylenových nebo pryžových), těsnících zátek, kotevních šroubů včetně zalití 
 – defektoskopické zkoušky kolejnic, očištění, dotažení a naolejování spojkových a svěrkových šroubů před zahájením provozu apod. 
2. Položka neobsahuje: 
 – železobetonovou desku, naceňuje se položkami ve sd 51 
 – svařování kolejnic do bezstykové koleje 
 – broušení koleje 
 – případnou dodávku a montáž pražcových kotev 
3. Způsob měření: 
Měří se délka koleje ve smyslu ČSN 73 6360, tj. v ose koleje.</t>
  </si>
  <si>
    <t>34</t>
  </si>
  <si>
    <t>521232</t>
  </si>
  <si>
    <t>KOLEJ TRAMVAJOVÁ Z KOLEJNIC ŽLÁBKOVÝCH 57R1 (PH 37) NA PRAŽCÍCH BETONOVÝCH ROZDĚLENÍ 650 MM</t>
  </si>
  <si>
    <t>Svršek TT – Přechodová oblast na začátku úseku – Kolej BP – Dodávka a zřízení koleje z nových žlábkových kolejnic 57R1, uložených na nových betonových pražcích B03DP-04, včetně nového drobného kolejiva 
Mimo dodávky kolejnic 57R1 (zajistí DPO)  
Odvoz kolejnic 57R1, ze skládky DPO na stavbu, zajistí zhotovitel 
(Rozměry / počet odečteny z grafického programu AutoCad z projektové dokumentace) 
=6,000+6,000 
Kolejnice 
Žlábkové kolejnice 57R1 UIC 900A  4ksx18,000m 
=2*2*6,000m=24,000m 
Na začátku a konci kolejnicového pásu nutné vždy zřídit dva vrty ve stojině kolejnice (cca 32ks) a montážně naspojkovat kolejnicovými spojkami 
Pražce + kolejivo 
Rozdělení pražců 650mm 
Součástí 1ks pražce bude: 
- 1x Betonový pražec B03DP-04 
- 2x Pryžová podložka WS7 
- 4x Úhlová vodící vložka  
- 4x Podložka Uls 7 (pozink) 
- 4x Vrtule R1 (pozink) 
- 4x Pružná svěrka Skl14 (pozink) 
2*6,000/0,650=18ks</t>
  </si>
  <si>
    <t>35</t>
  </si>
  <si>
    <t>52132A</t>
  </si>
  <si>
    <t>KOLEJ TRAMVAJOVÁ Z KOLEJNIC ŽLÁBKOVÝCH NT1 - OHÝBÁNÍ KOLEJNIC</t>
  </si>
  <si>
    <t>Svršek TT – Příplatek za zřízení koleje ve směrových obloucích R&lt;700m (ohýbání kolejnic) – měřeno v ose koleje   
Odvoz / dovoz kolejnic na ohýbání není uvažován – předpoklad že proběhne v dílnách DPO.  
(Rozměry / počet odečteny z grafického programu AutoCad z projektové dokumentace) 
=(83,767+14,747)+(85,070+4*20,917+12,101)</t>
  </si>
  <si>
    <t>Celkem: (83,767+14,747)+(85,070+4*20,917+12,101)=279,353 [A]</t>
  </si>
  <si>
    <t>1. Položka obsahuje: 
2. Položka neobsahuje: 
3. Způsob měření: 
Měří se délka koleje ve smyslu ČSN 73 6360, tj. v ose koleje.</t>
  </si>
  <si>
    <t>36</t>
  </si>
  <si>
    <t>542121</t>
  </si>
  <si>
    <t>SMĚROVÉ A VÝŠKOVÉ VYROVNÁNÍ KOLEJE NA PRAŽCÍCH BETONOVÝCH DO 0,05 M</t>
  </si>
  <si>
    <t>Svršek TT – Kolej BP – Podbití koleje na betonových pražcích (1., 2.podbití) včetně proměření geometrických parametrů koleje měřícím vozíkem KRAB 
(Počet / výměry odečteny z grafického programu AutoCad z projektové dokumentace) 
=2*6,000+2*130,000</t>
  </si>
  <si>
    <t>Celkem: 2*6,000+2*130,000=272,000 [A]</t>
  </si>
  <si>
    <t>1. Položka obsahuje:  
 – podbíjení pražců, vyrovnání nivelety stávající koleje nebo výhybkové konstrukce do 50 mm při zapojování na novostavbu (přechodový úsek)  
 – příplatky za ztížené podmínky při práci v koleji, např. překážky po stranách koleje, práci v tunelu apod.  
2. Položka neobsahuje:  
 – případné doplnění štěrkového lože  
3. Způsob měření:  
Měří se délka koleje ve smyslu ČSN 73 6360, tj. v ose koleje.</t>
  </si>
  <si>
    <t>37</t>
  </si>
  <si>
    <t>545122</t>
  </si>
  <si>
    <t>SVAR KOLEJNIC (STEJNÉHO TVARU) 49 E1, T SPOJITĚ</t>
  </si>
  <si>
    <t>Svršek TT – Zřízení svarů kolejnic 49E1 termickým svarem. Včetně případného přizvednutí kolejnic, přebroušení svarů a nedestruktivní kontroly. 
(Rozměry / počet odečteny z grafického programu AutoCad z projektové dokumentace) 
=8ks</t>
  </si>
  <si>
    <t>Jednotlivým svarem se rozumí svar, který splňuje některé z následujících kriterií:  
–  počet svarů v jednom objektu je menší než 20 ks  
–  při vevařování lepených izolovaných styků a dilatačních zařízení do kolejí  
–  závěrný svar při zřizování bezstykové koleje ve smyslu předpisu S3/2  
Svar, který nesplňuje ani jedno z výše uvedených kriterií, je svar průběžný  
1. Položka obsahuje:  
 – úpravu koleje nebo výhybky, tj. povolení upevňovadel do vzdálenosti předepsané předpisem S3/2, jejich případná ojedinělá výměna, úprava dilatačních spar, vyrovnání kolejnic výškové a směrové, podbití stykových pražců, demontáž spojek a jejich odvoz na určené místo nebo do šrotu, případné obroušení nutných ploch apod., tak, aby mohl být vyhotoven svar, utažení upevňovadel  
–  úpravu kolejového lože pro nasazení formy, zpětnou úprava do profilu  
 – svaření kolejnic nebo části výhybek, opracování a obroušení svaru  
 – úprava koleje nebo výhybkové konstrukce do stavu před svařováním  
 – příplatky za ztížené podmínky při práci v koleji, např. překážky po stranách koleje, práci v tunelu ap.  
2. Položka neobsahuje:  
 – případné řezání koleje  
3. Způsob měření:  
Udává se počet kusů kompletní konstrukce nebo práce.</t>
  </si>
  <si>
    <t>38</t>
  </si>
  <si>
    <t>545132</t>
  </si>
  <si>
    <t>SVAR KOLEJNIC (STEJNÉHO TVARU) ŽLÁBKOVÝCH SPOJITĚ</t>
  </si>
  <si>
    <t>Svršek TT – Zřízení svarů kolejnic 57R1 el. obloukem s příložkou. Včetně případného přizvednutí kolejnic, přebroušení svarů  a nedestruktivní kontroly. 
(Rozměry / počet odečteny z grafického programu AutoCad z projektové dokumentace) 
=((2*712,300/18,000)+2)+((2*712,900/18,000)+2)</t>
  </si>
  <si>
    <t>Celkem: 164=164,000 [A]</t>
  </si>
  <si>
    <t>Jednotlivým svarem se rozumí svar, který splňuje některé z následujících kriterií:  
–  počet svarů v jednom objektu je menší než 20 ks  
–  při vevařování lepených izolovaných styků a dilatačních zařízení do kolejí  
–  závěrný svar při zřizování bezstykové koleje ve smyslu předpisu S3/2  
Svar, který nesplňuje ani jedno z výše uvedených kriterií, je svar průběžný  
1. Položka obsahuje:  
 – úpravu koleje nebo výhybky, tj. povolení upevňovadel, jejich případná výměna, úprava DILATAČNÍích spar, vyrovnání kolejnic výškové a směrové, případné obroušení nutných ploch apod., tak, aby mohl být vyhotoven svar  
 – svaření kolejnic nebo části výhybek, jeho opracování a obroušení  
 – úprava koleje nebo výhybkové konstrukce do stavu před svařováním  
 – příplatky za ztížené podmínky při práci v koleji, např. překážky po stranách koleje, práci v tunelu ap.  
2. Položka neobsahuje:  
 – případné řezání koleje  
 – zřízení bezstykové koleje  
3. Způsob měření:  
Udává se počet kusů kompletní konstrukce nebo práce.</t>
  </si>
  <si>
    <t>39</t>
  </si>
  <si>
    <t>549111</t>
  </si>
  <si>
    <t>BROUŠENÍ KOLEJE A VÝHYBEK</t>
  </si>
  <si>
    <t>Svršek TT – Kontinuální broušení povrchu temena nových širokopatních kolejnic, včetně  navazujících úseků o dl. 30,000m 
(Rozměry / počet odečteny z grafického programu AutoCad z projektové dokumentace) 
=100,000+100,000</t>
  </si>
  <si>
    <t>Celkem: 100,000+100,00=200,000 [A]</t>
  </si>
  <si>
    <t>1. Položka obsahuje:  
 – přípravné práce, zejména odstraňování překážek v koleji a výhybce, např. odstranění kolejových propojek, ukolejnění ap.  
 – vlastní broušení a související práce a materiál, např. brusivo  
 – dokončovací práce, zejména zpětná montáž odstraněného zařízení, např. kolejových propojek, ukolejnění ap.  
 – dopravu brousící soupravy a doprovodných vozů na místo broušení a zpět  
 – příplatky za ztížené podmínky při práci v koleji, např. překážky po stranách koleje, práci v tunelu ap.  
2. Položka neobsahuje:  
 X  
3. Způsob měření:  
Měří se délka koleje ve smyslu ČSN 73 6360, tj. v ose koleje.</t>
  </si>
  <si>
    <t>40</t>
  </si>
  <si>
    <t>549112</t>
  </si>
  <si>
    <t>BROUŠENÍ KOLEJE A VÝHYBEK TRAMVAJOVÝCH (BLOKOVÝCH, ŽLÁBKOVÝCH)</t>
  </si>
  <si>
    <t>Svršek TT – Kontinuální broušení povrchu temena nových žlábkových kolejnic, včetně výhybek a navazujících úseků o dl. 30,000m 
(Rozměry / počet odečteny z grafického programu AutoCad z projektové dokumentace) 
=712,300+712,900+4*30,000</t>
  </si>
  <si>
    <t>Celkem: 712,300+712,900+4*30,000=1 545,200 [A]</t>
  </si>
  <si>
    <t>41</t>
  </si>
  <si>
    <t>549220</t>
  </si>
  <si>
    <t>PRAŽCOVÁ KOTVA VE STÁVAJÍCÍ KOLEJI</t>
  </si>
  <si>
    <t>Svršek TT – Kolej BP – Pražcové kotvy - Dodávka a montáž ocelových pražcových kotev pro betonové pražce, včetně odhrabání/zahrabání ŠL 
(Rozměry / počet odečteny z grafického programu AutoCad z projektové dokumentace) 
=2*104,000/0,65</t>
  </si>
  <si>
    <t>Celkem: 2*104,000/0,65=320,000 [A]</t>
  </si>
  <si>
    <t>1. Položka obsahuje:  
 – dodávku a montáž pražcové kotvy  
 – odhrabání štěrku v místě zabudování pražcové kotvy bez ohledu na ulehlost  
 – po dokončení montáže navrácení štěrku na původní místo a uvedení koleje do normového stavu  
 – příplatky za ztížené podmínky při práci v koleji, např. překážky po stranách koleje, práci v tunelu ap.  
2. Položka neobsahuje:  
 X  
3. Způsob měření:  
Udává se počet kusů kompletní konstrukce nebo práce.</t>
  </si>
  <si>
    <t>42</t>
  </si>
  <si>
    <t>549341</t>
  </si>
  <si>
    <t>ZŘÍZENÍ BEZSTYKOVÉ KOLEJE NA NOVÝCH ÚSECÍCH V KOLEJI</t>
  </si>
  <si>
    <t>Svršek TT – Zřízení bezstykové koleje v koleji PJD, BP 
(Rozměry / počet odečteny z grafického programu AutoCad z projektové dokumentace) 
=718,300+718,900</t>
  </si>
  <si>
    <t>Celkem: 718,300+718,900=1 437,200 [A]</t>
  </si>
  <si>
    <t>1. Položka obsahuje:  – úprava dilatačních spár a následné utažení upevňovadel  – montážní přípravky na zajištění podmínek daných předpisem SŽDC S 3/2, zejména dodržení upínací teploty  – směrovou a výškovou úpravu koleje  – podbíjení pražců, vyrovnání nivelety koleje nebo výhybkové konstrukce do 50 mm při zapojování na novostavbu (přechodový úsek)  – příplatky za ztížené podmínky při práci v koleji, např. překážky po stranách koleje, práci v tunelu ap.  2. Položka neobsahuje:  – případné doplnění kolejového lože  – svary 3. Způsob měření: Měří se délka koleje ve smyslu ČSN 73 6360, tj. v ose koleje.</t>
  </si>
  <si>
    <t>43</t>
  </si>
  <si>
    <t>549510</t>
  </si>
  <si>
    <t>ŘEZÁNÍ KOLEJNIC</t>
  </si>
  <si>
    <t>Svršek TT – Příplatek za řezy zkrácení kolejnic kolejnic 57R1 (kotoučovou pilou) ve směrových obloucích zajišťující vstřícnost svarů 
(Rozměry / počet odečteny z grafického programu AutoCad z projektové dokumentace) 
=2*5+2*3+2*1</t>
  </si>
  <si>
    <t>Celkem: 2*5+2*3+2*1=18,000 [A]</t>
  </si>
  <si>
    <t>1. Položka obsahuje:  
 – rozřezání kolejnic všech profilů  
 – příplatky za ztížené podmínky při práci v koleji, např. překážky po stranách koleje, práci v tunelu ap.  
2. Položka neobsahuje:  
 X  
3. Způsob měření:  
Udává se počet kusů kompletní konstrukce nebo práce..</t>
  </si>
  <si>
    <t>44</t>
  </si>
  <si>
    <t>Demolice – Svršek TT DP+BP – Nařezání stávajících kolejnic NT2 a 49E1 kotoučovou pilou v místech navařování nových kolejnic (začátek a konec úseku) 
(Rozměry / počet - odečteny z grafického programu AutoCad z projektové dokumentace) 
= 8ks</t>
  </si>
  <si>
    <t>45</t>
  </si>
  <si>
    <t>572123</t>
  </si>
  <si>
    <t>INFILTRAČNÍ POSTŘIK Z EMULZE DO 1,0KG/M2</t>
  </si>
  <si>
    <t>Kryt TT – AB - Dodávka a zřízení infiltračního postřiku kationaktivní emulzí PI-E (0,60kg/m2) 
(Rozměry / počet odečteny z grafického programu AutoCad z projektové dokumentace) 
=4684,00m2</t>
  </si>
  <si>
    <t>Celkem: 4684,00=4 684,000 [A]</t>
  </si>
  <si>
    <t>Položka zahrnuje:  
- dodání všech předepsaných materiálů pro postřiky v předepsaném množství  
- provedení dle předepsaného technologického předpisu  
- zřízení vrstvy bez rozlišení šířky, pokládání vrstvy po etapách  
- úpravu napojení, ukončení  
Položka nezahrnuje:  
- x</t>
  </si>
  <si>
    <t>46</t>
  </si>
  <si>
    <t>572213</t>
  </si>
  <si>
    <t>SPOJOVACÍ POSTŘIK Z EMULZE DO 0,5KG/M2</t>
  </si>
  <si>
    <t>Kryt TT – AB –  Dodávka a zřízení spojovacího postřiku kationaktivní emulzí PS-E (0,40kg/m2) 
(Rozměry / počet odečteny z grafického programu AutoCad z projektové dokumentace) 
=4684,00m2</t>
  </si>
  <si>
    <t>47</t>
  </si>
  <si>
    <t>57475</t>
  </si>
  <si>
    <t>VOZOVKOVÉ VÝZTUŽNÉ VRSTVY Z GEOMŘÍŽOVINY</t>
  </si>
  <si>
    <t>Kryt TT – AB – Dodávka a zřízení geomříže ze skelné tkaniny 50kN/m, umístěné na rozharraní PJD a přechodové oblasti na ZÚ 
(Rozměry / počet odečteny z grafického programu AutoCad z projektové dokumentace) 
=7,000*1,000</t>
  </si>
  <si>
    <t>Celkem: 7,000*1,000=7,000 [A]</t>
  </si>
  <si>
    <t>Položka zahrnuje:  
- dodání geomříže v požadované kvalitě a v množství včetně přesahů (přesahy započteny v jednotkové ceně)  
- očištění podkladu  
- pokládka geomříže dle předepsaného technologického předpisu  
Položka nezahrnuje:  
- x</t>
  </si>
  <si>
    <t>48</t>
  </si>
  <si>
    <t>574D06</t>
  </si>
  <si>
    <t>ASFALTOVÝ BETON PRO LOŽNÍ VRSTVY MODIFIK ACL 16+, 16S</t>
  </si>
  <si>
    <t>Kryt TT – AB – Dodávka a zřízení modifikovaného asfaltového betonu pro ložné vrstvy ACL 16+ mod. tl. 40mm. 
(Rozměry / počet odečteny z grafického programu AutoCad z projektové dokumentace) 
=4684,00m2*0,040</t>
  </si>
  <si>
    <t>Celkem: 4684,00*0,040=187,360 [A]</t>
  </si>
  <si>
    <t>Položka zahrnuje:  
- dodání směsi v požadované kvalitě  
- očištění podkladu  
- uložení směsi dle předepsaného technologického předpisu, zhutnění vrstvy v předepsané tloušťce  
- zřízení vrstvy bez rozlišení šířky, pokládání vrstvy po etapách, včetně pracovních spar a spojů  
- úpravu napojení, ukončení podél obrubníků, dilatačních zařízení, odvodňovacích proužků, odvodňovačů, vpustí, šachet a pod.  
Položka nezahrnuje:  
- postřiky, nátěry  
- těsnění podél obrubníků, dilatačních zařízení, odvodňovacích proužků, odvodňovačů, vpustí, šachet a pod.</t>
  </si>
  <si>
    <t>49</t>
  </si>
  <si>
    <t>574J04</t>
  </si>
  <si>
    <t>ASFALTOVÝ KOBEREC MASTIXOVÝ MODIFIK SMA 11S</t>
  </si>
  <si>
    <t>Kryt TT – AB – Dodávka a zřízení modifikovaného asfaltového koberce mastixového pro obrusné vrstvy SMA 11+ mod. tl. 40mm. 
(Rozměry / počet odečteny z grafického programu AutoCad z projektové dokumentace) 
=4684,00m2*0,040</t>
  </si>
  <si>
    <t>Přidružená stavební výroba</t>
  </si>
  <si>
    <t>50</t>
  </si>
  <si>
    <t>71411</t>
  </si>
  <si>
    <t>IZOLACE AKUSTICKÉ OBKLADY</t>
  </si>
  <si>
    <t>Svršek TT - Dodávka a montáž systémových oboustranných pryžových bokovnic a návleků na patu kolejnic 57R1. Bokovnice nebudou provedeny jako blokové/plenty, ale budou kopírovat tvar kolejnice (viz detaily) – kotvení ke kolejnici lepením. 
(Rozměry / počet odečteny z grafického programu AutoCad z projektové dokumentace) 
=2*712,300+2*712,900</t>
  </si>
  <si>
    <t>Celkem: 2*712,300+2*712,900=2 850,400 [A]</t>
  </si>
  <si>
    <t>Položka zahrnuje:  
- dodání a uložení předepsaného izolačního materiálu předepsaným způsobem  
- vnitrostaveništní a mimostaveništní dopravu  
- veškerý upevňovací a pomocný materiál  
- předepsané přesahy (nezapočítávají se do výměry)  
Položka nezahrnuje:  
- x</t>
  </si>
  <si>
    <t>51</t>
  </si>
  <si>
    <t>74B830</t>
  </si>
  <si>
    <t>OCELOVÁ KONSTRUKCE NESTANDARDNÍ</t>
  </si>
  <si>
    <t>KG</t>
  </si>
  <si>
    <t>Svršek TT – Kolejové konstrukce – Skříňové kolejové odvodňovače – Dodávka a montáž ocelových svařovaných kolejových odvodňovačů rozchodu - půdorysný rozměr cca 1435x200mm, třídy zatížení D400, včetně vrtů do stojin kolejnic, včetně montážního materiálu (pozink),  včetně napojení na kanalizační přípojky 
(Rozměry / počet odečteny z grafického programu AutoCad z projektové dokumentace) 
=2*12ks*165kg</t>
  </si>
  <si>
    <t>Celkem: 2*12*165=3 960,000 [A]</t>
  </si>
  <si>
    <t>1. Položka obsahuje:  
 – všechny náklady na materiál a montáž dodaného zařízení, protikorozně ošetřeného podle TKP se všemi pomocnými doplňujícími součástmi a pracemi s použitím mechanizmů  
2. Položka neobsahuje:  
 – základovou konstrukci  
3. Způsob měření:  
Udává se hmotnost v kilogramech.</t>
  </si>
  <si>
    <t>52</t>
  </si>
  <si>
    <t>Svršek TT – Kolejové konstrukce – Zemní skříňky - Dodávka a montáž ocelových svařovaných skříní pro revizi (SSZ+GasNet), půdorysných rozměrů cca 300x200mm, třídy zatížení D400, včetně vrtů do stojin kolejnic, včetně montážního materiálu (pozink) 
(Rozměry / počet odečteny z grafického programu AutoCad z projektové dokumentace) 
=(1ks+3ks)*35kg</t>
  </si>
  <si>
    <t>Celkem: (1+3)*35=140,000 [A]</t>
  </si>
  <si>
    <t>53</t>
  </si>
  <si>
    <t>74C921</t>
  </si>
  <si>
    <t>PŘÍMÉ UKOLEJNĚNÍ KONSTRUKCE VŠECH TYPŮ (VČETNĚ VÝZTUŽNÝCH DVOJIC) - 1 VODIČ</t>
  </si>
  <si>
    <t>Svršek TT – Kolejové konstrukce – Zemní skříňky - St. výkonové a měřící kabely PKO-EPD (GasNet) budou vybaveny bronzovými oky napojenými šroubovým spojem (pozink) na ocelové platle, vlastní platle budou odpovídajícím způsobem přivařeny na kolejnice. Včetně prověření funkčnosti aktivní PKO-EPD (GasNet) – proměření. 
(Rozměry / počet odečteny z grafického programu AutoCad z projektové dokumentace) 
=3ks</t>
  </si>
  <si>
    <t>1. Položka obsahuje:  
 – všechny náklady na montáž a materiál dodaného zařízení protikorozně ošetřeného podle TKP se všemi pomocnými doplňujícími součástmi a pracemi s použitím mechanizmů  
 – cena položky je vč. ostatních rozpočtových nákladů  
2. Položka neobsahuje:  
 X  
3. Způsob měření:  
Udává se počet kusů kompletní konstrukce nebo práce.</t>
  </si>
  <si>
    <t>54</t>
  </si>
  <si>
    <t>74C964</t>
  </si>
  <si>
    <t>PŘIPEVNĚNÍ NÁVĚSTNÍHO ŠTÍTU DO SESTAVY TV</t>
  </si>
  <si>
    <t>Návěsti – Dodávka a zřízení nových návěstí na převěsech TV, rozměr návěstí 200x300mm + 50mm kontrastní rámec černé barvy, návěsti budou nalepené na plastové tabuli v retroreflexní třídě R1, včetně nerez. spojovacího materiálu tř. A4 
(Počet / výměry odečteny z grafického programu AutoCad z projektové dokumentace) 
=4ks</t>
  </si>
  <si>
    <t>55</t>
  </si>
  <si>
    <t>Návěsti – Dodávka a zřízení nových návěstí na převěsech TV, rozměr návěstí 300x300mm + 50mm kontrastní rámec černé barvy, návěsti budou nalepené na plastové tabuli v retroreflexní třídě R1, včetně nerez. spojovacího materiálu tř. A4 
(Počet / výměry odečteny z grafického programu AutoCad z projektové dokumentace) 
=4ks</t>
  </si>
  <si>
    <t>56</t>
  </si>
  <si>
    <t>75O831</t>
  </si>
  <si>
    <t>PARKOVACÍ SYSTÉM, SMYČKA K DETEKTORU - DODÁVKA</t>
  </si>
  <si>
    <t>Svršek TT – Kolejové konstrukce – Smyčka SSZ – Dodávka indukční smyčky SSZ, včetně kabelu TCEKFY D 1P1 (25m), flexi chráničky (25m), montážního a spojovacího materiálu  
(Rozměry / počet odečteny z grafického programu AutoCad z projektové dokumentace) 
=1ks</t>
  </si>
  <si>
    <t>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</si>
  <si>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57</t>
  </si>
  <si>
    <t>75O83X</t>
  </si>
  <si>
    <t>PARKOVACÍ SYSTÉM, SMYČKA K DETEKTORU - MONTÁŽ</t>
  </si>
  <si>
    <t>Svršek TT – Kolejové konstrukce – Smyčka SSZ – Montáž indukční smyčky SSZ, včetně kabelu TCEKFY D 1P1 (25m), flexi chráničky (25m), kotvení k PJD, zapojené do zemní skříně 
(Rozměry / počet odečteny z grafického programu AutoCad z projektové dokumentace) 
=1ks</t>
  </si>
  <si>
    <t>1. Položka obsahuje:  
 – kompletní montáž (oživení, konfigurace, nastavení a uvedení do provozu) specifikovaného bloku/zařízení a souvisejícího příslušenství včetně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</si>
  <si>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58</t>
  </si>
  <si>
    <t>89921</t>
  </si>
  <si>
    <t>VÝŠKOVÁ ÚPRAVA POKLOPŮ</t>
  </si>
  <si>
    <t>Inženýrské sítě - Výšková úprava rámů revizních šachet, včetně podbetonování rámů (C30/37-XF4, spec malta) 
(Počet odečten z grafického programu AutoCad z digitálního podkladu zaměření) 
=14ks+6ks</t>
  </si>
  <si>
    <t>Celkem: 14+6=20,000 [A]</t>
  </si>
  <si>
    <t>Položka zahrnuje:  
- všechny nutné práce a materiály pro zvýšení nebo snížení zařízení (včetně nutné úpravy stávajícího povrchu vozovky nebo chodníku)  
Položka nezahrnuje:  
- x</t>
  </si>
  <si>
    <t>59</t>
  </si>
  <si>
    <t>917224</t>
  </si>
  <si>
    <t>SILNIČNÍ A CHODNÍKOVÉ OBRUBY Z BETONOVÝCH OBRUBNÍKŮ ŠÍŘ 150MM</t>
  </si>
  <si>
    <t>Silniční nájezdové ŽB obrubníky 150x150 - Dodávka a zřízení nových silničních nájezdových obrub z ŽB o rozměru 150x150x1000mm z betonu C35/45-XF4 na rozhraní AB a otevřeného krytu TT, včetně řezání, manipulace a uložení do betonového sedlového lože.  
Pozn. - V přímých úsecích a R&gt;10m - kladeny obruby polygonálně při délce 1m. Při menších poloměrech řezány na kratší díly. Oblouky poloměrů 0,5m budou primárně zhotovovány z obloukových obrub. 
(Počet / výměry odečteny z grafického programu AutoCad z projektové dokumentace) 
=7,700 
Silniční ŽB obrubníky 150x150 – Dodávka a zřízení sedlového lože z betonu C20/25-XF3, včetně urovnání a hutnění. 
=8,000*0,25m2=2,000m3</t>
  </si>
  <si>
    <t>Celkem: 7,700=7,700 [A]</t>
  </si>
  <si>
    <t>Položka zahrnuje:  
- dodání a pokládku betonových obrubníků o rozměrech předepsaných zadávací dokumentací  
- betonové lože i boční betonovou opěrku  
Položka nezahrnuje:  
- x</t>
  </si>
  <si>
    <t>60</t>
  </si>
  <si>
    <t>Silniční ŽB obrubníky 150x300 - Dodávka a zřízení nových silničních obrub z ŽB o rozměru 150x300x1000mm z betonu C35/45-XF4, včetně řezání, manipulace a uložení do betonového sedlového lože.  
Pozn. - V přímých úsecích a R&gt;10m - kladeny obruby polygonálně při délce 1m. Při menších poloměrech řezány na kratší díly. Oblouky poloměrů 0,5m budou primárně zhotovovány z obloukových obrub. 
(Počet / výměry odečteny z grafického programu AutoCad z projektové dokumentace) 
=7,800+2,100+7,500 
Silniční ŽB obrubníky 100x300 – Dodávka a zřízení sedlového lože z betonu C20/25-XF3, včetně urovnání a hutnění. 
(7,800+2,100+7,500)*0,15m2=2,61m3</t>
  </si>
  <si>
    <t>Celkem: 7,800+2,100+7,500=17,400 [A]</t>
  </si>
  <si>
    <t>61</t>
  </si>
  <si>
    <t>919112</t>
  </si>
  <si>
    <t>ŘEZÁNÍ ASFALTOVÉHO KRYTU VOZOVEK TL DO 100MM</t>
  </si>
  <si>
    <t>Demolice – Kryt TT – AB – Nařezání horní vrstvy krytu TT. Nařezání bude provedeno kotoučovou pilou do hloubky 100mm.  
(Rozměry / počet - odečteny z grafického programu AutoCad z projektové dokumentace) 
=2,820+2,520+1,500+1,500+13,500</t>
  </si>
  <si>
    <t>Celkem: 2,820+2,520+1,500+1,500+13,500=21,840 [A]</t>
  </si>
  <si>
    <t>Položka zahrnuje:  
- řezání vozovkové vrstvy v předepsané tloušťce  
- spotřeba vody  
Položka nezahrnuje:  
- x</t>
  </si>
  <si>
    <t>62</t>
  </si>
  <si>
    <t>91915X</t>
  </si>
  <si>
    <t>FRÉZOVÁNÍ OCELOVÝCH PROFILŮ PRŮŘEZU DO 10000MM2</t>
  </si>
  <si>
    <t>Svršek TT – Kolejové konstrukce - Vyfrézování otvorů o rozměru 20x150mm ve žlábcích kolejnic v místě kolejových odvodňovačů 
(Rozměry / počet odečteny z grafického programu AutoCad z projektové dokumentace) 
=13ks*4</t>
  </si>
  <si>
    <t>Celkem: 13*4=52,000 [A]</t>
  </si>
  <si>
    <t>Položka zahrnuje: 
- frézování ocelových profilů bez ohledu na tvar a způsob provedení 
Položka nezahrnuje: 
- frézování kolejnic, to se vykáže v SD 54.</t>
  </si>
  <si>
    <t>63</t>
  </si>
  <si>
    <t>921930</t>
  </si>
  <si>
    <t>ANTIKOROZNÍ PROVEDENÍ UPEVŇOVADEL A JINÉHO DROBNÉHO KOLEJIVA</t>
  </si>
  <si>
    <t>Svršek TT – Kolej PJD PP – Příplatek za užití protikorozního provedení upevňovadel (pozink) 
(Rozměry / počet odečteny z grafického programu AutoCad z projektové dokumentace) 
=(706,300+706,900)</t>
  </si>
  <si>
    <t>(Položka je příplatkovou jakožto materiálový rozdíl oproti standardnímu upevnění. Samostatně ji tedy nelze použít.)  
1. Položka obsahuje:  
 – antikorozní provedení určených částí upevnění žárovým zinkováním nebo jiným vhodným způsobem ve výrobním závodu  
 – příplatky za ztížené podmínky vyskytující se při zřízení kolejových vah, např. za překážky na straně koleje apod.  
2. Položka neobsahuje:  
 – dodávku materiálu, je součástí položek zřízení koleje nebo přejezdu  
3. Způsob měření:  
Měří se metr délkový.</t>
  </si>
  <si>
    <t>64</t>
  </si>
  <si>
    <t>Svršek TT – Kolej BP – Příplatek za užití protikorozního provedení upevňovadel (pozink) 
(Rozměry / počet odečteny z grafického programu AutoCad z projektové dokumentace) 
=6,000+6,000+6,000+6,000</t>
  </si>
  <si>
    <t>Celkem: 6,000+6,000+6,000+6,000=24,000 [A]</t>
  </si>
  <si>
    <t>65</t>
  </si>
  <si>
    <t>931322</t>
  </si>
  <si>
    <t>TĚSNĚNÍ DILATAČ SPAR ASF ZÁLIVKOU MODIFIK PRŮŘ DO 200MM2</t>
  </si>
  <si>
    <t>Kryt TT– AB - Dodávka a zřízení modifikované asfaltové zálivky pro vyplnění vyfrézovaných spár 10x20mmna styku AB krytu s nástupištními obrubami a obrubami na KÚ 
(Rozměry / počet odečteny z grafického programu AutoCad z projektové dokumentace) 
=2*67,000+7,700</t>
  </si>
  <si>
    <t>Položka zahrnuje:  
- dodávku a osazení předepsaného materiálu  
- očištění ploch spáry před úpravou  
- očištění okolí spáry po úpravě  
Položka nezahrnuje:  
- těsnící profil</t>
  </si>
  <si>
    <t>66</t>
  </si>
  <si>
    <t>931326</t>
  </si>
  <si>
    <t>TĚSNĚNÍ DILATAČ SPAR ASF ZÁLIVKOU MODIFIK PRŮŘ DO 800MM2</t>
  </si>
  <si>
    <t>Kryt TT – AB - Dodávka a zřízení modifikované asfaltové zálivky pro vyplnění vyfrézovaných spár 40x20mm s přelivem 60mm (styk nově zřizovaný asfaltobetonový kryt a stávající vozovka) včetně předehřátí okolních ploch a povápnění 
(Rozměry / počet odečteny z grafického programu AutoCad z projektové dokumentace) 
=7,300+2,900+2,600+1,700+1,600</t>
  </si>
  <si>
    <t>67</t>
  </si>
  <si>
    <t>931336</t>
  </si>
  <si>
    <t>TĚSNĚNÍ DILATAČNÍCH SPAR POLYURETANOVÝM TMELEM PRŮŘEZU DO 800MM2</t>
  </si>
  <si>
    <t>Kryt TT– AB - Dodávka a zřízení zálivky na bázi polymerů, nebo polyuretanů, pro vyplnění vyfrézovaných spár 20x40mm vedle hlavy/žlábku kolejnic ocelových kolejových odvodňovačů a zemních skříní. 
(Rozměry / počet odečteny z grafického programu AutoCad z projektové dokumentace) 
=(2*717,600+2*717,900+2*718,200+2*718,400)+(24ks*2*1,500)+((16ks+16ks+4ks)*1,000)</t>
  </si>
  <si>
    <t>68</t>
  </si>
  <si>
    <t>965010</t>
  </si>
  <si>
    <t>ODSTRANĚNÍ KOLEJOVÉHO LOŽE A DRAŽNÍCH STEZEK</t>
  </si>
  <si>
    <t>Demolice – Svršek TT DP+BP – Odstranění štěrkového lože (včetně případné separační geotextílie) v tl. 300mm, včetně naložení a odvozu do vzdálenosti 6km a uložení do recyklačního centra zhotovitele. (likvidace v režii zhotovitele) 
(Rozměry / počet – odečteny z grafického programu AutoCad z projektové dokumentace) 
=4673,00m2*0,300</t>
  </si>
  <si>
    <t>Celkem: 4673,00*0,300=1 401,900 [A]</t>
  </si>
  <si>
    <t>1. Položka obsahuje:  
 – odstranění kolejového lože ručně nebo mechanizací, a to po nebo bez sejmutí kolejového roštu  
 – příplatky za ztížené podmínky při práci v kolejišti, např. za překážky na straně koleje apod.  
 – naložení vybouraného materiálu na dopravní prostředek  
2. Položka neobsahuje:  
 – odvoz vybouraného materiálu do skladu nebo na likvidaci  
 – poplatky za likvidaci odpadů, nacení se položkami ze ssd 0  
3. Způsob měření:  
Měří se metry krychlové odtěženého kolejového lože v ulehlém (původním) stavu.</t>
  </si>
  <si>
    <t>69</t>
  </si>
  <si>
    <t>965021</t>
  </si>
  <si>
    <t>ODSTRANĚNÍ KOLEJOVÉHO LOŽE A DRÁŽNÍCH STEZEK - ODVOZ NA SKLÁDKU</t>
  </si>
  <si>
    <t>M3KM</t>
  </si>
  <si>
    <t>Demolice - Svršek TT DP+BP – Odvoz štěrkového/kolejového lože do vzdálenosti 6km a uložení na do recyklačního centra zhotovitele (likvidace v režii zhotovitele).   
(Rozměry / počet - odečteny z grafického programu AutoCad z projektové dokumentace) 
=4673,00m2*0,300*6km</t>
  </si>
  <si>
    <t>Celkem: 4673,00*0,300*6=8 411,400 [A]</t>
  </si>
  <si>
    <t>1. Položka obsahuje:  
 – odvoz jakýmkoliv dopravním prostředkem a složení  
 – případné překládky na trase  
2. Položka neobsahuje:  
 – naložení vybouraného materiálu na dopravní prostředek (je zahrnuto ve zdrojové položce)  
 – poplatky za likvidaci odpadů, nacení se položkami ze ssd 0  
3. Způsob měření:  
Výměra je součtem součinů metrů krychlových vytěženého v rostlém (původním) stavu nebo vybouraného materiálu a jednotlivých vzdáleností v kilometrech.</t>
  </si>
  <si>
    <t>70</t>
  </si>
  <si>
    <t>965114</t>
  </si>
  <si>
    <t>DEMONTÁŽ KOLEJE NA BETONOVÝCH PRAŽCÍCH ROZEBRÁNÍM DO SOUČÁSTÍ</t>
  </si>
  <si>
    <t>Demolice - Svršek TT BP – Demontáž koleje z kolejnic 49E1, drobného kolejiva a betonových pražců, včetně naložení (odvoz v jiné položce). 
(Rozměry / počet - odečteny z grafického programu AutoCad z projektové dokumentace) 
=6,300+4,400 
Demolice - Svršek TT BP – Rozřezání kolejnic 49E1 plamenem na kusy dl. max. 3,000m,  
4ks 
Demolice - Svršek TT DP – Demontáž podložek pod patu kolejnic a penefolových podložek pod podklanice 
(6,300/0,600+4,400/0,600)*4ks=72ks 
Demolice - Svršek TT BP – Demontáž betonových pražců (á 600mm) 
6,300/0,600+4,400/0,600=18ks</t>
  </si>
  <si>
    <t>Celkem: 6,300+4,400=10,700 [A]</t>
  </si>
  <si>
    <t>1. Položka obsahuje:  
 – uvolnění kolejového roštu z kolejového lože  
 – odstranění kolejnicových propojek, uzemnění a jiného vybavení  
 – případné rozřezání kolejového roštu  
 – úplné rozebrání koleje v místě demontáže do jednotlivých součástí a jejich hrubé očištění  
 – naložení vybouraného materiálu na dopravní prostředek  
 – příplatky za ztížené podmínky při práci v kolejišti, např. za překážky na straně koleje apod.  
2. Položka neobsahuje:  
 – odvoz vybouraného materiálu na montážní základnu nebo na likvidaci  
 – poplatky za likvidaci odpadů, nacení se položkami ze ssd 0  
3. Způsob měření:  
Měří se délka koleje ve smyslu ČSN 73 6360, tj. v ose koleje.</t>
  </si>
  <si>
    <t>71</t>
  </si>
  <si>
    <t>965116</t>
  </si>
  <si>
    <t>DEMONTÁŽ KOLEJE NA BETONOVÝCH PRAŽCÍCH - ODVOZ ROZEBRANÝCH SOUČÁSTÍ (Z MÍSTA DEMONTÁŽE NEBO Z MONTÁŽNÍ ZÁKLADNY) K LIKVIDACI</t>
  </si>
  <si>
    <t>Demolice - Svršek TT BP – Odvoz kolejnic 49E1 (49,39kg/m), včetně drobného kolejiva,  do vzdálenosti 1km a uložení  na mezideponii na stavbě  – Následné naložení a odvoz v rámci kovošrotu.  
(Rozměry / počet - odečteny z grafického programu AutoCad z projektové dokumentace) 
=2*(6,300+4,400)*(0,0494t/m+0,025t/m)*1km</t>
  </si>
  <si>
    <t>Celkem: 2*(6,300+4,400)*(0,0494+0,025)*1=1,592 [A]</t>
  </si>
  <si>
    <t>1. Položka obsahuje:  
 – naložení na dopravní prostředek, odvoz a složení  
 – případné překládky na trase  
2. Položka neobsahuje:  
 – poplatky za likvidaci odpadů, nacení se položkami ze ssd 0  
3. Způsob měření:  
Výměra je sumou součinů tun vybouraného materiálu v původním stavu a k nim příslušných jednotlivých odvozových vzdáleností v kilometrech.</t>
  </si>
  <si>
    <t>72</t>
  </si>
  <si>
    <t>Demolice - Svršek TT BP – Odvoz podložek pod patu kolejnic a penefolových podložek pod podklanice, do vzdálenosti 6km a uložení na do recyklačního centra zhotovitele (likvidace v režii zhotovitele) 
(Rozměry / počet – odečteny z grafického programu AutoCad z projektové dokumentace) 
=2*(6,300+4,400)*0,0007t/m*6km</t>
  </si>
  <si>
    <t>Celkem: 2*(6,300+4,400)*0,0007*6=0,090 [A]</t>
  </si>
  <si>
    <t>73</t>
  </si>
  <si>
    <t>Demolice - Svršek TT BP – Odvoz betonových pražců dl. 2,420m, do vzdálenosti 6km a uložení na do recyklačního centra zhotovitele (likvidace v režii zhotovitele), v případě dobrého stavu odvoz do vzdálenosti 16km a uložení na skládku DPO v Martinově. 
(Rozměry / počet – odečteny z grafického programu AutoCad z projektové dokumentace) 
=18ks*0,270t/ks*6km</t>
  </si>
  <si>
    <t>Celkem: 18*0,270*6=29,160 [A]</t>
  </si>
  <si>
    <t>74</t>
  </si>
  <si>
    <t>965124</t>
  </si>
  <si>
    <t>DEMONTÁŽ KOLEJE NA DŘEVĚNÝCH PRAŽCÍCH ROZEBRÁNÍM DO SOUČÁSTÍ</t>
  </si>
  <si>
    <t>Demolice - Svršek TT DP – Demontáž koleje z kolejnic NT2, drobného kolejiva a dřevěných pražců, včetně naložení (odvoz v jiné položce).  
(Rozměry / počet - odečteny z grafického programu AutoCad z projektové dokumentace) 
=712,100+714,500 
Demolice - Svršek TT DP – Demontáž/vybourání oboustranných ŽB plent od stojin kolejnic 
(712,100+714,500)*2=2853,200m 
Demolice - Svršek TT DP – Rozřezání kolejnic NT2 plamenem na kusy dl. max. 3,000m,  
2*712,100/3,000+2*714,500/3,000=954ks 
Demolice - Svršek TT DP – Demontáž podložek pod patu kolejnic a penefolových podložek pod podklanice 
(712,100/0,600+714,500/0,600)*4ks=9512ks 
Demolice - Svršek TT DP – Demontáž dřevěných pražců dl. 2,600m (á 600mm) 
712,100/0,600+714,500/0,600=2378ks</t>
  </si>
  <si>
    <t>Celkem: 712,100+714,500=1 426,600 [A]</t>
  </si>
  <si>
    <t>75</t>
  </si>
  <si>
    <t>965126</t>
  </si>
  <si>
    <t>DEMONTÁŽ KOLEJE NA DŘEVĚNÝCH PRAŽCÍCH - ODVOZ ROZEBRANÝCH SOUČÁSTÍ (Z MÍSTA DEMONTÁŽE NEBO Z MONTÁŽNÍ ZÁKLADNY) K LIKVIDACI</t>
  </si>
  <si>
    <t>Demolice - Svršek TT DP – Odvoz oboustranných ŽB plent od stojin kolejnic, do vzdálenosti 6km  a uložení na do recyklačního centra zhotovitele (likvidace v režii zhotovitele) 
(Rozměry / počet - odečteny z grafického programu AutoCad z projektové dokumentace) 
=(712,100+714,500)*2*0,150*0,180*2,5t/m3*6km</t>
  </si>
  <si>
    <t>Celkem: (712,100+714,500)*2*0,150*0,180*2,5*6=1 155,546 [A]</t>
  </si>
  <si>
    <t>76</t>
  </si>
  <si>
    <t>Demolice - Svršek TT DP – Odvoz kolejnic NT2 (64,50kg/m), včetně drobného kolejiva,  do vzdálenosti 1km a uložení  na mezideponii na stavbě  – Následné naložení a odvoz v rámci kovošrotu.  
(Rozměry / počet - odečteny z grafického programu AutoCad z projektové dokumentace) 
=2*(712,100+714,500)*(0,0645t/m+0,025t/m)*1km</t>
  </si>
  <si>
    <t>Celkem: 2*(712,100+714,500)*(0,0645+0,025)*1=255,361 [A]</t>
  </si>
  <si>
    <t>77</t>
  </si>
  <si>
    <t>Demolice - Svršek TT DP –  Odvoz podložek pod patu kolejnic a penefolových podložek pod podklanice, do vzdálenosti 6km a uložení na do recyklačního centra zhotovitele (likvidace v režii zhotovitele) 
(Rozměry / počet – odečteny z grafického programu AutoCad z projektové dokumentace) 
=2*(712,100+714,500)*0,0007t/m*6km</t>
  </si>
  <si>
    <t>Celkem: 2*(712,100+714,500)*0,0007*6=11,983 [A]</t>
  </si>
  <si>
    <t>78</t>
  </si>
  <si>
    <t>Demolice - Svršek TT DP – Odvoz dřevěných pražců dl. 2,600m, do vzdálenosti 10km a uložení do spalovny nebezpečných odpadů (likvidace v režii zhotovitele) 
(Rozměry / počet – odečteny z grafického programu AutoCad z projektové dokumentace) 
=2378ks*0,080t/ks*10km</t>
  </si>
  <si>
    <t>Celkem: 2378*0,080*10=1 902,400 [A]</t>
  </si>
  <si>
    <t>79</t>
  </si>
  <si>
    <t>966155</t>
  </si>
  <si>
    <t>BOURÁNÍ KONSTRUKCÍ Z PROST BETONU S ODVOZEM DO 8KM</t>
  </si>
  <si>
    <t>Demolice – Silniční ŽB obrubníky - Vybourání sedlového lože obrub z PB, včetně odvozu do vzdálenosti 6km a uložení do recyklačního centra zhotovitele (likvidace v režii zhotovitele) 
(Počet / výměry odečteny z grafického programu AutoCad z projektové dokumentace) 
=(1,500+1,800+1,500)*0,25m2</t>
  </si>
  <si>
    <t>Celkem: (1,500+1,800+1,500)*0,25=1,200 [A]</t>
  </si>
  <si>
    <t>Položka zahrnuje:  
- rozbourání konstrukce bez ohledu na použitou technologii  
- veškeré pomocné konstrukce (lešení a pod.)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</si>
  <si>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80</t>
  </si>
  <si>
    <t>966181</t>
  </si>
  <si>
    <t>DEMONTÁŽ KONSTRUKCÍ KOVOVÝCH S ODVOZEM DO 1KM</t>
  </si>
  <si>
    <t>Demolice – Svršek TT – Kolejové konstrukce – Kolejové odvodňovače – Šetrná demontáž ocelových zemních skříní kolejových odvodňovačů, včetně odvozu do vzdálenosti 1km a uložení na mezideponii na stavbě + následná nakládka a odvoz v rámci kovošrotu. 
(Rozměry / počet - odečteny z grafického programu AutoCad z projektové dokumentace) 
=24ks*1,500*0,075t/m</t>
  </si>
  <si>
    <t>Celkem: 24*1,500*0,075=2,700 [A]</t>
  </si>
  <si>
    <t>Položka zahrnuje:  
- rozebrání konstrukce bez ohledu na použitou technologii  
- veškeré pomocné konstrukce (lešení a pod.)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</si>
  <si>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81</t>
  </si>
  <si>
    <t>Demolice – Svršek TT – Kolejové konstrukce – Ocelový odvodňovací žlab - Odstranění (vybourání) ocelového příčného odvodňovacího žlabu, včetně odvozu do vzdálenosti 1km a uložení na mezideponii na stavbě + následná nakládka a odvoz v rámci kovošrotu. 
(Rozměry / počet - odečteny z grafického programu AutoCad z projektové dokumentace) 
=7,550*0,046t/m</t>
  </si>
  <si>
    <t>Celkem: 7,550*0,046=0,347 [A]</t>
  </si>
  <si>
    <t>82</t>
  </si>
  <si>
    <t>969234</t>
  </si>
  <si>
    <t>VYBOURÁNÍ POTRUBÍ DN DO 200MM KANALIZAČ</t>
  </si>
  <si>
    <t>Demolice – Svršek TT – Kolejové konstrukce – Odstranění (vybourání) kanalizačních přípojek od kolejových odvodňovačů do RŠT. Předpoklad materiálu přípojky je kamenina DN200, včetně odvozu do vzdálenosti 6km a uložení do recyklačního centra zhotovitele  (likvidace v režii zhotovitele). 
(Rozměry / počet - odečteny z grafického programu AutoCad z projektové dokumentace) 
=24ks*1,800</t>
  </si>
  <si>
    <t>Celkem: 24*1,800=43,200 [A]</t>
  </si>
  <si>
    <t>Položka zahrnuje: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</si>
  <si>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SO 11-01.2</t>
  </si>
  <si>
    <t>SPODEK TT</t>
  </si>
  <si>
    <t xml:space="preserve">  SO 11-01.2</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</si>
  <si>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Odvodnění TT - RŠT - Výkopy pro demolici stávajících RŠT 
=12ks*(1,800*1,800*2,000-3,14*0,380^2*2,000)*2,0t/m3 
Sanace AZ TT – Výkopy  pro zřízení sanace aktivní zóny 
=5238,00m2*0,500*2,0t/m3 
Odvodnění TT – Trativod – Výkopy  pro realizaci trativodu 
=715,000*0,500*0,800*2,0t/m3 
Odvodnění TT – RŠT betonové – Výkopy pro realizaci RŠT 
=13ks*(3,000*3,000*(3,650-0,800))*2,0t/m3 
Odvodnění TT – Kanalizační přípojky RŠT – Výkopy pro realizaci přípojek RŠT  
=13ks*5,500*5,500*1,500*2,0t/m3 
Odvodnění TT – Přípojky z KO – Výkopy pro realizaci přípojek z KO 
=(2*12*2,000)*0,500*1,000*2,0t/m3 
Inženýrské sítě – Příprava kanalizačních přípojek UV (pro 2.etapu) – Výkopy pro budoucí kanalizační přípojky 
=(8,000+8,000)*2,500*1,500*2,0t/m3 
Inženýrské sítě - Silové + sdělovací vedení – Výkopy pro chráničky IS 
=(5ks*(8,000*0,500*0,300)+1ks*(22,000*0,500*0,300))*2,0t/m3 
Spodek TT - Podkladní vrstvy TT – Výkopy pro konstrukční vrstvy spodku TT 
=5238,00m2*0,400*2,0t/m3</t>
  </si>
  <si>
    <t>Celkem: 12*(1,800*1,800*2,000-3,14*0,380^2*2,000)*2,0=133,756 [A] 
Celkem: 5238,00*0,500*2,0=5 238,000 [B] 
Celkem: 715,000*0,500*0,800*2,0=572,000 [C] 
Celkem: 13*(3,000*3,000*(3,650-0,800))*2,0=666,900 [D] 
Celkem: 13*5,500*5,500*1,500*2,0=1 179,750 [E] 
Celkem: (2*12*2,000)*0,500*1,000*2,0=48,000 [F] 
Celkem: (8,000+8,000)*2,500*1,500*2,0=120,000 [G] 
Celkem: (5*(8,000*0,500*0,300)+1*(22,000*0,500*0,300))*2,0=18,600 [H] 
Celkem: 5238,00*0,400*2,0=4 190,400 [I] 
Celkem: A+B+C+D+E+F+G+H+I=12 167,406 [J]</t>
  </si>
  <si>
    <t>Odpady - Železobeton - Poplatek za uložení na skládku 
(Rozměry / počet - odečteny z grafického programu AutoCad z projektové dokumentace) 
Demolice - Odvodnění TT - RŠT - Vybourání stávajících konstrukcí revizních šachet trativodu RŠT (bahníků) 
=12ks*(3,14*0,380^2*1,800-3,14*0,300^2*1,800+3,14*0,300^2*0,200)*2,5t/m3 
Demolice - Odvodnění TT - Drenáž -Vybourání drenážního potrubí - předpoklad materiálu kamenina/keramika DN200 
=715,000*0,036t/m</t>
  </si>
  <si>
    <t>Celkem: 12*(3,14*0,380^2*1,800-3,14*0,300^2*1,800+3,14*0,300^2*0,200)*2,5=10,920 [A] 
Celkem: 715,000*0,036=25,740 [B] 
Celkem: A+B=36,660 [C]</t>
  </si>
  <si>
    <t>11511</t>
  </si>
  <si>
    <t>ČERPÁNÍ VODY DO 500 L/MIN</t>
  </si>
  <si>
    <t>HOD</t>
  </si>
  <si>
    <t>Zemní práce – Čerpání vody z výkopových jam do 500l/min 
=96hod</t>
  </si>
  <si>
    <t>Celkem: 96=96,000 [A]</t>
  </si>
  <si>
    <t>Položka zahrnuje:  
- čerpání vody na povrchu  
- potrubí   
- pohotovost záložní čerpací soupravy  
- zřízení čerpací jímky  
- následná demontáž a likvidace těchto zařízení  
Položka nezahrnuje:  
- x</t>
  </si>
  <si>
    <t>123735</t>
  </si>
  <si>
    <t>ODKOP PRO SPOD STAVBU SILNIC A ŽELEZNIC TŘ. I, ODVOZ DO 8KM</t>
  </si>
  <si>
    <t>Sanace AZ TT – Výkopy v nezpevněných podkladních vrstvách a zemině (zemina třídy I dle ČSN 73 6133) pro zřízení sanace aktivní zóny, včetně pažení, odvozu do vzdálenosti 6km a uložení do recyklačního centra zhotovitele (likvidace v režii zhotovitele) 
(Rozměry / počet - odečteny z grafického programu AutoCad z projektové dokumentace) 
=5238,00m2*0,500</t>
  </si>
  <si>
    <t>Celkem: 5238,00*0,500=2 619,000 [A]</t>
  </si>
  <si>
    <t>Spodek TT - Podkladní vrstvy TT – Výkopy v nezpevněných podkladních vrstvách a zemině (zemina třídy I dle ČSN 73 6133) pro konstrukční vrstvy spodku TT, včetně pažení, odvozu do vzdálenosti 6km a uložení do recyklačního centra zhotovitele (likvidace v režii zhotovitele) 
(Počet / výměry odečteny z grafického programu AutoCad z projektové dokumentace) 
=5238,00m2*0,400</t>
  </si>
  <si>
    <t>Celkem: 5238,00*0,400=2 095,200 [A]</t>
  </si>
  <si>
    <t>Odvodnění TT – RŠT betonové – Výkopy v nezpevněných podkladních vrstvách a zemině (zemina třídy I dle ČSN 73 6133) pro realizaci RŠT, včetně pažení a odvozu do vzdálenosti 6km a uložení na skládku (likvidace v režii zhotovitele) 
(Počet / výměry odečteny z grafického programu AutoCad z projektové dokumentace) 
=13ks*(3,000*3,000*(3,650-0,800))</t>
  </si>
  <si>
    <t>Celkem: 13*(3,000*3,000*(3,650-0,800))=333,450 [A]</t>
  </si>
  <si>
    <t>Demolice - Odvodnění TT - RŠT - Výkopy v nezpevněných podkladních vrstvách a zemině (zemina třídy I dle ČSN 73 6133) pro demolici stávajících RŠT, včetně pažení, odvozu do vzdálenosti 6km a uložení do recyklačního centra zhotovitele (likvidace v režii zhotovitele) 
(Počet / výměry odečteny z grafického programu AutoCad z projektové dokumentace) 
=12ks*(1,800*1,800*2,000-3,14*0,380^2*2,000)</t>
  </si>
  <si>
    <t>Celkem: 12*(1,800*1,800*2,000-3,14*0,380^2*2,000)=66,878 [A]</t>
  </si>
  <si>
    <t>132735</t>
  </si>
  <si>
    <t>HLOUBENÍ RÝH ŠÍŘ DO 2M PAŽ I NEPAŽ TŘ. I, ODVOZ DO 8KM</t>
  </si>
  <si>
    <t>Odvodnění TT – Trativod – Výkopy v nezpevněných podkladních vrstvách a zemině (zemina třídy I dle ČSN 73 6133) pro realizaci trativodu, včetně pažení, odvozu do vzdálenosti 6km a uložení do recyklačního centra zhotovitele (likvidace v režii zhotovitele) 
(Počet / výměry odečteny z grafického programu AutoCad z projektové dokumentace) 
=715,000*0,500*0,800</t>
  </si>
  <si>
    <t>Celkem: 715,000*0,500*0,800=286,000 [A]</t>
  </si>
  <si>
    <t>Odvodnění TT – Kanalizační přípojky RŠT – Výkopy v nezpevněných podkladních vrstvách a zemině (zemina třídy I dle ČSN 73 6133), včetně tabulového pažení, odvozu do vzdálenosti 6km a uložení do recyklačního centra zhotovitele (likvidace v režii zhotovitele) 
(Počet / výměry odečteny z grafického programu AutoCad z projektové dokumentace) 
=13*5,500*5,500*1,500</t>
  </si>
  <si>
    <t>Celkem: 13*5,500*5,500*1,500=589,875 [A]</t>
  </si>
  <si>
    <t>Odvodnění TT – Přípojky z KO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=(2*12*2,000)*0,500*1,000</t>
  </si>
  <si>
    <t>Celkem: (2*12*2,000)*0,500*1,000=24,000 [A]</t>
  </si>
  <si>
    <t>Inženýrské sítě – Příprava kanalizačních přípojek UV (pro 2.etapu) – Výkopy v nezpevněných podkladních vrstvách a zemině (zemina třídy I dle ČSN 73 6133), včetně tabulového pažení, odvozu do vzdálenosti 6km a uložení do recyklačního centra zhotovitele (likvidace v režii zhotovitele) 
(Počet / výměry odečteny z grafického programu AutoCad z projektové dokumentace) 
=(8,000+8,000)*2,500*1,500</t>
  </si>
  <si>
    <t>Celkem: (8,000+8,000)*2,500*1,500=60,000 [A]</t>
  </si>
  <si>
    <t>Inženýrské sítě - Silové + sdělovací vedení – Výkopy v nezpevněných podkladních vrstvách a zemině (zemina třídy I dle ČSN 73 6133) pro chráničky IS, včetně pažení, odvozu do vzdálenosti 6km a uložení do recyklačního centra zhotovitele (likvidace v režii zhotovitele) 
(Počet / výměry odečteny z grafického programu AutoCad z projektové dokumentace) 
=5ks*(8,000*0,500*0,300)+1ks*(22,000*0,500*0,300)</t>
  </si>
  <si>
    <t>Celkem: 5*(8,000*0,500*0,300)+1*(22,000*0,500*0,300)=9,300 [A]</t>
  </si>
  <si>
    <t>Odpady – Uložení zeminy na skládku / zemník  (vykládka, rozprostření, hutnění) 
(Rozměry / počet - odečteny z grafického programu AutoCad z projektové dokumentace) 
Demolice - Odvodnění TT - RŠT - Výkopy pro demolici stávajících RŠT 
=12ks*(1,800*1,800*2,000-3,14*0,380^2*2,000) 
Sanace AZ TT – Výkopy  pro zřízení sanace aktivní zóny 
=5238,00m2*0,500 
Odvodnění TT – Trativod – Výkopy  pro realizaci trativodu 
=715,000*0,500*0,800 
Odvodnění TT – RŠT betonové – Výkopy pro realizaci RŠT 
=13ks*(3,000*3,000*(3,650-0,800)) 
Odvodnění TT – Kanalizační přípojky RŠT – Výkopy pro realizaci přípojek RŠT  
=13ks*5,500*5,500*1,500 
Odvodnění TT – Přípojky z KO – Výkopy pro realizaci přípojek z KO 
=(2*12*2,000)*0,500*1,000 
Inženýrské sítě – Příprava kanalizačních přípojek UV (pro 2.etapu) – Výkopy pro budoucí kanalizační přípojky 
=(8,000+8,000)*2,500*1,500 
Inženýrské sítě - Silové + sdělovací vedení – Výkopy pro chráničky IS 
=5ks*(8,000*0,500*0,300)+1ks*(22,000*0,500*0,300) 
Spodek TT - Podkladní vrstvy TT – Výkopy pro konstrukční vrstvy spodku TT 
=5238,00m2*0,400</t>
  </si>
  <si>
    <t>Celkem: 12*(1,800*1,800*2,000-3,14*0,380^2*2,000)=66,878 [A] 
Celkem: 5238,00*0,500=2 619,000 [B] 
Celkem: 715,000*0,500*0,800=286,000 [C] 
Celkem: 13*(3,000*3,000*(3,650-0,800))=333,450 [D] 
Celkem: 13*5,500*5,500*1,500=589,875 [E] 
Celkem: (2*12*2,000)*0,500*1,000=24,000 [F] 
Celkem: (8,000+8,000)*2,500*1,500=60,000 [G] 
Celkem: 5*(8,000*0,500*0,300)+1*(22,000*0,500*0,300)=9,300 [H] 
Celkem: 5238,00*0,400=2 095,200 [I] 
Celkem: A+B+C+D+E+F+G+H+I=6 083,703 [J]</t>
  </si>
  <si>
    <t>18110</t>
  </si>
  <si>
    <t>ÚPRAVA PLÁNĚ SE ZHUTNĚNÍM V HORNINĚ TŘ. I</t>
  </si>
  <si>
    <t>Spodek TT - Podkladní vrstvy TT – Úprava zemní pláně včetně hutnění v zeminách tř. I dle ČSN 73 6133 
(Plochy odečteny z grafického programu AutoCad z projektové dokumentace) 
=5238,00m2</t>
  </si>
  <si>
    <t>Celkem: 5238,00=5 238,000 [A]</t>
  </si>
  <si>
    <t>Položka zahrnuje:  
- úpravu pláně včetně vyrovnání výškových rozdílů. Míru zhutnění určuje projekt.  
Položka nezahrnuje:  
- x</t>
  </si>
  <si>
    <t>Sanace AZ TT – Úprava parapláně včetně hutnění v zeminách tř. I dle ČSN 73 6133 
(Počet / výměry odečteny z grafického programu AutoCad z projektové dokumentace) 
=5238,00m2</t>
  </si>
  <si>
    <t>Celkem: 5238,000=5 238,000 [A]</t>
  </si>
  <si>
    <t>21197</t>
  </si>
  <si>
    <t>OPLÁŠTĚNÍ ODVODŇOVACÍCH ŽEBER Z GEOTEXTILIE</t>
  </si>
  <si>
    <t>Odvodnění TT – Trativod – Dodávka a zřízení separační / filtrační geotextílie min. 300g/m2 (ČSN EN 13249), uložené po dně a na stranách drenážního žebra (mezi štěrkem 11/22mm a ŠD je vyhovující filtrační kriterium - není nutné vkládat geotextíli) 
(Počet / výměry odečteny z grafického programu AutoCad z projektové dokumentace) 
=715,000*(0,500+2*0,800+2*0,500)</t>
  </si>
  <si>
    <t>Celkem: 715,000*(0,500+2*0,800+2*0,500)=2 216,500 [A]</t>
  </si>
  <si>
    <t>Položka zahrnuje:  
- dodávku a uložení předepsané fólie včetně potřebných přesahů  
- mimostaveništní a vnitrostaveništní dopravu   
Položka nezahrnuje:  
- x  
Způsob měření:  
- přesahy se nezapočítávají do výměry</t>
  </si>
  <si>
    <t>Spodek TT - Podkladní vrstvy TT – Dodávka a zřízení separační geotextílie 300g/m2 uložená na zhutněnou zemní pláň 
(Plochy odečteny z grafického programu AutoCad dle projektové dokumentace) 
=5238,00m2+1454,000*1,000</t>
  </si>
  <si>
    <t>Celkem: 5238,00+1454,000*1,000=6 692,000 [A]</t>
  </si>
  <si>
    <t>281611</t>
  </si>
  <si>
    <t>INJEKTOVÁNÍ NÍZKOTLAKÉ Z CEMENTOVÝCH POJIV NA POVRCHU</t>
  </si>
  <si>
    <t>Demolice – Odvodnění TT - RŠT – Zainjektování kanalizačních přípojek UV cemento-popílkovou suspenzí, včetně zapravení zaústění do kanalizace 
(Počet / výměry odečteny z grafického programu AutoCad z projektové dokumentace) 
=(3*10,000+9*8,000+3,000)*3,14*0,100^2</t>
  </si>
  <si>
    <t>Celkem: (3*10,000+9*8,000+3,000)*3,14*0,100^2=3,297 [A]</t>
  </si>
  <si>
    <t>Položka zahrnuje:  
- kompletní práce, které jsou nutné pro předepsanou funkci injektáže (statickou, těsnící a pod.).   
- vodní tlakové zkoušky před a po injektáži.  
- veškerý materiál, výrobky a polotovary, včetně mimostaveništní a vnitrostaveništní dopravy (rovněž přesuny), včetně naložení a složení, případně s uložením.  
Položka nezahrnuje:  
- zřízení vrtů (vykazují se položkami 261, 262)</t>
  </si>
  <si>
    <t>Vodorovné konstrukce</t>
  </si>
  <si>
    <t>451312</t>
  </si>
  <si>
    <t>PODKLADNÍ A VÝPLŇOVÉ VRSTVY Z PROSTÉHO BETONU C12/15</t>
  </si>
  <si>
    <t>Odvodnění TT – Trativod – Dodávka a zřízení podkladní vrstvy z betonu PB C12/15-X0 o tl. 0,050m pod drenážní troubu, včetně  hutnění 
(Počet / výměry odečteny z grafického programu AutoCad z projektové dokumentace) 
=715,000*0,500*0,050</t>
  </si>
  <si>
    <t>Celkem: 715,000*0,500*0,050=17,875 [A]</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</si>
  <si>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nátěrů zabraňujících soudržnosti betonu a bednění,  
- podpěrné  konstr. (skruže) a lešení všech druhů pro bednění,  vč. ochranných a bezpečnostních opatření a základů těchto konstrukcí a lešení,  
- vytvoření kotevních čel, kapes, nálitků a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x</t>
  </si>
  <si>
    <t>Spodek TT – Podkladní vrstvy TT – Dodávka a zřízení vrstvy podkladního betonu pod antivibrační rohože z PB C12/15-X0 tl. 100mm, včetně urovnání a zahutnění 
(Plochy odečteny z grafického programu AutoCad z projektové dokumentace) =4430,00m2*0,100</t>
  </si>
  <si>
    <t>Celkem: 4430,00*0,100=443,000 [A]</t>
  </si>
  <si>
    <t>451313</t>
  </si>
  <si>
    <t>PODKLADNÍ A VÝPLŇOVÉ VRSTVY Z PROSTÉHO BETONU C16/20</t>
  </si>
  <si>
    <t>Inženýrské sítě - Silové + sdělovací vedení – Dodávka a zřízení lože chrániček z betonu PB  C16/20-XO, včetně hutnění 
(Rozměry / počet odečteny z grafického programu AutoCad z projektové dokumentace) 
=5ks*(8,000*0,500*0,300)+1ks*(22,000*0,500*0,300)</t>
  </si>
  <si>
    <t>Odvodnění TT – RŠT betonové – Dodávka a zřízení podkladního betonu pod RŠT z PB  C16/20-XO tl. 200 mm, včetně hutnění 
(Počet / výměry odečteny z grafického programu AutoCad z projektové dokumentace) 
=13ks*(3,000*3,000*0,200)</t>
  </si>
  <si>
    <t>Celkem: 13*(3,000*3,000*0,200)=23,400 [A]</t>
  </si>
  <si>
    <t>45131A</t>
  </si>
  <si>
    <t>PODKLADNÍ A VÝPLŇOVÉ VRSTVY Z PROSTÉHO BETONU C20/25</t>
  </si>
  <si>
    <t>Spodek TT – Podkladní vrstvy TT – Dodávka a zřízení sedlového lože pod L-prefabrikáty z PB C 20/25-XF3 v min. tl. 150,  včetně urovnání a zahutnění 
(Plochy odečteny z grafického programu AutoCad z projektové dokumentace)  
=(2*708,000+2*7,000)*0,25m2</t>
  </si>
  <si>
    <t>Celkem: (2*708,000+2*7,000)*0,25=357,500 [A]</t>
  </si>
  <si>
    <t>45152</t>
  </si>
  <si>
    <t>PODKLADNÍ A VÝPLŇOVÉ VRSTVY Z KAMENIVA DRCENÉHO</t>
  </si>
  <si>
    <t>Odvodnění TT – RŠT betonové – Dodávka a zřízení obsyp revizních šachet ze štěrkodrti fr. 0/32mm (ŠD nebude zahliněná, nebude obsahovat hlušinu, strusku), včetně  hutnění po vrstvách (0,300mm) na ID=0,85; 100% PS - průměrná hloubka zásypu 2,550m 
(Počet / výměry odečteny z grafického programu AutoCad z projektové dokumentace) 
=13ks*((3,000*3,000)-(3,14*0,620^2))*(3,350-0,800)</t>
  </si>
  <si>
    <t>Celkem: 13*((3,000*3,000)-(3,14*0,620^2))*(3,350-0,800)=258,337 [A]</t>
  </si>
  <si>
    <t>Položka zahrnuje:  
- dodávku předepsaného kameniva  
- mimostaveništní a vnitrostaveništní dopravu a jeho uložení  
- není-li v zadávací dokumentaci uvedeno jinak, jedná se o nakupovaný materiál  
Položka nezahrnuje:  
- x</t>
  </si>
  <si>
    <t>Odvodnění TT – Kanalizační přípojky RŠT – Dodávka a zřízení zásypu rýhy přípojky ze štěrkodrt ŠDa fr. 0/32mm (ŠD nebude zahliněná, nebude obsahovat hlušinu, strusku), včetně urovnání a hutnění po vrstvách (max. 300mm) na min. 95% PS,  
(Rozměry odečteny z grafického programu AutoCAD dle projektové dokumentace) 
=13*5,500*5,500*1,500</t>
  </si>
  <si>
    <t>Odvodnění TT – Trativod – Dodávka a zřízení obsypu drenážní trouby trativodu štěrkem fr. 11/22mm (ČSN EN 13285), včetně hutnění 
(Počet / výměry odečteny z grafického programu AutoCad z projektové dokumentace) 
=715,000*0,500*0,750</t>
  </si>
  <si>
    <t>Celkem: 715,000*0,500*0,750=268,125 [A]</t>
  </si>
  <si>
    <t>Odvodnění TT – RŠT betonové – Dodávka a zřízení podsypu pod RŠT ze štěrkodrti fr. 0/32 tl. 100mm (ŠD nebude zahliněná, nebude obsahovat hlušinu, strusku), včetně hutnění 
(Počet / výměry odečteny z grafického programu AutoCad z projektové dokumentace) 
=13ks*(3,000*3,000*0,100)</t>
  </si>
  <si>
    <t>Celkem: 13*(3,000*3,000*0,100)=11,700 [A]</t>
  </si>
  <si>
    <t>Demolice - Odvodnění TT - RŠT - Zásypy – Dodávka z řízení zásypu ze štěrkodrti fr 0/32mm, včetně hutnění 
(Plochy odečteny z grafického programu AutoCad z projektové dokumentace) 
=12ks*(1,800*1,800*2,000)</t>
  </si>
  <si>
    <t>Celkem: 12*(1,800*1,800*2,000)=77,760 [A]</t>
  </si>
  <si>
    <t>Sanace AZ TT – Dodávka a zřízení kamenité sypaniny z drceného přírodního kameniva fr.0/250mm (příp. 0/125mm při menší tloušťce) (nebude obsahovat hlušinu, strusku), v tl. 500mm včetně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=5238,00m2*0,500</t>
  </si>
  <si>
    <t>Inženýrské sítě – Příprava kanalizačních přípojek UV (pro 2.etapu) – Dodávka a zřízení zásypu rýhy přípojky ze štěrkodrti Šda fr. 0/32mm (ŠD nebude zahliněná, nebude obsahovat hlušinu, strusku), včetně urovnání a hutnění po vrstvách (max. 300mm) na min. 95% PS,  
(Rozměry odečteny z grafického programu AutoCAD dle projektové dokumentace) 
=(8,000+8,000)*2,500*1,500</t>
  </si>
  <si>
    <t>45157</t>
  </si>
  <si>
    <t>PODKLADNÍ A VÝPLŇOVÉ VRSTVY Z KAMENIVA TĚŽENÉHO</t>
  </si>
  <si>
    <t>Odvodnění TT – Přípojky z KO – Dodávka a zřízení podsypu a obsypu z písku fr. 0/4 tl. 500mm pro uložení potrubí přípojek kolejových odvodňovačů, včetně hutnění. 
(Rozměry / počet odečteny z grafického programu AutoCad z projektové dokumentace) 
=(2*12*2,000)*1,000*0,500</t>
  </si>
  <si>
    <t>Celkem: (2*12*2,000)*1,000*0,500=24,000 [A]</t>
  </si>
  <si>
    <t>Inženýrské sítě – Příprava kanalizačních přípojek UV (pro 2.etapu) – Dodávka a zřízení podsypu ze štěrkopísku fr. 0/4 tl. 100mm pro uložení potrubí 
(Rozměry odečteny z grafického programu AutoCad dle projektové dokumentace) 
=(8,000+8,000)*1,500*0,100</t>
  </si>
  <si>
    <t>Celkem: (8,000+8,000)*1,500*0,100=2,400 [A]</t>
  </si>
  <si>
    <t>Odvodnění TT – Kanalizační přípojky RŠT – Dodávka a zřízení podsypu ze štěrkopísku fr. 0/16 tl. 100mm pro uložení potrubí 
(Rozměry odečteny z grafického programu AutoCad dle projektové dokumentace) 
=13*5,500*1,500*0,100</t>
  </si>
  <si>
    <t>Celkem: 13*5,500*1,500*0,100=10,725 [A]</t>
  </si>
  <si>
    <t>501101</t>
  </si>
  <si>
    <t>ZŘÍZENÍ KONSTRUKČNÍ VRSTVY TĚLESA ŽELEZNIČNÍHO SPODKU ZE ŠTĚRKODRTI NOVÉ</t>
  </si>
  <si>
    <t>Spodek TT – Podkladní vrstvy TT – Dodávka a zřízení vrstvy ze štěrkodrti ŠDa 0/32 min. tl. 150mm (pro výpočet uvažována tl. 250mm z důvodu nadvýšení při rozdílu příčného sklonu 4,0%), včetně hutnění a urovnání do požadovaného sklonu 
(Plochy odečteny z grafického programu AutoCad z projektové dokumentace) 
=5238,00m2*0,275</t>
  </si>
  <si>
    <t>Celkem: 5238,00*0,275=1 440,450 [A]</t>
  </si>
  <si>
    <t>1. Položka obsahuje:  
 – nákup a dodání štěrkodrtě v požadované kvalitě podle zadávací dokumentace  
 – očištění podkladu, případně zřízení spojovací vrstvy  
 – uložení štěrkodrtě dle předepsaného technologického předpisu  
 – zřízení podkladní nebo konstrukční vrstvy ze štěrkodrtě bez rozlišení šířky, pokládání vrstvy po etapách, případně dílčích vrstvách, včetně pracovních spar a spojů  
 – hutnění na předepsanou míru hutnění  
 – průkazní zkoušky, kontrolní zkoušky a kontrolní měření  
 – úpravu napojení, ukončení a těsnění podél odvodňovacích zařízení, vpustí, šachet apod.  
 – těsnění, tmelení a výplň spar a otvorů  
 – ošetření úložiště po celou dobu práce v něm vč. klimatických opatření  
 – ztížení v okolí inženýrských vedení, konstrukcí a objektů a jejich dočasné zajištění  
 – ztížení provádění včetně hutnění ve ztížených podmínkách a stísněných prostorech  
 – úpravu povrchu vrstvy  
2. Položka neobsahuje:  
 X  
3. Způsob měření:  
Měří se metr krychlový.</t>
  </si>
  <si>
    <t>502813</t>
  </si>
  <si>
    <t>ZŘÍZENÍ KONSTRUKČNÍ VRSTVY TĚLESA ŽELEZNIČNÍHO SPODKU Z ANTIVIBRAČNÍCH ROHOŽÍ VODOROVNÝCH TL. OD 21 DO 30 MM</t>
  </si>
  <si>
    <t>Spodek TT – PJD – Antivibrační rohož – Dodávka a zřízení vodorovných antivibračních rohoží tl. 2x12mm (s odsazenými spárami), nebo 24mm, nebo 25mm. AVR budou z vláken a granulí pryže zhutněné pomocí polyuretanového lepidla v horkém procesu. Objemová hmotnost cca 500kg/m3,  statická plošná tuhost Cstat ? 0,015N/mm3, dynamická tuhost Cdyn2 ? 0,08N/mm3, včetně přelepení styčných spar systémovou lepíc páskou. 
(Plocha odečtena z grafického programu AutoCad dle projektové dokumentace) 
=4704,00m2</t>
  </si>
  <si>
    <t>Celkem: 4704,00=4 704,000 [A]</t>
  </si>
  <si>
    <t>1. Položka obsahuje:  
 – nákup a dodání antivibračních rohoží v požadované kvalitě včetně upevňovacích a spojovacích prvků  
 – očištění, popř. vyspravení podkladu  
 – montáž antivibračních rohoží dle předepsaného technologického předpisu bez rozlišení šířky, po etapách, včetně pracovních spar a spojů  
 – průkazní zkoušky, kontrolní zkoušky a kontrolní měření  
 – úpravu napojení, ukončení a těsnění podél trativodů, vpustí, šachet apod.  
 – úpravu povrchu vrstvy  
2. Položka neobsahuje:  
 X  
3. Způsob měření:  
Měří se metr čtverečný projektované nebo skutečné plochy, přičemž do výměry je již zahrnuto ztratné, přesahy, prořezy.</t>
  </si>
  <si>
    <t>502823</t>
  </si>
  <si>
    <t>ZŘÍZENÍ KONSTRUKČNÍ VRSTVY TĚLESA ŽELEZNIČNÍHO SPODKU Z ANTIVIBRAČNÍCH ROHOŽÍ SVISLÝCH TL. OD 21 DO 30 MM</t>
  </si>
  <si>
    <t>Spodek TT – PJD – Antivibrační rohož – Dodávka a zřízení svislých antivibračních rohoží tl. 24mm nebo 25mm.  Včetně ochrany prostupů PJD (ŠB, zemních skříní KO, KŽKP, … ) AVR 12mm. AVR budou z vláken a granulí pryže zhutněné pomocí polyuretanového lepidla v horkém procesu. Objemová hmotnost cca 500kg/m3,  statická plošná tuhost Cstat ? 0,015N/mm3, dynamická tuhost Cdyn2 ? 0,08N/mm3, včetně přelepení styčných spar systémovou lepíc páskou. 
(Plocha odečtena z grafického programu AutoCad dle projektové dokumentace) 
=(1427,00*0,320)+(13ks*2*3,14*0,400)*0,350+(24ks*2*1,500*0,200)+(21ks*0,85*0,160)</t>
  </si>
  <si>
    <t>Celkem: (1427,00*0,320)+(13*2*3,14*0,400)*0,350+(24*2*1,500*0,200)+(21*0,85*0,160)=485,326 [A]</t>
  </si>
  <si>
    <t>502941</t>
  </si>
  <si>
    <t>ZŘÍZENÍ KONSTRUKČNÍ VRSTVY TĚLESA ŽELEZNIČNÍHO SPODKU Z GEOTEXTILIE</t>
  </si>
  <si>
    <t>Sanace AZ TT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=5238,00m2+1454,000*1,000</t>
  </si>
  <si>
    <t>1. Položka obsahuje:  
 – nákup a dodání geosyntetika v požadované kvalitě  
 – očištění a urovnání podkladu  
 – uložení geosyntetika dle předepsaného technologického předpisu  
 – zřízení konstrukční vrstvy z geosyntetika bez rozlišení šířky, pokládání vrstvy po etapách, včetně pracovních spar a spojů  
 – průkazní zkoušky, kontrolní zkoušky a kontrolní měření  
 – úpravu napojení, ukončení a těsnění podél trativodů, vpustí, šachet a pod.  
 – úpravu povrchu vrstvy  
2. Položka neobsahuje:  
 X  
3. Způsob měření:  
Měří se metr čtverečný projektované nebo skutečné plochy, přičemž do výměry je již zahrnuto ztratné, přesahy, prořezy.</t>
  </si>
  <si>
    <t>702332</t>
  </si>
  <si>
    <t>ZAKRYTÍ KABELŮ PLASTOVOU DESKOU/PÁSEM ŠÍŘKY PŘES 20 DO 40 CM</t>
  </si>
  <si>
    <t>Inženýrské sítě - Silové + sdělovací vedení – Dodávka a zřízení  nových kabelových krycích desek š.300mm 
(Rozměry / počet odečteny z grafického programu AutoCad z projektové dokumentace) 
=5ks*8,000+1ks*22,000</t>
  </si>
  <si>
    <t>Celkem: 5*8,000+1*22,000=62,000 [A]</t>
  </si>
  <si>
    <t>1. Položka obsahuje:  
 – dodávku a montáž desky  
 – přípravu podkladu pro osazení  
2. Položka neobsahuje:  
 X  
3. Způsob měření:  
Měří se metr délkový.</t>
  </si>
  <si>
    <t>83434</t>
  </si>
  <si>
    <t>POTRUBÍ Z TRUB KAMENINOVÝCH DN DO 200MM</t>
  </si>
  <si>
    <t>Odvodnění TT – Kanalizační přípojky RŠT – Dodávka a zřízení potrubí kanalizační přípojky z  kameninového potrubí zvýšené pevnosti DN200, sklon min. 2,0%, max. 40,0% (v krajním případě svislá), kanalizační přípojky napojující se na jednotnou kanalizaci budou vybaveny zápachovými uzávěrami zřízenými pomocí uložení dvou kolen proti sobě, včetně napojení na kanalizaci navrávkou (do sedla) 
(Délka odečtena z grafického programu AutoCad dle projektové dokumentace) 
=13*(5,500+4,000)</t>
  </si>
  <si>
    <t>Celkem: 13*(5,500+4,000)=123,500 [A]</t>
  </si>
  <si>
    <t>Položka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(bez ohledu na sklon)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položky platí pro práce prováděné v prostoru zapaženém i nezapaženém a i v kolektorech, chráničkách  
- položky zahrnují i práce spojené s nutnými obtoky, převáděním a čerpáním vody  
Položka nezahrnuje:  
- zkoušky vodotěsnosti a televizní prohlídku</t>
  </si>
  <si>
    <t>87433</t>
  </si>
  <si>
    <t>POTRUBÍ Z TRUB PLASTOVÝCH ODPADNÍCH DN DO 150MM</t>
  </si>
  <si>
    <t>Odvodnění TT – Přípojky z KO – Dodávka a zřízení potrubí a tvarovek kanalizačních přípojek z HDPE / PP DN150/160 SN16, včetně kolen, redukcí, odboček a napojení na RŠT 
(Rozměry / počet odečteny z grafického programu AutoCad z projektové dokumentace) 
=2*12*2,000</t>
  </si>
  <si>
    <t>Celkem: 2*12*2,000=48,000 [A]</t>
  </si>
  <si>
    <t>Položka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(bez ohledu na sklon)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položky platí pro práce prováděné v prostoru zapaženém i nezapaženém a i v kolektorech, chráničkách  
- položky zahrnují i práce spojené s nutnými obtoky, převáděním a čerpáním vody  
Položka nezahrnuje:  
- tlakové zkoušky ani proplach a dezinfekci</t>
  </si>
  <si>
    <t>87434</t>
  </si>
  <si>
    <t>POTRUBÍ Z TRUB PLASTOVÝCH ODPADNÍCH DN DO 200MM</t>
  </si>
  <si>
    <t>Inženýrské sítě – Příprava kanalizačních přípojek UV (pro 2.etapu) – Dodávka a zřízení potrubí kanalizačních přípojek z HDPE / PP DN200 SN16, sklon min. 2,0%, max. 40,0%, včetně zazátkování připravovaných přípojek 
(Délka odečtena z grafického programu AutoCad dle projektové dokumentace) 
=8,000+8,000</t>
  </si>
  <si>
    <t>Celkem: 8,000+8,000=16,000 [A]</t>
  </si>
  <si>
    <t>875332</t>
  </si>
  <si>
    <t>POTRUBÍ DREN Z TRUB PLAST DN DO 150MM DĚROVANÝCH</t>
  </si>
  <si>
    <t>Odvodnění TT – Trativod - Dodávka a zřízení drenážní trouby DN150/160 vhodné do dynamicky zatížených konstrukcí (DIN 1187), včetně případného zavíčkování konců drenážní trouby. 
(Počet / výměry odečteny z grafického programu AutoCad z projektové dokumentace) 
=715,000</t>
  </si>
  <si>
    <t>Celkem: 715,000=715,000 [A]</t>
  </si>
  <si>
    <t>87734</t>
  </si>
  <si>
    <t>CHRÁNIČKY PŮLENÉ Z TRUB PLAST DN DO 200MM</t>
  </si>
  <si>
    <t>Inženýrské sítě - Silové + sdělovací vedení – Dodávka a zřízení půlené chráničky HDPE DN 160/110 na stávající vedení 
(Rozměry / počet odečteny z grafického programu AutoCad z projektové dokumentace) 
=5ks*8,000+1ks*22,000</t>
  </si>
  <si>
    <t>Položka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(bez ohledu na sklon)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včetně případně předepsaného utěsnění konců chrániček  
- položky platí pro práce prováděné v prostoru zapaženém i nezapaženém a i v kolektorech, chráničkách  
Položka nezahrnuje:  
- x</t>
  </si>
  <si>
    <t>89413</t>
  </si>
  <si>
    <t>ŠACHTY KANALIZAČNÍ Z BETON DÍLCŮ NA POTRUBÍ DN DO 200MM</t>
  </si>
  <si>
    <t>Odvodnění TT – RŠT betonové – Dodávka a zřízení nových betonových revizních šachet trativodu z ŽB C35/45-XF4. RŠT bude o vnitřním průměru DN 1000mm a tloušťce stěny 120mm, bude zhotovena z prefa ŽB dílců s odkalovacím prostorem. RŠ bude ukončena litinovým uzavíratelným a těsněným poklopem DN600 pro možnost pojíždění pro třídu zatížení D400. Včetně utěsnění a napojení přípojek. Počet přípojek dle potřeby. 
Litinový-betonový poklop DN600 D400 s litinovým rámem o v. 0,100m - 1ks 
Vyrovnávací prstenec  v. 0,120m, šířky vnitřní / vnější – 0,625 / 0,865m – 1ks 
Kónus v. 0,580m – vnitřní šířka ve zúžené oblasti - 0,625m - 1ks  
Skruž v. 0,500m / 0,250m – vnitřní / vnější šířky - 1,000 / 1,240m - 1ks 
Skruž v. 1,000m - vnitřní / vnější šířky - 1,000 / 1,240m – 1ks 
Šachtové dno s odkal. prostorem v. 1,000 - vnitřní / vnější šířky – 1,000 / 1,300m - 1ks 
Součástí šachty budou poplastovaná litinová stupadla (10ks)  
(Počet / výměry odečteny z grafického programu AutoCad z projektové dokumentace) 
=12ks 
Odvodnění TT – RŠT betonové – Zřízení jádrových vývrtů DN250 ve stěnách revizních šachet tl. 120mm, sloužící pro napojení kanalizační přípojky DN200, včetně zatěsnění 
12ks*1ks=12ks 
Odvodnění TT – RŠT betonové – Zřízení jádrových vývrtů DN170 ve stěnách revizních šachet tl. 120mm, sloužící pro napojení trativodní trouby DN150/160, pro napojení přípojek kolejových odvodňovačů DN150, včetně zatěsnění 
12ks*4ks=48ks 
Odvodnění TT – RŠT betonové – Dodávka a zřízení nátěru RŠT  na styku se zeminou Np+2xNa 
12ks*(3,350*3,14*1,240)=156,60m2</t>
  </si>
  <si>
    <t>Celkem: 12=12,000 [A]</t>
  </si>
  <si>
    <t>Položka zahrnuje:  
- poklopy s rámem, mříže s rámem, stupadla, žebříky, stropy z bet. dílců a pod.  
- předepsané betonové skruže, prefabrikované nebo monolitické betonové dno  
- dodání dílce požadovaného tvaru a vlastností, jeho skladování, doprava a osazení do definitivní polohy, včetně komplexní technologie výroby a montáže dílců, ošetření a ochrana dílců,  
- u dílců železobetonových a předpjatých veškerá výztuž, případně i tuhé kovové prvky a závěsná oka,  
- úpravy a zařízení pro uložení a transport dílce,  
- veškeré požadované úpravy dílců, včetně doplňkových konstrukcí a vybavení,  
- sestavení dílce na stavbě včetně montážních zařízení, plošin a prahů a pod.,  
- výplň, těsnění a tmelení spár a spojů,  
- očištění a ošetření úložných ploch,  
- zednické výpomoce pro montáž dílců,  
- označení dílce výrobním štítkem nebo jiným způsobem,  
- úpravy dílce pro dodržení požadované přesnosti jeho osazení, včetně případných měření,  
- veškerá zařízení pro zajištění stability v každém okamžiku  
- předepsané podkladní konstrukce  
Položka nezahrnuje:  
- x</t>
  </si>
  <si>
    <t>Odvodnění TT – RŠT betonové atypické – Dodávka a zřízení nových betonových revizních šachet trativodu z ŽB C35/45-XF4 – Revizní šachta RŠT bude o vnitřním průměru DN 1000mm a tloušťce stěny 120mm, bude zhotovena z prefa ŽB dílců s odkalovacím prostorem. RŠ bude ukončena kruhovou litinovou mříží DN600 pro možnost pojíždění pro třídu zatížení D400. RŠT bude vybavena pozinkovaným kalovým košem a litinovým trychtýřem pro osazení kalového koše. Včetně utěsnění a napojení přípojek. Počet přípojek dle potřeby. 
Kruhová litinová mříž DN600 D400 s betonovým rámem o v. 0,160m – 1ks 
Litinový trychtýř pro osazení kalového koše – 1ks 
Kalový koš vysoký, pozinkovaný – 1 ks 
Vyrovnávací prstenec  v. 0,100m, šířky vnitřní / vnější – 0,625 / 0,865m – 1ks 
Kónus v. 0,580m – vnitřní šířka ve zúžené oblasti - 0,625m - 1ks  
Skruž v. 0,500m / 0,250m – vnitřní / vnější šířky - 1,000 / 1,240m - 1ks 
Skruž v. 1,000m - vnitřní / vnější šířky - 1,000 / 1,240m – 1ks 
Šachtové dno s odkal. prostorem v. 1,000 - vnitřní / vnější šířky – 1,000 / 1,300m - 1ks 
Součástí šachty budou poplastovaná litinová stupadla (10ks) 
(Počet / výměry odečteny z grafického programu AutoCad z projektové dokumentace) 
=1ks 
Odvodnění TT – RŠT betonové – Zřízení jádrových vývrtů DN250 ve stěnách revizních šachet tl. 120mm, sloužící pro napojení kanalizační přípojky DN200, včetně zatěsnění 
1ks 
Odvodnění TT – RŠT betonové – Zřízení jádrových vývrtů DN170 ve stěnách revizních šachet tl. 120mm, sloužící pro napojení trativodní trouby DN150/160, pro napojení přípojek kolejových odvodňovačů DN150, včetně zatěsnění 
2ks 
Odvodnění TT – RŠT betonové – Dodávka a zřízení nátěru RŠT  na styku se zeminou Np+2xNa 
1ks*(3,350*3,14*1,240)=13,10m2</t>
  </si>
  <si>
    <t>89949</t>
  </si>
  <si>
    <t>VÝŘEZ, VÝSEK, ÚTES NA POTRUBÍ DN PŘES 800MM</t>
  </si>
  <si>
    <t>Odvodnění TT – Kanalizační přípojky RŠT - Zřízení jádrových vývrtů DN250 ve stěnách stávající jednotné kanalizace pro napojení přípojek DN200 vedoucích z RŠT,včetně osazení sedla a zatěsnění 
(Počet odečten z grafického programu AutoCad dle projektové dokumentace) 
=13ks</t>
  </si>
  <si>
    <t>Celkem: 13=13,000 [A]</t>
  </si>
  <si>
    <t>Položka zahrnuje:  
- zejména náklady na osekání trub na útesy, na vysekání otvorů pro zaústění, na obetonování útesu  
- u výřezu a výseku náklady na ohlášení uzavírání vody, uzavření a otevření šoupat, vypuštění a napuštění vody, odvzdušnění potrubí a pod  
Položka nezahrnuje:  
- x</t>
  </si>
  <si>
    <t>899523</t>
  </si>
  <si>
    <t>OBETONOVÁNÍ POTRUBÍ Z PROSTÉHO BETONU DO C16/20</t>
  </si>
  <si>
    <t>Odvodnění TT – Kanalizační přípojky RŠT – Dodávka a zřízení podbetonování a obetonování potrubí kanalizační přípojky z PB C 16/20-X0 v tl. min. 100mm, včetně urovnání a zahutnění 
(Rozměry odečteny z grafického programu AutoCAD dle projektové dokumentace) 
=13*(5,500+4,000)*0,45m2</t>
  </si>
  <si>
    <t>Celkem: 13*(5,500+4,000)*0,45=55,575 [A]</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</si>
  <si>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x</t>
  </si>
  <si>
    <t>Inženýrské sítě – Příprava kanalizačních přípojek UV (pro 2.etapu) – Dodávka a zřízení podbetonování a obetonování potrubí kanalizační přípojky z PB C 16/20-X0 v tl. min. 100mm, včetně urovnání a zahutnění 
(Rozměry odečteny z grafického programu AutoCAD dle projektové dokumentace) 
=(8,000+8,000)*0,45m2</t>
  </si>
  <si>
    <t>Celkem: (8,000+8,000)*0,45=7,200 [A]</t>
  </si>
  <si>
    <t>93620</t>
  </si>
  <si>
    <t>DROBNÉ DOPLŇK KONSTR PREFABRIK BETON A ŽELEZOBETON</t>
  </si>
  <si>
    <t>Spodek TT – Podkladní vrstvy TT – Dodávka a zřízení/osazení prefabrikátů tvaru L 400x300x100mm (délky 1m) z ŽB C30/37-XF4, včetně osazení do betonového lože, včetně řezání a případných úprav styčných spár 
(Délky odečteny z grafického programu AutoCad dle projektové dokumentace) 
=(2*708,000+2*7,000)*0,062m2</t>
  </si>
  <si>
    <t>Celkem: (2*708,000+2*7,000)*0,062=88,660 [A]</t>
  </si>
  <si>
    <t>Položka zahrnuje:  
- dodání  dílce  požadovaného  tvaru  a  vlastností,  jeho  skladování,  doprava  a  osazení  do  definitivní polohy, včetně komplexní technologie výroby a montáže dílců, ošetření a ochrana dílců,  
- u dílců železobetonových a předpjatých veškerá výztuž, případně i tuhé kovové prvky a závěsná oka,  
- úpravy a zařízení pro uložení a transport dílce,  
- veškeré požadované úpravy dílců, včetně doplňkových konstrukcí a vybavení,  
- sestavení dílce na stavbě včetně montážních zařízení, plošin a prahů a pod.,  
- výplň, těsnění a tmelení spár a spojů,  
- očištění a ošetření úložných ploch,  
- zednické výpomoce pro montáž dílců,  
- označení dílce výrobním štítkem nebo jiným způsobem,  
- úpravy dílce pro dodržení požadované přesnosti jeho osazení, včetně případných měření,  
- veškerá zařízení pro zajištění stability v každém okamžiku,  
- další práce dané případně specifikací k příslušnému prefabrik. dílci (úprava pohledových ploch, příp. rubových ploch, osazení měřících zařízení, zkoušení a měření dílců a pod.)  
Položka nezahrnuje:  
- x</t>
  </si>
  <si>
    <t>96688</t>
  </si>
  <si>
    <t>VYBOURÁNÍ KANALIZAČ ŠACHET KOMPLETNÍCH</t>
  </si>
  <si>
    <t>Demolice - Odvodnění TT - RŠT - Vybourání stávajících konstrukcí revizních šachet trativodu RŠT (bahníků), včetně odvozu do vzdálenosti 6km a uložení do recyklačního centra zhotovitele (likvidace v režii zhotovitele) 
(Rozměry / počet - odečteny z grafického programu AutoCad z projektové dokumentace) 
=12ks 
- průměrná hloubka dna stávajících bahníků - 2,000m   
- betonové skruže DN 600mm   
- objem ŽB  12ks*(3,14*0,380^2*1,800-3,14*0,300^2,000*1,800+3,14*0,300^2*0,200)=4,37m3</t>
  </si>
  <si>
    <t>Položka zahrnuje:  
- kompletní bourací práce včetně nezbytného rozsahu zemních prací,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</si>
  <si>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Demolice - Odvodnění TT - Drenáž -Vybourání drenážního potrubí - předpoklad materiálu kamenina/keramika DN200, včetně odvozu a uložení do recyklačního centra do vzdálenosti 6km (likvidace v režii zhotovitele) 
(Rozměry / počet - odečteny z grafického programu AutoCad z projektové dokumentace) 
=715,000</t>
  </si>
  <si>
    <t>SO 12-01</t>
  </si>
  <si>
    <t>TRAMVAJOVÁ ZASTÁVKA „DON BOSCO“ (DPO)</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</si>
  <si>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Zemní práce – Rozdíl výkopů stávající stav / nový stav – Výkopy v nezpevněných podkladních vrstvách  
=(95,550*0,65m2+93,100*0,65m2)*2,0t/m3 
Sanace AZ nástupiště – Výkopy v nezpevněných podkladních vrstvách a zemině  
=(95,550*1,200+93,100*1,200)*0,300*2,0t/m3 
Souvrství nástupišť CB – Výkopy v nezpevněných podkladních vrstvách  a v  zemině  
=559,00m2*0,370*2,0t/m3 
Městský mobiliář - Dopravně-bezpečnostní zábradlí kotvené na patní desky – Trojmadlové - Výkopy v zemině a nezpevněných podkladních vrstvách pro základové patky 
=2*51ks*(3,14*0,150^2*0,900)*2,0t/m3 
Městský mobiliář - Zastávkové přístřešky – Výkopy v zemině a nezpevněných podkladních vrstvách (zemina třídy I dle ČSN 73 6133) – pro základové pasy 
=2ks*(7*1,100*0,600*0,950)*2,0t/m3 
Městský mobiliář - Označníky - Výkopy v zemině a nezpevněných podkladních vrstvách (zemina třídy I dle ČSN 73 6133) – pro základové patky 
=2ks*0,800*0,600*1,000*2,0t/m3</t>
  </si>
  <si>
    <t>Celkem: (95,550*0,65+93,100*0,65)*2,0=245,245 [A] 
Celkem: (95,550*1,200+93,100*1,200)*0,300*2,0=135,828 [B] 
Celkem: 559,00*0,370*2,0=413,660 [C] 
Celkem: 2*51*(3,14*0,150^2*0,900)*2,0=12,971 [D] 
Celkem: 2*(7*1,100*0,600*0,950)*2,0=17,556 [E] 
Celkem: 2*0,800*0,600*1,000*2,0=1,920 [F] 
Celkem: A+B+C+D+E+F=827,180 [G]</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</si>
  <si>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nástupiště AB/LA – Vybourání  asf. vrstev v tl. 40mm 
=314,00m2*0,040*2,4t/m3</t>
  </si>
  <si>
    <t>Celkem: 314,00*0,040*2,4=30,144 [A]</t>
  </si>
  <si>
    <t>Odpady – Prostý beton - Poplatek za uložení na skládku  
(Rozměry / počet - odečteny z grafického programu AutoCad z projektové dokumentace) 
Demolice – Označníky zastávek - Vybourání základových patek označníků zastávek a směrových desek v čele ostrůvku z PB 
=(2ks*0,600*0,600*0,800+2ks*0,400*0,400*0,600)*2,3t/m3 
Demolice – Souvrství chodníků AB/LA – Vybourání stmelené podkladní vrstvy cem. pojivem – PB/SC tl. 150mm 
=314,00m2*0,150*2,3t/m3 
Demolice – Kamenné obruby 250x250 – Vybourání sedlového lože kamenných obrub z PB 
=(134,100+134,500)*0,25m2*2,3t/m3</t>
  </si>
  <si>
    <t>Celkem: (2*0,600*0,600*0,800+2*0,400*0,400*0,600)*2,3=1,766 [A] 
Celkem: 314,00*0,150*2,3=108,330 [B] 
Celkem: (134,100+134,500)*0,25*2,3=154,445 [C] 
Celkem: A+B+C=264,541 [D]</t>
  </si>
  <si>
    <t>113135</t>
  </si>
  <si>
    <t>ODSTRANĚNÍ KRYTU ZPEVNĚNÝCH PLOCH S ASFALT POJIVEM, ODVOZ DO 8KM</t>
  </si>
  <si>
    <t>Demolice – Souvrství nástupiště AB/LA – Vybourání  asf. vrstev v tl. 40mm, včetně odvozu do vzdálenosti 6 km a uložení do recyklačního centra zhotovitele (likvidace v režii zhotovitele)  
(Počet / výměry odečteny z grafického programu AutoCad z projektové dokumentace) 
=314,00m2*0,040</t>
  </si>
  <si>
    <t>Celkem: 314,00*0,040=12,560 [A]</t>
  </si>
  <si>
    <t>113345</t>
  </si>
  <si>
    <t>ODSTRAN PODKL ZPEVNĚNÝCH PLOCH S CEM POJIVEM, ODVOZ DO 8KM</t>
  </si>
  <si>
    <t>Demolice – Souvrství chodníků AB/LA – Vybourání stmelené podkladní vrstvy cem. pojivem – PB/SC tl. 150mm, včetně odvozu do vzdálenosti 6km a uložení do recyklačního centra zhotovitele (likvidace v režii zhotovitele)  
(Počet / výměry odečteny z grafického programu AutoCad z projektové dokumentace) 
=314,00m2*0,150</t>
  </si>
  <si>
    <t>Celkem: 314,00*0,150=47,100 [A]</t>
  </si>
  <si>
    <t>11353A</t>
  </si>
  <si>
    <t>ODSTRANĚNÍ CHODNÍKOVÝCH KAMENNÝCH OBRUBNÍKŮ - BEZ DOPRAVY</t>
  </si>
  <si>
    <t>Demolice – Kamenné obruby 250x250 – Šetrné vybourání kamenných obrub z PB, včetně očištění, naskládání na palety a naložení (odvoz v rámci jiné položky) 
(Počet / výměry odečteny z grafického programu AutoCad z projektové dokumentace) 
=134,100+134,500</t>
  </si>
  <si>
    <t>Celkem: 134,100+134,500=268,600 [A]</t>
  </si>
  <si>
    <t>11353B</t>
  </si>
  <si>
    <t>ODSTRANĚNÍ CHODNÍKOVÝCH KAMENNÝCH OBRUBNÍKŮ - DOPRAVA</t>
  </si>
  <si>
    <t>Demolice – Kamenné obruby 250x250 –  Odvoz do vzdálenosti 16km a uložení na skládku DPO v Martinově (případně skládku OKAS Novoveská) 
(Počet / výměry odečteny z grafického programu AutoCad z projektové dokumentace) 
=(134,100+134,500)*0,250*0,250*2,6t/m3*16km</t>
  </si>
  <si>
    <t>Celkem: (134,100+134,500)*0,250*0,250*2,6*16=698,360 [A]</t>
  </si>
  <si>
    <t>Zemní práce – Čerpání vody z výkopových jam do 500l/min 
=48hod</t>
  </si>
  <si>
    <t>Celkem: 48=48,000 [A]</t>
  </si>
  <si>
    <t>Sanace AZ nástupiště – Výkopy v nezpevněných podkladních vrstvách a zemině (zemina třídy I dle ČSN 73 6133), včetně odvozu do vzdálenosti 6km a uložení do recyklačního centra zhotovitele (likvidace v režii zhotovitele) 
(Počet / výměry odečteny z grafického programu AutoCad z projektové dokumentace) 
=(95,550*1,200+93,100*1,200)*0,300</t>
  </si>
  <si>
    <t>Celkem: (95,550*1,200+93,100*1,200)*0,300=67,914 [A]</t>
  </si>
  <si>
    <t>Souvrství nástupišť CB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=559,00m2*0,370</t>
  </si>
  <si>
    <t>Celkem: 559,00*0,370=206,830 [A]</t>
  </si>
  <si>
    <t>Zemní práce – Rozdíl výkopů stávající stav / nový stav – Výkopy v nezpevněných podkladních vrstvách  (zemina třídy I dle ČSN 73 6133), včetně odvozu do vzdálenosti 6km a uložení do recyklačního centra zhotovitele (likvidace v režii zhotovitele) 
(Plochy odečteny z grafického programu AutoCad z projektové dokumentace) 
=(95,550*0,65m2+93,100*0,65m2)</t>
  </si>
  <si>
    <t>Celkem: (95,550*0,65+93,100*0,65)=122,623 [A]</t>
  </si>
  <si>
    <t>Městský mobiliář - Dopravně-bezpečnostní zábradlí kotvené na patní desky – Trojmadlové - Výkopy v zemině a nezpevněných podkladních vrstvách (zemina třídy I dle ČSN 73 6133) – pro základové patky,  včetně odvozu do vzdálenosti 6km a uložení do recyklačního centra zhotovitele (likvidace v režii zhotovitele) 
(Počet / výměry odečteny z grafického programu AutoCad z projektové dokumentace) 
=2*51ks*(3,14*0,150^2*0,900)</t>
  </si>
  <si>
    <t>Celkem: 2*51*(3,14*0,150^2*0,900)=6,486 [A]</t>
  </si>
  <si>
    <t>Městský mobiliář - Zastávkové přístřešky – Výkopy v zemině a nezpevněných podkladních vrstvách (zemina třídy I dle ČSN 73 6133) – pro základové pasy, včetně odvozu do vzdálenosti 6km a uložení do recyklačního centra zhotovitele (likvidace v režii zhotovitele) 
(Počet / výměry odečteny z grafického programu AutoCad dle projektové dokumentace) 
=2ks*(7*1,100*0,600*0,950)</t>
  </si>
  <si>
    <t>Celkem: 2*(7*1,100*0,600*0,950)=8,778 [A]</t>
  </si>
  <si>
    <t>Městský mobiliář - Označníky - Výkopy v zemině a nezpevněných podkladních vrstvách (zemina třídy I dle ČSN 73 6133) – pro základové patky,  včetně odvozu do vzdálenosti 6km a uložení do recyklačního centra zhotovitele (likvidace v režii zhotovitele) 
(Počet / výměry odečteny z grafického programu AutoCad z projektové dokumentace) 
=2ks*0,800*0,600*1,000</t>
  </si>
  <si>
    <t>Celkem: 2*0,800*0,600*1,000=0,960 [A]</t>
  </si>
  <si>
    <t>Odpady – Uložení zeminy na skládku / zemník  (vykládka, rozprostření, hutnění) 
(Rozměry / počet - odečteny z grafického programu AutoCad z projektové dokumentace) 
Zemní práce – Rozdíl výkopů stávající stav / nový stav – Výkopy v nezpevněných podkladních vrstvách  
=(95,550*0,65m2+93,100*0,65m2) 
Sanace AZ nástupiště – Výkopy v nezpevněných podkladních vrstvách a zemině  
=(95,550*1,200+93,100*1,200)*0,300 
Souvrství nástupišť CB – Výkopy v nezpevněných podkladních vrstvách  a v  zemině  
=559,00m2*0,370 
Městský mobiliář - Dopravně-bezpečnostní zábradlí kotvené na patní desky – Trojmadlové - Výkopy v zemině a nezpevněných podkladních vrstvách pro základové patky 
=2*51ks*(3,14*0,150^2*0,900) 
Městský mobiliář - Zastávkové přístřešky – Výkopy v zemině a nezpevněných podkladních vrstvách (zemina třídy I dle ČSN 73 6133) – pro základové pasy 
=2ks*(7*1,100*0,600*0,950) 
Městský mobiliář - Označníky - Výkopy v zemině a nezpevněných podkladních vrstvách (zemina třídy I dle ČSN 73 6133) – pro základové patky 
=2ks*0,800*0,600*1,000</t>
  </si>
  <si>
    <t>Celkem: (95,550*0,65+93,100*0,65)=122,623 [A] 
Celkem: (95,550*1,200+93,100*1,200)*0,300=67,914 [B] 
Celkem: 559,00*0,370=206,830 [C] 
Celkem: 2*51*(3,14*0,150^2*0,900)=6,486 [D] 
Celkem: 2*(7*1,100*0,600*0,950)=8,778 [E] 
Celkem: 2*0,800*0,600*1,000=0,960 [F] 
Celkem: A+B+C+D+E+F=413,591 [G]</t>
  </si>
  <si>
    <t>Souvrství nástupišť CB – Urovnání zemní pláně včetně hutnění v zeminách tř. I dle ČSN 73 6133  
(Počet / výměry odečteny z grafického programu AutoCad z projektové dokumentace) 
=468,00m2</t>
  </si>
  <si>
    <t>Celkem: 468,00=468,000 [A]</t>
  </si>
  <si>
    <t>Sanace AZ nástupiště – Úprava parapláně včetně hutnění v zeminách tř. I dle ČSN 73 6133 
(Počet / výměry odečteny z grafického programu AutoCad z projektové dokumentace) 
=(95,550*1,200+93,100*1,200)</t>
  </si>
  <si>
    <t>Celkem: (95,550*1,200+93,100*1,200)=226,380 [A]</t>
  </si>
  <si>
    <t>Souvrství nástupišť CB – Dodávka a zřízení  separační geotextílie 300g/m2 (ČSN EN 13249) 
(Plochy odečteny z grafického programu AutoCad dle projektové dokumentace) 
=468,00m2*120%</t>
  </si>
  <si>
    <t>Celkem: 468,00*1,20=561,600 [A]</t>
  </si>
  <si>
    <t>Městský mobiliář - Zastávkový přístřešek – Dodávka a zřízenípodkladního betonu z PB z betonu C16/20-X0 o o rozměrech 1100x600x100mm, včetně urovnání a hutnění. 
(Počet / výměry odečteny z grafického programu AutoCad z projektové dokumentace) 
=2ks*(7*1,100*0,600*0,100)</t>
  </si>
  <si>
    <t>Celkem: 2*(7*1,100*0,600*0,100)=0,924 [A]</t>
  </si>
  <si>
    <t>Sanace AZ nástupiště – Dodávka a zřízení kamenité sypaniny z drceného přírodního kameniva fr.0/125mm v tl. 0,300m, včetně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=(95,550*1,200+93,100*1,200)*0,300</t>
  </si>
  <si>
    <t>Souvrství nástupišť CB – Dodávka a zřízení ložné vrstvy pro dlažbu z hrubě drceného kameniva fr. 4/8mm o tl. 40mm, včetně urovnání a hutnění. 
(Počet / výměry odečteny z grafického programu AutoCad z projektové dokumentace) 
=468,00m2*0,040</t>
  </si>
  <si>
    <t>Celkem: 468,00*0,040=18,720 [A]</t>
  </si>
  <si>
    <t>461315</t>
  </si>
  <si>
    <t>PATKY Z PROSTÉHO BETONU C30/37</t>
  </si>
  <si>
    <t>Městský mobiliář - Dopravně-bezpečnostní zábradlí kotvené na patní desky – Trojmadlové - Dodávka a zřízení betonových patek z betonu C30/37-XF4 o rozměrech DN300x700mm, včetně ztraceného bednění PE trouba DN300, včetně urovnání a hutnění. 
(Počet / výměry odečteny z grafického programu AutoCad z projektové dokumentace) 
=2*51ks*(3,14*0,150^2*0,700)</t>
  </si>
  <si>
    <t>Celkem: 2*51*(3,14*0,150^2*0,700)=5,044 [A]</t>
  </si>
  <si>
    <t>Položka zahrnuje:  
- nutné zemní práce (hloubení rýh a pod.)  
- dodání  čerstvého  betonu  (betonové  směsi)  požadované  kvality,  jeho  uložení  do požadovaného tvaru při jakékoliv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zřízení  všech  požadovaných  otvorů, kapes, výklenků, prostupů, dutin, drážek a pod., vč. ztížení práce a úprav  kolem nich,  
- úpravy pro osazení doplňkových konstrukcí a vybavení,  
- úpravy povrchu pro položení požadované izolace, povlaků a nátěrů, případně vyspravení,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Položka nezahrnuje:  
- x</t>
  </si>
  <si>
    <t>Městský mobiliář - Zastávkový přístřešek – Dodávka a zřízení základových patek z PB z betonu C30/37-XF4 o o rozměrech 1100x600x600mm, horní hrana základů bude 200mm pod povrchem dlažby, včetně urovnání a hutnění. 
(Počet / výměry odečteny z grafického programu AutoCad z projektové dokumentace) 
=2ks*(7*1,100*0,600*0,600)</t>
  </si>
  <si>
    <t>Celkem: 2*(7*1,100*0,600*0,600)=5,544 [A]</t>
  </si>
  <si>
    <t>Městský mobiliář - Označníky - Dodávka a zřízení betonových patek z betonu C30/37-XF4 o rozměrech 800x600x800mm,  včetně urovnání a hutnění. 
(Rozměry odečteny z grafického programu AutoCad dle projektové dokumentace) 
=2ks*(0,800*0,600*0,800)</t>
  </si>
  <si>
    <t>Celkem: 2*(0,800*0,600*0,800)=0,768 [A]</t>
  </si>
  <si>
    <t>Sanace AZ nástupiště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=(95,550*1,200+93,100*1,200)*110%</t>
  </si>
  <si>
    <t>Celkem: (95,550*1,200+93,100*1,200)*1,10=249,018 [A]</t>
  </si>
  <si>
    <t>56330</t>
  </si>
  <si>
    <t>VOZOVKOVÉ VRSTVY ZE ŠTĚRKODRTI</t>
  </si>
  <si>
    <t>Souvrství nástupišť CB – Dodávka a zřízení podkladní vrstvy ze štěrkodrti fr. 0/32 ŠDa (ŠD nebude zahliněná, nebude obsahovat hlušinu, strusku), dorovnání okolních konstrukcí, včetně urovnání a hutnění.  
(Počet / výměry odečteny z grafického programu AutoCad z projektové dokumentace) 
=(95,550*0,65m2+93,100*0,65m2)</t>
  </si>
  <si>
    <t>Položka zahrnuje:  
- dodání kameniva předepsané kvality a zrnitosti  
- rozprostření a zhutnění vrstvy v předepsané tloušťce  
- zřízení vrstvy bez rozlišení šířky, pokládání vrstvy po etapách  
Položka nezahrnuje:  
- postřiky, nátěry</t>
  </si>
  <si>
    <t>Souvrství nástupišť CB – Dodávka a zřízení podkladní vrstvy ze štěrkodrti fr. 0/32 ŠDa (ŠD nebude zahliněná, nebude obsahovat hlušinu, strusku) v min. tl. 200mm, včetně urovnání a hutnění. 
(Počet / výměry odečteny z grafického programu AutoCad z projektové dokumentace) 
=468,00m2*0,200</t>
  </si>
  <si>
    <t>Celkem: 468,00*0,200=93,600 [A]</t>
  </si>
  <si>
    <t>582602</t>
  </si>
  <si>
    <t>KRYTY Z BETON DLAŽDIC SE ZÁMKEM ŠEDÝCH TL 80MM BEZ LOŽE</t>
  </si>
  <si>
    <t>Souvrství nástupišť CB – Dodávka a zřízení nové CB zámkové dlažby ve tvaru čtvrec 200x200, tl. 80mm, přírodní šedé barvy, bez fazet,  včetně zásypu spár jemným křemičitým pískem. 
(Počet / výměry odečteny z grafického programu AutoCad z projektové dokumentace) 
=468,00m2-40,20m2-21,90m2</t>
  </si>
  <si>
    <t>Celkem: 468,00-40,20-21,90=405,900 [A]</t>
  </si>
  <si>
    <t>Položka zahrnuje:  
- dodání dlažebního materiálu v požadované kvalitě, dodání materiálu pro předepsanou výplň spar  
- očištění podkladu  
- uložení dlažby dle předepsaného technologického předpisu včetně předepsané výplně spar  
- zřízení vrstvy bez rozlišení šířky, pokládání vrstvy po etapách   
- úpravu napojení, ukončení podél obrubníků, dilatačních zařízení, odvodňovacích proužků, odvodňovačů, vpustí, šachet a pod., nestanoví-li zadávací dokumentace jinak  
Položka nezahrnuje:  
- postřiky, nátěry  
- těsnění podél obrubníků, dilatačních zařízení, odvodňovacích proužků, odvodňovačů, vpustí, šachet a pod.</t>
  </si>
  <si>
    <t>582605</t>
  </si>
  <si>
    <t>KRYTY Z BETON DLAŽDIC SE ZÁMKEM BAREV TL 80MM BEZ LOŽE</t>
  </si>
  <si>
    <t>Souvrství nástupišť CB –Dodávka a zřízení nové CB zámkové dlažby ve tvaru obdelník 100x200, tl. 80mm, červené nebo bílé barvy (dle požadavku DPO), pro kontrastní pás šířky 300mm u nástupních hran, včetně zásypu spár jemným křemičitým pískem. 
(Počet / výměry odečteny z grafického programu AutoCad z projektové dokumentace) 
=40,20m2</t>
  </si>
  <si>
    <t>Celkem: 40,20=40,200 [A]</t>
  </si>
  <si>
    <t>58260B</t>
  </si>
  <si>
    <t>KRYTY Z BETON DLAŽDIC SE ZÁMKEM BAREV RELIÉFNÍCH TL 80MM BEZ LOŽE</t>
  </si>
  <si>
    <t>Souvrství nástupišť CB – Dodávka a zřízení nové CB zámkové dlažby ve tvaru  obdélník 100x200, tl. 80mm, bílé barvy, s reliéfem pro hmatové prvky  (signální a varovné pásy), včetně zásypu spár jemným křemičitým pískem. 
(Počet / výměry odečteny z grafického programu AutoCad z projektové dokumentace) 
=21,90m2</t>
  </si>
  <si>
    <t>Celkem: 21,90=21,900 [A]</t>
  </si>
  <si>
    <t>Položka zahrnuje:  
- dodání dlažebního materiálu v požadované kvalitě, dodání materiálu pro předepsané lože v tloušťce předepsané dokumentací a pro předepsanou výplň spar  
- očištění podkladu  
- uložení dlažby dle předepsaného technologického předpisu včetně předepsané podkladní vrstvy a předepsané výplně spar  
- zřízení vrstvy bez rozlišení šířky, pokládání vrstvy po etapách   
- úpravu napojení, ukončení podél obrubníků, dilatačních zařízení, odvodňovacích proužků, odvodňovačů, vpustí, šachet a pod., nestanoví-li zadávací dokumentace jinak  
Položka nezahrnuje:  
- postřiky, nátěry  
- těsnění podél obrubníků, dilatačních zařízení, odvodňovacích proužků, odvodňovačů, vpustí, šachet a pod.</t>
  </si>
  <si>
    <t>KS</t>
  </si>
  <si>
    <t>Městský mobiliář - Označník - Dodávka a zřízení dvounohých označníků, včetně dopravní značky IJ4a "Označník zastávky", doplněný o informační tabulky s názvem zastávky a čísly spojů, deska s elektronickými jízdními řády - E-paper, včetně záložních baterií a  integrovaného solárního panelu. Vše dle standardu DPO (včetně svaření, montáže a jiných úprav) . Označník zhotoven z jeklů a plechů z oceli S235JRH a S235JR+N. Spojovací materiál bude dodán v nerez oceli tř. A4 pevnosti 8.8.  
Pozn. - Konstrukce označníku zastávky bude odpovídat požadavkům na jednotný vizuální styl zastávek MHD na území města Ostravy. 
(Počet značení odečten z grafického programu AutoCad dle projektové dokumentace) 
=2ks 
Městský mobiliář - Označník - Orientační hmotnost 
Z důvodu možných odpadů při řezání je celkové množství profilů navýšeno o 5% + 3% svary. 
2*100kg*108%=216kg 
Městský mobiliář - Označník - PKO : 
- Příprava povrchu - moření v kyselině Be 
- Podklad - ocel žárově zinkovaná ponorem tl. 70?m 
- Příprava povrchu - jemné otryskání povrchu pro zdrsnění a odmaštění 
- 1x Prášková vypalovací barva jemné struktury 80?m. RAL 7016 (antracitová šedá)  
Nátěrový systém bude mít celkovou nominální tloušťkou 80?m 
2*4,50m2*108%=9,80m2 
Městský mobiliář - Označník - Dodávka a montáž vodivého propojení označníku se zábradlím měděným drátem - KV H07V-K 6mm (žlutozelený CYA) s napojením na kotevní šrouby u patních desek. 
2*2,000=4,000m</t>
  </si>
  <si>
    <t>Celkem: 2=2,000 [A]</t>
  </si>
  <si>
    <t>Inženýrské sítě - Výšková úprava rámů revizních šachet, včetně podbetonování rámů (C30/37-XF, spec malta) 
(Počet odečten z grafického programu AutoCad z digitálního podkladu zaměření) 
=2ks</t>
  </si>
  <si>
    <t>9111A1</t>
  </si>
  <si>
    <t>ZÁBRADLÍ SILNIČNÍ S VODOR MADLY - DODÁVKA A MONTÁŽ</t>
  </si>
  <si>
    <t>Městský mobiliář - Dopravně-bezpečnostní zábradlí kotvené na patní desky – Trojmadlové – Dodávka a zřízení  ocelového dvoumadlového zábradlí se zarážkou pro slepeckou hůl, dle standardu DPO (včetně svaření, montáže a jiných úprav) . Zábradlí zhotoveno z jeklů a plechů z oceli S235JRH a S235JR+N. Spojovací materiál bude dodán v nerez oceli tř. A4 pevnosti 8.8.  
Pozn. - Konstrukce zábradlí zastávky bude odpovídat požadavkům na jednotný vizuální styl zastávek MHD na území města Ostravy. 
(Počet / výměry odečteny z grafického programu AutoCad dle projektové dokumentace) 
=(25,000+29,620+4,520+9,580)+(54,460+15,020) 
Městský mobiliář - Dopravně-bezpečnostní zábradlí kotvené na patní desky – Trojmadlové - Orientační hmotnost 
Z důvodu možných odpadů při řezání je celkové množství profilů navýšeno o 5% + 3% svary. 
((25,000+29,620+4,520+9,580)+(54,460+15,020))*22kg/m*108%=3284kg 
Městský mobiliář - Dopravně-bezpečnostní zábradlí kotvené na patní desky – Trojmadlové - PKO A7.12: 
- Příprava povrchu -  tryskání na stupeň Sa 2 1 
- 1x Základní epoxidová barva 90?m.  
- 1x Mezilehlá epoxidová barva 90?m. 
- 1x Vrchní polyuretanová barva 60?m. Odstín barvy RAL 7016 (antracitová šedá)  
Nátěrový systém bude mít celkovou nominální tloušťkou 240?m 
(3*(25,000+29,620+4,520+9,580)+3*(54,460+15,020)+2*51ks*(1,400))*0,24m2/m*108%=144,50m2 
Městský mobiliář - Dopravně-bezpečnostní zábradlí kotvené na patní desky – Trojmadlové - Dodávka a zřízení skleněné výplně z bezpečnostního lepeného skla tl 8,4mm v cca  dl 33m před označníkem, včetně kotvení PE kotevními svěrkami a nerez spojovacím materiálem tř. A4  pevnosti 8.8. , vše dle standardu DPO 
((12,840+4,520+8,680)+(17,710+6,860))*1,000=50,61m2 
Městský mobiliář - Dopravně-bezpečnostní zábradlí kotvené na patní desky – Trojmadlové - Dodávka a zřízení  dřevěných opěrek zad z tepelně zpracovaného borovicového dřeva, včetně dvojitého impregnačního nátěru v odstínu TEAK, včetně nerez. spojovacího materiálu tř. A4 pevnosti 8.8., vše dle standardu DPO (ve dvou modulech zábradlí pro každé nástupiště) 
=4ks 
Městský mobiliář - Dopravně-bezpečnostní zábradlí kotvené na patní desky – Trojmadlové - Dodávka a zřízení  odpadkových košů 35L, včetně nerez. spojovacího materiálu tř. A4 pevnosti 8.8., vše dle standardu DPO (ve dvou kuse pro každé nástupiště) 
=4ks 
Městský mobiliář - Dopravně-bezpečnostní zábradlí kotvené na patní desky – Trojmadlové - Zřízení vrtů  DN14x200mm pro upevnění patek sloupků 
2*51ks*4*0,200=81,600m 
Městský mobiliář - Dopravně-bezpečnostní zábradlí kotvené na patní desky – Trojmadlové - Dodávka a zřízení závitových tyčí DN12x250 + 2x podložky + 3x matice (vše nerez tř. A4 pevnosti 8.8.) + dodávka a zřízení chemických kotev pro uchycení ocelových patek zábradlí k základovým patkám.  
2*51ks*4*0,35kg/ks=142,80kg 
Městský mobiliář - Dopravně-bezpečnostní zábradlí kotvené na patní desky – Trojmadlové - Dodávka a zřízení podlití patních desek plastmaltou na bázi pryskyřic 
2*51ks*0,240*0,240*0,020=0,12m3 
Městský mobiliář - Dopravně-bezpečnostní zábradlí kotvené na patní desky – Trojmadlové - Dodávka a montáž vodivého propojení všech dilatačních celků zábradlí (sloupků) měděným drátem - KV H07V-K 6mm (žlutozelený CYA) s napojením na kotevní šrouby u patních desek. 
2*(15*2,000)*60,000m</t>
  </si>
  <si>
    <t>Celkem: (25,000+29,620+4,520+9,580)+(54,460+15,020)=138,200 [A]</t>
  </si>
  <si>
    <t>Položka zahrnuje:  
- dodání zábradlí včetně předepsané povrchové úpravy  
- osazení sloupků zaberaněním nebo osazením do betonových bloků (včetně betonových bloků a nutných zemních prací)  
- případné bednění ( trubku) betonové patky v gabionové zdi  
Položka nezahrnuje:  
- x</t>
  </si>
  <si>
    <t>91725</t>
  </si>
  <si>
    <t>NÁSTUPIŠTNÍ OBRUBNÍKY BETONOVÉ</t>
  </si>
  <si>
    <t>Nástupištní obrubníky – Dodávka a zřízení nových ŽB bezbariérových obrubníků přímých s výškou nástupní hrany 200mm nad TK, o rozměrech 395/330/1000, včetně řezání, manipulace a uložení do betonového sedlového lože. Obruby musí mít nášlapnou část s s protiskluzovou úpravou. Obruby musí vyhovovat na průjezdný průřez tramvají. 
Provedené práce včetně případné úpravy styčných spar.  
(Rozměry / počet - odečteny z grafického programu AutoCad z projektové dokumentace) 
=67,000+67,000 
Nástupištní obrubníky – Dodávka a zřízení betonového sedlového lože z betonu C20/25-XF3, včetně urovnání a hutnění. 
(67,000+67,000)*0,15m2=20,10m3</t>
  </si>
  <si>
    <t>Celkem: 67,000+67,000=134,000 [A]</t>
  </si>
  <si>
    <t>917426</t>
  </si>
  <si>
    <t>CHODNÍKOVÉ OBRUBY Z KAMENNÝCH OBRUBNÍKŮ ŠÍŘ 250MM</t>
  </si>
  <si>
    <t>Kamenné obruby 250x200 Přímé – Dodávka a zřízení nových kamenných obrubníků 250x200mm (přímých dl. 1m),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=4*6,800+4*4,300 
Kamenné obruby 250x250 Přímé – Dodávka a zřízení betonového sedlového lože z betonu C20/25-XF3, včetně urovnání a hutnění. 
(Počet / výměry odečteny z grafického programu AutoCad z projektové dokumentace) 
(4*6,800+4*4,300)*0,25m2=11,10m3</t>
  </si>
  <si>
    <t>Celkem: 4*6,800+4*4,300=44,400 [A]</t>
  </si>
  <si>
    <t>Kamenné obruby 250x250 Přímé – Dodávka a zřízení nových kamenných obrubníků 250x250mm (přímých dl. 1m),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=(8,100+78,500+2,600+3,000+3,000)+(8,100+78,500+2,600) 
Kamenné obruby 250x250 Přímé – Dodávka a zřízení betonového sedlového lože z betonu C20/25-XF3, včetně urovnání a hutnění. 
(Počet / výměry odečteny z grafického programu AutoCad z projektové dokumentace) 
((8,100+78,500+2,600+3,000+3,000)+(8,100+78,500+2,600))*0,25m2=46,10m3</t>
  </si>
  <si>
    <t>Celkem: (8,100+78,500+2,600+3,000+3,000)+(8,100+78,500+2,600)=184,400 [A]</t>
  </si>
  <si>
    <t>Kamenné obruby 250x250 Obloukové – Dodávka a zřízení kamenných obrubníků (dl. 0,50 - 1,00m),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=2*7,800+4*1,000+3,000+4,300+8,100 
Kamenné obruby 250x250 Obloukové – Dodávka a zřízení betonového sedlového lože z betonu C20/25-XF3, včetně urovnání a hutnění. 
(2*7,800+4*1,000+3,000+4,300+8,100)*0,25m2=8,80m3</t>
  </si>
  <si>
    <t>Celkem: 2*7,800+4*1,000+3,000+4,300+8,100=35,000 [A]</t>
  </si>
  <si>
    <t>93767</t>
  </si>
  <si>
    <t>MOBILIÁŘ - PŘÍSTŘEŠKY PRO ZASTÁVKY VEŘEJNÉ DOPRAVY</t>
  </si>
  <si>
    <t>Městský mobiliář - Zastávkový přístřešek – Dodávka a montáž zastávkového přístřešku o půdorysném rozměru 8,230x1,886m o šesti polích, výšky 2,824m, s integrovanou dř. lavičkou a opěrkou přes 3 pole, bez bočních panelů, se zadní stěnou z bezpečnostního skla. Přístřešek zhotoven z jeklů a plechů z oceli S235JRH a S235JR+N. Spojovací materiál bude dodán v nerez oceli tř. A4 pevnosti 8.8. Skleněného pláště (stěny) budou zhotoveny z bezpečnostního lepeného skla s bezpečnostním potiskem / pískováním (nevidomí, ptáci) dle požadavku DPO. Průhledové pásy střechy budou zhotoveny z čirého PET. Sedáky laviček a opěrky zad zřízeny z  tepelně zpracovaného borovicového dřeva, včetně dvojitého impregnačního nátěru v odstínu TEAK. 
(Počet / výměry odečteny z grafického programu AutoCad z projektové dokumentace) 
=2ks 
Městský mobiliář - Zastávkový přístřešek – PKO – Nátěrový systém: 
- Příprava povrchu - moření v kyselině Be 
- 1x Prášková vypalovací zinková barva  50?m 
- 1x Prášková vypalovací barva jemné struktury 80?m. RAL 7016 (antracitová šedá)  
Nátěrový systém bude mít celkovou nominální tloušťkou 130?m 
Městský mobiliář - Zastávkový přístřešek – Zřízení vrtů DN18x200mm do betonových základových pasů pro upevnění patek sloupků zastávkového přístřešku a laviček 
2*(7*4*0,200)=11,200m 
Městský mobiliář - Zastávkový přístřešek – Dodávka a zřízení závitových tyčí DN16x250 + 2x podložky + 3x matice (vše nerez tř. A4) + dodávka a zřízení chemických kotev pro uchycení ocelových patek zastávkového přístřešku do betonových základových pasů. Závitové tyče vyčnívají min. 70mm nad betonový základ. 
2*(7*4*0,50kg/ks)=28,00kg 
Městský mobiliář - Zastávkový přístřešek – Dodávka a zřízení podlití patních desek plastmaltou na bázi pryskyřic 
2*(7*0,320*0,240*0,025)=0,027m3 
Městský mobiliář - Zastávkový přístřešek – Dodávka a zřízení uzemnění přístřešku zemnícím páskem FeZn 30x40mm dl. 20m, včetně vodivého propojení s navazujícím zábradlím (měděným drátem - KV H07V-K 6mm (žlutozelený CYA) s napojením na kotevní šrouby u patních desek). 
2*20,000=40,000m</t>
  </si>
  <si>
    <t>Položka zahrnuje:  
- montáž, osazení a dodávku kompletního zařízení, předepsaného zadávací dokumentací (materiál uvedený v textu představuje rozhodující podíl ve výrobku)  
- mimostavništní a vnitrostaveništní dopravu  
- nezbytné zemní práce a základové konstrukce  
- předepsanou povrchovou úpravu (nátěry a pod.)  
Položka nezahrnuje:  
- x</t>
  </si>
  <si>
    <t>Demolice – Označníky zastávek - Vybourání základových patek označníků zastávek a směrových desek v čele ostrůvku z PB, včetně odvozu do vzdálenosti 6km a uložení na skládku zhotovitele (likvidace v režii zhotovitele) 
(Počet / výměry odečteny z grafického programu AutoCad z projektové dokumentace) 
=2ks*0,600*0,600*0,800+2ks*0,400*0,400*0,600</t>
  </si>
  <si>
    <t>Celkem: 2*0,600*0,600*0,800+2*0,400*0,400*0,600=0,768 [A]</t>
  </si>
  <si>
    <t>Demolice – Kamenné obruby 250x250 – Vybourání sedlového lože kamenných obrub z PB, včetně odvozu do vzdálenosti 6km a uložení do recyklačního centra zhotovitele (likvidace v režii zhotovitele) 
(Počet / výměry odečteny z grafického programu AutoCad z projektové dokumentace) 
=(134,100+134,500)*0,25m2</t>
  </si>
  <si>
    <t>Celkem: (134,100+134,500)*0,25=67,150 [A]</t>
  </si>
  <si>
    <t>966185</t>
  </si>
  <si>
    <t>DEMONTÁŽ KONSTRUKCÍ KOVOVÝCH S ODVOZEM DO 8KM</t>
  </si>
  <si>
    <t>Demolice – Označníky zastávek – Šetrná demontáž stávajících označníků  a směrových desek v čele ostrůvku, včetně sloupků a kotevních prvků, včetně odvozu do vzdálenosti 16km a uložení na skládku DPO v Martinově 
(Počet / výměry odečteny z grafického programu AutoCad z projektové dokumentace) 
=2ks*0,08t+2ks*0,02t</t>
  </si>
  <si>
    <t>Celkem: 2*0,08+2*0,02=0,200 [A]</t>
  </si>
  <si>
    <t>SO 15-01</t>
  </si>
  <si>
    <t>AKTIVNÍ PRVKY BEZPEČNOSTI (DPO)</t>
  </si>
  <si>
    <t>POPLATKY ZA LIKVIDACŮ ODPADŮ NEKONTAMINOVANÝCH - 17 05 04  VYTĚŽENÉ ZEMINY A HORNINY -  I. TŘÍDA TĚŽITELNOSTI</t>
  </si>
  <si>
    <t>2023_OTSKP</t>
  </si>
  <si>
    <t>Viz. projektová dokumentace</t>
  </si>
  <si>
    <t>1. Položka obsahuje: 
 – veškeré poplatky provozovateli skládky, recyklační linky nebo jiného zařízení na zpracování nebo likvidaci odpadů související s převzetím, uložením, zpracováním nebo likvidací odpadu 
2. Položka neobsahuje: 
 – náklady spojené s dopravou odpadu z místa stavby na místo převzetí provozovatelem skládky, recyklační linky nebo jiného zařízení na zpracování nebo likvidaci odpadů 
3. Způsob měření: 
Tunou se rozumí hmotnost odpadu vytříděného v souladu se zákonem č. 185/2001 Sb., o nakládání s odpady, v platném znění.</t>
  </si>
  <si>
    <t>1. Položka obsahuje: 
 – veškeré poplatky provozovateli skládky, recyklační linky nebo jiného zařízení na zpracování nebo likvidaci odpadů související s převzetím, uložením, zpracováním nebo likvidací odpadu 
2. Položka neobsahuje: 
 – náklady spojené s dopravou odpadu z místa stavby na místo převzetí provozovatelem skládky, recyklační linky nebo jiného zařízení na zpracování nebo likvidaci odpadů 
3. Způsob měření: 
Tunou se rozumí hmotnost odpadu vytříděného v souladu se zákonem č. 541/2020 Sb., o nakládání s odpady, v platném znění.</t>
  </si>
  <si>
    <t>015150</t>
  </si>
  <si>
    <t>POPLATKY ZA LIKVIDACI ODPADŮ NEKONTAMINOVANÝCH - 17 05 08  ŠTĚRK Z KOLEJIŠTĚ (ODPAD PO RECYKLACI)</t>
  </si>
  <si>
    <t>015240</t>
  </si>
  <si>
    <t>POPLATKY ZA LIKVIDACI ODPADŮ NEKONTAMINOVANÝCH - 20 03 99  ODPAD PODOBNÝ KOMUNÁLNÍMU ODPADU</t>
  </si>
  <si>
    <t>11090</t>
  </si>
  <si>
    <t>VŠEOBECNÉ VYKLIZENÍ OSTATNÍCH PLOCH</t>
  </si>
  <si>
    <t>zahrnuje odstranění všech překážek pro uskutečnění stavby</t>
  </si>
  <si>
    <t>113328</t>
  </si>
  <si>
    <t>ODSTRAN PODKL ZPEVNĚNÝCH PLOCH Z KAMENIVA NESTMEL, ODVOZ DO 20KM</t>
  </si>
  <si>
    <t>Položka zahrnuje veškerou manipulaci s vybouranou sutí a s vybouranými hmotami vč. uložení na skládku. Nezahrnuje poplatek za skládku, který se vykazuje v položce 0141** (s výjimkou malého množství bouraného materiálu, kde je možné poplatek zahrnout do jednotkové ceny bourání – tento fakt musí být uveden v doplňujícím textu k položce).</t>
  </si>
  <si>
    <t>17481</t>
  </si>
  <si>
    <t>ZÁSYP JAM A RÝH Z NAKUPOVANÝCH MATERIÁLŮ</t>
  </si>
  <si>
    <t>položka zahrnuje:  
- kompletní provedení zemní konstrukce včetně nákupu a dopravy materiálu dle zadávací dokumentace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t>
  </si>
  <si>
    <t>18090</t>
  </si>
  <si>
    <t>VŠEOBECNÉ ÚPRAVY OSTATNÍCH PLOCH</t>
  </si>
  <si>
    <t>Všeobecné úpravy musí zahrnovat úpravu území po uskutečnění stavby, tak jak je požadováno v zadávací dokumentaci s výjimkou těch prací, pro které jsou uvedeny samostatné položky.</t>
  </si>
  <si>
    <t>132</t>
  </si>
  <si>
    <t>rýh</t>
  </si>
  <si>
    <t>13273</t>
  </si>
  <si>
    <t>HLOUBENÍ RÝH ŠÍŘ DO 2M PAŽ I NEPAŽ TŘ. I</t>
  </si>
  <si>
    <t>položka zahrnuje:  
- vodorovná a svislá doprava,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 nezahrnuje uložení zeminy (na skládku, do násypu) ani poplatky za skládku, vykazují se v položce č.0141**</t>
  </si>
  <si>
    <t>13273B</t>
  </si>
  <si>
    <t>HLOUBENÍ RÝH ŠÍŘ DO 2M PAŽ I NEPAŽ TŘ. I - DOPRAVA</t>
  </si>
  <si>
    <t>Položka zahrnuje samostatnou dopravu zeminy do vzdálenosti 55km. Množství se určí jako součin kubatutry [m3] a požadované vzdálenosti [km].</t>
  </si>
  <si>
    <t>položka zahrnuje dodávku předepsaného kameniva, mimostaveništní a vnitrostaveništní dopravu a jeho uložení  
není-li v zadávací dokumentaci uvedeno jinak, jedná se o nakupovaný materiál</t>
  </si>
  <si>
    <t>56320</t>
  </si>
  <si>
    <t>VOZOVKOVÉ VRSTVY Z VIBROVANÉHO ŠTĚRKU</t>
  </si>
  <si>
    <t>- dodání kameniva předepsané kvality a zrnitosti 
- rozprostření a zhutnění vrstvy v předepsané tloušťce 
- zřízení vrstvy bez rozlišení šířky, pokládání vrstvy po etapách 
- nezahrnuje postřiky, nátěry</t>
  </si>
  <si>
    <t>702211</t>
  </si>
  <si>
    <t>KABELOVÁ CHRÁNIČKA ZEMNÍ DN DO 100 MM</t>
  </si>
  <si>
    <t>1. Položka obsahuje: 
 – přípravu podkladu pro osazení 
2. Položka neobsahuje: 
 X 
3. Způsob měření: 
Měří se metr délkový.</t>
  </si>
  <si>
    <t>702312</t>
  </si>
  <si>
    <t>ZAKRYTÍ KABELŮ VÝSTRAŽNOU FÓLIÍ ŠÍŘKY PŘES 20 DO 40 CM</t>
  </si>
  <si>
    <t>703433</t>
  </si>
  <si>
    <t>ELEKTROINSTALAČNÍ TRUBKA PRO ULOŽENÍ DO BETONU VČETNĚ UPEVNĚNÍ A PŘÍSLUŠENSTVÍ DN PRŮMĚRU PŘES 40 MM</t>
  </si>
  <si>
    <t>1. Položka obsahuje: 
 – dodávku specifikovaného materiálu 
 – kompletní montáž, rozměření, upevnění, řezání, spojování a pod.  
 – veškerý spojovací a montážní materiál vč. upevňovacího materiálu ( držáky apod.) 
 – pomocné mechanismy 
 – dopravu a skladování 
2. Položka neobsahuje: 
 X 
3. Způsob měření: 
Měří se metr délkový.</t>
  </si>
  <si>
    <t>709210</t>
  </si>
  <si>
    <t>KŘIŽOVATKA KABELOVÝCH VEDENÍ SE STÁVAJÍCÍ INŽENÝRSKOU SÍTÍ (KABELEM, POTRUBÍM APOD.)</t>
  </si>
  <si>
    <t>1. Položka obsahuje: 
 – úprava dna výkopu 
 – položení betonového žlabu / chráničky včetně zakrytí 
 – pomocné mechanismy 
2. Položka neobsahuje: 
 X 
3. Způsob měření: 
Udává se počet kusů kompletní konstrukce nebo práce.</t>
  </si>
  <si>
    <t>742258</t>
  </si>
  <si>
    <t>VEDENÍ VENKOVNÍ NN, KABELOVÝ SVOD</t>
  </si>
  <si>
    <t>1. Položka obsahuje: 
 – veškeré příslušenství 
2. Položka neobsahuje: 
 X 
3. Způsob měření: 
Udává se počet kusů kompletní konstrukce nebo práce.</t>
  </si>
  <si>
    <t>742F41</t>
  </si>
  <si>
    <t>KABEL NN NEBO VODIČ JEDNOŽÍLOVÝ CU FLEXIBILNÍ DO 2,5 MM2</t>
  </si>
  <si>
    <t>1. Položka obsahuje: 
 – manipulace a uložení kabelu (do země, chráničky, kanálu, na rošty, na TV a pod.) 
2. Položka neobsahuje: 
 – příchytky, spojky, koncovky, chráničky apod. 
3. Způsob měření: 
Měří se metr délkový.</t>
  </si>
  <si>
    <t>742F42</t>
  </si>
  <si>
    <t>KABEL NN NEBO VODIČ JEDNOŽÍLOVÝ CU FLEXIBILNÍ OD 4 DO 16 MM2</t>
  </si>
  <si>
    <t>742G11</t>
  </si>
  <si>
    <t>KABEL NN DVOU- A TŘÍŽÍLOVÝ CU S PLASTOVOU IZOLACÍ DO 2,5 MM2</t>
  </si>
  <si>
    <t>742J51</t>
  </si>
  <si>
    <t>UKONČENÍ SDĚLOVACÍHO KABELU V ROZVADĚČI VČ. POMOCNÉHO MATERIÁLU A ZMĚŘENÍ KONTINUITY OVLÁDACÍHO OBVODU</t>
  </si>
  <si>
    <t>Položka obsahuje : Dodávku a montáž kabelového zakončení a kabelu vč. podružného materiálu, dovozu, odizolování pláště a izolace žil kabelu, montáž kabelového zakončení v rozvaděči, zakončení stínění a pod..  Dále obsahuje cenu za pom. mechanismy včetně všech ostatních vedlejších nákladů</t>
  </si>
  <si>
    <t>742K11</t>
  </si>
  <si>
    <t>UKONČENÍ JEDNOŽÍLOVÉHO KABELU V ROZVADĚČI NEBO NA PŘÍSTROJI DO 2,5 MM2</t>
  </si>
  <si>
    <t>1. Položka obsahuje: 
 – všechny práce spojené s úpravou kabelů pro montáž včetně veškerého příslušentsví 
2. Položka neobsahuje: 
 X 
3. Způsob měření: 
Udává se počet kusů kompletní konstrukce nebo práce.</t>
  </si>
  <si>
    <t>742K12</t>
  </si>
  <si>
    <t>UKONČENÍ JEDNOŽÍLOVÉHO KABELU V ROZVADĚČI NEBO NA PŘÍSTROJI OD 4 DO 16 MM2</t>
  </si>
  <si>
    <t>742L11</t>
  </si>
  <si>
    <t>UKONČENÍ DVOU AŽ PĚTIŽÍLOVÉHO KABELU V ROZVADĚČI NEBO NA PŘÍSTROJI DO 2,5 MM2</t>
  </si>
  <si>
    <t>742P13</t>
  </si>
  <si>
    <t>ZATAŽENÍ KABELU DO CHRÁNIČKY - KABEL DO 4 KG/M</t>
  </si>
  <si>
    <t>1. Položka obsahuje: 
 – montáž kabelu o váze do 4 kg/m do chráničky/ kolektoru 
2. Položka neobsahuje: 
 X 
3. Způsob měření: 
Měří se metr délkový.</t>
  </si>
  <si>
    <t>742P15</t>
  </si>
  <si>
    <t>OZNAČOVACÍ ŠTÍTEK NA KABEL</t>
  </si>
  <si>
    <t>1. Položka obsahuje: 
 – veškeré příslušentsví 
2. Položka neobsahuje: 
 X 
3. Způsob měření: 
Udává se počet kusů kompletní konstrukce nebo práce.</t>
  </si>
  <si>
    <t>743Z92</t>
  </si>
  <si>
    <t>DEMONTÁŽ - ODVOZ (NA LIKVIDACI ODPADŮ NEBO JINÉ URČENÉ MÍSTO)</t>
  </si>
  <si>
    <t>1. Položka obsahuje: 
 – odvoz jakýmkoliv dopravním prostředkem a složení 
 – případné překládky na trase 
2. Položka neobsahuje: 
 – naložení vybouraného materiálu na dopravní prostředek (je zahrnuto ve zdrojové položce) 
 – poplatky za likvidaci odpadů, nacení se položkami ze ssd 0 
3. Způsob měření: 
Výměra je součtem součinů metrů krychlových tun vybouraného materiálu v původním stavu a jednotlivých vzdáleností v kilometrech.</t>
  </si>
  <si>
    <t>744142</t>
  </si>
  <si>
    <t>ROZVODNICE NN PRÁZDNÁ PLASTOVÁ, MIN. IP 55, TŘÍDA IZOLACE II, DO 500 X 410-600 MM</t>
  </si>
  <si>
    <t>1. Položka obsahuje: 
 – přípravu podkladu pro osazení vč. upevňovacího materiálu 
 – veškerý podružný a pomocný materiál ( včetně můstků, vnitřních propojů-vodičů a pod ), nosnou konstrukci, kotevní a spojovací prvky 
 – provedení zkoušek, dodání předepsaných zkoušek, revizí a atestů 
2. Položka neobsahuje: 
 – přístrojové vybavení ( jističe, stykače apod. ) 
3. Způsob měření: 
Udává se počet kusů kompletní konstrukce nebo práce.</t>
  </si>
  <si>
    <t>747213</t>
  </si>
  <si>
    <t>CELKOVÁ PROHLÍDKA, ZKOUŠENÍ, MĚŘENÍ A VYHOTOVENÍ VÝCHOZÍ REVIZNÍ ZPRÁVY, PRO OBJEM IN PŘES 500 DO 1000 TIS. KČ</t>
  </si>
  <si>
    <t>1. Položka obsahuje: 
 – cenu za celkovou prohlídku zařízení PS/SO, vč. měření, komplexních zkoušek a revizi zařízení tohoto PS/SO autorizovaným revizním technikem na silnoproudá zařízení podle požadavku ČSN, včetně hodnocení a vyhotovení celkové revizní zprávy 
2. Položka neobsahuje: 
 X 
3. Způsob měření: 
Udává se počet kusů kompletní konstrukce nebo práce.</t>
  </si>
  <si>
    <t>747214</t>
  </si>
  <si>
    <t>CELKOVÁ PROHLÍDKA, ZKOUŠENÍ, MĚŘENÍ A VYHOTOVENÍ VÝCHOZÍ REVIZNÍ ZPRÁVY, PRO OBJEM IN - PŘÍPLATEK ZA KAŽDÝCH DALŠÍCH I ZAPOČATÝCH 500 TIS. KČ</t>
  </si>
  <si>
    <t>747301</t>
  </si>
  <si>
    <t>PROVEDENÍ PROHLÍDKY A ZKOUŠKY PRÁVNICKOU OSOBOU, VYDÁNÍ PRŮKAZU ZPŮSOBILOSTI</t>
  </si>
  <si>
    <t>1. Položka obsahuje: 
 – cenu za vyhotovení dokladu právnickou osobou o silnoproudých zařízeních a vydání průkazu způsobilosti 
2. Položka neobsahuje: 
 X 
3. Způsob měření: 
Udává se počet kusů kompletní konstrukce nebo práce.</t>
  </si>
  <si>
    <t>747511</t>
  </si>
  <si>
    <t>ZKOUŠKY VODIČŮ A KABELŮ NN PRŮŘEZU ŽÍLY DO 5X25 MM2</t>
  </si>
  <si>
    <t>1. Položka obsahuje: 
 – cenu za provedení měření kabelu/ vodiče vč. vyhotovení protokolu 
2. Položka neobsahuje: 
 X 
3. Způsob měření: 
Udává se počet kusů kompletní konstrukce nebo práce.</t>
  </si>
  <si>
    <t>747701</t>
  </si>
  <si>
    <t>DOKONČOVACÍ MONTÁŽNÍ PRÁCE NA ELEKTRICKÉM ZAŘÍZENÍ</t>
  </si>
  <si>
    <t>1. Položka obsahuje: 
 – cenu za práce spojené s uváděním zařízení do provozu, drobné montážní práce v rozvaděčích, koordinaci se zhotoviteli souvisejících zařízení apod. 
2. Položka neobsahuje: 
 X 
3. Způsob měření: 
Udává se čas v hodinách.</t>
  </si>
  <si>
    <t>747704</t>
  </si>
  <si>
    <t>ZAŠKOLENÍ OBSLUHY</t>
  </si>
  <si>
    <t>1. Položka obsahuje: 
 – cenu za dobu kdy je s funkcí seznamována obsluha zařízení, včetně odevzdání dokumentace skutečného provedení 
2. Položka neobsahuje: 
 X 
3. Způsob měření: 
Udává se čas v hodinách.</t>
  </si>
  <si>
    <t>747705</t>
  </si>
  <si>
    <t>MANIPULACE NA ZAŘÍZENÍCH PROVÁDĚNÉ PROVOZOVATELEM</t>
  </si>
  <si>
    <t>1. Položka obsahuje:  
 – cenu za manipulace na zařízeních prováděné provozovatelem nutných pro další práce zhotovitele na technologickém souboru  
2. Položka neobsahuje:  
 X  
3. Způsob měření:  
Udává se čas v hodinách.</t>
  </si>
  <si>
    <t>74xxxR1</t>
  </si>
  <si>
    <t>KRABICE (ROZVODKA) INSTALAČNÍ KABELOVÁ VE VYŠŠÍM KRYTÍ - MIN. IP 68 VČETNĚ PRŮCHODEK SE SVORKAMI DO 10 MM2 vč. zalévací hmoty</t>
  </si>
  <si>
    <t>1. Položka obsahuje:  
 – přípravu podkladu pro osazení  
 – veškerý materiál a práce pro upevnění nebo uchycení krabice  
2. Položka neobsahuje:  
 X  
3. Způsob měření:  
Udává se počet kusů kompletní konstrukce nebo práce.</t>
  </si>
  <si>
    <t>74xxxR2</t>
  </si>
  <si>
    <t>KOVOVÁ SKŘÍŇKA PRO PŘIPOJENÍ KABELÁŽE KE KOLEJNICI - DLE DPO</t>
  </si>
  <si>
    <t>1. Položka obsahuje: 
 – instalaci vč. uchycení ( PŘIVAŘENÍ ) ke kolejnici 
 – technický popis viz. projektová dokumentace 
2. Položka neobsahuje: 
 X 
3. Způsob měření: 
Udává se počet kusů kompletní konstrukce nebo práce.</t>
  </si>
  <si>
    <t>74xxxR3</t>
  </si>
  <si>
    <t>DATOVÝ SNÍMAČ BSV DLE DPO - KOMPLET VČ. SKŘÍŇKY, ČIDLA, PŘIPOJENÍ NA KOLEJ ( D+M )</t>
  </si>
  <si>
    <t>1. Položka obsahuje: 
 – instalaci vč. uchycení ke kolejnici 
 – technický popis viz. projektová dokumentace 
2. Položka neobsahuje: 
 X 
3. Způsob měření: 
Udává se počet kusů kompletní konstrukce nebo práce.</t>
  </si>
  <si>
    <t>74xxxR4</t>
  </si>
  <si>
    <t>ROZVADĚČ VAROVNÉHO SVĚTELNÉHO ZAŘÍZENÍ - ŘÍDÍCÍ SKŘÍŇ - DLE DPO A PD ( DODÁVKA, MONTÁŽ, NASTAVENÍ, OŽIVENÍ, KOMUNIKACE )</t>
  </si>
  <si>
    <t>1. Položka obsahuje: 
 – instalaci včetně nastavení a oživení, zhotovení výrobní dokumentace 
 – technický popis viz. projektová dokumentace 
2. Položka neobsahuje: 
 – zemní práce 
3. Způsob měření: 
Udává se počet kusů kompletní konstrukce nebo práce.</t>
  </si>
  <si>
    <t>74xxxR5</t>
  </si>
  <si>
    <t>NAPOJENÍ ZPĚTNÉHO VODIČE NA KOLEJ VRTANÝM SPOJEM S KABELOVÝM OKEM DLE DPO</t>
  </si>
  <si>
    <t>viz. přílohy projektové dokumentace</t>
  </si>
  <si>
    <t>1. Položka obsahuje: 
 – šroubové úchyty, zhotovení děr pro osazení šroubů, zapojení vodičů 
 – veškeré příslušenství 
2. Položka neobsahuje: 
 X 
3. Způsob měření: 
Udává se počet kusů kompletní konstrukce nebo práce.</t>
  </si>
  <si>
    <t>74xxxR6</t>
  </si>
  <si>
    <t>NAPÁJECÍ BOD 600V DC VČ. PŘIPOJENÍ NA TV DLE DPO A PD</t>
  </si>
  <si>
    <t>1. Položka obsahuje: 
 – kompletní dodávku a i instalaci na TV 
 – technický popis viz. projektová dokumentace 
 - Skříňka rychlého svodiče R-PSP/1-SL  
 - Pojistková skříňka pro řídicí systém TSC (typ Praha) R-OPT22/1  
  - Kolejnicová přípojka AR60D  
  - 3x Kolejnicová přípojka AR60D 
2. Položka neobsahuje: 
 X 
3. Způsob měření: 
Udává se počet kusů kompletní konstrukce nebo práce.</t>
  </si>
  <si>
    <t>74xxxR7</t>
  </si>
  <si>
    <t>SVÍTIDLO LED DO NÁSTUPIŠTĚ PRO VAROVNÉ OSVĚTLENÍ DLE DPO A PD ( D+M )</t>
  </si>
  <si>
    <t>1. Položka obsahuje: 
 – zdroj a veškeré příslušenství 
 – technický popis viz. projektová dokumentace 
2. Položka neobsahuje: 
 X 
3. Způsob měření: 
Udává se počet kusů kompletní konstrukce nebo práce.</t>
  </si>
  <si>
    <t>74xxxR8</t>
  </si>
  <si>
    <t>SVÍTIDLO LED - PÁSEK 1,5m DO HRANY PŘECHODU PRO VAROVNÉ OSVĚTLENÍ DLE DPO A PD (D+M)</t>
  </si>
  <si>
    <t>75A151</t>
  </si>
  <si>
    <t>KABEL METALICKÝ SE STÍNĚNÍM DO 12 PÁRŮ - DODÁVKA</t>
  </si>
  <si>
    <t>KMPÁR</t>
  </si>
  <si>
    <t>1. Položka obsahuje: 
 – dodání kabelů podle typu od výrobců včetně mimostaveništní dopravy 
2. Položka neobsahuje: 
 X 
3. Způsob měření: 
Měří se n-násobky páru vodičů na kilometr.</t>
  </si>
  <si>
    <t>75A217</t>
  </si>
  <si>
    <t>ZATAŽENÍ A SPOJKOVÁNÍ KABELŮ DO 12 PÁRŮ - MONTÁŽ</t>
  </si>
  <si>
    <t>1. Položka obsahuje: 
 – uložení kabelu zatažením, dodávka a zhotovení plastové spojky včetně dodávky v počtu 3 kusy na 1 km kabelu, příprava spojovacího přípravku, spojení žil kabelu, kontrola správnosti spojení žil, vysušení, zajištění přívodu el. energie, zatavení konců kabelu a svaření středu spojky  
 – kontrolní a závěrečné měření na kabelu pro rozvod signalizace, zapojení po měření 
 – dodávka štítku průběhu v počtu 2 ks na 1 km kabelu včetně montáže, montáž označovacího štítku kabelové spojky a kabelové formy, dodávka a montáž kabelových objímek 
 – veškeré potřebné mechanizmy, jejich obsluhu a pořízení všech potřebných materiálů, přesun hmot 
2. Položka neobsahuje: 
 X 
3. Způsob měření: 
Měří se n-násobky páru vodičů na kilometr.</t>
  </si>
  <si>
    <t>899524</t>
  </si>
  <si>
    <t>OBETONOVÁNÍ POTRUBÍ Z PROSTÉHO BETONU DO C25/30</t>
  </si>
  <si>
    <t>-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t>
  </si>
  <si>
    <t>966158</t>
  </si>
  <si>
    <t>BOURÁNÍ KONSTRUKCÍ Z PROST BETONU S ODVOZEM DO 20KM</t>
  </si>
  <si>
    <t>položka zahrnuje: 
- rozbourání konstrukce bez ohledu na použitou technologii 
- veškeré pomocné konstrukce (lešení a pod.) 
- veškerou manipulaci s vybouranou sutí a hmotami včetně uložení na skládku. Nezahrnuje poplatek za skládku, který se vykazuje v položce 0141** (s výjimkou malého množství bouraného materiálu, kde je možné poplatek zahrnout do jednotkové ceny bourání – tento fakt musí být uveden v doplňujícím textu k položce) 
- veškeré další práce plynoucí z technologického předpisu a z platných předpisů</t>
  </si>
  <si>
    <t>SO 15-02</t>
  </si>
  <si>
    <t>SILOVÉ VEDENÍ NN (DPO)</t>
  </si>
  <si>
    <t>Viz. přílohy projektové dokumentace</t>
  </si>
  <si>
    <t>položka zahrnuje: 
- vodorovná a svislá doprava,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 nezahrnuje uložení zeminy (na skládku, do násypu) ani poplatky za skládku, vykazují se v položce č.0141**</t>
  </si>
  <si>
    <t>Položka zahrnuje samostatnou dopravu zeminy. Množství se určí jako součin kubatutry [m3] a požadované vzdálenosti [km].</t>
  </si>
  <si>
    <t>702421</t>
  </si>
  <si>
    <t>KABELOVÝ PROSTUP DO OBJEKTU PŘES ZÁKLAD BETONOVÝ SVĚTLÉ ŠÍŘKY DO 100 MM</t>
  </si>
  <si>
    <t>1. Položka obsahuje: 
 – vybourání otvoru z kabelové rýhy do budovy ve zdi z prostého betonu při tloušťce zdi do 90cm 
 – úpravu otvoru a asfaltové izolace zdiva, osazení chráničky, zazdění, začištění a utěsnění otvoru 
 – pomocné mechanismy 
2. Položka neobsahuje: 
 – zatěsnění chráničky po montáži vedení 
3. Způsob měření: 
Udává se počet kusů kompletní konstrukce nebo práce.</t>
  </si>
  <si>
    <t>703762</t>
  </si>
  <si>
    <t>KABELOVÁ UCPÁVKA VODĚ ODOLNÁ PRO VNITŘNÍ PRŮMĚR OTVORU 65 - 110MM</t>
  </si>
  <si>
    <t>Položka obsahuje: Dodávku a montáž kabelové ucpávky vč. příslušenství ( utěsňovací spony apod. ) a pomocného materiálu, vyhotovení a dodání atestu. Dále obsahuje cenu za pom. mechanismy včetně všech ostatních vedlejších nákladů.</t>
  </si>
  <si>
    <t>741911</t>
  </si>
  <si>
    <t>UZEMŇOVACÍ VODIČ V ZEMI FEZN DO 120 MM2</t>
  </si>
  <si>
    <t>1. Položka obsahuje: 
 – přípravu podkladu pro osazení 
 – měření, dělení, spojování, tvarování 
 – ochranný nátěr spojů a při průchodu vodiče nad terén apod. dle příslušných norem 
2. Položka neobsahuje: 
 – zemní práce 
 – ochranu vodiče - chráničky apod. 
3. Způsob měření: 
Měří se metr délkový.</t>
  </si>
  <si>
    <t>741C02</t>
  </si>
  <si>
    <t>UZEMŇOVACÍ SVORKA</t>
  </si>
  <si>
    <t>1. Položka obsahuje: 
 – veškeré příslušenství 
2. Položka neobsahuje: 
 X 
3. Způsob měření: 
Udává se počet kusů kompletní konstrukce nebo práce.</t>
  </si>
  <si>
    <t>741C05</t>
  </si>
  <si>
    <t>SPOJOVÁNÍ UZEMŇOVACÍCH VODIČŮ</t>
  </si>
  <si>
    <t>1. Položka obsahuje: 
 – tvarování, přípravu spojů 
 – svařování 
 – ochranný nátěr spoje dle příslušných norem 
2. Položka neobsahuje: 
 X 
3. Způsob měření: 
Udává se počet kusů kompletní konstrukce nebo práce.</t>
  </si>
  <si>
    <t>741C07</t>
  </si>
  <si>
    <t>VYVEDENÍ UZEMŇOVACÍCH VODIČŮ NA POVRCH/KONSTRUKCI</t>
  </si>
  <si>
    <t>1. Položka obsahuje: 
 – vodivé připojení vodiče na konstrukci 
 – dělení, tvarování, spojování 
 – ochranný i barevný nátěr spoje dle příslušných norem 
2. Položka neobsahuje: 
 X 
3. Způsob měření: 
Udává se počet kusů kompletní konstrukce nebo práce.</t>
  </si>
  <si>
    <t>742H12</t>
  </si>
  <si>
    <t>KABEL NN ČTYŘ- A PĚTIŽÍLOVÝ CU S PLASTOVOU IZOLACÍ OD 4 DO 16 MM2</t>
  </si>
  <si>
    <t>742L12</t>
  </si>
  <si>
    <t>UKONČENÍ DVOU AŽ PĚTIŽÍLOVÉHO KABELU V ROZVADĚČI NEBO NA PŘÍSTROJI OD 4 DO 16 MM2</t>
  </si>
  <si>
    <t>742L22</t>
  </si>
  <si>
    <t>UKONČENÍ DVOU AŽ PĚTIŽÍLOVÉHO KABELU KABELOVOU SPOJKOU OD 4 DO 16 MM2</t>
  </si>
  <si>
    <t>744633</t>
  </si>
  <si>
    <t>JISTIČ TŘÍPÓLOVÝ (10 KA) OD 13 DO 20 A</t>
  </si>
  <si>
    <t>1. Položka obsahuje: 
 – veškerý spojovací materiál vč. připojovacího vedení 
 – technický popis viz. projektová dokumentace 
2. Položka neobsahuje: 
 X 
3. Způsob měření: 
Udává se počet kusů kompletní konstrukce nebo práce.</t>
  </si>
  <si>
    <t>744O14</t>
  </si>
  <si>
    <t>ELEKTROMĚR</t>
  </si>
  <si>
    <t>744O33</t>
  </si>
  <si>
    <t>ÚŘEDNÍ CEJCHOVÁNÍ MĚŘÍCÍHO PŘÍSTROJE</t>
  </si>
  <si>
    <t>747212</t>
  </si>
  <si>
    <t>CELKOVÁ PROHLÍDKA, ZKOUŠENÍ, MĚŘENÍ A VYHOTOVENÍ VÝCHOZÍ REVIZNÍ ZPRÁVY, PRO OBJEM IN PŘES 100 DO 500 TIS. KČ</t>
  </si>
  <si>
    <t>747702</t>
  </si>
  <si>
    <t>ÚPRAVA ZAPOJENÍ STÁVAJÍCÍCH KABELOVÝCH SKŘÍNÍ/ROZVADĚČŮ</t>
  </si>
  <si>
    <t>1. Položka obsahuje: 
 – cenu za veškeré náklady na provedení provizorních úprav zapojení stávajících kabelových skříní / rozvaděčů v průběhu výstavy ( pro montáž nových i provizorních kabelů, drobné úpravy výstroje apod. ) 
2. Položka neobsahuje: 
 X 
3. Způsob měření: 
Udává se čas v hodinách.</t>
  </si>
  <si>
    <t>ROZVADĚČ RJ, V KOMPAKTNÍM PILÍŘI VČETNĚ ZÁKLADU</t>
  </si>
  <si>
    <t>1. Položka obsahuje: 
 – kompletní dodávka a montáž, instalace do terénu vč. prefabrikovaného základu a zapojení 
 – technický popis viz. projektová dokumentace 
2. Položka neobsahuje: 
 – zemní práce 
3. Způsob měření: 
Udává se počet kusů kompletní konstrukce nebo práce.</t>
  </si>
  <si>
    <t>96</t>
  </si>
  <si>
    <t>Bourání konstrukcí</t>
  </si>
  <si>
    <t>položka zahrnuje:  
- rozbourání konstrukce bez ohledu na použitou technologii  
- veškeré pomocné konstrukce (lešení a pod.)  
- veškerou manipulaci s vybouranou sutí a hmotami včetně uložení na skládku. Nezahrnuje poplatek za skládku, který se vykazuje v položce 0141** (s výjimkou malého množství bouraného materiálu, kde je možné poplatek zahrnout do jednotkové ceny bourání – tento fakt musí být uveden v doplňujícím textu k položce)  
- veškeré další práce plynoucí z technologického předpisu a z platných předpisů</t>
  </si>
  <si>
    <t>SO 15-03</t>
  </si>
  <si>
    <t>SILOVÉ VEDENÍ VN (VEOLIA PS)</t>
  </si>
  <si>
    <t>11332</t>
  </si>
  <si>
    <t>ODSTRANĚNÍ PODKLADŮ ZPEVNĚNÝCH PLOCH Z KAMENIVA NESTMELENÉHO</t>
  </si>
  <si>
    <t>701001</t>
  </si>
  <si>
    <t>OZNAČOVACÍ ŠTÍTEK KABELOVÉHO VEDENÍ, SPOJKY NEBO KABELOVÉ SKŘÍNĚ (VČETNĚ OBJÍMKY)</t>
  </si>
  <si>
    <t>1. Položka obsahuje:  
 – pomocné mechanismy  
2. Položka neobsahuje:  
 X  
3. Způsob měření:  
Měří se plocha v metrech čtverečných.</t>
  </si>
  <si>
    <t>702112</t>
  </si>
  <si>
    <t>KABELOVÝ ŽLAB ZEMNÍ VČETNĚ KRYTU SVĚTLÉ ŠÍŘKY PŘES 120 DO 250 MM</t>
  </si>
  <si>
    <t>1. Položka obsahuje:  
 – kompletní montáž, návrh, rozměření, upevnění, začištění, sváření, vrtání, řezání, spojování a pod.   
 – veškerý spojovací a montážní materiál vč. upevňovacího materiálu  
 – sestavení a upevnění konstrukce na stanovišti  
 – pomocné mechanismy  
2. Položka neobsahuje:  
 X  
3. Způsob měření:  
Udává se počet sad, které se skládají z předepsaných dílů, jež tvoří požadovaný celek, za každý započatý měsíc pronájmu.</t>
  </si>
  <si>
    <t>1. Položka obsahuje:  
 – kompletní montáž, rozměření, upevnění, řezání, spojování a pod.   
 – veškerý spojovací a montážní materiál vč. upevňovacího materiálu ( držáky apod.)  
 – pomocné mechanismy  
2. Položka neobsahuje:  
 X  
3. Způsob měření:  
Měří se metr délkový.</t>
  </si>
  <si>
    <t>709612</t>
  </si>
  <si>
    <t>DEMONTÁŽ CHRÁNIČKY/TRUBKY</t>
  </si>
  <si>
    <t>1. Položka obsahuje: 
 – všechny náklady na demontáž stávajícího zařízení včetně pomocných doplňujících úprav pro jeho likvidaci 
 – naložení vybouraného materiálu na dopravní prostředek 
2. Položka neobsahuje: 
 – odvoz vybouraného materiálu 
 – poplatek za likvidaci odpadů (nacení se dle SSD 0) 
3. Způsob měření: 
Měří se metr délkový.</t>
  </si>
  <si>
    <t>742573</t>
  </si>
  <si>
    <t>KABEL VN - JEDNOŽÍLOVÝ, 22-AXEKVC(V)E(Y) OD 185 DO 300 MM2</t>
  </si>
  <si>
    <t>742923</t>
  </si>
  <si>
    <t>KABELOVÁ SPOJKA VN TŘÍŽÍLOVÁ HYBRIDNÍ PŘECHODOVÁ PRO KABELY PŘES 6 KV OD 185 DO 300 MM2</t>
  </si>
  <si>
    <t>742P14</t>
  </si>
  <si>
    <t>ZATAŽENÍ KABELU DO CHRÁNIČKY - KABEL PŘES 4 KG/M</t>
  </si>
  <si>
    <t>1. Položka obsahuje: 
 – montáž kabelu o váze nad 4 kg/m do chráničky/ kolektoru 
2. Položka neobsahuje: 
 X 
3. Způsob měření: 
Měří se metr délkový.</t>
  </si>
  <si>
    <t>742P16</t>
  </si>
  <si>
    <t>SVAZKOVÁNÍ JEDNOŽILOVÝCH KABELŮ VN</t>
  </si>
  <si>
    <t>742Z24</t>
  </si>
  <si>
    <t>DEMONTÁŽ KABELOVÉHO VEDENÍ VN</t>
  </si>
  <si>
    <t>1. Položka obsahuje: 
 – všechny náklady na demontáž stávajícího zařízení se všemi pomocnými doplňujícími úpravami pro jeho likvidaci 
 – naložení vybouraného materiálu na dopravní prostředek 
2. Položka neobsahuje: 
 – odvoz vybouraného materiálu 
 – poplatek za likvidaci odpadů (nacení se dle SSD 0) 
3. Způsob měření: 
Měří se metr délkový.</t>
  </si>
  <si>
    <t>742Z92</t>
  </si>
  <si>
    <t>1. Položka obsahuje:  
 – cenu za celkovou prohlídku zařízení PS/SO, vč. měření, komplexních zkoušek a revizi zařízení tohoto PS/SO autorizovaným revizním technikem na silnoproudá zařízení podle požadavku ČSN, včetně hodnocení a vyhotovení celkové revizní zprávy  
2. Položka neobsahuje:  
 X  
3. Způsob měření:  
Udává se počet kusů kompletní konstrukce nebo práce.</t>
  </si>
  <si>
    <t>1. Položka obsahuje:  
 – cenu za vyhotovení dokladu právnickou osobou o silnoproudých zařízeních a vydání průkazu způsobilosti  
2. Položka neobsahuje:  
 X  
3. Způsob měření:  
Udává se počet kusů kompletní konstrukce nebo práce.</t>
  </si>
  <si>
    <t>747531</t>
  </si>
  <si>
    <t>ZKOUŠKY VODIČŮ A KABELŮ VN ZVÝŠENÝM NAPĚTÍM DO 35 KV</t>
  </si>
  <si>
    <t>747532</t>
  </si>
  <si>
    <t>ZKOUŠKY VODIČŮ A KABELŮ VN - PROVOZ MĚŘÍCÍHO VOZU PO DOBU ZKOUŠEK VN KABELŮ</t>
  </si>
  <si>
    <t>1. Položka obsahuje:  
 – cenu za práce spojené s uváděním zařízení do provozu, drobné montážní práce v rozvaděčích, koordinaci se zhotoviteli souvisejících zařízení apod.  
2. Položka neobsahuje:  
 X  
3. Způsob měření:  
Udává se čas v hodinách.</t>
  </si>
  <si>
    <t>96615</t>
  </si>
  <si>
    <t>BOURÁNÍ KONSTRUKCÍ Z PROSTÉHO BETONU</t>
  </si>
  <si>
    <t>SO 15-21</t>
  </si>
  <si>
    <t>VEŘEJNÉ OSVĚTLENÍ (OKAS)</t>
  </si>
  <si>
    <t>015310</t>
  </si>
  <si>
    <t>POPLATKY ZA LIKVIDACI ODPADŮ NEKONTAMINOVANÝCH - 16 02 14  ELEKTROŠROT (VYŘAZENÁ EL. ZAŘÍZENÍ A PŘÍSTR. - AL, CU A VZ. KOVY)</t>
  </si>
  <si>
    <t>13173</t>
  </si>
  <si>
    <t>HLOUBENÍ JAM ZAPAŽ I NEPAŽ TŘ. I</t>
  </si>
  <si>
    <t>13173B</t>
  </si>
  <si>
    <t>HLOUBENÍ JAM ZAPAŽ I NEPAŽ TŘ. I - DOPRAVA</t>
  </si>
  <si>
    <t>141733</t>
  </si>
  <si>
    <t>PROTLAČOVÁNÍ POTRUBÍ Z PLAST HMOT DN DO 150MM</t>
  </si>
  <si>
    <t>položka zahrnuje dodávku protlačovaného potrubí a veškeré pomocné práce (startovací zařízení, startovací a cílová jáma, opěrné a vodící bloky a pod.)</t>
  </si>
  <si>
    <t>224324</t>
  </si>
  <si>
    <t>PILOTY ZE ŽELEZOBETONU C25/30</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</si>
  <si>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 objem betonu pro přebetonování a nadbetonování, který se nepřičítá ke stanovenému objemu výplně piloty 
- ukončení piloty pod ústím vrtu a vyplnění zbývající části sypaninou nebo kamenivem 
- odbourání a odstranění znehodnocené části výplně a úprava hlavy piloty před výstavbou další konstrukční části 
- zřízení výplně piloty pod hladinou vody 
- veškerý materiál, výrobky a polotovary, včetně mimostaveništní a vnitrostaveništní dopravy 
- nezahrnuje dodání a osazení výztuže, nezahrnuje vrty</t>
  </si>
  <si>
    <t>224365</t>
  </si>
  <si>
    <t>VÝZTUŽ PILOT Z OCELI 10505, B500B</t>
  </si>
  <si>
    <t>položka zahrnuje: 
- veškerý materiál, výrobky a polotovary, včetně mimostaveništní a vnitrostaveništní dopravy 
- dodání betonářské výztuže v požadované kvalitě, stříhání, řezání, ohýbání a spojování do všech požadovaných tvarů (vč. armakošů) a uložení s požadovaným zajištěním polohy a krytí výztuže betonem 
- veškeré svary nebo jiné spoje výztuže 
- pomocné konstrukce a práce pro osazení a upevnění výztuže 
- zednické výpomoci pro montáž betonářské výztuže 
- úpravy výztuže pro osazení doplňkových konstrukcí 
- ochranu výztuže do doby jejího zabetonování 
- úpravy výztuže pro zřízení kotevních prvků, závěsných ok a doplňkových konstrukcí 
- veškerá opatření pro zajištění soudržnosti výztuže a betonu 
- vodivé propojení výztuže, které je součástí ochrany konstrukce proti vlivům bludných proudů, vyvedení do měřících skříní nebo míst pro měření bludných proudů (vlastní měřící skříně se uvádějí položkami SD 74) 
- povrchovou antikorozní úpravu výztuže 
- separaci výztuže 
- osazení měřících zařízení a úpravy pro ně 
- osazení měřících skříní nebo míst pro měření bludných proudů</t>
  </si>
  <si>
    <t>264728</t>
  </si>
  <si>
    <t>VRTY PRO PILOTY TŘ I A II D DO 600MM</t>
  </si>
  <si>
    <t>položka zahrnuje: 
- zřízení vrtu, svislou a vodorovnou dopravu zeminy bez uložení na skládku, vrtací práce zapaž. i nepaž. vrtu 
- čerpání vody z vrtu, vyčištění vrtu 
- zabezpečení vrtacích prací 
- dopravu, nájem, provoz a přemístění, montáž a demontáž vrtacích zařízení a dalších mechanismů 
- lešení a podpěrné konstrukce pro práci a manipulaci s vrtacím zařízení a dalších mechanismů 
- vrtací plošiny vč. zemních prací, zpevnění, odvodnění a pod. 
- v případě zapažení dočasnými pažnicemi jejich opotřebení 
- v případě zapažení suspenzí veškeré hospodaření s ní 
- nezahrnuje zapažení trvalými pažnicemi 
- nezahrnuje uložení zeminy na skládku a poplatek za skládku 
nevykazuje se hluché vrtání</t>
  </si>
  <si>
    <t>272314</t>
  </si>
  <si>
    <t>ZÁKLADY Z PROSTÉHO BETONU DO C25/30</t>
  </si>
  <si>
    <t>-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t>
  </si>
  <si>
    <t>702212</t>
  </si>
  <si>
    <t>KABELOVÁ CHRÁNIČKA ZEMNÍ DN PŘES 100 DO 200 MM</t>
  </si>
  <si>
    <t>702232</t>
  </si>
  <si>
    <t>KABELOVÁ CHRÁNIČKA ZEMNÍ DĚLENÁ DN PŘES 100 DO 200 MM</t>
  </si>
  <si>
    <t>741811</t>
  </si>
  <si>
    <t>UZEMŇOVACÍ VODIČ NA POVRCHU FEZN DO 120 MM2</t>
  </si>
  <si>
    <t>1. Položka obsahuje: 
 – uchycení vodiče na povrch vč. podpěr, konzol, svorek a pod. 
 – měření, dělení, spojování 
 – nátěr 
2. Položka neobsahuje: 
 X 
3. Způsob měření: 
Měří se metr délkový.</t>
  </si>
  <si>
    <t>742F12</t>
  </si>
  <si>
    <t>KABEL NN NEBO VODIČ JEDNOŽÍLOVÝ CU S PLASTOVOU IZOLACÍ OD 4 DO 16 MM2</t>
  </si>
  <si>
    <t>742Z23</t>
  </si>
  <si>
    <t>DEMONTÁŽ KABELOVÉHO VEDENÍ NN</t>
  </si>
  <si>
    <t>743122</t>
  </si>
  <si>
    <t>OSVĚTLOVACÍ STOŽÁR  PEVNÝ ŽÁROVĚ ZINKOVANÝ DÉLKY PŘES 6,5 DO 12 M</t>
  </si>
  <si>
    <t>1. Položka obsahuje: 
 – základovou konstrukci a veškeré příslušenství 
 – připojovací svorkovnici ve třídě izolace II ( pro 2x svítidlo ) a kabelové vedení ke svítidlům 
 – uzavírací nátěr, technický popis viz. projektová dokumentace 
2. Položka neobsahuje: 
 – zemní práce,  betonový základ, svítidlo, výložník 
3. Způsob měření: 
Udává se počet kusů kompletní konstrukce nebo práce.</t>
  </si>
  <si>
    <t>743141</t>
  </si>
  <si>
    <t>OSVĚTLOVACÍ STOŽÁR  PŘECHODOVÝ DÉLKY DO 8 M</t>
  </si>
  <si>
    <t>743142</t>
  </si>
  <si>
    <t>OSVĚTLOVACÍ STOŽÁR  PŘECHODOVÝ - VÝLOŽNÍK S DÉLKOU VYLOŽENÍ DO 3 M</t>
  </si>
  <si>
    <t>1. Položka obsahuje: 
 – veškeré příslušenství a uzavírací nátěr, technický popis viz. projektová dokumentace 
2. Položka neobsahuje: 
 X 
3. Způsob měření: 
Udává se počet kusů kompletní konstrukce nebo práce.</t>
  </si>
  <si>
    <t>743143</t>
  </si>
  <si>
    <t>OSVĚTLOVACÍ STOŽÁR  PŘECHODOVÝ - VÝLOŽNÍK S DÉLKOU VYLOŽENÍ PŘES 3 M</t>
  </si>
  <si>
    <t>743155</t>
  </si>
  <si>
    <t>OSVĚTLOVACÍ STOŽÁR  - STOŽÁROVÁ ROZVODNICE NA STOŽÁR TV S 1-2 JISTÍCÍMI PRVKY</t>
  </si>
  <si>
    <t>1. Položka obsahuje: 
 – veškeré příslušenství, technický popis viz. projektová dokumentace 
2. Položka neobsahuje: 
 X 
3. Způsob měření: 
Udává se počet kusů kompletní konstrukce nebo práce.</t>
  </si>
  <si>
    <t>743311</t>
  </si>
  <si>
    <t>VÝLOŽNÍK PRO MONTÁŽ SVÍTIDLA NA STOŽÁR JEDNORAMENNÝ DÉLKA VYLOŽENÍ DO 1 M</t>
  </si>
  <si>
    <t>743312</t>
  </si>
  <si>
    <t>VÝLOŽNÍK PRO MONTÁŽ SVÍTIDLA NA STOŽÁR JEDNORAMENNÝ DÉLKA VYLOŽENÍ PŘES 1 DO 2 M</t>
  </si>
  <si>
    <t>743313</t>
  </si>
  <si>
    <t>VÝLOŽNÍK PRO MONTÁŽ SVÍTIDLA NA STOŽÁR JEDNORAMENNÝ DÉLKA VYLOŽENÍ PŘES 2 M</t>
  </si>
  <si>
    <t>743322</t>
  </si>
  <si>
    <t>VÝLOŽNÍK PRO MONTÁŽ SVÍTIDLA NA STOŽÁR DVOURAMENNÝ DÉLKA VYLOŽENÍ PŘES 1 DO 2 M</t>
  </si>
  <si>
    <t>743323</t>
  </si>
  <si>
    <t>VÝLOŽNÍK PRO MONTÁŽ SVÍTIDLA NA STOŽÁR DVOURAMENNÝ DÉLKA VYLOŽENÍ PŘES 2 M</t>
  </si>
  <si>
    <t>743531</t>
  </si>
  <si>
    <t>SVÍTIDLO VENKOVNÍ VŠEOBECNÉ PRO OSVĚTLENÍ PŘECHODU PRO CHODCE DO 150 W</t>
  </si>
  <si>
    <t>743554</t>
  </si>
  <si>
    <t>SVÍTIDLO VENKOVNÍ VŠEOBECNÉ LED, MIN. IP 44, PŘES 45 W</t>
  </si>
  <si>
    <t>743Z11</t>
  </si>
  <si>
    <t>DEMONTÁŽ OSVĚTLOVACÍHO STOŽÁRU ULIČNÍHO VÝŠKY DO 15 M</t>
  </si>
  <si>
    <t>1. Položka obsahuje: 
 – všechny náklady na demontáž stávajícího zařízení se všemi pomocnými doplňujícími úpravami pro jeho likvidaci 
 – naložení vybouraného materiálu na dopravní prostředek 
2. Položka neobsahuje: 
 – odvoz vybouraného materiálu 
 – poplatek za likvidaci odpadů (nacení se dle SSD 0) 
3. Způsob měření: 
Udává se počet kusů kompletní konstrukce nebo práce.</t>
  </si>
  <si>
    <t>743Z31</t>
  </si>
  <si>
    <t>DEMONTÁŽ ELEKTROVÝZBROJE OSVĚTLOVACÍHO STOŽÁRU VÝŠKY DO 15 M</t>
  </si>
  <si>
    <t>743Z33</t>
  </si>
  <si>
    <t>DEMONTÁŽ NOSNÝCH KONSTRUKCÍ PRO OSVĚTLENÍ</t>
  </si>
  <si>
    <t>743Z37</t>
  </si>
  <si>
    <t>DEMONTÁŽ SVÍTIDLA ZE STOŽÁRU/BRÁNY TRAKČNÍHO VEDENÍ</t>
  </si>
  <si>
    <t>747541</t>
  </si>
  <si>
    <t>MĚŘENÍ INTENZITY OSVĚTLENÍ INSTALOVANÉHO V ROZSAHU TOHOTO SO/PS</t>
  </si>
  <si>
    <t>1. Položka obsahuje: 
 – cenu za měření dle příslušných norem a předpisů, včetně vystavení protokolu 
2. Položka neobsahuje: 
 X 
3. Způsob měření: 
Udává se počet kusů kompletní konstrukce nebo práce.</t>
  </si>
  <si>
    <t>748222</t>
  </si>
  <si>
    <t>NÁTĚR UZAVÍRACÍ OSVĚTLOVACÍHO STOŽÁRU O VÝŠCE 7-15 M</t>
  </si>
  <si>
    <t>1. Položka obsahuje: 
 – očistění konstrukce před zinkováním OCELOVÝm kartáčem, oprášení zbytku prachu z povrchu a následné odmaštění, zinkování OCELOVÝch konstrukcí dle TKP státních drah, nátěr vrchní barvou, dodávku barvy základní, vrchní a ředidla včetně podružného materiálu štětce pro nanášení barvy – typy barev a odstín dle požadavku provozovatele 
2. Položka neobsahuje: 
 X 
3. Způsob měření: 
Udává se počet kusů kompletní konstrukce nebo práce.</t>
  </si>
  <si>
    <t>748242</t>
  </si>
  <si>
    <t>PÍSMENA A ČÍSLICE VÝŠKY PŘES 40 DO 100 MM</t>
  </si>
  <si>
    <t>1. Položka obsahuje: 
 – zhotovení nápisu barvou pomocí šablon vč. podružného materiálu, rozměření, dodání barvy 
a ředidla 
2. Položka neobsahuje: 
 X 
3. Způsob měření: 
Udává se počet kusů kompletní konstrukce nebo práce.</t>
  </si>
  <si>
    <t>87646</t>
  </si>
  <si>
    <t>CHRÁNIČKY Z TRUB PLASTOVÝCH DN DO 400MM</t>
  </si>
  <si>
    <t>položky pro zhotovení potrubí platí bez ohledu na sklon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včetně případně předepsaného utěsnění konců chrániček  
- položky platí pro práce prováděné v prostoru zapaženém i nezapaženém a i v kolektorech, chráničkách</t>
  </si>
  <si>
    <t>SO 15-61</t>
  </si>
  <si>
    <t>WIFI ANTÉNA A PŘÍPRAVA PRO KAMEROVÝ SYSTÉM (DPO)</t>
  </si>
  <si>
    <t>Odpady – Zemina – Poplatek za uložení na skládku</t>
  </si>
  <si>
    <t>Celkem: ((9,000*0,500*0,350+7,000*0,500*0,350)+((2,000+105,000+51,000+66,000+6,000-25,000-9,000-7,000)*0,200*0,250)+(0,500*1,000*0,800+0,600*0,600*1,100))*2,0=26,092 [A]</t>
  </si>
  <si>
    <t>02910</t>
  </si>
  <si>
    <t>OSTATNÍ POŽADAVKY - ZEMĚMĚŘIČSKÁ MĚŘENÍ</t>
  </si>
  <si>
    <t>Obstarání mapových podkladů inženýr. sítí</t>
  </si>
  <si>
    <t>Položka zahrnuje:  
- veškeré náklady spojené s objednatelem požadovanými pracemi  
Položka nezahrnuje:  
- x  
Způsob stanovení:  
- pro stanovení orientační investorské ceny určete jednotkovou cenu jako 1% odhadované ceny stavby</t>
  </si>
  <si>
    <t>02944</t>
  </si>
  <si>
    <t>OSTAT POŽADAVKY - DOKUMENTACE SKUTEČ PROVEDENÍ V DIGIT FORMĚ</t>
  </si>
  <si>
    <t>Zakreslení skutečného stavu</t>
  </si>
  <si>
    <t>029511</t>
  </si>
  <si>
    <t>OSTATNÍ POŽADAVKY - POSUDKY A KONTROLY</t>
  </si>
  <si>
    <t>Předběžný průzkum staveniště</t>
  </si>
  <si>
    <t>029611</t>
  </si>
  <si>
    <t>OSTATNÍ POŽADAVKY - ODBORNÝ DOZOR</t>
  </si>
  <si>
    <t>Dozor správců dotčených sítí</t>
  </si>
  <si>
    <t>Výkop pro datový rozvaděč a patku kamerového stožáru CAM2 - Výkopy v nezpevněných podkladních vrstvách a zemině (zemina třídy I dle ČSN 73 6133), včetně pažení, bez dopravy</t>
  </si>
  <si>
    <t>Celkem: 0,500*1,000*0,800+0,600*0,600*1,100=0,796 [A]</t>
  </si>
  <si>
    <t>13273A</t>
  </si>
  <si>
    <t>HLOUBENÍ RÝH ŠÍŘ DO 2M PAŽ I NEPAŽ TŘ. I - BEZ DOPRAVY</t>
  </si>
  <si>
    <t>Hloubení kabelové rýhy 50cm šir.,120cm hlub. - Výkopy v nezpevněných podkladních vrstvách a zemině (zemina třídy I dle ČSN 73 6133), včetně pažení, bez dopravy</t>
  </si>
  <si>
    <t>Celkem: (9,000+7,000)*0,500*1,200=9,600 [A]</t>
  </si>
  <si>
    <t>Hloubení kabelové rýhy 20cm šir.,60cm hlub. - Výkopy v nezpevněných podkladních vrstvách a zemině (zemina třídy I dle ČSN 73 6133), včetně pažení, bez dopravy</t>
  </si>
  <si>
    <t>Celkem: (2,000+105,000+51,000+66,000+6,000-25,000-9,000-7,000)*0,200*0,600=22,680 [A]</t>
  </si>
  <si>
    <t>Odvoz zeminy do vzdálenosti 6km a uložení do recyklačního centra zhotovitele (likvidace v režii zhotovitele)</t>
  </si>
  <si>
    <t>Celkem: ((9,000*0,500*0,350+7,000*0,500*0,350)+((2,000+105,000+51,000+66,000+6,000-25,000-9,000-7,000)*0,200*0,250)+(0,500*1,000*0,800+0,600*0,600*1,100))*6=78,276 [A]</t>
  </si>
  <si>
    <t>Položka zahrnuje:  
- samostatnou dopravu zeminy  
Položka nezahrnuje:  
- x  
Způsob měření:  
- množství se určí jako součin kubatutry [m3] a požadované vzdálenosti [km].</t>
  </si>
  <si>
    <t>Řízený protlak pod komunikací, PE 110  
Pozn. Pokud možno vložit HDPE40 do protlaku VO</t>
  </si>
  <si>
    <t>Celkem: 25,000=25,000 [A]</t>
  </si>
  <si>
    <t>Položka zahrnuje:  
- dodávku protlačovaného potrubí   
- veškeré pomocné práce (startovací zařízení, startovací a cílová jáma, opěrné a vodící bloky a pod.)  
Položka nezahrnuje:  
- x</t>
  </si>
  <si>
    <t>17411</t>
  </si>
  <si>
    <t>ZÁSYP JAM A RÝH ZEMINOU SE ZHUTNĚNÍM</t>
  </si>
  <si>
    <t>Zpětný zához kabelové rýhy zeminou 50cm šir.,120cm hlub., včetně hutnění</t>
  </si>
  <si>
    <t>Celkem: (9,000+7,000)*0,500*0,850=6,800 [A]</t>
  </si>
  <si>
    <t>Položka zahrnuje:  
- kompletní provedení zemní konstrukce vč. výběru vhodného materiálu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ruční hutnění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  
Položka nezahrnuje:  
- x</t>
  </si>
  <si>
    <t>Zpětný zához kabelové rýhy zeminou 20cm šir.,60cm hlub., včetně hutnění</t>
  </si>
  <si>
    <t>Celkem: (2,000+105,000+51,000+66,000+6,000-25,000-9,000-7,000)*0,200*0,350=13,230 [A]</t>
  </si>
  <si>
    <t>Dodávka a zřízení základové patky z betonu C25/30 pro datový rozvaděč a patku kamerového stožáru CAM2</t>
  </si>
  <si>
    <t>Dodávka a zřízení obetonování chrániček C12/15 do rostlé zeminy bez bednění</t>
  </si>
  <si>
    <t>Celkem: 9,000*0,500*0,350+7,000*0,500*0,350=2,800 [A]</t>
  </si>
  <si>
    <t>Dodávka a zřízení kabelového lože,kopaným pískem tl. 250mm</t>
  </si>
  <si>
    <t>Celkem: (2,000+105,000+51,000+66,000+6,000-25,000-9,000-7,000)*0,200*0,250=9,450 [A]</t>
  </si>
  <si>
    <t>Dodávka a zřízení kabelové chráničky z PE rour pevných, DN 110</t>
  </si>
  <si>
    <t>Celkem: 2*9,000+2*7,000+25,000=57,000 [A]</t>
  </si>
  <si>
    <t>1. Položka obsahuje:  
 – přípravu podkladu pro osazení  
2. Položka neobsahuje:  
 X  
3. Způsob měření:  
Měří se metr délkový.</t>
  </si>
  <si>
    <t>Dodávka a zřízení krytí IS kabelovou výstražnou fólií z PVC, šířka 33 cm</t>
  </si>
  <si>
    <t>Celkem: 9,000+7,000=16,000 [A]</t>
  </si>
  <si>
    <t>1. Položka obsahuje:  
 – dodávku a montáž fólie  
 – přípravu podkladu pro osazení  
2. Položka neobsahuje:  
 X  
3. Způsob měření:  
Měří se metr délkový.</t>
  </si>
  <si>
    <t>702331</t>
  </si>
  <si>
    <t>ZAKRYTÍ KABELŮ PLASTOVOU DESKOU/PÁSEM ŠÍŘKY DO 20 CM</t>
  </si>
  <si>
    <t>Dodávka a zřízení krytí IS krycími deskami z PVC, šířka 20 cm</t>
  </si>
  <si>
    <t>Celkem: 2,000+105,000+51,000+66,000+6,000-25,000-9,000-7,000=189,000 [A]</t>
  </si>
  <si>
    <t>743121</t>
  </si>
  <si>
    <t>OSVĚTLOVACÍ STOŽÁR  PEVNÝ ŽÁROVĚ ZINKOVANÝ DÉLKY DO 6 M</t>
  </si>
  <si>
    <t>Dodávka a zřízení kamerového stožáru (CAM2) - Výšky 5m nad zemi, celkové délky 6m. Stožar bude ocelovy, žarově zinkovany 85µm. Ve spodni časti stožaru 600mm nad zemi bude opatřen dvířky. 
Stožár bude určen pro kamerové systémy - se zvýšenou tuhosti konstrukce pro zabráněni kmitání vrcholu stožáru.</t>
  </si>
  <si>
    <t>1. Položka obsahuje:  
 – základovou konstrukci a veškeré příslušenství  
 – připojovací svorkovnici ve třídě izolace II ( pro 2x svítidlo ) a kabelové vedení ke svítidlům  
 – uzavírací nátěr, technický popis viz. projektová dokumentace  
2. Položka neobsahuje:  
 – zemní práce,  betonový základ, svítidlo, výložník  
3. Způsob měření:  
Udává se počet kusů kompletní konstrukce nebo práce.</t>
  </si>
  <si>
    <t>Pomocné montážní práce</t>
  </si>
  <si>
    <t>Nezměřitelné pracovní výkony</t>
  </si>
  <si>
    <t>75I911</t>
  </si>
  <si>
    <t>OPTOTRUBKA HDPE PRŮMĚRU DO 40 MM</t>
  </si>
  <si>
    <t>Dodávka trubka HDPE 40</t>
  </si>
  <si>
    <t>Celkem: (105+8+6)+(80+8+6)+(2*51+2*8+2*6)+(2+8+6+8)=367,000 [A]</t>
  </si>
  <si>
    <t>1. Položka obsahuje:  
 – dodávku specifikované kabelizace včetně potřebného drobného montážního materiálu  
 – dodávku souvisejícího příslušenství pro specifickou kabelizaci  
 – náklady na dopravu a skladování  
 – práce spojené s montáží specifikované kabelizace specifikovaným způsobem  
 – veškeré potřebné mechanizmy, včetně obsluhy, náklady na mzdy a přibližné (průměrné) náklady na pořízení potřebných materiálů včetně všech ostatních vedlejších nákladů  
2. Položka neobsahuje:  
 X  
3. Způsob měření:  
 – Dodávka a montáž specifikované kabelizace se měří v délce udané v metrech.</t>
  </si>
  <si>
    <t>Dodávka trubky HDPE 14/10</t>
  </si>
  <si>
    <t>Celkem: 2+8+2+8+6+6+8+6=46,000 [A]</t>
  </si>
  <si>
    <t>75I91X</t>
  </si>
  <si>
    <t>OPTOTRUBKA HDPE - MONTÁŽ</t>
  </si>
  <si>
    <t>Montáž trubky HDPE do pr. 75mm volně uložená</t>
  </si>
  <si>
    <t>Celkem: (105+8+6)+(80+8+6)+(2*51+2*8+2*6)+(2+8+6+8)+(2+8+2+8+6+6+8+6)-(25+6+9+5*5)=348,000 [A]</t>
  </si>
  <si>
    <t>1. Položka obsahuje:  
 – práce spojené s montáží specifikované kabelizace specifikovaným způsobem (uložení na konstrukci, uložení, zatažení)  
 – veškeré potřebné mechanizmy, včetně obsluhy, náklady na mzdy a přibližné (průměrné) náklady na pořízení potřebných materiálů včetně všech ostatních vedlejších nákladů  
2. Položka neobsahuje:  
 X  
3. Způsob měření:  
 – Práce specifikovaného se měří v délce kabelizace udané v metrech.</t>
  </si>
  <si>
    <t>Montáž trubky HDPE do pr. 75mm zatažení do chráničky, prostupu, sloupu</t>
  </si>
  <si>
    <t>Celkem: (25+6+9+5*5)=65,000 [A]</t>
  </si>
  <si>
    <t>75I91Y</t>
  </si>
  <si>
    <t>OPTOTRUBKA HDPE - DEMONTÁŽ</t>
  </si>
  <si>
    <t>Rozříznutí trubky HDPE do pr. 75mm, bez uloženého kabelu</t>
  </si>
  <si>
    <t>Celkem: 3*1,000=3,000 [A]</t>
  </si>
  <si>
    <t>1. Položka obsahuje:  
 – demontáž (pro další využití/do šrotu) specifikované kabelizace včetně potřebného drobného pomocného materiálu  
 – veškeré potřebné mechanizmy, včetně obsluhy, náklady na mzdy a přibližné (průměrné) náklady na pořízení potřebných materiálů včetně všech ostatních vedlejších nákladů  
 – odvoz demontované kabelizace a skladování, případně ekologické likvidace bloku/zařízení/kabelizace  
2. Položka neobsahuje:  
 X  
3. Způsob měření:  
 –  Udává se počet metrů kompletní konstrukce nebo práce.</t>
  </si>
  <si>
    <t>75I961</t>
  </si>
  <si>
    <t>OPTOTRUBKA - HERMETIZACE ÚSEKU DO 2000 M</t>
  </si>
  <si>
    <t>ÚSEK</t>
  </si>
  <si>
    <t>Tlakování trubky HDPE do pr. 75mm</t>
  </si>
  <si>
    <t>1. Položka obsahuje:  
 – práce spojené s měřením specifikované kabelizace specifikovaným způsobem včetně potřebného drobného montážního materiálu  
 – vystavení měřících protokolů případně závěrečné zprávy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Měřící práce se udávají počtem úseků.</t>
  </si>
  <si>
    <t>75I962</t>
  </si>
  <si>
    <t>OPTOTRUBKA - KALIBRACE</t>
  </si>
  <si>
    <t>Kalibrace trubky HDPE do pr. 75mm</t>
  </si>
  <si>
    <t>Celkem: (105+8+6)+(80+8+6)+(2*51+2*8+2*6)+(2+8+6+8)+(2+8+2+8+6+6+8+6)=413,000 [A]</t>
  </si>
  <si>
    <t>1. Položka obsahuje:  
 – práce spojené s měřením specifikované kabelizace specifikovaným způsobem včetně potřebného drobného montážního materiálu  
 – vystavení měřících protokolů případně závěrečné zprávy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Práce specifikovaného se měří v délce kabelizace udané v metrech.</t>
  </si>
  <si>
    <t>75IA51</t>
  </si>
  <si>
    <t>OPTOTRUBKOVÁ KONCOVKA PRŮMĚRU DO 40 MM - DODÁVKA</t>
  </si>
  <si>
    <t>Dodávka koncovky plastová PLASSON pr.40</t>
  </si>
  <si>
    <t>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a práce.</t>
  </si>
  <si>
    <t>75IA5X</t>
  </si>
  <si>
    <t>OPTOTRUBKOVÁ KONCOVKA - MONTÁŽ</t>
  </si>
  <si>
    <t>Montáž koncovky na trubku HDPE 40</t>
  </si>
  <si>
    <t>1. Položka obsahuje:  
 – kompletní montáž specifikovaného bloku/zařízení a souvisejícího příslušenství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</si>
  <si>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75IC22</t>
  </si>
  <si>
    <t>MIKROTRUBIČKOVÁ KONCOVKA PRŮMĚRU PŘES 10 MM - DODÁVKA</t>
  </si>
  <si>
    <t>Dodávka záslepky mikrotrubičky 14mm</t>
  </si>
  <si>
    <t>Celkem: 9=9,000 [A]</t>
  </si>
  <si>
    <t>75IC2X</t>
  </si>
  <si>
    <t>MIKROTRUBIČKOVÁ KONCOVKA - MONTÁŽ</t>
  </si>
  <si>
    <t>Montáž záslepky mikrotrubičky 14mm</t>
  </si>
  <si>
    <t>75JB23</t>
  </si>
  <si>
    <t>DATOVÝ ROZVADĚČ - DODÁVKA</t>
  </si>
  <si>
    <t>Dodávka rozvaděče Thalassa 750x500x420 včetně soklu 750x420x900, zámku, montážního plechu, RAL 7035</t>
  </si>
  <si>
    <t>75JB2X</t>
  </si>
  <si>
    <t>DATOVÝ ROZVADĚČ - MONTÁŽ</t>
  </si>
  <si>
    <t>Montáž rozvaděče Thalassa 750x500x420 včetně soklu 750x420x900, zámku, montážního plechu, RAL 7035</t>
  </si>
  <si>
    <t>SO 16-31</t>
  </si>
  <si>
    <t>VODOVOD (OVAK)</t>
  </si>
  <si>
    <t>Přípravné a přidružené práce</t>
  </si>
  <si>
    <t>115100001RAA</t>
  </si>
  <si>
    <t>Čerpání vody na výšku 10 m, do 500 l</t>
  </si>
  <si>
    <t>Celkem: 50=50,000 [A]</t>
  </si>
  <si>
    <t>Včetně pohotovosti čerpací soupravy</t>
  </si>
  <si>
    <t>119001411R00</t>
  </si>
  <si>
    <t>Dočasné zajištění beton.a plast. potrubí do DN 200</t>
  </si>
  <si>
    <t>10*1,1</t>
  </si>
  <si>
    <t>Celkem: 10*1,1=11,000 [A]</t>
  </si>
  <si>
    <t>Položku lze použít i pro potrubí kameninové nebo železobetonové.</t>
  </si>
  <si>
    <t>119001412R00</t>
  </si>
  <si>
    <t>Dočasné zajištění beton.a plast.potrubí DN 200-500</t>
  </si>
  <si>
    <t>9*1,1</t>
  </si>
  <si>
    <t>Celkem: 9*1,1=9,900 [A]</t>
  </si>
  <si>
    <t>119001421R00</t>
  </si>
  <si>
    <t>Dočasné zajištění kabelů - do počtu 3 kabelů</t>
  </si>
  <si>
    <t>41*1,1</t>
  </si>
  <si>
    <t>Celkem: 41*1,1=45,100 [A]</t>
  </si>
  <si>
    <t>Položka se použije i pro zajištění kabelových tratí z volně ložených kabelů.</t>
  </si>
  <si>
    <t>119</t>
  </si>
  <si>
    <t>Ostatní</t>
  </si>
  <si>
    <t>119001421VD</t>
  </si>
  <si>
    <t>Dodatečná ochrana kabelů tvárnicemi</t>
  </si>
  <si>
    <t>45,1</t>
  </si>
  <si>
    <t>Celkem: 45,1=45,100 [A]</t>
  </si>
  <si>
    <t>Vč. dodávky betonového nebo plastového půlžlábku a jeho osazení</t>
  </si>
  <si>
    <t>Odkopávky a prokopávky</t>
  </si>
  <si>
    <t>120001101R00</t>
  </si>
  <si>
    <t>Příplatek za ztížení vykopávky v blízkosti vedení</t>
  </si>
  <si>
    <t>305,448+7,5+20+76,3+66,66+7,48</t>
  </si>
  <si>
    <t>Celkem: 305,448+7,5+20+76,3+66,66+7,48=483,388 [A]</t>
  </si>
  <si>
    <t>Položka se používá i pro ztížení vykopávky v blízkosti výbušnin.</t>
  </si>
  <si>
    <t>Hloubené vykopávky</t>
  </si>
  <si>
    <t>131201201R00</t>
  </si>
  <si>
    <t>Hloubení zapažených jam v hor.3 do 100 m3</t>
  </si>
  <si>
    <t>2,5*1,5*2 KONCOVÁ 
2,5*4*2 STARTOVACÍ</t>
  </si>
  <si>
    <t>Celkem: 2,5*1,5*2=7,500 [A] 
Celkem: 2,5*4*2=20,000 [B] 
Celkem: A+B=27,500 [C]</t>
  </si>
  <si>
    <t>131201209R00</t>
  </si>
  <si>
    <t>Příplatek za lepivost - hloubení zapaž.jam v hor.3</t>
  </si>
  <si>
    <t>27,5*0,3 30%</t>
  </si>
  <si>
    <t>Celkem: 27,5*0,3=8,250 [A]</t>
  </si>
  <si>
    <t>Do měrných jednotek se udává poměrné množství zeminy, které ulpí v nářadí a o které je snížen celkový výkon stroje</t>
  </si>
  <si>
    <t>132201211R00</t>
  </si>
  <si>
    <t>Hloubení rýh š.do 200 cm hor.3 do 100 m3,STROJNĚ</t>
  </si>
  <si>
    <t>34*1,1*2,04 V1.1 
30*1,1*2,02 VP28 
4*1,1*1,7                 VP2A</t>
  </si>
  <si>
    <t>Celkem: 34*1,1*2,04=76,296 [A] 
Celkem: 30*1,1*2,02=66,660 [B] 
Celkem: 4*1,1*1,7=7,480 [C] 
Celkem: A+B+C=150,436 [D]</t>
  </si>
  <si>
    <t>Položka obsahuje hloubení rýh traktorbagrem, naložení výkopku na dopravní prostředek pro svislé, nebo vodorovné přemístění, popř. přemístění výkopku do 3 m (po povrchu území), případné zajištění rypadel polštáři, udržování pracoviště a ochranu výkopiště proti stékání srážkové vody z okolního terénu i s jejím odvodněním, nebo odvedením, přesekání a odstranění kořenů ve výkopišti, odstranění napadávek, urovnání dna výkopu</t>
  </si>
  <si>
    <t>132201212R00</t>
  </si>
  <si>
    <t>Hloubení rýh š.do 200 cm hor.3 do 1000m3,STROJNĚ</t>
  </si>
  <si>
    <t>156*1,1*1,78 V1</t>
  </si>
  <si>
    <t>Celkem: 156*1,1*1,78=305,448 [A]</t>
  </si>
  <si>
    <t>132201219R00</t>
  </si>
  <si>
    <t>Přípl.za lepivost,hloubení rýh 200cm,hor.3,STROJNĚ</t>
  </si>
  <si>
    <t>(305,448+76,3+66,66+7,48)*0,3 30%</t>
  </si>
  <si>
    <t>Celkem: (305,448+76,3+66,66+7,48)*0,3=136,766 [A]</t>
  </si>
  <si>
    <t>Ražení a hloubení tunelářské</t>
  </si>
  <si>
    <t>141721103R00</t>
  </si>
  <si>
    <t>Řízené protlačení a vtažení PE d 225 mm, hor.1 - 4</t>
  </si>
  <si>
    <t>Celkem: 26=26,000 [A]</t>
  </si>
  <si>
    <t>Jedná se o bezvýkopovou technologii horizontálně řízeného vrtání a vtažení potrubí na principu rozplavování a rozrušování zeminy pomocí vysokotlaké směsi vody a bentonitu. V položce je započteno : - provedení pilotního vrtu,  - potřebné rozšíření vrtu,  - vtažení potrubí,  - svařování vtahovaného potrubí. V položce není započteno: - zemní práce nutné pro provedení prací,  - případné čerpání vody,  - montáž vedení, slouží-li vtahovaná trubka jako ochranné potrubí,  - dodání vtahovaných trubek.</t>
  </si>
  <si>
    <t>Roubení</t>
  </si>
  <si>
    <t>151101101R00</t>
  </si>
  <si>
    <t>Pažení a rozepření stěn rýh - příložné - hl.do 2 m</t>
  </si>
  <si>
    <t>156*1,78*2 V1 
4*1,7*2                 VP2A</t>
  </si>
  <si>
    <t>Celkem: 156*1,78*2=555,360 [A] 
Celkem: 4*1,7*2=13,600 [B] 
Celkem: A+B=568,960 [C]</t>
  </si>
  <si>
    <t>Odstranění pažení a rozepření se oceňuje samostatně.</t>
  </si>
  <si>
    <t>151101102R00</t>
  </si>
  <si>
    <t>Pažení a rozepření stěn rýh - příložné - hl.do 4 m</t>
  </si>
  <si>
    <t>34*2,04*2 V1.1 
30*2,02*2 VP28</t>
  </si>
  <si>
    <t>Celkem: 34*2,04*2=138,720 [A] 
Celkem: 30*2,02*2=121,200 [B] 
Celkem: A+B=259,920 [C]</t>
  </si>
  <si>
    <t>151101111R00</t>
  </si>
  <si>
    <t>Odstranění pažení stěn rýh - příložné - hl. do 2 m</t>
  </si>
  <si>
    <t>568,96</t>
  </si>
  <si>
    <t>Celkem: 568,96=568,960 [A]</t>
  </si>
  <si>
    <t>151101112R00</t>
  </si>
  <si>
    <t>Odstranění pažení stěn rýh - příložné - hl. do 4 m</t>
  </si>
  <si>
    <t>259,92</t>
  </si>
  <si>
    <t>Celkem: 259,92=259,920 [A]</t>
  </si>
  <si>
    <t>151101201R00</t>
  </si>
  <si>
    <t>Pažení stěn výkopu - příložné - hloubky do 4 m</t>
  </si>
  <si>
    <t>(5+3)*2 KONCOVÁ 
(5+8)*2 STARTOVACÍ</t>
  </si>
  <si>
    <t>Celkem: (5+3)*2=16,000 [A] 
Celkem: (5+8)*2=26,000 [B] 
Celkem: A+B=42,000 [C]</t>
  </si>
  <si>
    <t>Položka neobsahuje rozepření ani vzepření pažení. Odstranění pažení se oceňuje samostatně.</t>
  </si>
  <si>
    <t>151101211R00</t>
  </si>
  <si>
    <t>Odstranění pažení stěn - příložné - hl. do 4 m</t>
  </si>
  <si>
    <t>Celkem: 42=42,000 [A]</t>
  </si>
  <si>
    <t>151101301R00</t>
  </si>
  <si>
    <t>Rozepření stěn pažení - příložné -  hl. do 4 m</t>
  </si>
  <si>
    <t>27,5</t>
  </si>
  <si>
    <t>Celkem: 27,5=27,500 [A]</t>
  </si>
  <si>
    <t>Odstranění rozepření stěn se oceňuje samostatně.</t>
  </si>
  <si>
    <t>151101311R00</t>
  </si>
  <si>
    <t>Odstranění rozepření stěn - příložné - hl. do 4 m</t>
  </si>
  <si>
    <t>151101401R00</t>
  </si>
  <si>
    <t>Vzepření stěn pažení - příložné - hl. do 4 m</t>
  </si>
  <si>
    <t>V položce je zakalkulováno i potřebné přepažování. Odstranění vzepření se oceňuje samostatně.</t>
  </si>
  <si>
    <t>151101411R00</t>
  </si>
  <si>
    <t>Odstranění vzepření stěn - příložné - hl. do 4 m</t>
  </si>
  <si>
    <t>Přemístění výkopku</t>
  </si>
  <si>
    <t>161101101R00</t>
  </si>
  <si>
    <t>Svislé přemístění výkopku z hor.1-4 do 2,5 m</t>
  </si>
  <si>
    <t>305,448*0,5 V1 
76,3 V1.1 
66,66 VP28 
7,48 VP2A 
7,5+20 JÁMY</t>
  </si>
  <si>
    <t>Celkem: 305,448*0,5=152,724 [A] 
Celkem: 76,3=76,300 [B] 
Celkem: 66,66=66,660 [C] 
Celkem: 7,48=7,480 [D] 
Celkem: 7,5+20=27,500 [E] 
Celkem: A+B+C+D+E=330,664 [F]</t>
  </si>
  <si>
    <t>Platí pro hloubky výkopu od 1 do 2,5 m. Při hloubce do 1 m se svislé přemístění neoceňuje.  Tabulka pro určení podílu svislého přemístění výkopku. Číselná hodnota uvedená v tabulce udává procento z celkového objemu výkopávky, pro něž se oceňuje svislé přemístění výkopku.  a) hloubení jam objemu do 100 m3  100 %  objemu do 1000 m3  8 % objemu do 10000 m3  3 %  objemu nad 10000 m3  2 %  b) hloubení rýh š. do 60 cm bez ohledu na objem  100 %  c) hloubení rýh š. do 200 cm objemu do 100 m3  100 % objemu nad 100 m3  50 %  d) hloubení zářezů objemu do 1000 m3  neoceňuje se objemu do 10000 m3  neoceňuje se objemu nad 10000 m3  neoceňuje se</t>
  </si>
  <si>
    <t>162701105R00</t>
  </si>
  <si>
    <t>Vodorovné přemístění výkopku z hor.1-4 do 10000 m</t>
  </si>
  <si>
    <t>305,448 V1 
76,3 V1.1 
66,66 VP28 
7,48 VP2A 
7,5+20 JÁMY</t>
  </si>
  <si>
    <t>Celkem: 305,448=305,448 [A] 
Celkem: 76,3=76,300 [B] 
Celkem: 66,66=66,660 [C] 
Celkem: 7,48=7,480 [D] 
Celkem: 7,5+20=27,500 [E] 
Celkem: A+B+C+D+E=483,388 [F]</t>
  </si>
  <si>
    <t>Vodorovné přemístění RECYKLÁTU do 10000 m</t>
  </si>
  <si>
    <t>156*1,1*1,15 V1 
34*1,1*1,48 V1.1 
30*1,1*1,55 VP28 
4*1,1*1,21 VP2A 
2,5*1,5*1,15 KONCOVÁ 
2,5*4*1,15 STARTOVACÍ</t>
  </si>
  <si>
    <t>Celkem: 156*1,1*1,15=197,340 [A] 
Celkem: 34*1,1*1,48=55,352 [B] 
Celkem: 30*1,1*1,55=51,150 [C] 
Celkem: 4*1,1*1,21=5,324 [D] 
Celkem: 2,5*1,5*1,15=4,313 [E] 
Celkem: 2,5*4*1,15=11,500 [F] 
Celkem: A+B+C+D+E+F=324,979 [G]</t>
  </si>
  <si>
    <t>Konstrukce ze zemin</t>
  </si>
  <si>
    <t>171201201R00</t>
  </si>
  <si>
    <t>Uložení sypaniny na skl.-sypanina na výšku přes 2m</t>
  </si>
  <si>
    <t>483,388</t>
  </si>
  <si>
    <t>Celkem: 483,388=483,388 [A]</t>
  </si>
  <si>
    <t>Položka se nepoužívá pro prosté vysypání zeminy na skládku. To je zahrnuto v ceně odvozu. Položka neobsahuje náklady na získání skládek ani na poplatky za skládku.</t>
  </si>
  <si>
    <t>175101101RT2</t>
  </si>
  <si>
    <t>Obsyp potrubí bez prohození sypaniny</t>
  </si>
  <si>
    <t>s dodáním štěrkopísku frakce 0 - 22 mm 
156*1,1*0,53 V1 
34*1,1*0,46 V1.1 
30*1,1*0,37 VP28 
4*1,1*0,39 VP2A 
2,5*1,5*0,53+2,5*4*0,53 JÁMY</t>
  </si>
  <si>
    <t>Celkem: 156*1,1*0,53=90,948 [A] 
Celkem: 34*1,1*0,46=17,204 [B] 
Celkem: 30*1,1*0,37=12,210 [C] 
Celkem: 4*1,1*0,39=1,716 [D] 
Celkem: 2,5*1,5*0,53+2,5*4*0,53=7,288 [E] 
Celkem: A+B+C+D+E=129,366 [F]</t>
  </si>
  <si>
    <t>Včetně dodávky kameniva</t>
  </si>
  <si>
    <t>Hloubení pro podzemní stěny, ražení a hloubení důlní</t>
  </si>
  <si>
    <t>199000002R00</t>
  </si>
  <si>
    <t>Poplatek za skládku horniny 1- 4, č. dle katal. odpadů 17 05 04</t>
  </si>
  <si>
    <t>1 m3 zeminy tř. 3 váží 1,83 t 1 m3 zeminy tř. 4 váží 1,95</t>
  </si>
  <si>
    <t>275362021R00</t>
  </si>
  <si>
    <t>Výztuž základových patek ze svařovaných sítí KARI</t>
  </si>
  <si>
    <t>KARI 8/150             
4*0,75*0,75*4,4/1000 N-KOLENO</t>
  </si>
  <si>
    <t>Celkem: 4*0,75*0,75*4,4/1000=0,010 [A]</t>
  </si>
  <si>
    <t>V položce jsou zakalkulovány náklady na dodání sítí ve svitcích nebo plošně rovných sítí typu KARI, jejich uložení a případné stříhání a její vyvázání nebo přivaření bodovými svary. Položka neobsahuje ohýbání sítí do hran</t>
  </si>
  <si>
    <t>Podkladní a vedlejší konstrukce (kromě vozovek a železničního svršku)</t>
  </si>
  <si>
    <t>451572111R00</t>
  </si>
  <si>
    <t>Lože pod potrubí z kameniva těženého 0 - 4 mm</t>
  </si>
  <si>
    <t>156*1,1*0,1 V1 
34*1,1*0,1 V1.1 
30*1,1*0,1 VP28 
4*1,1*0,1 VP2A 
2,5*1,5*0,32+2,5*4*0,32 JÁMY</t>
  </si>
  <si>
    <t>Celkem: 156*1,1*0,1=17,160 [A] 
Celkem: 34*1,1*0,1=3,740 [B] 
Celkem: 30*1,1*0,1=3,300 [C] 
Celkem: 4*1,1*0,1=0,440 [D] 
Celkem: 2,5*1,5*0,32+2,5*4*0,32=4,400 [E] 
Celkem: A+B+C+D+E=29,040 [F]</t>
  </si>
  <si>
    <t>Položka je určena pro práce v otevřeném výkopu, pro práce ve štole se k položce používá příplatek 45154-1192</t>
  </si>
  <si>
    <t>452313151R00</t>
  </si>
  <si>
    <t>Bloky pro potrubí z betonu C 20/25</t>
  </si>
  <si>
    <t>7*0,343+4*0,106</t>
  </si>
  <si>
    <t>Celkem: 7*0,343+4*0,106=2,825 [A]</t>
  </si>
  <si>
    <t>Položka je určena pro práce v otevřeném výkopu, pro práce ve štole se k položce používá příplatek 45231-3192</t>
  </si>
  <si>
    <t>452353101R00</t>
  </si>
  <si>
    <t>Bednění bloků pod potrubí</t>
  </si>
  <si>
    <t>7*1,56+4*0,73</t>
  </si>
  <si>
    <t>Celkem: 7*1,56+4*0,73=13,840 [A]</t>
  </si>
  <si>
    <t>Položka je určena pro práce v otevřeném výkopu, pro práce ve štole se k položce používá příplatek 45235-1192.  V položkách jsou zakalkulovány i náklady na odbednění a nátěr proti přilnavosti betonu</t>
  </si>
  <si>
    <t>85</t>
  </si>
  <si>
    <t>Potrubí z trub litinových</t>
  </si>
  <si>
    <t>857242121R00</t>
  </si>
  <si>
    <t>Montáž tvarovek litin. jednoos.přír. výkop DN 80</t>
  </si>
  <si>
    <t>4+4+1+1+1</t>
  </si>
  <si>
    <t>Celkem: 4+4+1+1+1=11,000 [A]</t>
  </si>
  <si>
    <t>Položka je určena pro montáž litinových tvarovek na potrubí litinovém tlakovém přírubovém jednoosých v otevřeném výkopu, v otevřeném kanálu nebo v šachtě.  V položce nejsou zakalkulovány náklady na dodávku tvarovek; tyto tvarovky se oceňují ve speciifikaci. Ztratné se doporučuje ve výši 1 %</t>
  </si>
  <si>
    <t>857312121R00</t>
  </si>
  <si>
    <t>Montáž tvarovek litin. jednoos. přír. výkop DN 150</t>
  </si>
  <si>
    <t>857352121R00</t>
  </si>
  <si>
    <t>Montáž tvarovek litin. jednoos. přír. výkop DN 200</t>
  </si>
  <si>
    <t>857354121R00</t>
  </si>
  <si>
    <t>Montáž tvarovek litin. odboč. přír. výkop DN 200</t>
  </si>
  <si>
    <t>1+6</t>
  </si>
  <si>
    <t>Celkem: 1+6=7,000 [A]</t>
  </si>
  <si>
    <t>Položka je určena pro montáž litinových tvarovek na potrubí litinovém tlakovém přírubovém, odbočných, v otevřeném výkopu, v otevřeném kanálu nebo v šachtě.  V položce nejsou zakalkulovány náklady na dodávku tvarovek; tyto tvarovky se oceňují ve speciifikaci. Ztratné se doporučuje ve výši 1 %</t>
  </si>
  <si>
    <t>857601104R00</t>
  </si>
  <si>
    <t>Montáž tvarovek jednoosých, tvárná litina DN 150</t>
  </si>
  <si>
    <t>Položka je určena pro montáž tvarovek jednoosých s pružnými spoji ve výkopu. Pro blokované spoje se cena zvýší o 15 - 20 %. V položce nejsou zakalkulovány náklady na dodávku tvarovek; tyto tvarovky se oceňují ve speciifikaci. Ztratné se doporučuje ve výši 1 %</t>
  </si>
  <si>
    <t>857601105R00</t>
  </si>
  <si>
    <t>Montáž tvarovek jednoosých, tvárná litina DN 200</t>
  </si>
  <si>
    <t>87</t>
  </si>
  <si>
    <t>Potrubí z trub plastických, skleněných a čedičových</t>
  </si>
  <si>
    <t>871511101R00</t>
  </si>
  <si>
    <t>Montáž plast.potrubí s elektro.vinutím do DN 150 mm</t>
  </si>
  <si>
    <t>34+4+30+14,5</t>
  </si>
  <si>
    <t>Celkem: 34+4+30+14,5=82,500 [A]</t>
  </si>
  <si>
    <t>V položce je uvažováno s jedním spojem na 6 m potrubí. Případné další spoje se dorozpočtují přirážkou za každý další spoj pol. 871 51-2.... V položce není zakalkulována dodávka trub, spojek a tvarovek. Jejich dodávka se oceňuje ve specifikaci. Montáž tvarovek se oceňuje pol. č. 871 51-2...  podle množství a průměru potřebných spojů, popřípadě individuální kalkulací</t>
  </si>
  <si>
    <t>871511102R00</t>
  </si>
  <si>
    <t>Montáž plast.potrubí s elektro.vinutím DN 200 mm</t>
  </si>
  <si>
    <t>160+26</t>
  </si>
  <si>
    <t>Celkem: 160+26=186,000 [A]</t>
  </si>
  <si>
    <t>871511103R00</t>
  </si>
  <si>
    <t>Montáž plast.potrubí s elektro.vinutím DN 250 mm</t>
  </si>
  <si>
    <t>871512101R00</t>
  </si>
  <si>
    <t>Přirážka za 1 spoj elektrotvarovky do DN 150</t>
  </si>
  <si>
    <t>Cena vyjadřuje náklady na jeden spoj. Montáž elektrotvarovky se ocení příslušným počtem spojů = napojení. V položce nejsou zakalkulovány náklady na dodání elektrotvarovek; elektrotvarovky se oceňují ve specifikaci</t>
  </si>
  <si>
    <t>871512102R00</t>
  </si>
  <si>
    <t>Přirážka za 1 spoj elektrotvarovky DN 200</t>
  </si>
  <si>
    <t>100</t>
  </si>
  <si>
    <t>Celkem: 100=100,000 [A]</t>
  </si>
  <si>
    <t>871512103R00</t>
  </si>
  <si>
    <t>Přirážka za 1 spoj elektrotvarovky DN 250</t>
  </si>
  <si>
    <t>89</t>
  </si>
  <si>
    <t>Ostatní konstrukce a práce na trubním vedení</t>
  </si>
  <si>
    <t>891211111R00</t>
  </si>
  <si>
    <t>Montáž vodovodních šoupátek ve výkopu DN 50</t>
  </si>
  <si>
    <t>Položka je určena pro montáž vodovodních šoupátek v otevřeném výkopu nebo v šachtách s osazením zemní soupravy (bez poklopů). V položce jsou zakalkulovány i náklady na vytvoření otvorů ve stropech šachet pro prostup zemních souprav šoupátek.  V položce nejsou zakalkulovány náklady na: - dodání šoupátek, zemních souprav a šoupátkových klíčů; tyto armatury se oceňují ve specifikaci; ztratné se doporučuje ve výši 1 %.  - podkladní bloky pod armatury, které se oceňují příslušnými položkami souborů 452 Podkladní a zajišťovací konstrukce včetně bednění části A01 tohoto sborníku - osazení šoupátkových poklopů, které se oceňuje položkami souboru 89940 Osazení poklopů litinových části A01 tohoto sborníku</t>
  </si>
  <si>
    <t>891241111R00</t>
  </si>
  <si>
    <t>Montáž vodovodních šoupátek ve výkopu DN 80</t>
  </si>
  <si>
    <t>Celkem: 5=5,000 [A]</t>
  </si>
  <si>
    <t>891247111R00</t>
  </si>
  <si>
    <t>Montáž hydrantů podzemních DN 80</t>
  </si>
  <si>
    <t>Položka je určena pro montáž hydrantů podzemních (bez osazení poklopů) na potrubí. V položce nejsou zakalkulovány náklady na: - dodání hydrantů a hydrantových klíčů; tyto armatury se oceňují ve specifikaci; ztratné se doporučuje ve výši 1 % - podkladní bloky pod armatury, které se oceňují příslušnými položkami souborů 452 Podkladní a zajišťovací konstrukce včetně bednění části A01 tohoto sborníku - obsyp odvodňovacího zařízení hydrantů ze štěrku nebo štěrkopísku; obsyp se oceňuje příslušnými položkami souboru 451 Lože pod potrubí, stoky a drobné objekty části A01 tohoto sborníku. - osazení hydrantových poklopů; osazení poklopů se oceňuje příslušnými položkami souboru 89940 Osazení poklopů litinových části A01 tohoto sborníku4</t>
  </si>
  <si>
    <t>891311111R00</t>
  </si>
  <si>
    <t>Montáž vodovodních šoupátek ve výkopu DN 150</t>
  </si>
  <si>
    <t>891351111R00</t>
  </si>
  <si>
    <t>Montáž vodovodních šoupátek ve výkopu DN 200</t>
  </si>
  <si>
    <t>892233111R00</t>
  </si>
  <si>
    <t>Desinfekce vodovodního potrubí DN 70</t>
  </si>
  <si>
    <t>Celkem: 30=30,000 [A]</t>
  </si>
  <si>
    <t>V položce jsou zakalkulovány náklady na napuštění a vypuštění vody, dodání vody a desinfekčního prostředku a na bakteriologický rozbor vody</t>
  </si>
  <si>
    <t>892241111R00</t>
  </si>
  <si>
    <t>Tlaková zkouška vodovodního potrubí DN 80</t>
  </si>
  <si>
    <t>30+4</t>
  </si>
  <si>
    <t>Celkem: 30+4=34,000 [A]</t>
  </si>
  <si>
    <t>V položce jsou započteny náklady na přísun, montáž, demontáž a odsun zkoušecího čerpadla, napuštění tlakovou vodou a dodání vody pro tlakovou zkoušku</t>
  </si>
  <si>
    <t>892273111R00</t>
  </si>
  <si>
    <t>Desinfekce vodovodního potrubí DN 125</t>
  </si>
  <si>
    <t>892351111R00</t>
  </si>
  <si>
    <t>Tlaková zkouška vodovodního potrubí DN 200</t>
  </si>
  <si>
    <t>160+26+34</t>
  </si>
  <si>
    <t>Celkem: 160+26+34=220,000 [A]</t>
  </si>
  <si>
    <t>892353111R00</t>
  </si>
  <si>
    <t>Desinfekce vodovodního potrubí DN 200</t>
  </si>
  <si>
    <t>899401112R00</t>
  </si>
  <si>
    <t>Osazení poklopů litinových šoupátkových</t>
  </si>
  <si>
    <t>1+1+5+1</t>
  </si>
  <si>
    <t>Celkem: 1+1+5+1=8,000 [A]</t>
  </si>
  <si>
    <t>V položkách osazení poklopů jsou zakalkulovány i náklady na jejich podezdění.  V položkách nejsou zakalkulovány náklady na dodání poklopů; Tyto náklady se oceňují ve specifikaci. Ztratné se nestanoví</t>
  </si>
  <si>
    <t>899401113R00</t>
  </si>
  <si>
    <t>Osazení poklopů litinových hydrantových</t>
  </si>
  <si>
    <t>899431111R00</t>
  </si>
  <si>
    <t>Výšková úprava do 20 cm, zvýšení krytu šoupěte</t>
  </si>
  <si>
    <t>899731112R00</t>
  </si>
  <si>
    <t>Vodič signalizační CYY 2,5 mm2</t>
  </si>
  <si>
    <t>160+26+34+30+4</t>
  </si>
  <si>
    <t>Celkem: 160+26+34+30+4=254,000 [A]</t>
  </si>
  <si>
    <t>90</t>
  </si>
  <si>
    <t>Hodinové zúčtovací sazby (HZS)</t>
  </si>
  <si>
    <t>909      R00</t>
  </si>
  <si>
    <t>Hzs-nezmeritelne stavebni prace</t>
  </si>
  <si>
    <t>Platnost hodinových zúčtovacích sazeb  Hodinovými zúčtovacími sazbami (HZS) se oceňují: a) předběžné obhlídky pracoviště vyžádané objednatelem, b) průzkumné práce na kulturních památkách, sloužící pro získání podkladů k rekonstrukci kulturní památky, c) revize stavebních objektů nebo jejich části, jejichž oprava se oceňuje podle stavebních ceníků, d) práce při havarijních a živelních pohromách prováděné bez projektové dokumentace nebo na základě zjednodušené projektové dokumentace bez rozpočtu, e) práce v rozsahu vymezeném v jednotlivých cenících f) práce prováděné výškovými specialisty a potápěči, g) práce zařazované do hlavy IV souhrnného rozpočtu staveb, prováděné jako součást stavebních objektů, pokud je nelze ocenit položkami stavebních ceníků.  Na základě písemné dohody mezi zhotovitele a objednatelem je možno ocenit stavební práce pomocí HZS jde-li o: a) stavební práce prováděné bez projektové dokumentace, b) práce, pro které není ve stavebních cenících položka.  Pří použití hodinových zúčtovacích sazeb se oceňuje: a) počet skutečně odpracovaných hodin všech pracovníků včetně času vynaloženého na předběžnou obhlídku pracoviště za účelem zjištění rozsahu prací, objednatelem potvrzených ve stavebním deníku, nebo samostatném dokladu, pokud se stavební deník nevede, b) přímý materiál,  c) náklady na provoz stavebních strojů, d) ostatní přímé náklady.  Počet odpracovaných hodin jednotlivých pracovníků se zaokrouhlí: a) na půlhodinu, trvá-li práce 30 minut nebo méně, b) na celou hodinu, trvá-li práce více než 30 minut.</t>
  </si>
  <si>
    <t>93</t>
  </si>
  <si>
    <t>Různé dokončovací konstrukce a práce inženýrských staveb</t>
  </si>
  <si>
    <t>936452111R00</t>
  </si>
  <si>
    <t>Výplň potrubí cementopopílkovou suspenzí do DN 100</t>
  </si>
  <si>
    <t>25 DN50 
5 DN80</t>
  </si>
  <si>
    <t>Celkem: 25=25,000 [A] 
Celkem: 5=5,000 [B] 
Celkem: A+B=30,000 [C]</t>
  </si>
  <si>
    <t>936452112R00</t>
  </si>
  <si>
    <t>Výplň potrubí cementopopílkovou suspenzí DN 150</t>
  </si>
  <si>
    <t>24,5</t>
  </si>
  <si>
    <t>Celkem: 24,5=24,500 [A]</t>
  </si>
  <si>
    <t>936452113R00</t>
  </si>
  <si>
    <t>Výplň potrubí cementopopílkovou suspenzí DN 200</t>
  </si>
  <si>
    <t>183</t>
  </si>
  <si>
    <t>Celkem: 183=183,000 [A]</t>
  </si>
  <si>
    <t>969011141R00</t>
  </si>
  <si>
    <t>Vybourání vodovod., plynového vedení DN do 200 mm</t>
  </si>
  <si>
    <t>9,5</t>
  </si>
  <si>
    <t>Celkem: 9,5=9,500 [A]</t>
  </si>
  <si>
    <t>V položce není kalkulována manipulace se sutí, která se oceňuje samostatně položkami souboru 979.</t>
  </si>
  <si>
    <t>97</t>
  </si>
  <si>
    <t>Prorážení otvorů a ostatní bourací práce</t>
  </si>
  <si>
    <t>979100012RA0</t>
  </si>
  <si>
    <t>Odvoz suti a vyb.hmot do 10 km, vnitrost. 25 m</t>
  </si>
  <si>
    <t>1,09136</t>
  </si>
  <si>
    <t>Celkem: 1,09136=1,091 [A]</t>
  </si>
  <si>
    <t>H27</t>
  </si>
  <si>
    <t>Vedení trubní dálková a přípojná</t>
  </si>
  <si>
    <t>998276101R00</t>
  </si>
  <si>
    <t>Přesun hmot, trubní vedení plastová, otevř. výkop</t>
  </si>
  <si>
    <t>Celkem: 9,72356=9,724 [A]</t>
  </si>
  <si>
    <t>Položka je určena pro trubní vedení (vodovod nebo kanalizace) hloubené nebo ražené z trub z plastických hmot nebo sklolaminátových včetně drobných objektů. Platnost položky je vymezena pro nejmenší skladovací plochu 50 m2 + 1,30 m2/t, pro největší dopravní vzdálenost 15 m od hrany výkopu na povrchu nebo 15 m od okraje šachty k těžišti skládek na povrchu. V případech, kdy nejsou splněny tyto podmínky použije se příplatek - 6115 až - 6119</t>
  </si>
  <si>
    <t>Ostatní materiál</t>
  </si>
  <si>
    <t>273443880</t>
  </si>
  <si>
    <t>Manžeta na chráničky EPDM 63 x 160 mm</t>
  </si>
  <si>
    <t>K uzavření konců chráničky slouží manžety na chráničky. Manžety brání vnikání spodní vody a různých živočichů nebo nečistot do chráničky. Nasazují se na trubku v průběhu montáže a upevňují se utažením nerezových pásků, které jsou k manžetě přiloženy při dodání.  Manžeta je vyrobena ze syntetického kaučuku EPDM, který je odolný proti vlhkosti a jehož trvanlivost je pro dané účely vyhovující. Manžety jsou odlévány do forem a jsou tudíž celistvé bez jakýchkoliv spojů, což zvyšuje těsnost po správně provedené montáži.</t>
  </si>
  <si>
    <t>273443892</t>
  </si>
  <si>
    <t>Manžeta na chráničky EPDM 160 x 273(208) mm</t>
  </si>
  <si>
    <t>28314148</t>
  </si>
  <si>
    <t>Fólie výstražná pro vodu š. 300 mm MODRÁ(bílá)</t>
  </si>
  <si>
    <t>160+34+30+4</t>
  </si>
  <si>
    <t>Celkem: 160+34+30+4=228,000 [A]</t>
  </si>
  <si>
    <t>balení: cívka 250 m  VF-300</t>
  </si>
  <si>
    <t>28613105.M</t>
  </si>
  <si>
    <t>Elektrospojka d 63 mm SDR 11 PE 100 ELGEF Plus</t>
  </si>
  <si>
    <t>elektrotvarovka, 10 bar plyn/ 16 bar voda odstranitelný středový doraz, integrovaný držák  objednací číslo: 753-911-61</t>
  </si>
  <si>
    <t>28613108.M</t>
  </si>
  <si>
    <t>Elektrospojka d 160 mm SDR 11 PE 100 ELGEF Plus</t>
  </si>
  <si>
    <t>Celkem: 11=11,000 [A]</t>
  </si>
  <si>
    <t>elektrotvarovka, 10 bar plyn/ 16 bar voda  objednací číslo: 753-911-61</t>
  </si>
  <si>
    <t>28613109.M</t>
  </si>
  <si>
    <t>Elektrospojka d 225 mm SDR 11 PE 100 ELGEF Plus</t>
  </si>
  <si>
    <t>elektrotvarovka, 10 bar plyn/ 16 bar voda  objednací číslo: 753-911-62</t>
  </si>
  <si>
    <t>28613110.M</t>
  </si>
  <si>
    <t>Elektrospojka do d 315 mm SDR 11 PE 100 ELGEF Plus</t>
  </si>
  <si>
    <t>286134121</t>
  </si>
  <si>
    <t>Trubka tlaková AQUALINE RC1 PE 100, rozměr 63 x 5,8 mm, PN 16</t>
  </si>
  <si>
    <t>30 
ztratné 10%; 3</t>
  </si>
  <si>
    <t>Celkem: 30=30,000 [A] 
Celkem: 3=3,000 [B] 
Celkem: A+B=33,000 [C]</t>
  </si>
  <si>
    <t>RC1-063058/006 RC1-063058/100  Vodovodní PE tlaková trubka AQUALINE RC1 dle normy EN 12 201-2 Jednovrstvá - celý průřez stěny z PE 100RC Černá s modrými pruhy (doprava pitné a užitkové vody)  Použití: vhodná do otevřeného výkopu bez pískového lože (možnost bodového zatížení)  a pro méně náročné metody bezvýkopové pokládky  Tyč 6 m, návin 100</t>
  </si>
  <si>
    <t>286134129</t>
  </si>
  <si>
    <t>Trubka tlaková AQUALINE RC1 PE 100, rozměr 90 x 8,2 mm, PN 16</t>
  </si>
  <si>
    <t>4 
ztratné 10%; 0,4</t>
  </si>
  <si>
    <t>Celkem: 4=4,000 [A] 
Celkem: 0,4=0,400 [B] 
Celkem: A+B=4,400 [C]</t>
  </si>
  <si>
    <t>RC1-090082/006 RC1-090082/012 RC1-090082/100  Vodovodní PE tlaková trubka AQUALINE RC1 dle normy EN 12 201-2 Jednovrstvá - celý průřez stěny z PE 100RC Černá s modrými pruhy (doprava pitné a užitkové vody)  Použití: vhodná do otevřeného výkopu bez pískového lože (možnost bodového zatížení)  a pro méně náročné metody bezvýkopové pokládky  Tyč 6 m/12 m, návin 100</t>
  </si>
  <si>
    <t>286134137</t>
  </si>
  <si>
    <t>Trubka tlaková AQUALINE RC1 PE 100, rozměr 160 x 14,6 mm, PN 16</t>
  </si>
  <si>
    <t>34 
ztratné 10%; 3,4</t>
  </si>
  <si>
    <t>Celkem: 34=34,000 [A] 
Celkem: 3,4=3,400 [B] 
Celkem: A+B=37,400 [C]</t>
  </si>
  <si>
    <t>RC1-160146/006 RC1-160146/012 Vodovodní PE tlaková trubka AQUALINE RC1 dle normy EN 12 201-2 Jednovrstvá - celý průřez stěny z PE 100RC Černá s modrými pruhy (doprava pitné a užitkové vody)  Použití: vhodná do otevřeného výkopu bez pískového lože (možnost bodového zatížení)  a pro méně náročné metody bezvýkopové pokládky  Tyč 6 m/12</t>
  </si>
  <si>
    <t>286134241</t>
  </si>
  <si>
    <t>Trubka tlaková AQUALINE RC2 PE 100, rozměr 225 x 20,5 mm, PN 16</t>
  </si>
  <si>
    <t>160 
ztratné 10%; 16</t>
  </si>
  <si>
    <t>Celkem: 160=160,000 [A] 
Celkem: 16=16,000 [B] 
Celkem: A+B=176,000 [C]</t>
  </si>
  <si>
    <t>Vodovodní PE tlaková trubka AQUALINE RC2 (systém HERCULES od 250 mm) dle normy ČSN EN 12 201. Doprava pitné a užitkové vody. Dvouvrstvá pro lepší detekci poškození.  Dvouvrstvá: vnější vrstva PE 100RC modrá (10 % tloušťky), vnitřní vrstva PE 100RC černá (90 % tloušťky) Použití: vhodná do otevřeného výkopu bez pískového lože (možnost bodového zatížení) a pro méně náročné metody bezvýkopové pokládky Spoj: svařovaný na tupo, elektrosvařovaný, svěrná spojka  Tyč 12 m/6</t>
  </si>
  <si>
    <t>286134356</t>
  </si>
  <si>
    <t>Trubka vodovodní AQUALINE ROBUST PE 100 RC, rozměr 225 x 20,5 mm, PN 16</t>
  </si>
  <si>
    <t>26 PROTLAK 
ztratné 10%; 2,6</t>
  </si>
  <si>
    <t>Celkem: 26=26,000 [A] 
Celkem: 2,6=2,600 [B] 
Celkem: A+B=28,600 [C]</t>
  </si>
  <si>
    <t>28614066</t>
  </si>
  <si>
    <t>Chránička PEHD d 160 x 6,2 x 6000 mm</t>
  </si>
  <si>
    <t>14,5 
ztratné 10%; 1,45</t>
  </si>
  <si>
    <t>Celkem: 14,5=14,500 [A] 
Celkem: 1,45=1,450 [B] 
Celkem: A+B=15,950 [C]</t>
  </si>
  <si>
    <t>28614078</t>
  </si>
  <si>
    <t>Chránička PEHD d 280 x 10,7 x 6000 mm</t>
  </si>
  <si>
    <t>12 
ztratné 10%; 1,2</t>
  </si>
  <si>
    <t>Celkem: 12=12,000 [A] 
Celkem: 1,2=1,200 [B] 
Celkem: A+B=13,200 [C]</t>
  </si>
  <si>
    <t>2865350008</t>
  </si>
  <si>
    <t>Objímka distanční PEHD INTEGRA typ BR 59 - 69 mm, výška 35 mm</t>
  </si>
  <si>
    <t>Celkem: 17=17,000 [A]</t>
  </si>
  <si>
    <t>Vnější průměr: 59 - 69 mm, 6 prvků Výška distanční objímky: 35 mm. Šířka distanční objímky: 100 mm. Materiál: PE HD Provozní teplota: -20° až +80° C. Vzdálenost mezi distančními objímkami je 1,5 m (od začátku a od konce prostupu 0,15 m). Maximální obvodové zatížení: 200 kg.  Distanční objímky (vymezovací objímky) typu BR jsou určeny pro malé průměry potrubí od 32 mm do 173 mm. Výšky 15; 25; 35; 45 mm. Jsou celoplastové a mají válečky pro jednodušší nasouvání potrubí do chráničky. Jednotlivé segmenty se spojí pomocí jednoduchého háčkového zámku a konce se utáhnou pomocí plastových  stahovacích pásků. Pro případ pevnějšího uchycení objímky k potrubí lze přes prostřední  poutka utáhnout po celém obvodu další jeden nebo dva stahovací pásky</t>
  </si>
  <si>
    <t>2865350026</t>
  </si>
  <si>
    <t>Objímka distanční PEHD INTEGRA typ BR 153 - 163 mm, výška 35 mm</t>
  </si>
  <si>
    <t>Celkem: 14=14,000 [A]</t>
  </si>
  <si>
    <t>Vnější průměr: 153 - 163 mm, 15 prvků Výška distanční objímky: 35 mm. Šířka distanční objímky: 100 mm. Materiál: PE HD Provozní teplota: -20° až +80° C. Vzdálenost mezi distančními objímkami je 1,5 m (od začátku a od konce prostupu 0,15 m). Maximální obvodové zatížení: 200 kg.  Distanční objímky (vymezovací objímky) typu BR jsou určeny pro malé průměry potrubí od 32 mm do 173 mm. Výšky 15; 25; 35; 45 mm. Jsou celoplastové a mají válečky pro jednodušší nasouvání potrubí do chráničky. Jednotlivé segmenty se spojí pomocí jednoduchého háčkového zámku a konce se utáhnou pomocí plastových  stahovacích pásků. Pro případ pevnějšího uchycení objímky k potrubí lze přes prostřední  poutka utáhnout po celém obvodu další jeden nebo dva stahovací pásky</t>
  </si>
  <si>
    <t>286536195</t>
  </si>
  <si>
    <t>Oblouk 11° PE100 RC SDR11 typ L  160 x 14,6 mm</t>
  </si>
  <si>
    <t>Tvarovky pro svařování na tupo, typ L. Tvarově stabilní, černé univerzální oblouky jsou vyrobeny zmateriálu PE100 RC, který vyhovuje požadavkům pro všechna média potrubí, jako je pitná voda, kanalizace a plyn. Poloměr ohybu oblouků 1,5 x d. Pro pokládku bez pískového lože.  SDR11, PN 16 (voda), PN 10 (plyn)  FFD91017</t>
  </si>
  <si>
    <t>83</t>
  </si>
  <si>
    <t>286536198</t>
  </si>
  <si>
    <t>Oblouk 11° PE100 RC SDR11 typ L  225 x 20,5 mm</t>
  </si>
  <si>
    <t>Tvarovky pro svařování na tupo, typ L. Tvarově stabilní, černé univerzální oblouky jsou vyrobeny zmateriálu PE100 RC, který vyhovuje požadavkům pro všechna média potrubí, jako je pitná voda, kanalizace a plyn. Poloměr ohybu oblouků 1,5 x d. Pro pokládku bez pískového lože.  SDR11, PN 16 (voda), PN 10 (plyn)  FFD91020</t>
  </si>
  <si>
    <t>84</t>
  </si>
  <si>
    <t>4059099900001</t>
  </si>
  <si>
    <t>Marker pro označení nekovového vedení MAR 100-3D</t>
  </si>
  <si>
    <t>Kulatý analogový marker pro označení tras nemetalických vedení a všech významných bodů na nich. Také vhodným řešením pro označení strategických míst na metalických sítích, které by se klasickým trasováním těžko dohledávaly.  Vnější obal z PE pro zvýšení mechanické odolnosti. Různé barevné kombinace</t>
  </si>
  <si>
    <t>42200750</t>
  </si>
  <si>
    <t>Poklop uliční šoupátkový - voda</t>
  </si>
  <si>
    <t>Vodárenské armatury materiál: šedá litina GG 200 bitumenovaná</t>
  </si>
  <si>
    <t>86</t>
  </si>
  <si>
    <t>42200760</t>
  </si>
  <si>
    <t>Poklop k podzemnímu hydrantu - voda</t>
  </si>
  <si>
    <t>42228300</t>
  </si>
  <si>
    <t>Šoupátko DN 50 přírubové - voda</t>
  </si>
  <si>
    <t>Šoupátko přírubové - měkcetěsnící klínové šoupátko s hladkým a volným průtokovým kanálem PN 10 vhodné pro instalaci do země standardní provedení: bez ručního kola a zemní soupravy</t>
  </si>
  <si>
    <t>88</t>
  </si>
  <si>
    <t>42228310</t>
  </si>
  <si>
    <t>Šoupátko DN 80 přírubové - voda</t>
  </si>
  <si>
    <t>Šoupátko přírubové - měkcetěsnící klínové šoupátko s hladkým a volným průtokovým kanálem PN 10 vhodné pro instalaci do země standardní provedení: bez ručního kola a zemní souprav</t>
  </si>
  <si>
    <t>42228314</t>
  </si>
  <si>
    <t>Šoupátko DN 150 přírubové - voda</t>
  </si>
  <si>
    <t>42228315</t>
  </si>
  <si>
    <t>Šoupátko DN 200 přírubové - voda</t>
  </si>
  <si>
    <t>91</t>
  </si>
  <si>
    <t>422737412</t>
  </si>
  <si>
    <t>Hydrant HAWLE podzemní DUO K240, DN 80, krycí hloubka 1,5 m</t>
  </si>
  <si>
    <t>PODZEMNÍ HYDRANT DUO s dvojitým uzavíráním  DN80, krytí potrubí 1,5 m</t>
  </si>
  <si>
    <t>92</t>
  </si>
  <si>
    <t>42293250</t>
  </si>
  <si>
    <t>Souprava zemní teleskopická , DN 50 - 100, krycí hloubka 1,3 - 1,8 m</t>
  </si>
  <si>
    <t>Celkem: 6=6,000 [A]</t>
  </si>
  <si>
    <t>Souprava zemní  Zemní soupravy  tuhé nebo teleskopické pro šoupátka  a Combi-armatury DN 50 - 200  teleskopické 1,30-1,80 m • •  jmenovitá světlost 50 - 100mm krytí potrubí 1,3 - 1,8 m  1 zemní souprava pro více dimenzí šoupat  Chránička s integrovaným spojovacím mechanismem  Žádné další upevňovní (šroubem, kolíčkem) není již třeba  Všechny zemní soupravy (tuhé i teleskopické) jsou chráněny před vniknutím nečistot a povrchové vody.  Teleskopická zemní souprava umožňuje plynulé přizpůsobování uličnímu povrchu.  Toto se provádí roztahováním nebo zasouváním teleskopické trubky a klíčové tyče.  Veškeré svislé tlaky se zachycují teleskopickým účinkem, čímž se zamezí poškození potrubí a armatury.  Dodává se s uličním poklopem a základní deskou nebo bez.</t>
  </si>
  <si>
    <t>42293255</t>
  </si>
  <si>
    <t>Souprava zemní teleskopická , DN 125 - 150, krycí hloubka 1,3 - 1,8 m</t>
  </si>
  <si>
    <t>Souprava zemní   Zemní soupravy  tuhé nebo teleskopické pro šoupátka a Combi-armatury DN 50 - 200  teleskopické 1,30-1,80 m • •  jmenovitá světlost 125 - 150mm krytí potrubí 1,3 - 1,8 m  1 zemní souprava pro více dimenzí šoupat  Chránička s integrovaným spojovacím mechanismem  Žádné další upevňovní (šroubem, kolíčkem) není již třeba  Všechny zemní soupravy (tuhé i teleskopické) jsou chráněny před vniknutím nečistot a povrchové vody.  Teleskopická zemní souprava umožňuje plynulé přizpůsobování uličnímu povrchu.  Toto se provádí roztahováním nebo zasouváním teleskopické trubky a klíčové tyče.  Veškeré svislé tlaky se zachycují teleskopickým účinkem, čímž se zamezí poškození potrubí a armatury.  Dodává se s uličním poklopem a základní deskou nebo bez.</t>
  </si>
  <si>
    <t>94</t>
  </si>
  <si>
    <t>42293260</t>
  </si>
  <si>
    <t>Souprava zemní teleskopická , DN 200, krycí hloubka 1,3 - 1,8 m</t>
  </si>
  <si>
    <t>Souprava zemní  Zemní soupravy  tuhé nebo teleskopické pro šoupátka a Combi-armatury DN 50 - 200 teleskopické 1,30-1,80 m • •  jmenovitá světlost 200mm krytí potrubí 1,35 - 1,8 m  1 zemní souprava pro více dimenzí šoupat  Chránička s integrovaným spojovacím mechanismem  Žádné další upevňovní (šroubem, kolíčkem) není již třeba  Všechny zemní soupravy (tuhé i teleskopické) jsou chráněny před vniknutím nečistot a povrchové vody.  Teleskopická zemní souprava umožňuje plynulé přizpůsobování uličnímu povrchu.  Toto se provádí roztahováním nebo zasouváním teleskopické trubky a klíčové tyče.  Veškeré svislé tlaky se zachycují teleskopickým účinkem, čímž se zamezí poškození potrubí a armatury.  Dodává se s uličním poklopem a základní deskou nebo bez.</t>
  </si>
  <si>
    <t>95</t>
  </si>
  <si>
    <t>422935306</t>
  </si>
  <si>
    <t>Spojka HAWLE Synoflex 7974, DN 150</t>
  </si>
  <si>
    <t>Spojka jištěná proti posunu  pro všechny standardní materiály potrubí s velkým rozsahem vnějších průměrů potrubí a úhlovým vychýlením. vhodné pro všechny druhy potrubí používané ve vodárenství (litina, ocel, PE, PVC a AC)  Konstrukční charakteristiky  • multitoleranční spojky SYNOFLEX s jištěním proti posunu jsou vhodné pro všechny druhy potrubí používané ve vodárenství (litina, ocel, PE, PVC a AC) • dle EN 14525 • flexibilní těsnění • flexibilní SYNOFLEX kroužek • jisticí prvky jsou pevně namontovány na každém segmentu SYNOFLEX kroužku • šrouby lze montovat i otočené o 180° • zajištění hlav šroubů proti pootočení • úhlové vychýlení max. 8°(+/- 4° na každé hrdlo) • pro jištění tahových sil na PE (PE ? SDR 17) potrubí je doporučená instalace rozpěrných pouzder č. 6035  materiál tělo z tvárné litiny s epoxidovou povrchovou úpravou upínací kroužek z tvárné litiny s epoxidovou povrchovou úpravou těsnění z elastomeru SYNOFLEX kroužek z POM šrouby a matice z nerezové oceli s povrchovou úpravou proti zadírání zajištění hlav šroubů z oceli s ochrannou krytkou z elastomeru distanční objímky z plastu rozpěrné pouzdro z nerezové oceli (č. 6035) jisticí prvek z nekorodující oceli segment SYNOFLEX kroužku z POM</t>
  </si>
  <si>
    <t>422935307</t>
  </si>
  <si>
    <t>Spojka HAWLE Synoflex 7974, DN 200</t>
  </si>
  <si>
    <t>422935320</t>
  </si>
  <si>
    <t>Spojka HAWLE Synoflex s přírubou 7994, DN 50</t>
  </si>
  <si>
    <t>Spojka s přírubou jištěná proti posunu pro všechny standardní materiály potrubí s velkým rozsahem vnějších průměrů potrubí a úhlovým vychýlením PROVEDENÍ: hrdlo - příruba dle EN 14 525 příruba a opěrný kroužek: dle EN 1092-2 PN10 (případně PN16) tělo a přítlačný kroužek: z tvárné litny EN-GJS-400 s povrchovou úpravou vířivým slinováním flexibilní těsnění: z elastomeru dle EN 681-1 (vhodné pro pitnou vodu) flexibilní Synoflex kroužek: z POM sestaven z jednotlivých segmentů jistící prvky: z nekorodující oceli na každém segmentu kroužku šrouby a matice: z nerezové oceli s povrchovou úpravou proti zadírání podložky: z nerezové oceli s ochrannou krytkou z elastomeru šrbouby: lze použít i otočené o 180° distanční objímky: z plastu úhlové vychýlení (ČSN EN 14 525) pro jištění tahových sil na PE potrubí doporučujeme instalaci rozpěrných pouzder (č. 6035, 6036)</t>
  </si>
  <si>
    <t>98</t>
  </si>
  <si>
    <t>422935322</t>
  </si>
  <si>
    <t>Spojka HAWLE Synoflex s přírubou 7994, DN 80</t>
  </si>
  <si>
    <t>99</t>
  </si>
  <si>
    <t>422935325</t>
  </si>
  <si>
    <t>Spojka HAWLE Synoflex s přírubou 7994, DN 150</t>
  </si>
  <si>
    <t>422935326</t>
  </si>
  <si>
    <t>Spojka HAWLE Synoflex s přírubou 7994, DN 200</t>
  </si>
  <si>
    <t>101</t>
  </si>
  <si>
    <t>55251212</t>
  </si>
  <si>
    <t>Trouba přírubová litinová Duktus FF DN 80 mm EWS, délka 200 mm</t>
  </si>
  <si>
    <t>Trouba přírubová z tvárné litiny, tlakovodní, vnitřní a vnější protikorózní ochrana práškovým epoxidem EW</t>
  </si>
  <si>
    <t>102</t>
  </si>
  <si>
    <t>55259811</t>
  </si>
  <si>
    <t>Přechod přírubový Duktus FFR DN 80/ 50 EWS</t>
  </si>
  <si>
    <t>Tvárná litina L = 200 m</t>
  </si>
  <si>
    <t>103</t>
  </si>
  <si>
    <t>552599957</t>
  </si>
  <si>
    <t>Tvarovka přírubová s přírubovou odbočkou Duktus T DN 200/80</t>
  </si>
  <si>
    <t>Tvárná litina</t>
  </si>
  <si>
    <t>104</t>
  </si>
  <si>
    <t>552599960</t>
  </si>
  <si>
    <t>Tvarovka přírubová s přírubovou odbočkou Duktus T DN 200/150</t>
  </si>
  <si>
    <t>105</t>
  </si>
  <si>
    <t>5526009702</t>
  </si>
  <si>
    <t>Koleno přírubové s patkou Duktus N DN 80</t>
  </si>
  <si>
    <t>106</t>
  </si>
  <si>
    <t>59691002.A</t>
  </si>
  <si>
    <t>Recyklát betonový 16/32</t>
  </si>
  <si>
    <t>(197,34+4,31+11,5+55,35+51,15+5,324)*2,2</t>
  </si>
  <si>
    <t>Celkem: (197,34+4,31+11,5+55,35+51,15+5,324)*2,2=714,943 [A]</t>
  </si>
  <si>
    <t>na objednávku</t>
  </si>
  <si>
    <t>M23</t>
  </si>
  <si>
    <t>Montáže potrubí</t>
  </si>
  <si>
    <t>107</t>
  </si>
  <si>
    <t>230194005R00</t>
  </si>
  <si>
    <t>Utěsnění chráničky manžetou DN 150</t>
  </si>
  <si>
    <t>108</t>
  </si>
  <si>
    <t>230194008R00</t>
  </si>
  <si>
    <t>Utěsnění chráničky manžetou DN 250</t>
  </si>
  <si>
    <t>109</t>
  </si>
  <si>
    <t>230195031R00</t>
  </si>
  <si>
    <t>Montáž distanční objímky segmentových d 160-179 mm</t>
  </si>
  <si>
    <t>110</t>
  </si>
  <si>
    <t>230195037R00</t>
  </si>
  <si>
    <t>Montáž distanční objímky segmentových d 281-300 mm</t>
  </si>
  <si>
    <t>111</t>
  </si>
  <si>
    <t>230200120R00</t>
  </si>
  <si>
    <t>Nasunutí potrubní sekce do chráničky, DN 150</t>
  </si>
  <si>
    <t>14,5</t>
  </si>
  <si>
    <t>Celkem: 14,5=14,500 [A]</t>
  </si>
  <si>
    <t>112</t>
  </si>
  <si>
    <t>230200122R00</t>
  </si>
  <si>
    <t>Nasunutí potrubní sekce do chráničky, DN 250</t>
  </si>
  <si>
    <t>Celkem: 12m=12,000 [A]</t>
  </si>
  <si>
    <t>Přesuny sutí</t>
  </si>
  <si>
    <t>113</t>
  </si>
  <si>
    <t>979999999R00</t>
  </si>
  <si>
    <t>Poplatek za ukládku suť do 10 % příměsí (skup.170107)</t>
  </si>
  <si>
    <t>kusovost do 1600 cm2</t>
  </si>
  <si>
    <t>SO 16-61</t>
  </si>
  <si>
    <t>NTL PLYNOVOD (GASNET)</t>
  </si>
  <si>
    <t>SO 16-61.1</t>
  </si>
  <si>
    <t>NTL PLYNOVOD</t>
  </si>
  <si>
    <t xml:space="preserve">  SO 16-61.1</t>
  </si>
  <si>
    <t>HZS20052xR</t>
  </si>
  <si>
    <t>revize přípojek a OPZ</t>
  </si>
  <si>
    <t>KPL</t>
  </si>
  <si>
    <t>OST20052xR</t>
  </si>
  <si>
    <t>odstavení/zprovoznění uživatelů OPZ</t>
  </si>
  <si>
    <t>odstavení uživatelů OPZ</t>
  </si>
  <si>
    <t>115101201</t>
  </si>
  <si>
    <t>Čerpání vody na dopravní výšku do 10 m průměrný přítok do 500 l/min</t>
  </si>
  <si>
    <t>CS ÚRS 2024 01</t>
  </si>
  <si>
    <t>Čerpání vody na dopravní výšku do 10 m s uvažovaným průměrným přítokem do 500 l/min</t>
  </si>
  <si>
    <t>115101301</t>
  </si>
  <si>
    <t>Pohotovost čerpací soupravy pro dopravní výšku do 10 m přítok do 500 l/min</t>
  </si>
  <si>
    <t>DEN</t>
  </si>
  <si>
    <t>Pohotovost záložní čerpací soupravy pro dopravní výšku do 10 m s uvažovaným průměrným přítokem do 500 l/min</t>
  </si>
  <si>
    <t>119001401</t>
  </si>
  <si>
    <t>Dočasné zajištění potrubí ocelového nebo litinového DN do 200 mm</t>
  </si>
  <si>
    <t>Dočasné zajištění podzemního potrubí nebo vedení ve výkopišti ve stavu i poloze, ve kterých byla na začátku zemních prací a to s podepřením, vzepřením nebo vyvěšením, případně s ochranným bedněním, se zřízením a odstraněním zajišťovací konstrukce, s opotřebením hmot potrubí ocelového nebo litinového, jmenovité světlosti DN do 200 mm</t>
  </si>
  <si>
    <t>119001421</t>
  </si>
  <si>
    <t>Dočasné zajištění kabelů a kabelových tratí ze 3 volně ložených kabelů</t>
  </si>
  <si>
    <t>Dočasné zajištění podzemního potrubí nebo vedení ve výkopišti ve stavu i poloze, ve kterých byla na začátku zemních prací a to s podepřením, vzepřením nebo vyvěšením, případně s ochranným bedněním, se zřízením a odstraněním zajišťovací konstrukce, s opotřebením hmot kabelů a kabelových tratí z volně ložených kabelů a to do 3 kabelů</t>
  </si>
  <si>
    <t>131213701</t>
  </si>
  <si>
    <t>Hloubení nezapažených jam v soudržných horninách třídy těžitelnosti I skupiny 3 ručně</t>
  </si>
  <si>
    <t>Hloubení nezapažených jam ručně s urovnáním dna do předepsaného profilu a spádu v hornině třídy těžitelnosti I skupiny 3 soudržných</t>
  </si>
  <si>
    <t>na rozpojení propojení 
(3*2*2)*1=12,000 [A] 
(3.5*2*2)*1=14,000 [B] 
(2.5*2*2)*2=20,000 [C] 
(2*2*2)*3=24,000 [D] 
'na protlak 
(3*2*2)*1=12,000 [E] 
(4*2*2)*1=16,000 [F] 
Celkem: A+B+C+D+E+F=98,000 [G] 
98*0.4=39,200 [H] 
98*0.6=58,800 [I] 
39.2100% tř.3=39,200 [J]</t>
  </si>
  <si>
    <t>131251103</t>
  </si>
  <si>
    <t>Hloubení jam nezapažených v hornině třídy těžitelnosti I skupiny 3 objem do 100 m3 strojně</t>
  </si>
  <si>
    <t>Hloubení nezapažených jam a zářezů strojně s urovnáním dna do předepsaného profilu a spádu v hornině třídy těžitelnosti I skupiny 3 přes 50 do 100 m3</t>
  </si>
  <si>
    <t>58.8100% tř.3=58,800 [A]</t>
  </si>
  <si>
    <t>132212331</t>
  </si>
  <si>
    <t>Hloubení nezapažených rýh šířky do 2000 mm v soudržných horninách třídy těžitelnosti I skupiny 3 ručně</t>
  </si>
  <si>
    <t>Hloubení nezapažených rýh šířky přes 800 do 2 000 mm ručně s urovnáním dna do předepsaného profilu a spádu v hornině třídy těžitelnosti I skupiny 3 soudržných</t>
  </si>
  <si>
    <t>plynovod dn160 PE' 
10*0.9*1.5=13,500 [A] 
119*0.9*1.5=160,650 [B] 
29*0.9*1.5=39,150 [C] 
'přípojka dn 90 PE' 
22*0.9*1.4=27,720 [D] 
6*0.9*1.4=7,560 [E] 
1*0.9*1.4=1,260 [F] 
'demontáž ocelového potrubí' 
23*0.9*1.4=28,980 [G] 
135*0.9*1.4=170,100 [H] 
2*0.9*1.4=2,520 [I] 
Celkem: A+B+C+D+E+F+G+H+I=451,440 [J] 
451.44*0.3=135,432 [K] 
451.44*0.7=316,008 [L] 
135.432100% tř.3=135,432 [M]</t>
  </si>
  <si>
    <t>132251254</t>
  </si>
  <si>
    <t>Hloubení rýh nezapažených š do 2000 mm v hornině třídy těžitelnosti I skupiny 3 objem do 500 m3 strojně</t>
  </si>
  <si>
    <t>Hloubení nezapažených rýh šířky přes 800 do 2 000 mm strojně s urovnáním dna do předepsaného profilu a spádu v hornině třídy těžitelnosti I skupiny 3 přes 100 do 500 m3</t>
  </si>
  <si>
    <t>316.008100% tř.3=316,008 [A]</t>
  </si>
  <si>
    <t>141721218</t>
  </si>
  <si>
    <t>Řízený zemní protlak délky do 50 m hl do 6 m se zatažením potrubí průměru vrtu přes 280 do 315 mm v hornině třídy těžitelnosti I a II skupiny 1 až 4</t>
  </si>
  <si>
    <t>Řízený zemní protlak délky protlaku do 50 m v hornině třídy těžitelnosti I a II, skupiny 1 až 4 včetně zatažení trub v hloubce do 6 m průměru vrtu přes 280 do 315 mm</t>
  </si>
  <si>
    <t>151101101</t>
  </si>
  <si>
    <t>Zřízení příložného pažení a rozepření stěn rýh hl do 2 m</t>
  </si>
  <si>
    <t>Zřízení pažení a rozepření stěn rýh pro podzemní vedení příložné pro jakoukoliv mezerovitost, hloubky do 2 m</t>
  </si>
  <si>
    <t>158*2*1.5=474,000 [A] 
29*2*1.4=81,200 [B] 
(3+3+2+2)*2*1=20,000 [C] 
(3.5+3.5+2+2)*2*1=22,000 [D] 
(2.5+2.5+2+2)*2*2=36,000 [E] 
(2+2+2+2)*2*3=48,000 [F] 
(3+3+2+2)*2*1=20,000 [G] 
(4+4+2+2)*2*1=24,000 [H] 
Celkem: A+B+C+D+E+F+G+H=725,200 [I]</t>
  </si>
  <si>
    <t>151101111</t>
  </si>
  <si>
    <t>Odstranění příložného pažení a rozepření stěn rýh hl do 2 m</t>
  </si>
  <si>
    <t>Odstranění pažení a rozepření stěn rýh pro podzemní vedení s uložením materiálu na vzdálenost do 3 m od kraje výkopu příložné, hloubky do 2 m</t>
  </si>
  <si>
    <t>725.2=725,200 [A] 
Celkem: A=725,200 [B]</t>
  </si>
  <si>
    <t>162351103</t>
  </si>
  <si>
    <t>Vodorovné přemístění přes 50 do 500 m výkopku/sypaniny z horniny třídy těžitelnosti I skupiny 1 až 3</t>
  </si>
  <si>
    <t>Vodorovné přemístění výkopku nebo sypaniny po suchu na obvyklém dopravním prostředku, bez naložení výkopku, avšak se složením bez rozhrnutí z horniny třídy těžitelnosti I skupiny 1 až 3 na vzdálenost přes 50 do 500 m</t>
  </si>
  <si>
    <t>manipulace v rámci staveniště 
100.091=100,091 [A] 
449.349=449,349 [B] 
Celkem: A+B=549,440 [C]</t>
  </si>
  <si>
    <t>162751113</t>
  </si>
  <si>
    <t>Vodorovné přemístění přes 5 000 do 6000 m výkopku/sypaniny z horniny třídy těžitelnosti I skupiny 1 až 3</t>
  </si>
  <si>
    <t>Vodorovné přemístění výkopku nebo sypaniny po suchu na obvyklém dopravním prostředku, bez naložení výkopku, avšak se složením bez rozhrnutí z horniny třídy těžitelnosti I skupiny 1 až 3 na vzdálenost přes 5 000 do 6 000 m</t>
  </si>
  <si>
    <t>100.091+449.349=549,440 [A]</t>
  </si>
  <si>
    <t>167151111</t>
  </si>
  <si>
    <t>Nakládání výkopku z hornin třídy těžitelnosti I skupiny 1 až 3 přes 100 m3</t>
  </si>
  <si>
    <t>Nakládání, skládání a překládání neulehlého výkopku nebo sypaniny strojně nakládání, množství přes 100 m3, z hornin třídy těžitelnosti I, skupiny 1 až 3</t>
  </si>
  <si>
    <t>17120123xR</t>
  </si>
  <si>
    <t>Poplatek za uložení odpadu ze sypaniny na skládce</t>
  </si>
  <si>
    <t>549.44*1.79=983,498 [A]</t>
  </si>
  <si>
    <t>174151101</t>
  </si>
  <si>
    <t>Zásyp jam, šachet rýh nebo kolem objektů sypaninou se zhutněním</t>
  </si>
  <si>
    <t>Zásyp sypaninou z jakékoliv horniny strojně s uložením výkopku ve vrstvách se zhutněním jam, šachet, rýh nebo kolem objektů v těchto vykopávkách</t>
  </si>
  <si>
    <t>98=98,000 [A] 
451.44=451,440 [B] 
-100.091=- 100,091 [C] 
Celkem: A+B+C=449,349 [D]</t>
  </si>
  <si>
    <t>175111101</t>
  </si>
  <si>
    <t>Obsypání potrubí ručně sypaninou bez prohození, uloženou do 3 m</t>
  </si>
  <si>
    <t>Obsypání potrubí ručně sypaninou z vhodných hornin třídy těžitelnosti I a II, skupiny 1 až 4 nebo materiálem připraveným podél výkopu ve vzdálenosti do 3 m od jeho kraje pro jakoukoliv hloubku výkopu a míru zhutnění bez prohození sypaniny</t>
  </si>
  <si>
    <t>158*0.9*0.46=65,412 [A] 
29*0.9*0.39=10,179 [B] 
'obsyp v montážních jamách 
3*2*0.5*2=6,000 [C] 
3.5*2*0.5*1=3,500 [D] 
2.5*2*0.5*2=5,000 [E] 
2*2*0.5*3=6,000 [F] 
4*2*0.5*1=4,000 [G] 
Celkem: A+B+C+D+E+F+G=100,091 [H]</t>
  </si>
  <si>
    <t>19901006xR</t>
  </si>
  <si>
    <t>Zkouška zeminy pro uložení na skládku</t>
  </si>
  <si>
    <t>19901007xR</t>
  </si>
  <si>
    <t>Úprava stávající skříně</t>
  </si>
  <si>
    <t>58337302</t>
  </si>
  <si>
    <t>štěrkopísek frakce 0/16</t>
  </si>
  <si>
    <t>98=98,000 [A] 
451.44=451,440 [B] 
-100.091=- 100,091 [C] 
Celkem: A+B+C=449,349 [D] 
449.349*1.79zásyp štěrkem=804,335 [E]</t>
  </si>
  <si>
    <t>58337310</t>
  </si>
  <si>
    <t>štěrkopísek frakce 0/4</t>
  </si>
  <si>
    <t>100.091*1.79=179,163 [A]</t>
  </si>
  <si>
    <t>Trubní vedení</t>
  </si>
  <si>
    <t>899722114</t>
  </si>
  <si>
    <t>Krytí potrubí z plastů výstražnou fólií z PVC přes 34 do 40 cm</t>
  </si>
  <si>
    <t>Krytí potrubí z plastů výstražnou fólií z PVC šířky přes 34 do 40 cm</t>
  </si>
  <si>
    <t>160+30+10=200,000 [A]</t>
  </si>
  <si>
    <t>899910211</t>
  </si>
  <si>
    <t>Výplň potrubí pod tlakem cementopopílkovou suspenzí délky potrubí do 50 m</t>
  </si>
  <si>
    <t>Výplň potrubí trub betonových, litinových nebo kameninových cementopopílkovou suspenzí pod tlakem, délky do 50 m</t>
  </si>
  <si>
    <t>25*3.14*0.07*0.07potrubí DN150 ponechané v zemi=0,385 [A]</t>
  </si>
  <si>
    <t>M-23</t>
  </si>
  <si>
    <t>100mat01</t>
  </si>
  <si>
    <t>Trubka dn 160 PE 100 RC SDR 17,6 s ochranným pláštěm – NTL plynovod</t>
  </si>
  <si>
    <t>158*1.05=165,900 [A]</t>
  </si>
  <si>
    <t>100mat02</t>
  </si>
  <si>
    <t>Trubka dn 90 PE 100 RC SDR 17,6 s ochranným pláštěm – NTL přípojka</t>
  </si>
  <si>
    <t>28*1.05=29,400 [A]</t>
  </si>
  <si>
    <t>100mat03</t>
  </si>
  <si>
    <t>Chránička dn315/160 SDR17,6</t>
  </si>
  <si>
    <t>30*1.05=31,500 [A]</t>
  </si>
  <si>
    <t>100mat04</t>
  </si>
  <si>
    <t>Chránička dn160/90 SDR17,6</t>
  </si>
  <si>
    <t>24*1.05=25,200 [A]</t>
  </si>
  <si>
    <t>100mat05</t>
  </si>
  <si>
    <t>Čichačka na chráničku</t>
  </si>
  <si>
    <t>100mat06</t>
  </si>
  <si>
    <t>Poklop zemní vč. podkladní desky</t>
  </si>
  <si>
    <t>100mat08</t>
  </si>
  <si>
    <t>Odbočkový redukovaný T-kus dn160/dn90/dn160</t>
  </si>
  <si>
    <t>100mat10</t>
  </si>
  <si>
    <t>Elektrokoleno dn160 SDR 11 – 45°</t>
  </si>
  <si>
    <t>100mat11</t>
  </si>
  <si>
    <t>Elektrokoleno dn160 SDR 11 – 11°</t>
  </si>
  <si>
    <t>100mat12</t>
  </si>
  <si>
    <t>Elektrokoleno dn160 SDR 11 – 90°</t>
  </si>
  <si>
    <t>100mat13</t>
  </si>
  <si>
    <t>Elektrokoleno dn90 SDR 17 – 45°</t>
  </si>
  <si>
    <t>100mat14</t>
  </si>
  <si>
    <t>Elektrokoleno dn90 SDR 17 – 90°</t>
  </si>
  <si>
    <t>100mat15</t>
  </si>
  <si>
    <t>Přechodka PE/ocel dn90/DN80</t>
  </si>
  <si>
    <t>100mat16</t>
  </si>
  <si>
    <t>Redukce R DN80/DN70</t>
  </si>
  <si>
    <t>100mat18</t>
  </si>
  <si>
    <t>Přechodka PE/ocel dn160/DN150</t>
  </si>
  <si>
    <t>100mat19</t>
  </si>
  <si>
    <t>Přesuvka Schuck SMU DN 150</t>
  </si>
  <si>
    <t>100mat20</t>
  </si>
  <si>
    <t>Elektrozáslepka PE dn160 SDR 17,6</t>
  </si>
  <si>
    <t>Záslepka PE dn160 SDR 17,6</t>
  </si>
  <si>
    <t>100mat21</t>
  </si>
  <si>
    <t>Záslepka PE dn90 SDR 17,6</t>
  </si>
  <si>
    <t>100mat22</t>
  </si>
  <si>
    <t>Balon. tvarovka dn 110 + zátka</t>
  </si>
  <si>
    <t>100mat23</t>
  </si>
  <si>
    <t>Balónovací návarek na ocelové potrubí</t>
  </si>
  <si>
    <t>100mat24</t>
  </si>
  <si>
    <t>Ocelové koleno DN80 - 90°</t>
  </si>
  <si>
    <t>100mat26</t>
  </si>
  <si>
    <t>Ocelové koleno DN80 - 90° s PE izolací</t>
  </si>
  <si>
    <t>100mat27</t>
  </si>
  <si>
    <t>Příruba krková DN80, vč těsnění a spojovacího materiálu</t>
  </si>
  <si>
    <t>100mat28</t>
  </si>
  <si>
    <t>Přírubové šoupátko DN80 - HUP</t>
  </si>
  <si>
    <t>100mat58</t>
  </si>
  <si>
    <t>Oprava izolace stávajícího potrubí DN150, DN80, ochrana proti korozi</t>
  </si>
  <si>
    <t>Ochranná izolační páska Serviwrap R30A na ocelové potrubí a tvarovky, š=100 mm I=15 m</t>
  </si>
  <si>
    <t>230030003</t>
  </si>
  <si>
    <t>Montáž trubní díly přírubové hmotnost přes 10 kg do 25 kg</t>
  </si>
  <si>
    <t>Montáž trubních dílů přírubových hmotnosti přes 10 do 25 kg</t>
  </si>
  <si>
    <t>230082045</t>
  </si>
  <si>
    <t>Demontáž potrubí do šrotu přes 10 do 50 kg D 70 mm tl 3,2 mm</t>
  </si>
  <si>
    <t>Demontáž ocelového potrubí do šrotu hmotnosti přes 10 do 50 kg připojovací rozměr O 70, tl. 3,2 mm</t>
  </si>
  <si>
    <t>30/3=1010=10,000 [A]</t>
  </si>
  <si>
    <t>230082066</t>
  </si>
  <si>
    <t>Demontáž potrubí do šrotu přes 10 do 50 kg D 108 mm tl 4,0 mm</t>
  </si>
  <si>
    <t>Demontáž ocelového potrubí do šrotu hmotnosti přes 10 do 50 kg připojovací rozměr O 108, tl. 4,0 mm</t>
  </si>
  <si>
    <t>11/3=44=4,000 [A]</t>
  </si>
  <si>
    <t>230082087</t>
  </si>
  <si>
    <t>Demontáž potrubí do šrotu přes 10 do 50 kg D 159 mm tl 4,5 mm</t>
  </si>
  <si>
    <t>Demontáž ocelového potrubí do šrotu hmotnosti přes 10 do 50 kg připojovací rozměr O 159 tl. 4,5 mm</t>
  </si>
  <si>
    <t>130/3=4343=43,000 [A]</t>
  </si>
  <si>
    <t>230170003</t>
  </si>
  <si>
    <t>Tlakové zkoušky těsnosti potrubí - příprava DN přes 80 do 125</t>
  </si>
  <si>
    <t>SADA</t>
  </si>
  <si>
    <t>Příprava pro zkoušku těsnosti potrubí DN přes 80 do 125</t>
  </si>
  <si>
    <t>230170004</t>
  </si>
  <si>
    <t>Tlakové zkoušky těsnosti potrubí - příprava DN přes 125 do 200</t>
  </si>
  <si>
    <t>Příprava pro zkoušku těsnosti potrubí DN přes 125 do 200</t>
  </si>
  <si>
    <t>230170013</t>
  </si>
  <si>
    <t>Tlakové zkoušky těsnosti potrubí - zkouška DN přes 80 do 125</t>
  </si>
  <si>
    <t>Zkouška těsnosti potrubí DN přes 80 do 125</t>
  </si>
  <si>
    <t>230170014</t>
  </si>
  <si>
    <t>Tlakové zkoušky těsnosti potrubí - zkouška DN přes 125 do 200</t>
  </si>
  <si>
    <t>Zkouška těsnosti potrubí DN přes 125 do 200</t>
  </si>
  <si>
    <t>230200008</t>
  </si>
  <si>
    <t>Montáž plynovodních přípojek svářením DN 80 (3")</t>
  </si>
  <si>
    <t>Montáž plynovodních přípojek svářením DN 3" (80)</t>
  </si>
  <si>
    <t>23020018xR</t>
  </si>
  <si>
    <t>Propoj+odpoj s plynovodem OC DN 80 (cena kryje náklady na personální a organizační provedení)</t>
  </si>
  <si>
    <t>Propoj+odpoj s plynovodem PE do dn 160 (cena kryje náklady na personální a organizační provedení)</t>
  </si>
  <si>
    <t>23020020xR</t>
  </si>
  <si>
    <t>Profouknutí potrubí inertním plynem - odplynění</t>
  </si>
  <si>
    <t>Profouknutí potrubí inertním plynem do DN 100 - odplynění</t>
  </si>
  <si>
    <t>130+25+30=185,000 [A]</t>
  </si>
  <si>
    <t>23020021xR</t>
  </si>
  <si>
    <t>Přeprava demont. potrubí na skládku</t>
  </si>
  <si>
    <t>230200312</t>
  </si>
  <si>
    <t>Jednostranné přerušení průtoku plynu 2 balony vloženými pomocí zaváděcích komor v ocelovém potrubí DN do 200 mm</t>
  </si>
  <si>
    <t>Přerušení průtoku plynu balony vloženými pomocí zaváděcích komor jednostranné v ocelovém potrubí DN do 200 mm</t>
  </si>
  <si>
    <t>odstavení ocelového potrubí DN150 
2=2,000 [A]</t>
  </si>
  <si>
    <t>230200321</t>
  </si>
  <si>
    <t>Jednostranné přerušení průtoku plynu 2 balony vloženými pomocí zaváděcích komor v plastovém potrubí dn do 125 mm</t>
  </si>
  <si>
    <t>Přerušení průtoku plynu balony vloženými pomocí zaváděcích komor jednostranné v plastovém potrubí dn do 125 mm</t>
  </si>
  <si>
    <t>odstavení plastového potrubí dn110 
1=1,000 [A]</t>
  </si>
  <si>
    <t>23020038xR</t>
  </si>
  <si>
    <t>Propoj+odpoj s plynovodem OC DN 150 (cena kryje náklady na personální a organizační provedení)</t>
  </si>
  <si>
    <t>Propoj+odpoj s plynovodem OC DN 200 (cena kryje náklady na personální a organizační provedení)</t>
  </si>
  <si>
    <t>230201113</t>
  </si>
  <si>
    <t>Montáž trubních dílů přivařovacích D přes 60,3 do 89 mm tl stěny 3,6 mm</t>
  </si>
  <si>
    <t>Montáž trubních dílů ocelových přivařovacích O přes 60,3 do 89 mm, tl. stěny 3,6 mm</t>
  </si>
  <si>
    <t>1+1+2+1+2=7,000 [A]</t>
  </si>
  <si>
    <t>230201124</t>
  </si>
  <si>
    <t>Montáž trubních dílů přivařovacích D přes 133 do 168,1 mm tl stěny 4,5 mm</t>
  </si>
  <si>
    <t>Montáž trubních dílů ocelových přivařovacích O přes 133 do 168,1 tl. stěny 4,5 mm</t>
  </si>
  <si>
    <t>2+2=4,000 [A]</t>
  </si>
  <si>
    <t>230201311</t>
  </si>
  <si>
    <t>Montáž trubního dílu PE elektrotvarovky dn 160 mm en 9,1 mm</t>
  </si>
  <si>
    <t>Montáž elektrotvarovky PE průměru přes 110 mm O 160, tl. stěny 9,1 mm</t>
  </si>
  <si>
    <t>6+2+4+2=14,000 [A]</t>
  </si>
  <si>
    <t>230202033</t>
  </si>
  <si>
    <t>Montáž chráničky plastové průměru přes 110 do 160 mm</t>
  </si>
  <si>
    <t>Montáž plastové chráničky průměru přes 110 do 160 mm</t>
  </si>
  <si>
    <t>230202036</t>
  </si>
  <si>
    <t>Montáž chráničky plastové průměru přes 250 do 315 mm</t>
  </si>
  <si>
    <t>Montáž plastové chráničky průměru přes 250 do 315 mm</t>
  </si>
  <si>
    <t>230202072</t>
  </si>
  <si>
    <t>Nasunutí potrubní sekce plastové průměru přes 63 do 110 mm do chráničky</t>
  </si>
  <si>
    <t>Nasunutí potrubní sekce do chráničky nasouvané potrubí plastové dn přes 63 do 110 mm</t>
  </si>
  <si>
    <t>230202073</t>
  </si>
  <si>
    <t>Nasunutí potrubní sekce plastové průměru přes 110 do 160 mm do chráničky</t>
  </si>
  <si>
    <t>Nasunutí potrubní sekce do chráničky nasouvané potrubí plastové dn přes 110 do 160 mm</t>
  </si>
  <si>
    <t>230202121</t>
  </si>
  <si>
    <t>Montáž kluzných objímek výšky 19 mm vnějšího průměru potrubí přes 84 mm do 94 mm</t>
  </si>
  <si>
    <t>Montáž kluzných objímek pro zasunutí potrubí do chráničky výšky 19 mm vnějšího průměru potrubí přes 84 do 94 mm</t>
  </si>
  <si>
    <t>19=19,000 [A]</t>
  </si>
  <si>
    <t>230202127</t>
  </si>
  <si>
    <t>Montáž kluzných objímek výšky 19 mm vnějšího průměru potrubí přes 150 mm do 170 mm</t>
  </si>
  <si>
    <t>Montáž kluzných objímek pro zasunutí potrubí do chráničky výšky 19 mm vnějšího průměru potrubí přes 150 do 170 mm</t>
  </si>
  <si>
    <t>23=23,000 [A]</t>
  </si>
  <si>
    <t>230202226</t>
  </si>
  <si>
    <t>Montáž manžety na chráničku potrubí plastové průměru přes 110 do 160 mm</t>
  </si>
  <si>
    <t>Montáž manžety na chráničku potrubí plastového dn přes 110 do 160 mm</t>
  </si>
  <si>
    <t>230202229</t>
  </si>
  <si>
    <t>Montáž manžety na chráničku potrubí plastové průměru přes 250 do 315 mm</t>
  </si>
  <si>
    <t>Montáž manžety na chráničku potrubí plastového dn přes 250 do 315 mm</t>
  </si>
  <si>
    <t>230205051</t>
  </si>
  <si>
    <t>Montáž potrubí plastového svařované na tupo nebo elektrospojkou dn 90 mm en 5,2 mm</t>
  </si>
  <si>
    <t>Montáž potrubí PE průměru do 110 mm návin nebo tyč, svařované na tupo nebo elektrospojkou O 90, tl. stěny 5,2 mm</t>
  </si>
  <si>
    <t>230205125</t>
  </si>
  <si>
    <t>Montáž potrubí plastového svařovaného na tupo nebo elektrospojkou dn 160 mm en 9,1 mm</t>
  </si>
  <si>
    <t>Montáž potrubí PE průměru přes 110 mm O 160, tl. stěny 9,1 mm</t>
  </si>
  <si>
    <t>230205251</t>
  </si>
  <si>
    <t>Montáž trubního dílu PE elektrotvarovky nebo svařovaného na tupo dn 90 mm en 5,1 mm</t>
  </si>
  <si>
    <t>Montáž trubních dílů PE průměru do 110 mm elektrotvarovky nebo svařované na tupo O 90, tl. stěny 5,2 mm</t>
  </si>
  <si>
    <t>2+4+1=7,000 [A]</t>
  </si>
  <si>
    <t>230205411</t>
  </si>
  <si>
    <t>Montáž trubního dílu PE svařovaného na tupo nebo elektrospojkou dn 160 mm en 9,1 mm</t>
  </si>
  <si>
    <t>Montáž trubních dílů PE průměru přes 110 mm svařované na tupo nebo elektrospojkou O 160, tl. stěny 9,1 mm</t>
  </si>
  <si>
    <t>230220006</t>
  </si>
  <si>
    <t>Montáž litinového poklopu</t>
  </si>
  <si>
    <t>Montáž příslušenství plynovodů poklopu litinového</t>
  </si>
  <si>
    <t>4poklop/čichačka=4,000 [A] 
Celkem: A=4,000 [B]</t>
  </si>
  <si>
    <t>230220031</t>
  </si>
  <si>
    <t>Montáž čichačky na chráničku PN 38 6724</t>
  </si>
  <si>
    <t>Montáž příslušenství plynovodů čichačky na chráničku plynovodu</t>
  </si>
  <si>
    <t>230230076</t>
  </si>
  <si>
    <t>Čištění potrubí PN 38 6416 DN 200</t>
  </si>
  <si>
    <t>Čištění potrubí DN 200</t>
  </si>
  <si>
    <t>158+28+2.5=188,500 [A]</t>
  </si>
  <si>
    <t>28655115R</t>
  </si>
  <si>
    <t>manžeta chráničky vč. upínací pásky 90x160mm</t>
  </si>
  <si>
    <t>manžeta chráničky vč. upínací pásky 110x160mm DN 100x150</t>
  </si>
  <si>
    <t>28655121R</t>
  </si>
  <si>
    <t>manžeta chráničky vč. upínací pásky 160x315mm</t>
  </si>
  <si>
    <t>manžeta chráničky vč. upínací pásky 160x324mm DN 150x300</t>
  </si>
  <si>
    <t>28655135</t>
  </si>
  <si>
    <t>objímka kluzná typ B segment v 19mm</t>
  </si>
  <si>
    <t>3*19=57,000 [A]</t>
  </si>
  <si>
    <t>28655185</t>
  </si>
  <si>
    <t>objímka kluzná typ F segment v 41mm</t>
  </si>
  <si>
    <t>2*23=46,000 [A]</t>
  </si>
  <si>
    <t>28655210</t>
  </si>
  <si>
    <t>objímka kluzná typ G segment v 41mm</t>
  </si>
  <si>
    <t>1*23=23,000 [A]</t>
  </si>
  <si>
    <t>HZS20051xR</t>
  </si>
  <si>
    <t>Revize plynovod</t>
  </si>
  <si>
    <t>Mat1207</t>
  </si>
  <si>
    <t>Trubka ocelová DN80x4,0mm s PE izolací</t>
  </si>
  <si>
    <t>OCELOVÉ POTRUBÍ S PE IZOLACÍ N,n, PN 16, mat. 11.353, D 89x3,6 mm</t>
  </si>
  <si>
    <t>2.5*1.1=2,750 [A]</t>
  </si>
  <si>
    <t>M-46</t>
  </si>
  <si>
    <t>Zemní práce při extr.mont.pracích</t>
  </si>
  <si>
    <t>34571355</t>
  </si>
  <si>
    <t>trubka elektroinstalační ohebná dvouplášťová korugovaná (chránička) D 94/110mm, HDPE+LDPE</t>
  </si>
  <si>
    <t>460751112</t>
  </si>
  <si>
    <t>Osazení kabelových kanálů do rýhy z prefabrikovaných betonových žlabů vnější šířky přes 20 do 25 cm</t>
  </si>
  <si>
    <t>Osazení kabelových kanálů včetně utěsnění, vyspárování a zakrytí víkem z prefabrikovaných betonových žlabů do rýhy, bez výkopových prací vnější šířky přes 20 do 25 cm</t>
  </si>
  <si>
    <t>460791214</t>
  </si>
  <si>
    <t>Montáž trubek ochranných plastových uložených volně do rýhy ohebných přes 90 do 110 mm</t>
  </si>
  <si>
    <t>Montáž trubek ochranných uložených volně do rýhy plastových ohebných, vnitřního průměru přes 90 do 110 mm</t>
  </si>
  <si>
    <t>ZPS.AZD27100</t>
  </si>
  <si>
    <t>Kabelový žlab TK 2</t>
  </si>
  <si>
    <t>ZPS.AZD2850</t>
  </si>
  <si>
    <t>Poklop kabelového žlabu TK 2</t>
  </si>
  <si>
    <t>SO 16-61.2</t>
  </si>
  <si>
    <t>NTL PLYNOVOD, VODIVÉ PROPOJENÍ</t>
  </si>
  <si>
    <t xml:space="preserve">  SO 16-61.2</t>
  </si>
  <si>
    <t>Oststní - Inženýrská činnost</t>
  </si>
  <si>
    <t>04400700R</t>
  </si>
  <si>
    <t>Revize - obvody SKAO</t>
  </si>
  <si>
    <t>set</t>
  </si>
  <si>
    <t>0.1</t>
  </si>
  <si>
    <t>Ostatní náklady</t>
  </si>
  <si>
    <t>09410007R</t>
  </si>
  <si>
    <t>Podružný materiál při elektromontážích (5% z materiálu v 21-M)</t>
  </si>
  <si>
    <t>Podružný materiál při elektromontážích (cca 5% z materiálu v 21-M)</t>
  </si>
  <si>
    <t>09410008R</t>
  </si>
  <si>
    <t>Podružný materiál při montáži potrubí (5% z materiálu v 23-M)</t>
  </si>
  <si>
    <t>Podružný materiál při montáži potrubí (cca 5% z materiálu v 23-M)</t>
  </si>
  <si>
    <t>121112003</t>
  </si>
  <si>
    <t>Sejmutí ornice tl vrstvy do 200 mm ručně (nad kabelovým výkopem směrem k POP)</t>
  </si>
  <si>
    <t>Sejmutí ornice ručně při souvislé ploše, tl. vrstvy do 200 mm</t>
  </si>
  <si>
    <t>5*0.5=2,500 [A]</t>
  </si>
  <si>
    <t>141721212</t>
  </si>
  <si>
    <t>Řízený zemní protlak délky do 50 m hl do 6 m se zatažením potrubí průměru vrtu přes 90 do 110 mm v hornině třídy těžitelnosti I a II skupiny 1 až 4</t>
  </si>
  <si>
    <t>Řízený zemní protlak délky protlaku do 50 m v hornině třídy těžitelnosti I a II, skupiny 1 až 4 včetně zatažení trub v hloubce do 6 m průměru vrtu přes 90 do 110 mm</t>
  </si>
  <si>
    <t>181311103</t>
  </si>
  <si>
    <t>Rozprostření ornice tl vrstvy do 200 mm v rovině nebo ve svahu do 1:5 ručně</t>
  </si>
  <si>
    <t>Rozprostření a urovnání ornice v rovině nebo ve svahu sklonu do 1:5 ručně při souvislé ploše, tl. vrstvy do 200 mm</t>
  </si>
  <si>
    <t>Ostatní konstrukce a práce, bourání</t>
  </si>
  <si>
    <t>981161175R</t>
  </si>
  <si>
    <t>Poplatek za uložení kabelů (17 04 11) na skládku</t>
  </si>
  <si>
    <t>997</t>
  </si>
  <si>
    <t>Přesun sutě</t>
  </si>
  <si>
    <t>997013635</t>
  </si>
  <si>
    <t>Poplatek za uložení na skládce (skládkovné) komunálního odpadu kód odpadu 20 03 01</t>
  </si>
  <si>
    <t>Poplatek za uložení stavebního odpadu na skládce (skládkovné) komunálního zatříděného do Katalogu odpadů pod kódem 20 03 01</t>
  </si>
  <si>
    <t>997013655</t>
  </si>
  <si>
    <t>Poplatek za uložení na skládce (skládkovné) zeminy a kamení kód odpadu 17 05 04</t>
  </si>
  <si>
    <t>Poplatek za uložení stavebního odpadu na skládce (skládkovné) zeminy a kamení zatříděného do Katalogu odpadů pod kódem 17 05 04</t>
  </si>
  <si>
    <t>HZS</t>
  </si>
  <si>
    <t>Hodinové zúčtovací sazby</t>
  </si>
  <si>
    <t>HZS4251R</t>
  </si>
  <si>
    <t>Hodinová zúčtovací sazba technik - specialista KAO (dozor při montáži katodické ochrany)</t>
  </si>
  <si>
    <t>M-21</t>
  </si>
  <si>
    <t>Elektromontáže</t>
  </si>
  <si>
    <t>210100002</t>
  </si>
  <si>
    <t>Ukončení vodičů v rozváděči nebo na přístroji včetně zapojení průřezu žíly do 6 mm2</t>
  </si>
  <si>
    <t>Ukončení vodičů izolovaných s označením a zapojením v rozváděči nebo na přístroji průřezu žíly do 6 mm2</t>
  </si>
  <si>
    <t>210100014</t>
  </si>
  <si>
    <t>Ukončení vodičů v rozváděči nebo na přístroji včetně zapojení průřezu žíly do 10 mm2</t>
  </si>
  <si>
    <t>Ukončení vodičů izolovaných s označením a zapojením v rozváděči nebo na přístroji průřezu žíly do 10 mm2</t>
  </si>
  <si>
    <t>210100172</t>
  </si>
  <si>
    <t>Ukončení kabelů smršťovací koncovkou nebo páskou se zapojením bez letování žíly do 2x6 mm2</t>
  </si>
  <si>
    <t>Ukončení kabelů smršťovací koncovkou nebo páskou se zapojením bez letování počtu a průřezu žil 2 x 6 mm2</t>
  </si>
  <si>
    <t>210100251</t>
  </si>
  <si>
    <t>Ukončení kabelů smršťovací koncovkou nebo páskou se zapojením bez letování žíly do 4x10 mm2</t>
  </si>
  <si>
    <t>Ukončení kabelů smršťovací koncovkou nebo páskou se zapojením bez letování počtu a průřezu žil 4 x 10 mm2</t>
  </si>
  <si>
    <t>210812001</t>
  </si>
  <si>
    <t>Montáž kabelu Cu plného nebo laněného do 1 kV žíly 2x1,5 až 6 mm2 (např. CYKY) bez ukončení uloženého volně nebo v liště</t>
  </si>
  <si>
    <t>Montáž izolovaných kabelů měděných do 1 kV bez ukončení plných nebo laněných kulatých (např. CYKY, CHKE-R) uložených volně nebo v liště počtu a průřezu žil 2x1,5 až 6 mm2</t>
  </si>
  <si>
    <t>210812033</t>
  </si>
  <si>
    <t>Montáž kabelu Cu plného nebo laněného do 1 kV žíly 4x6 až 10 mm2 (např. CYKY) bez ukončení uloženého volně nebo v liště</t>
  </si>
  <si>
    <t>Montáž izolovaných kabelů měděných do 1 kV bez ukončení plných nebo laněných kulatých (např. CYKY, CHKE-R) uložených volně nebo v liště počtu a průřezu žil 4x6 až 10 mm2</t>
  </si>
  <si>
    <t>210950101</t>
  </si>
  <si>
    <t>Další štítek označovací na kabel</t>
  </si>
  <si>
    <t>Ostatní práce při montáži vodičů, šňůr a kabelů označovací štítek na kabel dalším štítkem</t>
  </si>
  <si>
    <t>34111018</t>
  </si>
  <si>
    <t>kabel instalační jádro Cu plné izolace PVC plášť PVC 450/750V (CYKY) 2x6mm2</t>
  </si>
  <si>
    <t>35*1.15 Přepočtené koeficientem množství=40,250 [A]</t>
  </si>
  <si>
    <t>34111076</t>
  </si>
  <si>
    <t>kabel instalační jádro Cu plné izolace PVC plášť PVC 450/750V (CYKY) 4x10mm2</t>
  </si>
  <si>
    <t>175*1.15 Přepočtené koeficientem množství=201,250 [A]</t>
  </si>
  <si>
    <t>34561617R</t>
  </si>
  <si>
    <t>Kabelový štítek nerez</t>
  </si>
  <si>
    <t>35461714R</t>
  </si>
  <si>
    <t>Smršťovací záklopka 2x6 mm2</t>
  </si>
  <si>
    <t>35461717R</t>
  </si>
  <si>
    <t>Smršťovací záklopka 4x10 mm2</t>
  </si>
  <si>
    <t>11163152R</t>
  </si>
  <si>
    <t>lak hydroizolační asfaltový</t>
  </si>
  <si>
    <t>11163262R</t>
  </si>
  <si>
    <t>Tmel asfaltový LUTEX ATN bubny</t>
  </si>
  <si>
    <t>230210012</t>
  </si>
  <si>
    <t>Oprava opláštění ruční natavením zesíleným</t>
  </si>
  <si>
    <t>Montáž opláštění ruční natavením zesíleným</t>
  </si>
  <si>
    <t>230250035</t>
  </si>
  <si>
    <t>Montáž propojovacích objektů POP (montáž sloupku)</t>
  </si>
  <si>
    <t>Montáž objektů propojovacích POP</t>
  </si>
  <si>
    <t>230250037</t>
  </si>
  <si>
    <t>Montáž připojení další konstrukce do propojovacích objektů</t>
  </si>
  <si>
    <t>Montáž objektů připojení další podzemní konstrukce do propojovacích objektů</t>
  </si>
  <si>
    <t>23025040R</t>
  </si>
  <si>
    <t>Připojení kabelů na potrubí odporovým tvrdým pájením</t>
  </si>
  <si>
    <t>23027053R</t>
  </si>
  <si>
    <t>Elektrojiskrová zkouška izolace (po zaizolování míst připojení kabelů na potrubí)</t>
  </si>
  <si>
    <t>23027090R</t>
  </si>
  <si>
    <t>Měření obvodů KAO, vystavení protokolu</t>
  </si>
  <si>
    <t>28355345R</t>
  </si>
  <si>
    <t>Pásková izolace SERVIWRAP R30A 15m, šíře 50mm (pro přibandážování kabelů)</t>
  </si>
  <si>
    <t>35714211R</t>
  </si>
  <si>
    <t>Propojovací objekt KOTE K2 - typ GasNet s 10-ti pásky na svorkovnici (včetně dopravy na stavbu a opatření štítky)</t>
  </si>
  <si>
    <t>62833159R</t>
  </si>
  <si>
    <t>Pás asfaltovaný těžký Sklobit 40 mineral G 200 S40 (oprava izolace po naopojení kabelů na oc. potrubí)</t>
  </si>
  <si>
    <t>28324616R</t>
  </si>
  <si>
    <t>marker (radiový označovač podzemních míst) typ MAR 100-3D, D 130 mm</t>
  </si>
  <si>
    <t>28613814R</t>
  </si>
  <si>
    <t>trubka ochranná PE 110 x 6,2 mm</t>
  </si>
  <si>
    <t>34571352</t>
  </si>
  <si>
    <t>trubka elektroinstalační ohebná dvouplášťová korugovaná (chránička) D 52/63mm, HDPE+LDPE</t>
  </si>
  <si>
    <t>175*1.05 Přepočtené koeficientem množství=183,750 [A]</t>
  </si>
  <si>
    <t>46001099R</t>
  </si>
  <si>
    <t>Montáž a odzkoušení markerů</t>
  </si>
  <si>
    <t>460161173</t>
  </si>
  <si>
    <t>Hloubení kabelových rýh ručně š 35 cm hl 80 cm v hornině tř II skupiny 4</t>
  </si>
  <si>
    <t>Hloubení zapažených i nezapažených kabelových rýh ručně včetně urovnání dna s přemístěním výkopku do vzdálenosti 3 m od okraje jámy nebo s naložením na dopravní prostředek šířky 35 cm hloubky 80 cm v hornině třídy těžitelnosti II skupiny 4</t>
  </si>
  <si>
    <t>460241111</t>
  </si>
  <si>
    <t>Příplatek za ztížení vykopávky při elektromontážích v blízkosti podzemního vedení</t>
  </si>
  <si>
    <t>Příplatek k cenám vykopávek v blízkosti podzemního vedení pro jakoukoliv třídu horniny</t>
  </si>
  <si>
    <t>460242211</t>
  </si>
  <si>
    <t>Provizorní zajištění kabelů ve výkopech při jejich křížení</t>
  </si>
  <si>
    <t>Provizorní zajištění inženýrských sítí ve výkopech kabelů při křížení</t>
  </si>
  <si>
    <t>460431183</t>
  </si>
  <si>
    <t>Zásyp kabelových rýh ručně se zhutněním š 35 cm hl 80 cm z horniny tř II skupiny 4</t>
  </si>
  <si>
    <t>Zásyp kabelových rýh ručně s přemístění sypaniny ze vzdálenosti do 10 m, s uložením výkopku ve vrstvách včetně zhutnění a úpravy povrchu šířky 35 cm hloubky 80 cm z horniny třídy těžitelnosti II skupiny 4</t>
  </si>
  <si>
    <t>460661512</t>
  </si>
  <si>
    <t>Kabelové lože z písku pro kabely nn kryté plastovou fólií š lože přes 25 do 50 cm</t>
  </si>
  <si>
    <t>Kabelové lože z písku včetně podsypu, zhutnění a urovnání povrchu pro kabely nn zakryté plastovou fólií, šířky přes 25 do 50 cm</t>
  </si>
  <si>
    <t>460671113</t>
  </si>
  <si>
    <t>Výstražná fólie pro krytí kabelů šířky přes 25 do 34 cm</t>
  </si>
  <si>
    <t>Výstražné prvky pro krytí kabelů včetně vyrovnání povrchu rýhy, rozvinutí a uložení fólie, šířky přes 25 do 35 cm</t>
  </si>
  <si>
    <t>460742112</t>
  </si>
  <si>
    <t>Osazení kabelových prostupů z trub plastových do rýhy bez obsypu průměru přes 10 do 15 cm</t>
  </si>
  <si>
    <t>Osazení kabelových prostupů včetně utěsnění a spárování z trub plastových do rýhy, bez výkopových prací bez obsypu, vnitřního průměru přes 10 do 15 cm</t>
  </si>
  <si>
    <t>460791213</t>
  </si>
  <si>
    <t>Montáž trubek ochranných plastových uložených volně do rýhy ohebných přes 50 do 90 mm</t>
  </si>
  <si>
    <t>Montáž trubek ochranných uložených volně do rýhy plastových ohebných, vnitřního průměru přes 50 do 90 mm</t>
  </si>
  <si>
    <t>JTA.0013703.URS</t>
  </si>
  <si>
    <t>EXTRUNET - výstražná fólie z polyethylenu šíře 33cm s potiskem</t>
  </si>
  <si>
    <t>SO 18-01</t>
  </si>
  <si>
    <t>SILNICE III/4793 - UL. VÍTKOVICKÁ (SSMSK)</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</si>
  <si>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Odvodnění – Uliční vpusti – Výkopy v nezpevněných podkladních vrstvách a zemině pro demolici stávajících UV 
=15ks*(1,800*1,800*1,000-3,14*0,320^2*1,000)*2,0t/m3 
Zemní práce – Rozdíl výkopů stávající stav / nový stav – Výkopy pro rozšíření silničního tělesa v nezpevněných podkladních vrstvách v předpokládané tl. 590mm  
=416,00m2*0,590*2,0t/m3 
Sanace AZ vozovky – Výkopy v nezpevněných podkladních vrstvách a zemině  
=2409,00m2*0,500*2,0t/m3 
Odvodnění – UV– Výkopy v nezpevněných podkladních vrstvách a zemině pro zřízení nových uličních vpustí 
=16ks*1,800*1,800*2,850*2,0t/m3 
Odvodnění – Kanalizační přípojky UV – Výkopy v nezpevněných podkladních vrstvách a zemině pro zřízení nových kanalizačních přípojek UV,  
=(5,200+2,700+1,600+1,500+1,000+1,900+9,400+1,700+9,300+2,200+7,200+2,200+4,800+2,800+0,800+1,100)*1,500*5,500*2,0t/m3 
Odvodnění – Podélné drenáže –  Výkopy v nezpevněných podkladních vrstvách a zemině  pro zřízení podélné drenáže 
=(84,500+7,500+64,500+81,000+58,000+91,000+13,000)*0,500*0,800*2,0t/m3 
Souvrství vozovek AB – Výkopy v nezpevněných podkladních vrstvách a zemině  
=(282,00m2*0,310+2649,00m2*0,000)*2,0t/m3</t>
  </si>
  <si>
    <t>Celkem: 15*(1,800*1,800*1,000-3,14*0,320^2*1,000)*2,0=87,554 [A] 
Celkem: 416,00*0,590*2,0=490,880 [B] 
Celkem: 2409,00*0,500*2,0=2 409,000 [C] 
Celkem: 16*1,800*1,800*2,850*2,0=295,488 [D] 
Celkem: (5,200+2,700+1,600+1,500+1,000+1,900+9,400+1,700+9,300+2,200+7,200+2,200+4,800+2,800+0,800+1,100)*1,500*5,500*2,0=914,100 [E] 
Celkem: (84,500+7,500+64,500+81,000+58,000+91,000+13,000)*0,500*0,800*2,0=319,600 [F] 
Celkem: (282,00*0,310+2649,00*0,000)*2,0=174,840 [G] 
Celkem: A+B+C+D+E+F+G=4 691,462 [H]</t>
  </si>
  <si>
    <t>Odpady - Poloskalní horniny  – Poplatek za uložení na skládku 
(Rozměry / počet -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Souvrství vozovky AB (ul. Vítkovická mimo jízdní pás před OC TIETO)  – Výkopy ve vrstvě strusky (předpoklad že se stmelila) – tl. 450mm 
=2649,00m2*0,450*2,0t/m3</t>
  </si>
  <si>
    <t>Celkem: 2649,00*0,450*2,0=2 384,100 [A]</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</si>
  <si>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vozovky AB (jízdní pás před OC TIETO) – Vybourání podkladní vrstvy v tl. 180mm 
=282,00m2*0,180*2,4t/m3</t>
  </si>
  <si>
    <t>Celkem: 282,00*0,180*2,4=121,824 [A]</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</si>
  <si>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vozovky AB (jízdní pás před OC TIETO) – Odfrézování obrusné a ložné vrstvy v tl. 100mm 
=(282,00m2+61,00m2)*0,100*2,4t/m3 
Demolice – Souvrství vozovky AB (ul. Vítkovická mimo jízdní pás před OC TIETO) – Odfrézování obrusné vrstvy v tl. 60mm 
=(2649,00m2+224,00m2)*0,060*2,4t/m3</t>
  </si>
  <si>
    <t>Celkem: (282,00+61,00)*0,100*2,4=82,320 [A] 
Celkem: (2649,00+224,00)*0,060*2,4=413,712 [B] 
Celkem: A+B=496,032 [C]</t>
  </si>
  <si>
    <t>Odpady - Železobeton - Poplatek za uložení na skládku 
(Rozměry / počet - odečteny z grafického programu AutoCad z projektové dokumentace) 
Demolice – Odvodnění – Uliční vpusti  
=15ks*(3,14*0,320^2*2,000-3,14*0,250^2*2,000+3,14*0,320^2*0,150)*2,5t/m3</t>
  </si>
  <si>
    <t>Celkem: 15*(3,14*0,320^2*2,000-3,14*0,250^2*2,000+3,14*0,320^2*0,150)*2,5=11,205 [A]</t>
  </si>
  <si>
    <t>Odpady – Prostý beton - Poplatek za uložení na skládku  
(Rozměry / počet - odečteny z grafického programu AutoCad z projektové dokumentace) 
Demolice – Přídlažba z drobných žulových kostek DŽK š.125mm - Vybourání přídlažby (jednořádek - š. 125mm) z drobných žulových kostek 
=(7,200+70,300+71,600+44,700+1,700+3,000+4,500+1,800+0,800+0,600)*10%*2,6t/m3 
Demolice – Přídlažba z drobných žulových kostek DŽK š.125mm - Vybourání sedlového lože přídlažby 
=(7,200+70,300+71,600+44,700+1,700+3,000+4,500+1,800+0,800+0,600)*0,15m2*2,3t/m3 
Demolice – Přídlažba z drobných žulových kostek DŽK š.250mm - Vybourání přídlažby (dvojřádek - š. 250mm) z drobných žulových kostek 
=(30,000+1,500+0,700+4,000+4,000+4,000+4,000+29,500+3,200+7,800+5,700+126,400+43,100+51,100+7,200+4,000+3,200+5,000+5,700+5,500)*10%*2,6t/m3 
Demolice – Přídlažba z drobných žulových kostek DŽK š.250mm - Vybourání sedlového lože přídlažby  
=(30,000+1,500+0,700+4,000+4,000+4,000+4,000+29,500+3,200+7,800+5,700+126,400+43,100+51,100+7,200+4,000+3,200+5,000+5,700+5,500)*0,15m2*2,3t/m3 
Demolice – Přídlažba z  CB desek – Vybourání přídlažby z CB desek š.250mm 
=20,100*0,250*0,100*2,3t/m3 
Demolice – Přídlažba z  CB desek – Vybourání sedlového lože přídlažby 
=(20,100)*0,15m2*2,3t/m3</t>
  </si>
  <si>
    <t>Celkem: (7,200+70,300+71,600+44,700+1,700+3,000+4,500+1,800+0,800+0,600)*0,10*2,6=53,612 [A] 
Celkem: (7,200+70,300+71,600+44,700+1,700+3,000+4,500+1,800+0,800+0,600)*0,15*2,3=71,139 [B] 
Celkem: (30,000+1,500+0,700+4,000+4,000+4,000+4,000+29,500+3,200+7,800+5,700+126,400+43,100+51,100+7,200+4,000+3,200+5,000+5,700+5,500)*0,10*2,6=89,856 [C] 
Celkem: (30,000+1,500+0,700+4,000+4,000+4,000+4,000+29,500+3,200+7,800+5,700+126,400+43,100+51,100+7,200+4,000+3,200+5,000+5,700+5,500)*0,15*2,3=119,232 [D] 
Celkem: 20,100*0,250*0,100*2,3=1,156 [E] 
Celkem: (20,100)*0,15*2,3=6,935 [F] 
Celkem: A+B+C+D+E+F=341,930 [G]</t>
  </si>
  <si>
    <t>015190</t>
  </si>
  <si>
    <t>POPLATKY ZA LIKVIDACI ODPADŮ NEKONTAMINOVANÝCH - 17 02 03  PLASTY Z INTERIÉRŮ REKONSTRUOVANÝCH OBJEKTŮ</t>
  </si>
  <si>
    <t>Odpady - Plasty - Poplatek za uložení na skládku  
(Rozměry / počet - odečteny z grafického programu AutoCad z projektové dokumentace) 
 Demolice – Odvodnění – Vybourání drenážního potrubí 
=(90,500+147,500+160,300)*0,002t/m</t>
  </si>
  <si>
    <t>Celkem: (90,500+147,500+160,300)*0,002=0,797 [A]</t>
  </si>
  <si>
    <t>015570</t>
  </si>
  <si>
    <t>Odpady – Asfaltový beton s nadlimitním PAU - Poplatek za uložení na skládku/spalovnu nebezpečného odpadu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vozovky AB (ul. Vítkovická mimo jízdní pás před OC TIETO)  – Vybourání podkladní vrstvy penetračního makadamu v tl. 80mm (nadlimitní PAU – nebezpečný odpad)  
=(2649,00)m2*0,080*2,4t/m3 
Demolice – Souvrství vozovky AB (ul. Vítkovická mimo jízdní pás před OC TIETO) – Odfrézování části podkladní vrstvy penetračního makadamu v tl. 40mm (nadlimitní PAU – nebezpečný odpad) 
=(224,00m2)*0,040*2,4t/m3</t>
  </si>
  <si>
    <t>Celkem: (2649,00)*0,080*2,4=508,608 [A] 
Celkem: (224,00)*0,040*2,4=21,504 [B] 
Celkem: A+B=530,112 [C]</t>
  </si>
  <si>
    <t>Demolice – Souvrství vozovky AB (ul. Vítkovická mimo jízdní pás před OC TIETO)  – Vybourání podkladní vrstvy penetračního makadamu v tl. 80mm (nadlimitní PAU – nebezpečný odpad) , včetně odvozu do vzdálenosti 10km  a uložení na skládku/spalovnu nebezpečného odpadu 
(Rozměry / počet - odečteny z grafického programu AutoCad z projektové dokumentace) 
=(2649,00)m2*0,080</t>
  </si>
  <si>
    <t>Celkem: (2649,00)*0,080=211,920 [A]</t>
  </si>
  <si>
    <t>113435</t>
  </si>
  <si>
    <t>ODSTRAN KRYTU ZPEVNĚNÝCH PLOCH S ASFALT POJIVEM VČET PODKLADU, ODVOZ DO 8KM</t>
  </si>
  <si>
    <t>Demolice – Souvrství vozovky AB (jízdní pás před OC TIETO) – Vybourání podkladní vrstvy v tl. 180mm, včetně odvozu do vzdálenosti 6km a uložení do recyklačního centra zhotovitele (likvidace v režii zhotovitele)  
(Rozměry / počet - odečteny z grafického programu AutoCad z projektové dokumentace) 
=282,00m2*0,180</t>
  </si>
  <si>
    <t>Celkem: 282,00*0,180=50,760 [A]</t>
  </si>
  <si>
    <t>11354A</t>
  </si>
  <si>
    <t>ODSTRANĚNÍ OBRUB Z KRAJNÍKŮ - BEZ DOPRAVY</t>
  </si>
  <si>
    <t>Demolice – Přídlažba z  CB desek – Vybourání přídlažby z CB desek š.250mm, včetně naložení (odvoz v rámci jiné položky) 
(Počet / výměry odečteny z grafického programu AutoCad z projektové dokumentace) 
=20,100</t>
  </si>
  <si>
    <t>Celkem: 20,100=20,100 [A]</t>
  </si>
  <si>
    <t>11354B</t>
  </si>
  <si>
    <t>ODSTRANĚNÍ OBRUB Z KRAJNÍKŮ - DOPRAVA</t>
  </si>
  <si>
    <t>Demolice – Přídlažba z  CB desek – Odvoz do vzdálenosti 6km a uložení do recyklačního centra zhotovitele (likvidace v režii zhotovitele) 
(Počet / výměry odečteny z grafického programu AutoCad z projektové dokumentace) 
=(20,100)*0,250*0,100*2,3t/m3*6km</t>
  </si>
  <si>
    <t>Celkem: (20,100)*0,250*0,100*2,3*6=6,935 [A]</t>
  </si>
  <si>
    <t>11355A</t>
  </si>
  <si>
    <t>ODSTRANĚNÍ OBRUB Z DLAŽEBNÍCH KOSTEK JEDNODUCHÝCH - BEZ DOPRAVY</t>
  </si>
  <si>
    <t>Demolice – Přídlažba z drobných žulových kostek DŽK š.125mm - Vybourání přídlažby (jednořádek - š. 125mm) z drobných žulových kostek, včetně očištění, naložení (odvoz v rámci jiné položky) (předpoklad 10%) 
(Počet / výměry odečteny z grafického programu AutoCad z projektové dokumentace) 
=(7,200+70,300+71,600+44,700+1,700+3,000+4,500+1,800+0,800+0,600)*10%</t>
  </si>
  <si>
    <t>Celkem: (7,200+70,300+71,600+44,700+1,700+3,000+4,500+1,800+0,800+0,600)*0,10=20,620 [A]</t>
  </si>
  <si>
    <t>Demolice – Přídlažba z drobných žulových kostek DŽK š.125mm - Šetrné vybourání přídlažby (jednořádek - š.125mm) z drobných žulových kostek, včetně očištění, naskládání na palety a naložení (odvoz v rámci jiné položky). (na skládku zhotovitele pro opětovné použití předpoklad 90%) 
(Počet / výměry odečteny z grafického programu AutoCad z projektové dokumentace) 
=(7,200+70,300+71,600+44,700+1,700+3,000+4,500+1,800+0,800+0,600)*90%</t>
  </si>
  <si>
    <t>Celkem: (7,200+70,300+71,600+44,700+1,700+3,000+4,500+1,800+0,800+0,600)*0,90=185,580 [A]</t>
  </si>
  <si>
    <t>11355B</t>
  </si>
  <si>
    <t>ODSTRANĚNÍ OBRUB Z DLAŽEBNÍCH KOSTEK JEDNODUCHÝCH - DOPRAVA</t>
  </si>
  <si>
    <t>Demolice – Přídlažba z drobných žulových kostek DŽK š.125mm - Odvoz do vzdálenosti 16km a uložení na skládku zhotovitele (pro opětovné použití předpoklad 90%) 
(Počet / výměry odečteny z grafického programu AutoCad z projektové dokumentace) 
=(7,200+70,300+71,600+44,700+1,700+3,000+4,500+1,800+0,800+0,600)*90%*0,125*0,125*2,6t/m3*16km</t>
  </si>
  <si>
    <t>Celkem: (7,200+70,300+71,600+44,700+1,700+3,000+4,500+1,800+0,800+0,600)*0,9*0,125*0,125*2,6*16=120,627 [A]</t>
  </si>
  <si>
    <t>Demolice – Přídlažba z drobných žulových kostek DŽK š.125mm - Odvoz do vzdálenosti 6km a uložení do recyklačního centra zhotovitele (likvidace v režii zhotovitele)  (předpoklad 10%) 
(Počet / výměry odečteny z grafického programu AutoCad z projektové dokumentace) 
=(7,200+70,300+71,600+44,700+1,700+3,000+4,500+1,800+0,800+0,600)*10%*0,125*0,125*2,6t/m3*6km</t>
  </si>
  <si>
    <t>Celkem: (7,200+70,300+71,600+44,700+1,700+3,000+4,500+1,800+0,800+0,600)*0,10*0,125*0,125*2,63*6=5,084 [A]</t>
  </si>
  <si>
    <t>Přídlažba z drobných žulových kostek DŽK š.125mm (vyzískané) – Naložení na skládce zhotovitele a odvoz do vzdálenosti 16km a složení na stavbě.  
(Počet / výměry odečteny z grafického programu AutoCad z projektové dokumentace) 
=(185,580)*0,125*0,125*2,6t/m3*16km</t>
  </si>
  <si>
    <t>Celkem: (185,580)*0,125*0,125*2,6*16=120,627 [A]</t>
  </si>
  <si>
    <t>11356A</t>
  </si>
  <si>
    <t>ODSTRANĚNÍ OBRUB Z DLAŽEBNÍCH KOSTEK DVOJITÝCH - BEZ DOPRAVY</t>
  </si>
  <si>
    <t>Demolice – Přídlažba z drobných žulových kostek DŽK š.250mm - Šetrné vybourání přídlažby (dvojřádek - š. 250mm) z drobných žulových kostek, včetně očištění, naskládání na palety a naložení (odvoz v rámci jiné položky). (na skládku zhotovitele pro opětovné použití předpoklad 90%) 
(Počet / výměry odečteny z grafického programu AutoCad z projektové dokumentace) 
=(30,000+1,500+0,700+4,000+4,000+4,000+4,000+29,500+3,200+7,800+5,700+126,400+43,100+51,100+7,200+4,000+3,200+5,000+5,700+5,500)*90%</t>
  </si>
  <si>
    <t>Celkem: (30,000+1,500+0,700+4,000+4,000+4,000+4,000+29,500+3,200+7,800+5,700+126,400+43,100+51,100+7,200+4,000+3,200+5,000+5,700+5,500)*0,90=311,040 [A]</t>
  </si>
  <si>
    <t>Demolice – Přídlažba z drobných žulových kostek DŽK š.250mm - Vybourání přídlažby (dvojřádek - š. 250mm) z drobných žulových kostek,  včetně očištění, naložení (odvoz v rámci jiné položky) (předpoklad 10%) 
(Počet / výměry odečteny z grafického programu AutoCad z projektové dokumentace) 
=(30,000+1,500+0,700+4,000+4,000+4,000+4,000+29,500+3,200+7,800+5,700+126,400+43,100+51,100+7,200+4,000+3,200+5,000+5,700+5,500)*10%</t>
  </si>
  <si>
    <t>Celkem: (30,000+1,500+0,700+4,000+4,000+4,000+4,000+29,500+3,200+7,800+5,700+126,400+43,100+51,100+7,200+4,000+3,200+5,000+5,700+5,500)*0,10=34,560 [A]</t>
  </si>
  <si>
    <t>11356B</t>
  </si>
  <si>
    <t>ODSTRANĚNÍ OBRUB Z DLAŽEBNÍCH KOSTEK DVOJITÝCH - DOPRAVA</t>
  </si>
  <si>
    <t>Demolice – Přídlažba z drobných žulových kostek DŽK š.250mm - Odvoz do vzdálenosti 6km a uložení do recyklačního centra zhotovitele (likvidace v režii zhotovitele)  (předpoklad 10%) 
(Počet / výměry odečteny z grafického programu AutoCad z projektové dokumentace) 
=(30,000+1,500+0,700+4,000+4,000+4,000+4,000+29,500+3,200+7,800+5,700+126,400+43,100+51,100+7,200+4,000+3,200+5,000+5,700+5,500)*10%*0,250*0,125*2,6t/m3*6km</t>
  </si>
  <si>
    <t>Celkem: (30,000+1,500+0,700+4,000+4,000+4,000+4,000+29,500+3,200+7,800+5,700+126,400+43,100+51,100+7,200+4,000+3,200+5,000+5,700+5,500)*0,10*0,250*0,125*2,6*6=16,848 [A]</t>
  </si>
  <si>
    <t>Demolice – Přídlažba z drobných žulových kostek DŽK š.250mm - Odvoz do vzdálenosti 16km a uložení na skládku zhotovitele (pro opětovné použití předpoklad 90%) 
(Počet / výměry odečteny z grafického programu AutoCad z projektové dokumentace) 
=(30,000+1,500+0,700+4,000+4,000+4,000+4,000+29,500+3,200+7,800+5,700+126,400+43,100+51,100+7,200+4,000+3,200+5,000+5,700+5,500)*90%*0,250*0,125*2,6t/m3*16km</t>
  </si>
  <si>
    <t>Celkem: (30,000+1,500+0,700+4,000+4,000+4,000+4,000+29,500+3,200+7,800+5,700+126,400+43,100+51,100+7,200+4,000+3,200+5,000+5,700+5,500)*0,90*0,250*0,125*2,6*16=404,352 [A]</t>
  </si>
  <si>
    <t>Přídlažba z drobných žulových kostek DŽK š.250mm (vyzískané) – Naložení na skládce zhotovitele a odvoz do vzdálenosti 16km a složení na stavbě.  
(Počet / výměry odečteny z grafického programu AutoCad z projektové dokumentace) 
=(311,040)*0,250*0,125*2,6t/m3*16km</t>
  </si>
  <si>
    <t>Celkem: (311,040)*0,250*0,125*2,6*16=404,352 [A]</t>
  </si>
  <si>
    <t>Demolice – Souvrství vozovky AB (ul. Vítkovická mimo jízdní pás před OC TIETO) – Odfrézování obrusné vrstvy v tl. 60mm, včetně odvozu do vzdálenosti 6km  a uložení do recyklačního centra zhotovitele (likvidace v režii zhotovitele) (výkup materiálu od SSMSK) 
(Rozměry / počet - odečteny z grafického programu AutoCad z projektové dokumentace) 
=(2649,00m2+224,00m2)*0,060</t>
  </si>
  <si>
    <t>Celkem: (2649,00+224,00)*0,060=172,380 [A]</t>
  </si>
  <si>
    <t>Demolice – Souvrství vozovky AB (jízdní pás před OC TIETO) – Odfrézování obrusné a ložné vrstvy v tl. 100mm, včetně odvozu do vzdálenosti 6km a uložení do recyklačního centra zhotovitele (likvidace v režii zhotovitele) (výkup materiálu od SSMSK) 
(Rozměry / počet - odečteny z grafického programu AutoCad z projektové dokumentace) 
=(282,00m2+61,00m2)*0,100</t>
  </si>
  <si>
    <t>Celkem: (282,00+61,00)*0,100=34,300 [A]</t>
  </si>
  <si>
    <t>113726</t>
  </si>
  <si>
    <t>FRÉZOVÁNÍ ZPEVNĚNÝCH PLOCH ASFALTOVÝCH, ODVOZ DO 12KM</t>
  </si>
  <si>
    <t>Demolice – Souvrství vozovky AB (ul. Vítkovická mimo jízdní pás před OC TIETO) – Odfrézování části podkladní vrstvy penetračního makadamu v tl. 40mm (nadlimitní PAU – nebezpečný odpad) , včetně odvozu do vzdálenosti 10km  a uložení na skládku/spalovnu nebezpečného odpadu 
(Rozměry / počet - odečteny z grafického programu AutoCad z projektové dokumentace) 
=(224,00m2)*0,040</t>
  </si>
  <si>
    <t>Celkem: 224,00*0,040=8,960 [A]</t>
  </si>
  <si>
    <t>Souvrství vozovek AB – Frézování drážky asfaltobetonového krytu 40x20mm (spáry na styku nově zřizovaného krytu a stávajícího krytu) včetně vyčištění 
(Rozměry / počet odečteny z grafického programu AutoCad z projektové dokumentace) 
=34,600+37,300+80,100+64,500+139,100+200,400+109,000+34,000+68,500+30,500+43,400+1,250+1,100+82,200+158,500+222,200+9,700+6,500+17,100+37,200+7,500+8,200+17,100+41,700+9,600+7,300+10,000</t>
  </si>
  <si>
    <t>Celkem: 34,600+37,300+80,100+64,500+139,100+200,400+109,000+34,000+68,500+30,500+43,400+1,250+1,100+82,200+158,500+222,200+9,700+6,500+17,100+37,200+7,500+8,200+17,100+41,700+9,600+7,300+10,000=1 478,550 [A]</t>
  </si>
  <si>
    <t>Sanace AZ vozovky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=2409,00m2*0,500</t>
  </si>
  <si>
    <t>Celkem: 2409,00*0,500=1 204,500 [A]</t>
  </si>
  <si>
    <t>Zemní práce – Rozdíl výkopů stávající stav / nový stav – Výkopy pro rozšíření silničního tělesa v nezpevněných podkladních vrstvách v předpokládané tl. 590mm (zemina třídy I dle ČSN 73 6133), včetně odvozu do vzdálenosti 6km a uložení do recyklačního centra zhotovitele (likvidace v režii zhotovitele) 
(Počet / výměry odečteny z grafického programu AutoCad z projektové dokumentace) 
=416,00m2*0,590</t>
  </si>
  <si>
    <t>Celkem: 416,00*0,590=245,440 [A]</t>
  </si>
  <si>
    <t>Souvrství vozovek AB – Výkopy v nezpevněných podkladních vrstvách a zemině (zemina třídy I dle ČSN 73 6133), včetně odvozu do vzdálenosti 6km a uložení do recyklačního centra zhotovitele (likvidace v režii zhotovitele)  
(Počet / výměry odečteny z grafického programu AutoCad z projektové dokumentace) 
=282,00m2*0,310+2649,00m2*0,000</t>
  </si>
  <si>
    <t>Celkem: 282,00*0,310+2649,00*0,000=87,420 [A]</t>
  </si>
  <si>
    <t>Demolice – Souvrství vozovky AB (ul. Vítkovická mimo jízdní pás před OC TIETO)  – Výkopy ve vrstvě strusky (předpoklad že se stmelila) – tl. 450mm, včetně odvozu do vzdálenosti 6km a uložení do recyklačního centra zhotovitele (likvidace v režii zhotovitele)  
(Počet / výměry odečteny z grafického programu AutoCad z projektové dokumentace) 
=2649,00m2*0,450</t>
  </si>
  <si>
    <t>Celkem: 2649,00*0,450=1 192,050 [A]</t>
  </si>
  <si>
    <t>125737</t>
  </si>
  <si>
    <t>VYKOPÁVKY ZE ZEMNÍKŮ A SKLÁDEK TŘ. I, ODVOZ DO 16KM</t>
  </si>
  <si>
    <t>Zemní práce – Rozdíl výkopů stávající stav / nový stav – Zásypy - Naložení st. vyzískaného materiálu (štěrkodrť) na skládce zhotovitele, odvoz na stavbu do vzdálenosti 16km a uložení na stavbu pro zpětné zásypy 
(Plochy odečteny z grafického programu AutoCad dle projektové dokumentace) 
=104,00m2*0,590</t>
  </si>
  <si>
    <t>Celkem: 104,00*0,590=61,360 [A]</t>
  </si>
  <si>
    <t>Demolice – Odvodnění – Uliční vpusti – Výkopy v nezpevněných podkladních vrstvách a zemině (zemina třídy I dle ČSN 73 6133) pro demolici stávajících UV, včetně pažení, odvozu do vzdálenosti 6km  a uložení do recyklačního centra zhotovitele (likvidace v režii zhotovitele) 
(Počet / výměry odečteny z grafického programu AutoCad z projektové dokumentace) 
=15ks*(1,800*1,800*1,000-3,14*0,320^2*1,000)</t>
  </si>
  <si>
    <t>Celkem: 15*(1,800*1,800*1,000-3,14*0,320^2*1,000)=43,777 [A]</t>
  </si>
  <si>
    <t>Odvodnění – UV– Výkopy v nezpevněných podkladních vrstvách a zemině (zemina třídy II dle ČSN 73 6133) pro zřízení nových uličních vpustí, včetně tabulového pažení, odvozu do vzdálenosti 6km a uložení do recyklačního centra zhotovitele (likvidace v režii zhotovitele) 
(Počet / výměry odečteny z grafického programu AutoCad z projektové dokumentace) 
=16ks*1,800*1,800*2,850</t>
  </si>
  <si>
    <t>Celkem: 16*1,800*1,800*2,850=147,744 [A]</t>
  </si>
  <si>
    <t>Odvodnění – Kanalizační přípojky UV – Výkopy v nezpevněných podkladních vrstvách a zemině (zemina třídy I dle ČSN 73 6133) pro zřízení nových kanalizačních přípojek UV, včetně tabulového pažení, odvozu do vzdálenosti 6km a uložení do recyklačního centra zhotovitele (likvidace v režii zhotovitele) 
(Počet / výměry odečteny z grafického programu AutoCad z projektové dokumentace) 
=(5,200+2,700+1,600+1,500+1,000+1,900+9,400+1,700+9,300+2,200+7,200+2,200+4,800+2,800+0,800+1,100)*1,500*5,500</t>
  </si>
  <si>
    <t>Celkem: (5,200+2,700+1,600+1,500+1,000+1,900+9,400+1,700+9,300+2,200+7,200+2,200+4,800+2,800+0,800+1,100)*1,500*5,500=457,050 [A]</t>
  </si>
  <si>
    <t>Odvodnění – Podélné drenáže –  Výkopy v nezpevněných podkladních vrstvách a zemině (zemina třídy I dle ČSN 73 6133) pro zřízení podélné drenáže, včetně pažení, odvozu do vzdálenosti 6km a uložení do recyklačního centra zhotovitele (likvidace v režii zhotovitele) 
(Počet / výměry odečteny z grafického programu AutoCad z projektové dokumentace) 
=(84,500+7,500+64,500+81,000+58,000+91,000+13,000)*0,500*0,800</t>
  </si>
  <si>
    <t>Celkem: (84,500+7,500+64,500+81,000+58,000+91,000+13,000)*0,500*0,800=159,800 [A]</t>
  </si>
  <si>
    <t>Odpady – Uložení zeminy na skládku / zemník  (vykládka, rozprostření, hutnění) 
(Rozměry / počet - odečteny z grafického programu AutoCad z projektové dokumentace) 
Demolice – Odvodnění – Uliční vpusti – Výkopy v nezpevněných podkladních vrstvách a zemině pro demolici stávajících UV 
=15ks*(1,800*1,800*1,000-3,14*0,320^2*1,000) 
Zemní práce – Rozdíl výkopů stávající stav / nový stav – Výkopy pro rozšíření silničního tělesa v nezpevněných podkladních vrstvách v předpokládané tl. 590mm  
=416,00m2*0,590 
Sanace AZ vozovky – Výkopy v nezpevněných podkladních vrstvách a zemině  
=2409,00m2*0,500 
Odvodnění – UV– Výkopy v nezpevněných podkladních vrstvách a zemině pro zřízení nových uličních vpustí 
=16ks*1,800*1,800*2,850 
Odvodnění – Kanalizační přípojky UV – Výkopy v nezpevněných podkladních vrstvách a zemině pro zřízení nových kanalizačních přípojek UV,  
=(5,200+2,700+1,600+1,500+1,000+1,900+9,400+1,700+9,300+2,200+7,200+2,200+4,800+2,800+0,800+1,100)*1,500*5,500 
Odvodnění – Podélné drenáže –  Výkopy v nezpevněných podkladních vrstvách a zemině  pro zřízení podélné drenáže 
=(84,500+7,500+64,500+81,000+58,000+91,000+13,000)*0,500*0,800 
Souvrství vozovek AB – Výkopy v nezpevněných podkladních vrstvách a zemině  
=(282,00m2*0,310+2649,00m2*0,000)</t>
  </si>
  <si>
    <t>Celkem: 15*(1,800*1,800*1,000-3,14*0,320^2*1,000)=43,777 [A] 
Celkem: 416,00*0,590=245,440 [B] 
Celkem: 2409,00*0,500=1 204,500 [C] 
Celkem: 16*1,800*1,800*2,850=147,744 [D] 
Celkem: (5,200+2,700+1,600+1,500+1,000+1,900+9,400+1,700+9,300+2,200+7,200+2,200+4,800+2,800+0,800+1,100)*1,500*5,500=457,050 [E] 
Celkem: (84,500+7,500+64,500+81,000+58,000+91,000+13,000)*0,500*0,800=159,800 [F] 
Celkem: (282,00*0,310+2649,00*0,000)=87,420 [G] 
Celkem: A+B+C+D+E+F+G=2 345,731 [H]</t>
  </si>
  <si>
    <t>Odpady – Uložení zeminy na skládku / zemník  (vykládka, rozprostření, hutnění) 
(Rozměry / počet - odečteny z grafického programu AutoCad z projektové dokumentace) 
Demolice – Souvrství vozovky AB (ul. Vítkovická mimo jízdní pás před OC TIETO)  – Výkopy ve vrstvě strusky (předpoklad že se stmelila) – tl. 450mm 
=2649,00m2*0,450</t>
  </si>
  <si>
    <t>Zemní práce – Rozdíl výkopů stávající stav / nový stav – Zásypy - Zřízení zpětného zásypu ze st. užitého materiálu (vyzískaná štěrkodrť), v  tl. 590mm v místech rušené vozovky, včetně rozprostření a hutnění 
(Plochy odečteny z grafického programu AutoCad dle projektové dokumentace) 
=104,00m2*0,590</t>
  </si>
  <si>
    <t>Sanace AZ vozovky – Úprava parapláně včetně hutnění v zeminách tř. I dle ČSN 73 6133 
(Počet / výměry odečteny z grafického programu AutoCad z projektové dokumentace) 
=2409,00m2</t>
  </si>
  <si>
    <t>Celkem: 2409,00=2 409,000 [A]</t>
  </si>
  <si>
    <t>Souvrství vozovek AB – Urovnání zemní pláně včetně hutnění v zeminách tř. I dle ČSN 73 6133 
(Počet / výměry odečteny z grafického programu AutoCad z projektové dokumentace) 
=2409,00m2</t>
  </si>
  <si>
    <t>Odvodnění – Podélné drenáže – Dodávka a zřízení separační/filtrační geotextílie min. 300g/m2 (ČSN EN 13249), uložené po dně a na stranách drenážního žebra (mezi štěrkem 11/22mm a ŠD je vyhovující filtrační kriterium - není nutné vkládat geotextíli) 
(Počet / výměry odečteny z grafického programu AutoCad z projektové dokumentace) 
=(84,500+7,500+64,500+81,000+58,000+91,000+13,000)*(0,500+2*0,800+2*0,500)</t>
  </si>
  <si>
    <t>Celkem: (84,500+7,500+64,500+81,000+58,000+91,000+13,000)*(0,500+2*0,800+2*0,500)=1 238,450 [A]</t>
  </si>
  <si>
    <t>Souvrství vozovek AB – Dodávka a zřízení  separační geotextílie 300g/m2 (ČSN EN 13249) 
(Počet / výměry odečteny z grafického programu AutoCad z projektové dokumentace) 
=2409,00m2*110%</t>
  </si>
  <si>
    <t>Celkem: 2409,00*1,1=2 649,900 [A]</t>
  </si>
  <si>
    <t>Demolice – Odvodnění – Uliční vpusti – Zainjektování kanalizačních přípojek UV cemento-popílkovou suspenzí, včetně zapravení zaústění do kanalizace 
(Počet / výměry odečteny z grafického programu AutoCad z projektové dokumentace) 
=(6,800+4,400+1,800+1,000+15,700+12,800+12,600+15,100+7,100+7,500+4,900+4,100)*150%*3,14*0,100^2</t>
  </si>
  <si>
    <t>Celkem: (6,800+4,400+1,800+1,000+15,700+12,800+12,600+15,100+7,100+7,500+4,900+4,100)*1,50*3,14*0,100^2=4,418 [A]</t>
  </si>
  <si>
    <t>Odvodnění – UV – Dodávka a zřízení podkladní betonu PB C12/15-X0 tl. 100 mm pod UV, včetně  hutnění 
(Počet / výměry odečteny z grafického programu AutoCad z projektové dokumentace) 
=16ks*1,800*1,800*0,100</t>
  </si>
  <si>
    <t>Celkem: 16*1,800*1,800*0,100=5,184 [A]</t>
  </si>
  <si>
    <t>Odvodnění – Podélné drenáže – Dodávka a zřízení podkladního betonu C12/15-X0 o tl. 0,050m pod drenážní troubu, včetně nákupu, dovozu na stavbu a hutnění 
(Počet / výměry odečteny z grafického programu AutoCad z projektové dokumentace) 
=(84,500+7,500+64,500+81,000+58,000+91,000+13,000)*0,500*0,050</t>
  </si>
  <si>
    <t>Celkem: (84,500+7,500+64,500+81,000+58,000+91,000+13,000)*0,500*0,050=9,988 [A]</t>
  </si>
  <si>
    <t>Odvodnění – Podélné drenáže – Dodávka a zřízení obsypu drenážní trouby trativodu štěrkem fr. 11/22mm (ČSN EN 13285), včetně hutnění 
(Počet / výměry odečteny z grafického programu AutoCad z projektové dokumentace) 
=(84,500+7,500+64,500+81,000+58,000+91,000+13,000)*0,500*0,750</t>
  </si>
  <si>
    <t>Celkem: (84,500+7,500+64,500+81,000+58,000+91,000+13,000)*0,500*0,750=149,813 [A]</t>
  </si>
  <si>
    <t>Odvodnění – UV – Dodávka z řízení zásypu ze štěrkodrti fr 0/32mm okolo UV (ŠD nebude zahliněná, nebude obsahovat hlušinu, strusku), včetně urovnání a hutnění po vrstvách (0,300mm) na ID=0,85; 100%PS 
(Počet / výměry odečteny z grafického programu AutoCad z projektové dokumentace) 
=16ks*((1,800*1,800)-(3,14*0,315^2))*2,650</t>
  </si>
  <si>
    <t>Celkem: 16*((1,800*1,800)-(3,14*0,315^2))*2,650=124,166 [A]</t>
  </si>
  <si>
    <t>Odvodnění – Kanalizační přípojky UV – Dodávka a zřízení zásypu rýhy přípojky ze štěrkodrti Šda fr. 0/32mm  (ŠD nebude zahliněná, nebude obsahovat hlušinu, strusku), včetně urovnání a hutnění po vrstvách (max. 300mm) na min. 95% PS,  
(Počet / výměry odečteny z grafického programu AutoCad z projektové dokumentace) 
=(5,200+2,700+1,600+1,500+1,000+1,900+9,400+1,700+9,300+2,200+7,200+2,200+4,800+2,800+0,800+1,100)*1,500*5,500</t>
  </si>
  <si>
    <t>Demolice – Odvodnění – Uliční vpusti – Zásypy –  Dodávka z řízení zásypu ze štěrkodrti fr 0/32mm (ŠD nebude zahliněná, nebude obsahovat hlušinu, strusku), včetně urovnání a   hutnění 
(Plochy odečteny z grafického programu AutoCad z projektové dokumentace) 
=15ks*(1,800*1,800*1,000)</t>
  </si>
  <si>
    <t>Celkem: 15*(1,800*1,800*1,000)=48,600 [A]</t>
  </si>
  <si>
    <t>Sanace AZ vozovky – Dodávka a zřízení kamenité sypaniny z drceného přírodního kameniva fr.0/250mm v tl. 0,500m (příp. 0/125mm při menší tloušťce) (nebude obsahovat hlušinu, strusku), včetně urovnání a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=2409,00m2*0,500</t>
  </si>
  <si>
    <t>Odvodnění – UV – Dodávka z řízení podsypu ze štěrkodrti fr 0/32mm tl. 100mm pod UV (ŠD nebude zahliněná, nebude obsahovat hlušinu, strusku), včetně urovnání a hutnění 
(Počet / výměry odečteny z grafického programu AutoCad z projektové dokumentace) 
=16ks*1,800*1,800*0,100</t>
  </si>
  <si>
    <t>Odvodnění – Kanalizační přípojky UV – Dodávka a zřízení podsypu ze štěrkopísku fr. 0/16 tl. 100mm pro uložení potrubí 
(Počet / výměry odečteny z grafického programu AutoCad z projektové dokumentace) 
=(5,200+2,700+1,600+1,500+1,000+1,900+9,400+1,700+9,300+2,200+7,200+2,200+4,800+2,800+0,800+1,100)*190%*1,500*0,100</t>
  </si>
  <si>
    <t>Celkem: (5,200+2,700+1,600+1,500+1,000+1,900+9,400+1,700+9,300+2,200+7,200+2,200+4,800+2,800+0,800+1,100)*1,90*1,500*0,100=15,789 [A]</t>
  </si>
  <si>
    <t>Sanace AZ vozovky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=2409,00m2*120% (svislé stěny)</t>
  </si>
  <si>
    <t>Celkem: 2409,00*1,20=2 890,800 [A]</t>
  </si>
  <si>
    <t>Souvrství vozovek AB  – Dodávka a zřízení podkladní vrstvy ze štěrkodrti  fr. 0/32 ŠDa (ŠD nebude zahliněná, nebude obsahovat hlušinu, strusku) ) v min. tl. 150mm (ve výpočtu uvažována tl. 200mm příčný sklon pláně), včetně urovnání a hutnění.  
(Rozměry / počet odečteny z grafického programu AutoCad z projektové dokumentace) 
=2409,00m2*0,200</t>
  </si>
  <si>
    <t>Celkem: 2409,00*0,200=481,800 [A]</t>
  </si>
  <si>
    <t>Souvrství vozovek AB – Dodávka a zřízení podkladní vrstvy ze štěrkodrti  fr. 0/32 ŠDa (ŠD nebude zahliněná, nebude obsahovat hlušinu, strusku) v tl. 200mm, včetně urovnání a hutnění. 
(Rozměry / počet odečteny z grafického programu AutoCad z projektové dokumentace) 
=2278,00m2*0,200</t>
  </si>
  <si>
    <t>Celkem: 2278,00*0,200=455,600 [A]</t>
  </si>
  <si>
    <t>572133</t>
  </si>
  <si>
    <t>INFILTRAČNÍ POSTŘIK Z EMULZE DO 1,5KG/M2</t>
  </si>
  <si>
    <t>Souvrství vozovek AB – Dodávka a zřízení  infiltračního postřiku kationaktivní asfaltovou emulzí PI-E (1,50kg/m2) 
(Rozměry / počet odečteny z grafického programu AutoCad z projektové dokumentace) 
=2278,00m2</t>
  </si>
  <si>
    <t>Celkem: 2278,00=2 278,000 [A]</t>
  </si>
  <si>
    <t>Souvrství vozovek AB – Dodávka a zřízení spojovacího postřiku kationaktivní asfaltovou emulzí PS-E (0,40kg/m2) 
(Rozměry / počet odečteny z grafického programu AutoCad z projektové dokumentace) 
=2278,00m2+284,00m2</t>
  </si>
  <si>
    <t>Celkem: 2278,00+284,00=2 562,000 [A]</t>
  </si>
  <si>
    <t>Souvrství vozovek AB – Dodávka a zřízení geomříže ze skelné tkaniny 50kN/m nad AVR TT a nad příčnými překopy komunikace 
(Rozměry / počet odečteny z grafického programu AutoCad z projektové dokumentace) 
=((341,700+343,100+274,900+277,500)+(22,100+13,900+69,900+17,200+2*1,800+2*6,000+2*1,500+3,800+2*4,900+2*0,800+2*5,900+2*6,200+3,300+30,500+2*2,000+2*5,200+2*2,400+2*2,400+2*2,400))*1,000</t>
  </si>
  <si>
    <t>Celkem: ((341,700+343,100+274,900+277,500)+(22,100+13,900+69,900+17,200+2*1,800+2*6,000+2*1,500+3,800+2*4,900+2*0,800+2*5,900+2*6,200+3,300+30,500+2*2,000+2*5,200+2*2,400+2*2,400+2*2,400))*1,000=1 480,900 [A]</t>
  </si>
  <si>
    <t>Souvrství vozovek AB – Dodávka a zřízení modifikovaného asfaltového betonu pro ložné vrstvy ACL 16+ mod. tl. 60mm. 
(Rozměry / počet odečteny z grafického programu AutoCad z projektové dokumentace) 
=(2278,00m2+284,00m2)*0,060</t>
  </si>
  <si>
    <t>Celkem: (2278,00+284,00)*0,060=153,720 [A]</t>
  </si>
  <si>
    <t>574E07</t>
  </si>
  <si>
    <t>ASFALTOVÝ BETON PRO PODKLADNÍ VRSTVY ACP 22+, 22S</t>
  </si>
  <si>
    <t>Souvrství vozovek AB – Dodávka a zřízení asfaltového betonu pro podkladní vrstvy ACP 22+ tl. 90mm 
(Rozměry / počet odečteny z grafického programu AutoCad z projektové dokumentace) 
=2278,00m2*0,090</t>
  </si>
  <si>
    <t>Celkem: 2278,00*0,090=205,020 [A]</t>
  </si>
  <si>
    <t>Souvrství vozovek AB – Dodávka a zřízení modifikovaného asfaltového koberce mastixového pro obrusné vrstvy SMA 11+ mod. tl. 40mm. 
(Rozměry / počet odečteny z grafického programu AutoCad z projektové dokumentace) 
=(2278,00m2+284,00m2)*0,040</t>
  </si>
  <si>
    <t>Celkem: (2278,00+284,00)*0,040=102,480 [A]</t>
  </si>
  <si>
    <t>Odvodnění – Kanalizační přípojky UV – Dodávka a zřízení potrubí kanalizačních přípojek z  PP DN200, sklon min. 2,0%, max. 40,0% (v krajním případě svislá), kanalizační přípojky budou vybaveny zápachovými uzávěrami, včetně kolen, redukcí, odboček a napojení na kanalizaci navrtávkou (do sedla) 
(Počet / výměry odečteny z grafického programu AutoCad z projektové dokumentace) 
=(5,200+2,700+1,600+1,500+1,000+1,900+9,400+1,700+9,300+2,200+7,200+2,200+4,800+2,800+0,800+1,100)*190%</t>
  </si>
  <si>
    <t>Celkem: (5,200+2,700+1,600+1,500+1,000+1,900+9,400+1,700+9,300+2,200+7,200+2,200+4,800+2,800+0,800+1,100)*1,90=105,260 [A]</t>
  </si>
  <si>
    <t>Odvodnění – Podélné drenáže – Dodávka a zřízení drenážní trouby DN150/160 vhodné do dynamicky zatížených konstrukcí (DIN 1187), včetně případného zavíčkování konců drenážní trouby. 
(Počet / výměry odečteny z grafického programu AutoCad z projektové dokumentace) 
=84,500+7,500+64,500+81,000+58,000+91,000+13,000</t>
  </si>
  <si>
    <t>Celkem: 84,500+7,500+64,500+81,000+58,000+91,000+13,000=399,500 [A]</t>
  </si>
  <si>
    <t>89712</t>
  </si>
  <si>
    <t>VPUSŤ KANALIZAČNÍ ULIČNÍ KOMPLETNÍ Z BETONOVÝCH DÍLCŮ</t>
  </si>
  <si>
    <t>Odvodnění - UV – Dodávka a zřízení nových uličních vpustí. Uliční vpusti budou z ŽB C35/45-XF4 o vnitřním průměru DN 500mm, UV budou vybaveny 1x dílcem s odkalovacím prostorem s vývodem (bez integrované zápachové uzávěry), 3x průběžným dílcem, 1x horním dílcem pod litinový rám, 1x vyrovnávacím prstencem, 1x litinovým rámem, 1x mříží  z polyplastů o rozměru 500x500mm D400, 1x kruhovým kalovým košem v. 575mm se 3 řadami štěrbin. Předpokládaná výška UV 3,190m. Včetně případných jádrových vývrtů pro zaústění drenáží. 
(Počet / výměry odečteny z grafického programu AutoCad z projektové dokumentace) 
=11ks 
Odvodnění – UV -  Dodávka a zřízení nátěru UV  na styku se zeminou Np+2xNa 
11*(3,14*0,630*3,190)=69,50m2</t>
  </si>
  <si>
    <t>Položka zahrnuje:  
- dodávku a osazení předepsaných dílů včetně mříže  
- výplň, těsnění a tmelení spar a spojů,  
- opatření povrchů betonu izolací proti zemní vlhkosti v částech, kde přijdou do styku se zeminou nebo kamenivem,  
- předepsané podkladní konstrukce  
Položka nezahrnuje:  
- x</t>
  </si>
  <si>
    <t>Odvodnění - UV – Dodávka a zřízení nových obrubníkových uličních vpustí. Uliční vpusti budou z ŽB C35/45-XF4 o vnitřním průměru DN 500mm, UV budou vybaveny 1x dílcem s odkalovacím prostorem s vývodem (bez integrované zápachové uzávěry), 3x průběžným dílcem, 1x horním dílcem pod litinový rám, 1x vyrovnávacím prstencem, 1x litinová obrubníková vtoková vpusť stružková v. 120mm  š. 645mm B125/C250, 1x kruhovým kalovým košem v. 575mm se 3 řadami štěrbin. Předpokládaná výška UV 3,245m. Včetně případných jádrových vývrtů pro zaústění drenáží. 
(Počet / výměry odečteny z grafického programu AutoCad z projektové dokumentace) 
=5ks 
Odvodnění – UV -  Dodávka a zřízení nátěru UV  na styku se zeminou Np+2xNa 
5*(3,14*0,630*3,245)=32,10m2</t>
  </si>
  <si>
    <t>Inženýrské sítě - Výšková úprava rámů revizních šachet, UV, včetně podbetonování rámů (C30/37-XF, spec malta) 
(Počet odečten z grafického programu AutoCad z digitálního podkladu zaměření) 
=25ks</t>
  </si>
  <si>
    <t>Celkem: 25=25,000 [A]</t>
  </si>
  <si>
    <t>89923</t>
  </si>
  <si>
    <t>VÝŠKOVÁ ÚPRAVA KRYCÍCH HRNCŮ</t>
  </si>
  <si>
    <t>Inženýrské sítě - Výšková úprava krycích hrnců a povrchových znaků IS, včetně podbetonování hrnců (C30/37-XF, spec malta) 
(Počet odečten z grafického programu AutoCad z digitálního podkladu zaměření) 
=2ks</t>
  </si>
  <si>
    <t>Odvodnění – Kanalizační přípojky UV – Zřízení jádrových vývrtů DN250 ve stěnách stávající jednotné kanalizace pro napojení přípojek DN200 vedoucích z UV, včetně osazení sedla a zatěsnění 
(Počet / výměry odečteny z grafického programu AutoCad z projektové dokumentace) 
=16ks</t>
  </si>
  <si>
    <t>899522</t>
  </si>
  <si>
    <t>OBETONOVÁNÍ POTRUBÍ Z PROSTÉHO BETONU DO C12/15</t>
  </si>
  <si>
    <t>Odvodnění – Kanalizační přípojky UV – Dodávka a zřízení podbetonování a obetonování potrubí kanalizační přípojky z PB C 12/15-X0 v tl. min. 100mm, včetně urovnání a zahutnění 
(Počet / výměry odečteny z grafického programu AutoCad z projektové dokumentace) 
=(5,200+2,700+1,600+1,500+1,000+1,900+9,400+1,700+9,300+2,200+7,200+2,200+4,800+2,800+0,800+1,100)*190%*0,45m2</t>
  </si>
  <si>
    <t>Celkem: (5,200+2,700+1,600+1,500+1,000+1,900+9,400+1,700+9,300+2,200+7,200+2,200+4,800+2,800+0,800+1,100)*1,90*0,45=47,367 [A]</t>
  </si>
  <si>
    <t>915311</t>
  </si>
  <si>
    <t>VODOR DOPRAV ZNAČ Z FÓLIE TRVALÉ - DOD A POKLÁDKA</t>
  </si>
  <si>
    <t>Hmatové prvky - Dodávka a zřízení hmatových prvků (signální a varovné pásy), provedených z bílých pryžových matric lepených na AB do epoxidové pryskyřice, včetně očištění povrchu a případného zdrsnění povrchu brokováním 
(Rozměry / počet odečteny z grafického programu AutoCad z projektové dokumentace) 
=3,50m2</t>
  </si>
  <si>
    <t>Celkem: 3,50=3,500 [A]</t>
  </si>
  <si>
    <t>Položka zahrnuje:  
- dodání a pokládku předepsané fólie  
- předznačení  
Položka nezahrnuje:  
- x</t>
  </si>
  <si>
    <t>91772</t>
  </si>
  <si>
    <t>OBRUBA Z DLAŽEBNÍCH KOSTEK DROBNÝCH</t>
  </si>
  <si>
    <t>Přídlažba z drobných žulových kostek DŽK š.125mm – Dodávka a zřízení přídlažby z nových drobných žulových kostek celkové šířky 125mm do betonového lože C20/25-XF3, včetně úpravy styčných spár cementovou maltou MC 25-XF4, 
Pozn. - Z hlediska tolerance půdorysných rozměrů a tloušťky, tolerance podkosení a přesahu styčných ploch a tolerance nepravidelnosti neopracované a opracované plochy ve třídě 2 (podle ČSN EN 1341, 1342 a 1343). 
(Počet / výměry odečteny z grafického programu AutoCad z projektové dokumentace) 
=(100,200+98,000+1,800+4,500+1,200+1,500)-(185,580) 
Přídlažba z drobných žulových kostek DŽK š.125mm – Dodávka a zřízení betonového sedlového lože z betonu C20/25-XF3, včetně urovnání a hutnění. 
((100,200+98,000+1,800+4,500+1,200+1,500)-(185,580))*0,15m2=3,24m3</t>
  </si>
  <si>
    <t>Celkem: (100,200+98,000+1,800+4,500+1,200+1,500)-(185,580)=21,620 [A]</t>
  </si>
  <si>
    <t>Položka zahrnuje:  
- dodání a pokládku jedné řady dlažebních kostek o rozměrech předepsaných zadávací dokumentací  
- betonové lože i boční betonovou opěrku  
Položka nezahrnuje:  
- x</t>
  </si>
  <si>
    <t>OBRUBA Z DLAŽEBNÍCH KOSTEK DROBNÝCH - DVOJITÝCH</t>
  </si>
  <si>
    <t>Přídlažba z drobných žulových kostek DŽK š.250mm – Dodávka a zřízení přídlažby z nových drobných žulových kostek celkové šířky 250mm (dvouřádek) do betonového lože C20/25-XF3, včetně úpravy styčných spár cementovou maltou MC 25-XF4, 
Pozn. - Z hlediska tolerance půdorysných rozměrů a tloušťky, tolerance podkosení a přesahu styčných ploch a tolerance nepravidelnosti neopracované a opracované plochy ve třídě 2 (podle ČSN EN 1341, 1342 a 1343). 
(Počet / výměry odečteny z grafického programu AutoCad z projektové dokumentace) 
=(91,000+1,500+0,700+4,000+4,000+4,000+4,000+29,600+141,100+4,100+152,800+7,700+7,200+2,800+4,000+5,200+5,000+5,700+7,100+23,100)-(311,040) 
Přídlažba z drobných žulových kostek DŽK š.250mm – Dodávka a zřízení betonového sedlového lože z betonu C20/25-XF3, včetně urovnání a hutnění. 
((91,000+1,500+0,700+4,000+4,000+4,000+4,000+29,600+141,100+4,100+152,800+7,700+7,200+2,800+4,000+5,200+5,000+5,700+7,100+23,100)-(311,040))*0,15m2=29,10m3</t>
  </si>
  <si>
    <t>Celkem: (91,000+1,500+0,700+4,000+4,000+4,000+4,000+29,600+141,100+4,100+152,800+7,700+7,200+2,800+4,000+5,200+5,000+5,700+7,100+23,100)-(311,040)=193,560 [A]</t>
  </si>
  <si>
    <t>91785</t>
  </si>
  <si>
    <t>VÝŠKOVÁ ÚPRAVA OBRUB Z DLAŽEB KOSTEK DROBNÝCH</t>
  </si>
  <si>
    <t>Přídlažba z drobných žulových kostek DŽK š.125mm (vyzískané) –  Zřízení přídlažby z drobných žulových kostek  celkové šířky 125mm z vyzískaného materiálu, do betonového lože C20/25-XF3, včetně úpravy styčných spár cementovou maltou MC 25-XF4.  
(Počet / výměry odečteny z grafického programu AutoCad z projektové dokumentace) 
=185,580 
Přídlažba z drobných žulových kostek DŽK š.125mm – Dodávka a zřízení betonového sedlového lože z betonu C20/25-XF3, včetně urovnání a hutnění. 
(185,580)*0,15m2=27,84m3</t>
  </si>
  <si>
    <t>Celkem: 185,580=185,580 [A]</t>
  </si>
  <si>
    <t>Položka zahrnuje:  
- vytrhání, očištění, manipulaci  
- nové betonové lože a osazení.   
Položka nezahrnuje:  
- nutné doplnění novými obrubami se uvede v položkách 9172 až 9177</t>
  </si>
  <si>
    <t>Přídlažba z drobných žulových kostek DŽK š.250mm (vyzískané) –  Zřízení přídlažby z drobných žulových kostek  celkové šířky 250mm (dvouřádek) z vyzískaného materiálu, do betonového lože C20/25-XF3, včetně úpravy styčných spár cementovou maltou MC 25-XF4.  
(Počet / výměry odečteny z grafického programu AutoCad z projektové dokumentace) 
=311,040 
Přídlažba z drobných žulových kostek DŽK š.250mm – Dodávka a zřízení betonového sedlového lože z betonu C20/25-XF3, včetně urovnání a hutnění. 
(311,040)*0,15m2=46,66m3</t>
  </si>
  <si>
    <t>Celkem: 311,040=311,040 [A]</t>
  </si>
  <si>
    <t>919111</t>
  </si>
  <si>
    <t>ŘEZÁNÍ ASFALTOVÉHO KRYTU VOZOVEK TL DO 50MM</t>
  </si>
  <si>
    <t>Demolice – Souvrství vozovky AB (jízdní pás před OC TIETO) – Nařezání horní vrstvy krytu vozovky. Nařezání bude provedeno kotoučovou pilou do hloubky 40mm.  
(Rozměry / počet - odečteny z grafického programu AutoCad z projektové dokumentace) 
=34,600+37,300+80,100+54,300</t>
  </si>
  <si>
    <t>Celkem: 34,600+37,300+80,100+54,300=206,300 [A]</t>
  </si>
  <si>
    <t>Demolice – Souvrství vozovky AB (ul. Vítkovická mimo jízdní pás před OC TIETO) – Nařezání horní vrstvy krytu TT. Nařezání bude provedeno kotoučovou pilou do hloubky 40mm.  
(Rozměry / počet - odečteny z grafického programu AutoCad z projektové dokumentace) 
=10,300+139,200+34,300+68,500+200,300+109,000+39,500+82,500+167,600+37,200+17,100+8,200+17,300+41,700+222,200+9,700+6,700+7,500+9,600+10,000</t>
  </si>
  <si>
    <t>Celkem: 10,300+139,200+34,300+68,500+200,300+109,000+39,500+82,500+167,600+37,200+17,100+8,200+17,300+41,700+222,200+9,700+6,700+7,500+9,600+10,000=1 238,400 [A]</t>
  </si>
  <si>
    <t>Souvrství vozovek AB – Dodávka a zřízení modifikované asfaltové zálivky pro vyplnění vyfrézovaných spár 40x20mm s přelivem 60mm (spáry na styku nově zřizovaného krytu a stávajícího krytu) včetně předehřátí okolních ploch a povápnění 
(Rozměry / počet odečteny z grafického programu AutoCad z projektové dokumentace) 
=34,600+37,300+80,100+64,500+139,100+200,400+109,000+34,000+68,500+30,500+43,400+1,250+1,100+82,200+158,500+222,200+9,700+6,500+17,100+37,200+7,500+8,200+17,100+41,700+9,600+7,300+10,000</t>
  </si>
  <si>
    <t>Demolice – Přídlažba z drobných žulových kostek DŽK š.125mm - Vybourání sedlového lože přídlažby a 10% nepoužitelné přídlažby, včetně odvozu do vzdálenosti 6km a uložení do recyklačního centra zhotovitele (likvidace v režii zhotovitele) 
(Počet / výměry odečteny z grafického programu AutoCad z projektové dokumentace) 
=(7,200+70,300+71,600+44,700+1,700+3,000+4,500+1,800+0,800+0,600)*0,15m2</t>
  </si>
  <si>
    <t>Celkem: (7,200+70,300+71,600+44,700+1,700+3,000+4,500+1,800+0,800+0,600)*0,15=30,930 [A]</t>
  </si>
  <si>
    <t>Demolice – Přídlažba z drobných žulových kostek DŽK š.250mm - Vybourání sedlového lože přídlažby a 10% nepoužitelné přídlažby, včetně odvozu do vzdálenosti 6km a uložení do recyklačního centra zhotovitele (likvidace v režii zhotovitele) 
(Počet / výměry odečteny z grafického programu AutoCad z projektové dokumentace) 
=(30,000+1,500+0,700+4,000+4,000+4,000+4,000+29,500+3,200+7,800+5,700+126,400+43,100+51,100+7,200+4,000+3,200+5,000+5,700+5,500)*0,15m2</t>
  </si>
  <si>
    <t>Celkem: (30,000+1,500+0,700+4,000+4,000+4,000+4,000+29,500+3,200+7,800+5,700+126,400+43,100+51,100+7,200+4,000+3,200+5,000+5,700+5,500)*0,15=51,840 [A]</t>
  </si>
  <si>
    <t>Demolice – Přídlažba z  CB desek – Vybourání sedlového lože přídlažby, včetně odvozu do vzdálenosti 6km  a uložení do recyklačního centra zhotovitele (likvidace v režii zhotovitele) 
(Počet / výměry odečteny z grafického programu AutoCad z projektové dokumentace) 
=(20,100)*0,15m2</t>
  </si>
  <si>
    <t>Celkem: 20,100*0,15=3,015 [A]</t>
  </si>
  <si>
    <t>96687</t>
  </si>
  <si>
    <t>VYBOURÁNÍ ULIČNÍCH VPUSTÍ KOMPLETNÍCH</t>
  </si>
  <si>
    <t>Demolice – Odvodnění – Uliční vpusti – Šetrné vybourání stávajících ŽB uličních vpustí, včetně odvozu do vzdálenosti 6km a uložení do recyklačního centra zhotovitele (likvidace v režii zhotovitele) 
Litinové mříže, rámy a kalové koše budou odvozeny a uloženy na mezideponii na stavbě do vzdálenosti 1km – Následné naložení a odvoz v rámci kovošrotu. Případně odvoz na skládku SSMSK/OKAS (dle technického stavu). 
(Počet / výměry odečteny z grafického programu AutoCad z projektové dokumentace) 
Průměrná hloubka dna stávajících UV předpoklad – 2,0m, dílce o vnitřním O 500m, stěny dílce tl. 65mm,  
Objem ŽB 15ks*(3,14*0,320^2*2,000-3,14*0,250^2*2,000+3,14*0,320^2*0,150)=4,49m3 
=15ks</t>
  </si>
  <si>
    <t>Celkem: 15=15,000 [A]</t>
  </si>
  <si>
    <t>969233</t>
  </si>
  <si>
    <t>VYBOURÁNÍ POTRUBÍ DN DO 150MM KANALIZAČ</t>
  </si>
  <si>
    <t>Demolice – Odvodnění – Vybourání drenážního potrubí, včetně odvozu do vzdálenosti 6km a uložení do recyklačního centra zhotovitele (likvidace v režii zhotovitele) 
(Rozměry / počet - odečteny z grafického programu AutoCad z projektové dokumentace) 
=90,500+147,500+160,300</t>
  </si>
  <si>
    <t>Celkem: 90,500+147,500+160,300=398,300 [A]</t>
  </si>
  <si>
    <t>SO 18-02</t>
  </si>
  <si>
    <t>MÍSTNÍ KOMUNIKACE, CHODNÍKY, CYKLOSTEZKY (MAOP)</t>
  </si>
  <si>
    <t>Strukturovaný substrát  – Dodávka humózní zeminy + zakalení  zeminy do lomového kamene / štěrku 
(Počet / výměry odečteny z grafického programu AutoCad z projektové dokumentace) 
=(48,00m2+98,00m2+36,00m2)*1,000*35%</t>
  </si>
  <si>
    <t>Celkem: (48,00+98,00+36,10)*1,000*0,35=63,735 [A]</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</si>
  <si>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Souvrství vozovek CB dlažba (u polyfunkčního domu) – Odstranění ložné vrstvy z drti 
=105,00m2*0,040*2,0t/m3 
Demolice – Souvrství chodníků z žulové řezané mozaikové dlažby – Odstranění lože dlažby v tl. 30mm 
=5,10m2*0,030*2,0t/m3 
Zemní práce – Rozdíl výkopů stávající stav / nový stav – Výkopy v nezpevněných podkladních vrstvách 
=465,000*0,290*2,0t/m3 
Sanace AZ vozovky – Výkopy v nezpevněných podkladních vrstvách a zemině  
=(39,00m2+111,00m2)*0,500*2,0t/m3 
Sanace AZ chodníky a cyklostezky – Výkopy v nezpevněných podkladních vrstvách a zemině 
=(1980,00m2+95,00m2)*0,300*2,0t/m3 
Strukturovaný substrát  – Výkopy v nezpevněných podkladních vrstvách  v zemině  
=(48,00m2+98,00m2+36,00m2)*1,200*2,0t/m3 
Odvodnění – Podélné drenáže –  Výkopy v nezpevněných podkladních vrstvách a zemině  
=5,300*0,500*0,800*2,0t/m3 
Souvrství vozovek AB – Výkopy v nezpevněných podkladních vrstvách  a v  zemině  
=(14,00m2+9,00m2+9,00m2)*0,200*2,0t/m3 
Souvrství vozovky CB – Výkopy v nezpevněných podkladních vrstvách  a v  zemině  
=111,00m2*0,200*2,0t/m3 
Souvrství chodníků LA -  Výkopy v nezpevněných podkladních vrstvách  a v  zemině  
=95,00m2*0,200*2,0t/m3 
Souvrství chodníku a cyklostezek CB – Výkopy v nezpevněných podkladních vrstvách  a v  zemině  
=1980,00m2*0,330*2,0t/m3 
Inženýrské sítě - Sdělovací vedení CETIN - Výkopy v nezpevněných podkladních vrstvách a zemině  
=(3,000*1,000*0,450+7,000*0,500*0,450)*2,0t/m3</t>
  </si>
  <si>
    <t>Celkem: 105,00*0,040*2,0=8,400 [A] 
Celkem: 5,10*0,030*2,0=0,306 [B] 
Celkem: 465,000*0,290*2,0=269,700 [C] 
Celkem: (39,00+111,00)*0,500*2,0=150,000 [D] 
Celkem: (1980,00+95,00)*0,300*2,0=1 245,000 [E] 
Celkem: (48,00+98,00+36,10)*1,200*2,0=437,040 [F] 
Celkem: 5,300*0,500*0,800*2,0=4,240 [G] 
Celkem: (14,00+9,00+9,00)*0,200*2,0=12,800 [H] 
Celkem: 111,00*0,200*2,0=44,400 [I] 
Celkem: 95,00*0,200*2,0=38,000 [J] 
Celkem: 1980,00*0,330*2,0=1 306,800 [K] 
Celkem: (3,000*1,000*0,450+7,000*0,500*0,450)*2,0=5,850 [L] 
Celkem: A+B+C+D+E+F+G+H+I+J+K+L=3 522,536 [M]</t>
  </si>
  <si>
    <t>Odpady - Stmelená struska  – Poplatek za uložení na skládku 
(Rozměry / počet -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Souvrství vozovek AB (spojka MÚK) – Výkopy ve vrstvě strusky (předpoklad že se stmelila) – tl. 450mm 
=8,00m2*0,450*2,0t/m3</t>
  </si>
  <si>
    <t>Celkem: 8,00*0,450*2,0=7,200 [A]</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</si>
  <si>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vozovek AB (sjezd ÚAN) – Odfrézování obrusné a ložné vrstvy v tl. 100mm 
=(36,00m2+14,00m2)*0,100*2,4t/m3 
Demolice – Souvrství vozovek AB (sjezd ÚAN) – Vybourání podkladních vrstev v předpokládané průměrné tl. 90mm 
=(14,00m2)*0,090*2,4t/m2 
Demolice – Souvrství vozovek AB (spojka MÚK) – Odfrézování obrusné a ložné vrstvy v tl. 60mm 
=(8,00m2)*0,060*2,4t/m3 
Demolice – Souvrství chodníků AB/LA – Vybourání podkladních vrstev v předpokládané průměrné tl. 40mm 
=1037,00m2*0,040*2,4t/m3</t>
  </si>
  <si>
    <t>Celkem: (36,00+14,00)*0,100*2,4=12,000 [A] 
Celkem: (14,00)*0,090*2,4=3,024 [B] 
Celkem: (8,00)*0,060*2,4=1,152 [C] 
Celkem: 1037,00*0,040*2,4=99,552 [D] 
Celkem: A+B+C+D=115,728 [E]</t>
  </si>
  <si>
    <t>Odpady - Železobeton - Poplatek za uložení na skládku 
(Rozměry / počet - odečteny z grafického programu AutoCad z projektové dokumentace) 
Demolice – Silniční ŽB obrubníky - Odstranění obrubníků 150x250mm + 150x150mm 
=((1,900+7,000+2,700+1,400+20,100)*0,150*0,250+(1,200+1,900)*0,150*0,150)*2,5t/m3 
Demolice – Chodníkové ŽB obrubníky - Odstranění obrubníků 100x250mm 
=(2,800+1,000+1,100+1,500+13,900+4,000+1,700+1,200+1,200+4,200+12,900+1,000+4,500+1,000+4,000+5,000+2,100+1,100+1,100+1,500+1,000+1,000+6,100+5,400+1,500+1,500+13,200+5,300+23,700+163,900+9,800+4,000)*0,100*0,250*2,5t/m3 
Demolice – Ostatní – Opuštěné základové k-ce - Vybourání kompletních konstrukcí z ŽB 
=4*(1,500*2,000*1,000)*2,5t/m3</t>
  </si>
  <si>
    <t>Celkem: ((1,900+7,000+2,700+1,400+20,100)*0,150*0,250+(1,200+1,900)*0,150*0,150)*2,5=3,278 [A] 
Celkem: (2,800+1,000+1,100+1,500+13,900+4,000+1,700+1,200+1,200+4,200+12,900+1,000+4,500+1,000+4,000+5,000+2,100+1,100+1,100+1,500+1,000+1,000+6,100+5,400+1,500+1,500+13,200+5,300+23,700+163,900+9,800+4,000)*0,100*0,250*2,5=18,950 [B] 
Celkem: 4*(1,500*2,000*1,000)*2,5=30,000 [C] 
Celkem: A+B+C=52,228 [D]</t>
  </si>
  <si>
    <t>Odpady – Prostý beton (ostatní) - Poplatek za uložení na skládku  
(Rozměry / počet - odečteny z grafického programu AutoCad z projektové dokumentace) 
Demolice – Mobiliář - Dopravně bezpečnostní zábradlí - Vybourání základových patek dopravně bezpečnostního zábradlí z PB 
=29ks*0,400*0,400*0,800*2,3t/m3 
Demolice – Označník BUS zastávky a svislé dopravní značení IJ4a – Vybourání základových patek SDZ z PB 
=1*(0,600*0,600*0,800)*2,3t/m3 
Demolice – Souvrství vozovek AB (sjezd ÚAN) – Vybourání stmelené podkladní vrstvy cem. pojivem – PB/SC tl. 200mm 
=(14,00m2)*0,200*2,3t/m3 
Demolice – Souvrství vozovek CB dlažba (u polyfunkčního domu) – Šetrné rozebrání CB dlažby tl. 80mm (odseky, odřezy) (tvaru: kost) 
=(105,00m2)*0,080*10%*2,3t/m3 
Demolice – Souvrství vozovek CB dlažba (u polyfunkčního domu) – Vybourání stmelené podkladní vrstvy cem. pojivem – PB/SC tl. 200mm 
=(105,00m2)*0,200*2,3t/m3 
Demolice – Souvrství chodníků AB/LA – Vybourání stmelené podkladní vrstvy cem. pojivem – PB/SC tl. 150mm 
=(1037,00m2)*0,150*2,3t/m3 
Demolice – Souvrství chodníků CB dlažba – Šetrné rozebrání CB dlažby tl. 60mm (odseky, odřezy) (tvaru: čtverec 200x200, obdelník 100x200, kost 165x200) 
=(664,00m2+24,00m2+170,00m2+36,00m2)*0,060*10%*2,3t/m3+(25,70m2)*0,060*20%*2,3t/m3 
Demolice – Souvrství chodníků z žulové řezané mozaikové dlažby – Vybourání stmelené podkladní vrstvy cem. pojivem – PB/SC tl. 100mm 
=5,10m2*0,100*2,3t/m3 
Demolice – Přídlažba z drobných žulových kostek DŽK š.250mm - Vybourání přídlažby (dvojřádek - š. 250mm) z drobných žulových kostek 
=(1,900+2,100+5,300)*10%*0,250*0,125*2,6t/m3 
Demolice – Přídlažba z drobných žulových kostek DŽK š.250mm - Vybourání sedlového lože přídlažby  
=(1,900+2,100+5,300)*0,15m2*2,3t/m3 
Demolice – Kamenné obruby 320x240 – Vybourání sedlového lože kamenných obrub z PB 
=(33,700+1,500+142,600)*0,25m2*2,3t/m3 
Demolice – Kamenné obruby 250x200 – Vybourání sedlového lože kamenných obrub z PB 
=(56,800+4,200+14,400+165,500+7,200+2,800+16,300+4,000+5,800+5,000+5,700+0,800+7,000)*0,25m2*2,3t/m3 
Demolice – Kamenné obruby 150x250 – Vybourání sedlového lože kamenných obrub z PB, 
=(2,100+4,000+4,000+4,000+29,300+3,000+4,000+0,900+0,600)*0,25m2*2,3t/m3 
Demolice – Silniční ŽB obrubníky - Vybourání sedlového lože obrub z PB 
=((1,900+7,000+2,700+1,400+20,100)+(1,200+1,900))*0,15m2*2,3t/m3 
Demolice – Chodníkové ŽB obrubníky - Vybourání sedlového lože obrub z PB 
=(2,800+1,000+1,100+1,500+13,900+4,000+1,700+1,200+1,200+4,200+12,900+1,000+4,500+1,000+4,000+5,000+2,100+1,100+1,100+1,500+1,000+1,000+6,100+5,400+1,500+1,500+13,200+5,300+23,700+163,900+9,800+4,000)*0,15m2*2,3t/m3 
Demolice  - Uliční vpusti prahové – Vybourání stávajících  prahových vpustí  
=(8,100+33,600+25,600)*0,150*0,250*2,3t/m3 
Demolice  - Uliční vpusti prahové – Vybourání sedlového lože prahových vpustí z PB 
=(8,100+33,600+25,600)*0,15m2*2,3t/m3</t>
  </si>
  <si>
    <t>Celkem: 29*0,400*0,400*0,800*2,3=8,538 [A] 
Celkem: 1*(0,600*0,600*0,800)*2,3=0,662 [B] 
Celkem: (14,00)*0,200*2,3=6,440 [C] 
Celkem: (105,00)*0,080*0,10*2,3=1,932 [D] 
Celkem: (105,00)*0,200*2,3=48,300 [E] 
Celkem: (1037,00)*0,150*2,3=357,765 [F] 
Celkem: (664,00+24,00+170,00+36,00)*0,060*0,10*2,3+(25,70)*0,060*0,20*2,3=13,047 [G] 
Celkem: 5,10*0,100*2,3=1,173 [H] 
Celkem: (1,900+2,100+5,300)*0,10*0,250*0,125*2,6=0,076 [I] 
Celkem: (1,900+2,100+5,300)*0,15*2,3=3,209 [J] 
Celkem: (33,700+1,500+142,600)*0,25*2,3=102,235 [K] 
Celkem: (56,800+4,200+14,400+165,500+7,200+2,800+16,300+4,000+5,800+5,000+5,700+0,800+7,000)*0,25*2,3=169,913 [L] 
Celkem: (2,100+4,000+4,000+4,000+29,300+3,000+4,000+0,900+0,600)*0,25*2,3=29,843 [M] 
Celkem: ((1,900+7,000+2,700+1,400+20,100)+(1,200+1,900))*0,15*2,3=12,489 [N] 
Celkem: (2,800+1,000+1,100+1,500+13,900+4,000+1,700+1,200+1,200+4,200+12,900+1,000+4,500+1,000+4,000+5,000+2,100+1,100+1,100+1,500+1,000+1,000+6,100+5,400+1,500+1,500+13,200+5,300+23,700+163,900+9,800+4,000)*0,15*2,3=104,604 [O] 
Celkem: (8,100+33,600+25,600)*0,150*0,250*2,3=5,805 [P] 
Celkem: (8,100+33,600+25,600)*0,15*2,3=23,219 [Q] 
Celkem: A+B+C+D+E+F+G+H+I+J+K+L+M+N+O+P+Q=889,250 [R]</t>
  </si>
  <si>
    <t>Odpady – Asfaltový beton s nadlimitním PAU - Poplatek za uložení na skládku/spalovnu nebezpečného odpadu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vozovek AB (spojka MÚK) –  Vybourání podkladní vrstvy penetračního makadamu v tl. 80mm (nadlimitní PAU – nebezpečný odpad)  
=8,00m2*0,080*2,4t/m3</t>
  </si>
  <si>
    <t>Celkem: 8,00*0,080*2,4=1,536 [A]</t>
  </si>
  <si>
    <t>113175</t>
  </si>
  <si>
    <t>ODSTRAN KRYTU ZPEVNĚNÝCH PLOCH Z DLAŽEB KOSTEK, ODVOZ DO 8KM</t>
  </si>
  <si>
    <t>Demolice – Souvrství chodníků z žulové řezané mozaikové dlažby – Šetrné rozebrání kamenné mozikové dlažby tl. 40/60mm, včetně očištění, naskládání na palety, odvozu do vzdálenosti 6km a uložení na skládku MOAP (ul. Harantova), případně OKAS (ul. Novoveská) 
(Počet / výměry odečteny z grafického programu AutoCad z projektové dokumentace) 
=5,10m2*0,060</t>
  </si>
  <si>
    <t>Celkem: 5,10*0,060=0,306 [A]</t>
  </si>
  <si>
    <t>11317B</t>
  </si>
  <si>
    <t>ODSTRAN KRYTU ZPEVNĚNÝCH PLOCH Z DLAŽEB KOSTEK - DOPRAVA</t>
  </si>
  <si>
    <t>Souvrství vozovky CB – (vyzískané) – Naložení CB dlažeb na skládce zhotovitele a odvoz do vzdálenosti 16km a složení na stavbě 
(Počet / výměry odečteny z grafického programu AutoCad z projektové dokumentace) 
=(105,00m2*0,080*90%)*2,3t/m3*16km</t>
  </si>
  <si>
    <t>Celkem: (105,00*0,080*0,90)*2,3*16=278,208 [A]</t>
  </si>
  <si>
    <t>Souvrství chodníku a cyklostezek CB (vyzískané) – Naložení CB dlažeb na skládce zhotovitele a odvoz do vzdálenosti 16km a složení na stavbě 
(Počet / výměry odečteny z grafického programu AutoCad z projektové dokumentace) 
=(9,00m2*0,100+24,00m2*0,060*90%+664,00m2*0,060*90%+108,00m2*0,060+36,00m2*0,060*90%)*2,3t/m3*16km</t>
  </si>
  <si>
    <t>Celkem: (9,00*0,100+24,00*0,060*0,90+664,00*0,060*0,90+108,00*0,060+36,00*0,060*0,90)*2,3*16=1 710,317 [A]</t>
  </si>
  <si>
    <t>113185</t>
  </si>
  <si>
    <t>ODSTRANĚNÍ KRYTU ZPEVNĚNÝCH PLOCH Z DLAŽDIC, ODVOZ DO 8KM</t>
  </si>
  <si>
    <t>Demolice – Souvrství chodníků CB dlažba – Šetrné rozebrání CB dlažby tl. 60mm (odseky, odřezy) (tvaru: čtverec 200x200, obdelník 100x200, kost 165x200), včetně odvozu do vzdálenosti 6km a uložení do recyklačního centra zhotovitele (likvidace v režii zhotovitele)  
(Počet / výměry odečteny z grafického programu AutoCad z projektové dokumentace) 
=(664,00m2+24,00m2+170,00m2+36,00m2)*0,060*10%+(25,70m2)*0,060*20%</t>
  </si>
  <si>
    <t>Celkem: (664,00+24,00+170,00+36,00)*0,060*0,10+(25,70)*0,060*0,20=5,672 [A]</t>
  </si>
  <si>
    <t>Demolice – Souvrství chodníků CB dlažba – Šetrné rozebrání CB dlažby tl. 60mm (tvaru: obdelník 100x200), včetně očištění, naskládání na palety, včetně odvozu do vzdálenosti 6km a uložení na skládku MOAP (ul. Harantova), případně OKAS (ul. 
(Počet / výměry odečteny z grafického programu AutoCad z projektové dokumentace) 
=(170,00m2*90%-108,00m2)*0,060</t>
  </si>
  <si>
    <t>Celkem: (170,00*0,90-108,00)*0,060=2,700 [A]</t>
  </si>
  <si>
    <t>Demolice – Souvrství vozovek CB dlažba (u polyfunkčního domu) – Šetrné rozebrání CB dlažby tl. 80mm (odseky, odřezy) (tvaru: kost), včetně odvozu do vzdálenosti 6km a uložení do recyklačního centra zhotovitele (likvidace v režii zhotovitele)  
(Počet / výměry odečteny z grafického programu AutoCad z projektové dokumentace) 
=(105,00m2)*0,080*10%</t>
  </si>
  <si>
    <t>Celkem: (105,00)*0,080*0,10=0,840 [A]</t>
  </si>
  <si>
    <t>113187</t>
  </si>
  <si>
    <t>ODSTRANĚNÍ KRYTU ZPEVNĚNÝCH PLOCH Z DLAŽDIC, ODVOZ DO 16KM</t>
  </si>
  <si>
    <t>Demolice – Souvrství chodníků CB dlažba – Šetrné rozebrání CB dlažby tl. 60mm (tvaru: kost 165x200), včetně očištění, naskládání na palety, odvozu do vzdálenosti 16km, uložení na skládku zhotovitele (pro opětovné použití) 
(Počet / výměry odečteny z grafického programu AutoCad z projektové dokumentace) 
=36,00m2*0,060*90%</t>
  </si>
  <si>
    <t>Celkem: 36,00*0,060*0,90=1,944 [A]</t>
  </si>
  <si>
    <t>Demolice – Souvrství chodníků CB dlažba – Šetrné rozebrání CB dlažby tl. 60mm (dlažba hmatová červená, tvaru obdélník 100x200), včetně očištění, naskládání na palety, odvozu do vzdálenosti 16km, uložení na skládku zhotovitele (pro opětovné použití) 
(Počet / výměry odečteny z grafického programu AutoCad z projektové dokumentace) 
=(25,70m2)*0,060*80%</t>
  </si>
  <si>
    <t>Celkem: 25,70*0,060*0,80=1,234 [A]</t>
  </si>
  <si>
    <t>Demolice – Souvrství chodníků CB dlažba – Šetrné rozebrání CB dlažby tl. 60mm (tvaru: čtverec 200x200), včetně očištění, naskládání na palety, odvozu do vzdálenosti 16km, uložení na skládku zhotovitele (pro opětovné použití) 
(Počet / výměry odečteny z grafického programu AutoCad z projektové dokumentace) 
=664,00m2*0,060*90%</t>
  </si>
  <si>
    <t>Celkem: 664,00*0,060*0,90=35,856 [A]</t>
  </si>
  <si>
    <t>Demolice – Souvrství chodníků CB dlažba – Šetrné rozebrání CB dlažby tl. 60mm (tvaru: čtverec 300x300), včetně očištění, naskládání na palety, odvozu do vzdálenosti 16km, uložení na skládku zhotovitele (pro opětovné použití) 
(Počet / výměry odečteny z grafického programu AutoCad z projektové dokumentace) 
=24,00m2*0,060*90%</t>
  </si>
  <si>
    <t>Celkem: 24,00*0,060*0,90=1,296 [A]</t>
  </si>
  <si>
    <t>Demolice – Souvrství chodníků CB dlažba – Šetrné rozebrání CB dlažby tl. 60mm (tvaru: obdélník 100x200), včetně očištění, naskládání na palety, odvozu do vzdálenosti 16km, uložení na skládku zhotovitele (pro opětovné použití) 
(Počet / výměry odečteny z grafického programu AutoCad z projektové dokumentace) 
=108,00m2*0,060</t>
  </si>
  <si>
    <t>Celkem: 108,00*0,060=6,480 [A]</t>
  </si>
  <si>
    <t>Demolice – Souvrství vozovek CB dlažba (u polyfunkčního domu) – Šetrné rozebrání CB dlažby tl. 80mm (tvaru: kost 165x200), včetně očištění, naskládání na palety, odvozu do vzdálenosti 16km, uložení na skládku zhotovitele (pro opětovné použití) 
(Počet / výměry odečteny z grafického programu AutoCad z projektové dokumentace) 
=105,00m2*0,080*90%</t>
  </si>
  <si>
    <t>Celkem: 105,00*0,080*0,90=7,560 [A]</t>
  </si>
  <si>
    <t>Demolice – Souvrství chodníků CB dlažba – Šetrné rozebrání CB dlažby tl. 100mm (tvaru: čtverec 1000x1000), včetně očištění, naskládání na palety, odvozu do vzdálenosti 16km, uložení na skládku zhotovitele (pro opětovné použití) 
(Počet / výměry odečteny z grafického programu AutoCad z projektové dokumentace) 
=9,00m2*0,100*100%</t>
  </si>
  <si>
    <t>Celkem: 9,00*0,100*1,00=0,900 [A]</t>
  </si>
  <si>
    <t>Demolice – Souvrství chodníků z žulové řezané mozaikové dlažby – Odstranění lože dlažby v tl. 30mm, včetně odvozu do vzdálenosti 6km  uložení do recyklačního centra zhotovitele (likvidace v režii zhotovitele)  
(Rozměry odečteny z grafického programu AutoCad dle projektové dokumentace) 
=5,10m2*0,030</t>
  </si>
  <si>
    <t>Celkem: 5,10*0,030=0,153 [A]</t>
  </si>
  <si>
    <t>Demolice – Souvrství vozovek CB dlažba (u polyfunkčního domu) – Odstranění ložné vrstvy z drti (zemina třídy I dle ČSN 73 6133), včetně odvozu do vzdálenosti 6km a uložení do recyklačního centra zhotovitele (likvidace v režii zhotovitele)  
(Počet / výměry odečteny z grafického programu AutoCad z projektové dokumentace) 
=105,00m2*0,040</t>
  </si>
  <si>
    <t>Celkem: 105,00*0,040=4,200 [A]</t>
  </si>
  <si>
    <t>Demolice – Souvrství vozovek AB (spojka MÚK) –  Vybourání podkladní vrstvy penetračního makadamu v tl. 80mm (nadlimitní PAU – nebezpečný odpad) , včetně odvozu do vzdálenosti 10km  a uložení na skládku/spalovnu nebezpečného odpadu 
(Rozměry / počet - odečteny z grafického programu AutoCad z projektové dokumentace) 
=8,00m2*0,080</t>
  </si>
  <si>
    <t>Celkem: 8,00*0,080=0,640 [A]</t>
  </si>
  <si>
    <t>Demolice – Souvrství chodníků AB/LA – Vybourání stmelené podkladní vrstvy cem. pojivem – PB/SC tl. 150mm, včetně odvozu do vzdálenosti 6km a uložení do recyklačního centra zhotovitele (likvidace v režii zhotovitele)  
(Počet / výměry odečteny z grafického programu AutoCad z projektové dokumentace) 
=(1037,00m2)*0,150</t>
  </si>
  <si>
    <t>Celkem: 1037,00*0,150=155,550 [A]</t>
  </si>
  <si>
    <t>Demolice – Souvrství chodníků z žulové řezané mozaikové dlažby – Vybourání stmelené podkladní vrstvy cem. pojivem – PB/SC tl. 100mm, včetně odvozu do vzdálenosti 6km a uložení do recyklačního centra zhotovitele (likvidace v režii zhotovitele)  
(Počet / výměry odečteny z grafického programu AutoCad z projektové dokumentace) 
=5,10m2*0,100</t>
  </si>
  <si>
    <t>Celkem: 5,10*0,100=0,510 [A]</t>
  </si>
  <si>
    <t>Demolice – Souvrství vozovek CB dlažba (u polyfunkčního domu) – Vybourání stmelené podkladní vrstvy cem. pojivem – PB/SC tl. 200mm, včetně odvozu do vzdálenosti 6km a uložení do recyklačního centra zhotovitele (likvidace v režii zhotovitele)  
(Počet / výměry odečteny z grafického programu AutoCad z projektové dokumentace) 
=(105,00m2)*0,200</t>
  </si>
  <si>
    <t>Celkem: 105,00*0,200=21,000 [A]</t>
  </si>
  <si>
    <t>Demolice – Souvrství vozovek AB (sjezd ÚAN) – Vybourání stmelené podkladní vrstvy cem. pojivem – PB/SC tl. 200mm, včetně odvozu do vzdálenosti 6km a uložení do recyklačního centra zhotovitele (likvidace v režii zhotovitele)  
(Počet / výměry odečteny z grafického programu AutoCad z projektové dokumentace) 
=(14,00m2)*0,200</t>
  </si>
  <si>
    <t>Celkem: (14,00)*0,200=2,800 [A]</t>
  </si>
  <si>
    <t>Demolice – Souvrství vozovek AB (sjezd ÚAN) – Vybourání podkladních vrstev v předpokládané průměrné tl. 90mm, včetně odvozu do vzdálenosti 6km a uložení do recyklačního centra zhotovitele (likvidace v režii zhotovitele)  
(Rozměry / počet - odečteny z grafického programu AutoCad z projektové dokumentace) 
=(14,00m2)*0,090</t>
  </si>
  <si>
    <t>Celkem: (14,00)*0,090=1,260 [A]</t>
  </si>
  <si>
    <t>Demolice – Souvrství chodníků AB/LA – Vybourání podkladních vrstev v předpokládané průměrné tl. 40mm, včetně odvozu do vzdálenosti 6km  a uložení do recyklačního centra zhotovitele (likvidace v režii zhotovitele)  
(Rozměry / počet - odečteny z grafického programu AutoCad z projektové dokumentace) 
=1037,00m2*0,040</t>
  </si>
  <si>
    <t>Celkem: 1037,00*0,040=41,480 [A]</t>
  </si>
  <si>
    <t>Demolice – Chodníkové ŽB obrubníky - Odstranění obrubníků 100x250mm, včetně naložení (odvoz v rámci jiné položky) 
(Počet / výměry odečteny z grafického programu AutoCad z projektové dokumentace)  
=2,800+1,000+1,100+1,500+13,900+4,000+1,700+1,200+1,200+4,200+12,900+1,000+4,500+1,000+4,000+5,000+2,100+1,100+1,100+1,500+1,000+1,000+6,100+5,400+1,500+1,500+13,200+5,300+23,700+163,900+9,800+4,000</t>
  </si>
  <si>
    <t>Celkem: 2,800+1,000+1,100+1,500+13,900+4,000+1,700+1,200+1,200+4,200+12,900+1,000+4,500+1,000+4,000+5,000+2,100+1,100+1,100+1,500+1,000+1,000+6,100+5,400+1,500+1,500+13,200+5,300+23,700+163,900+9,800+4,000=303,200 [A]</t>
  </si>
  <si>
    <t>Demolice – Silniční ŽB obrubníky - Odstranění obrubníků 150x250mm + 150x150mm, včetně naložení (odvoz v rámci jiné položky) 
(Počet / výměry odečteny z grafického programu AutoCad z projektové dokumentace)  
=(1,900+7,000+2,700+1,400+20,100)+(1,200+1,900)</t>
  </si>
  <si>
    <t>Celkem: (1,900+7,000+2,700+1,400+20,100)+(1,200+1,900)=36,200 [A]</t>
  </si>
  <si>
    <t>Demolice –Silniční  ŽB obrubníky -  Odvoz do vzdálenosti 6km a uložení do recyklačního centra zhotovitele (likvidace v režii zhotovitele) 
(Počet / výměry odečteny z grafického programu AutoCad z projektové dokumentace)  
=((1,900+7,000+2,700+1,400+20,100)*0,150*0,250+(1,200+1,900)*0,150*0,150)*2,5t/m3*6km</t>
  </si>
  <si>
    <t>Celkem: ((1,900+7,000+2,700+1,400+20,100)*0,150*0,250+(1,200+1,900)*0,150*0,150)*2,5*6=19,665 [A]</t>
  </si>
  <si>
    <t>Demolice – Chodníkové ŽB obrubníky -  Odvoz do vzdálenosti 6km a uložení do recyklačního centra zhotovitele (likvidace v režii zhotovitele) 
(Počet / výměry odečteny z grafického programu AutoCad z projektové dokumentace)  
=(2,800+1,000+1,100+1,500+13,900+4,000+1,700+1,200+1,200+4,200+12,900+1,000+4,500+1,000+4,000+5,000+2,100+1,100+1,100+1,500+1,000+1,000+6,100+5,400+1,500+1,500+13,200+5,300+23,700+163,900+9,800+4,000)*0,100*0,250*2,5t/m3*6km</t>
  </si>
  <si>
    <t>Celkem: (2,800+1,000+1,100+1,500+13,900+4,000+1,700+1,200+1,200+4,200+12,900+1,000+4,500+1,000+4,000+5,000+2,100+1,100+1,100+1,500+1,000+1,000+6,100+5,400+1,500+1,500+13,200+5,300+23,700+163,900+9,800+4,000)*0,100*0,250*2,5*6=113,700 [A]</t>
  </si>
  <si>
    <t>Demolice – Kamenné obruby 150x250 – Šetrné vybourání kamenných obrub z PB, včetně očištění, naskládání na palety a naložení (odvoz v rámci jiné položky), (na skládku zhotovitele pro opětovné použití) 
(Počet / výměry odečteny z grafického programu AutoCad z projektové dokumentace) 
=36,300</t>
  </si>
  <si>
    <t>Celkem: 36,300=36,300 [A]</t>
  </si>
  <si>
    <t>Demolice – Kamenné obruby 150x250 – Šetrné vybourání kamenných obrub z PB, včetně očištění, naskládání na palety a naložení (odvoz v rámci jiné položky), (na skládku MOAP (ul. Harantova), případně OKAS (ul. Novoveská)) 
(Počet / výměry odečteny z grafického programu AutoCad z projektové dokumentace) 
=(2,100+4,000+4,000+4,000+29,300+3,000+4,000+0,900+0,600)-(36,300)</t>
  </si>
  <si>
    <t>Celkem: (2,100+4,000+4,000+4,000+29,300+3,000+4,000+0,900+0,600)-(36,300)=15,600 [A]</t>
  </si>
  <si>
    <t>Demolice – Kamenné obruby 320x240 – Šetrné vybourání kamenných obrub z PB, včetně očištění, naskládání na palety a naložení (odvoz v rámci jiné položky), (na skládku zhotovitele pro opětovné použití) 
(Počet / výměry odečteny z grafického programu AutoCad z projektové dokumentace) 
=148,100</t>
  </si>
  <si>
    <t>Celkem: 148,100=148,100 [A]</t>
  </si>
  <si>
    <t>Demolice – Kamenné obruby 320x240 – Šetrné vybourání kamenných obrub z PB, včetně očištění, naskládání na palety a naložení (odvoz v rámci jiné položky), (na skládku MOAP (ul. Harantova), případně OKAS (ul. Novoveská) 
(Počet / výměry odečteny z grafického programu AutoCad z projektové dokumentace) 
=(33,700+1,500+142,600)-148,100</t>
  </si>
  <si>
    <t>Celkem: (33,700+1,500+142,600)-148,100=29,700 [A]</t>
  </si>
  <si>
    <t>Demolice – Kamenné obruby 250x200 – Šetrné vybourání kamenných obrub z PB, včetně očištění, naskládání na palety a naložení (odvoz v rámci jiné položky), (na skládku zhotovitele pro opětovné použití) 
(Počet / výměry odečteny z grafického programu AutoCad z projektové dokumentace) 
=288,100</t>
  </si>
  <si>
    <t>Celkem: 288,100=288,100 [A]</t>
  </si>
  <si>
    <t>Demolice – Kamenné obruby 250x200 – Šetrné vybourání kamenných obrub z PB, včetně očištění, naskládání na palety a naložení (odvoz v rámci jiné položky), (na skládku MOAP (ul. Harantova), případně OKAS (ul. Novoveská) 
(Počet / výměry odečteny z grafického programu AutoCad z projektové dokumentace) 
=(56,800+4,200+14,400+165,500+7,200+2,800+16,300+4,000+5,800+5,000+5,700+0,800+7,000)-(288,100)</t>
  </si>
  <si>
    <t>Celkem: (56,800+4,200+14,400+165,500+7,200+2,800+16,300+4,000+5,800+5,000+5,700+0,800+7,000)-(288,100)=7,400 [A]</t>
  </si>
  <si>
    <t>Demolice – Kamenné obruby 250x200 – Odvoz do vzdálenosti 6km a uložení na skládku MOAP (ul. Harantova), případně OKAS (ul. Novoveská)  
(Počet / výměry odečteny z grafického programu AutoCad z projektové dokumentace) 
=((56,800+4,200+14,400+165,500+7,200+2,800+16,300+4,000+5,800+5,000+5,700+0,800+7,000)-(288,100))*0,250*0,200*2,6t/m3*6km</t>
  </si>
  <si>
    <t>Celkem: ((56,800+4,200+14,400+165,500+7,200+2,800+16,300+4,000+5,800+5,000+5,700+0,800+7,000)-(288,100))*0,250*0,200*2,6*6=5,772 [A]</t>
  </si>
  <si>
    <t>Demolice – Kamenné obruby 250x200 – Odvoz do vzdálenosti 16km a uložení na skládku zhotovitele (pro opětovné použití) 
(Počet / výměry odečteny z grafického programu AutoCad z projektové dokumentace) 
=(288,100)*0,250*0,200*2,6t/m3*16km</t>
  </si>
  <si>
    <t>Celkem: (288,100)*0,250*0,200*2,6*16=599,248 [A]</t>
  </si>
  <si>
    <t>Demolice – Kamenné obruby 320x240 – Odvoz do vzdálenosti 6km a uložení na skládku MOAP (ul. Harantova), případně OKAS (ul. Novoveská) 
(Počet / výměry odečteny z grafického programu AutoCad z projektové dokumentace) 
=(33,700+1,500+142,600-148,100)*0,320*0,240*2,6t/m3*6km</t>
  </si>
  <si>
    <t>Celkem: (33,700+1,500+142,600-148,100)*0,320*0,240*2,6*6=35,583 [A]</t>
  </si>
  <si>
    <t>Demolice – Kamenné obruby 320x240 – Odvoz do vzdálenosti 16km a uložení na skládku zhotovitele (pro opětovné použití) 
(Počet / výměry odečteny z grafického programu AutoCad z projektové dokumentace) 
=(148,100)*0,320*0,240*2,6t/m3*16km</t>
  </si>
  <si>
    <t>Celkem: (148,100)*0,320*0,240*2,6*16=473,162 [A]</t>
  </si>
  <si>
    <t>Demolice – Kamenné obruby 150x250 – Odvoz do vzdálenosti 6km a uložení na skládku MOAP (ul. Harantova), případně OKAS (ul. Novoveská) 
(Počet / výměry odečteny z grafického programu AutoCad z projektové dokumentace) 
=(2,100+4,000+4,000+4,000+29,300+3,000+4,000+0,900+0,600-36,300)*0,150*0,250*2,6t/m3*6km</t>
  </si>
  <si>
    <t>Celkem: (2,100+4,000+4,000+4,000+29,300+3,000+4,000+0,900+0,600-36,300)*0,150*0,250*2,6*6=9,126 [A]</t>
  </si>
  <si>
    <t>Demolice – Kamenné obruby 150x250 – Odvoz do vzdálenosti 16km a uložení na skládku zhotovitele (pro opětovné použití) 
(Počet / výměry odečteny z grafického programu AutoCad z projektové dokumentace) 
=(36,300)*0,150*0,250*2,6t/m3*16km</t>
  </si>
  <si>
    <t>Celkem: (36,300)*0,150*0,250*2,6*16=56,628 [A]</t>
  </si>
  <si>
    <t>Kamenné obruby 320x240 Přímé (vyzískané) – Naložení na skládce zhotovitele a odvoz do vzdálenosti 16km a složení na stavbě 
(Počet / výměry odečteny z grafického programu AutoCad z projektové dokumentace) 
=(1,500+4,000+1,500+141,100)*0,320*0,240*2,6t/m3*16km</t>
  </si>
  <si>
    <t>Celkem: (1,500+4,000+1,500+141,100)*0,320*0,240*2,6*16=473,162 [A]</t>
  </si>
  <si>
    <t>Kamenné obruby 250x200 Přímé (vyzískané) – Naložení na skládce zhotovitele a odvoz do vzdálenosti 16km a složení na stavbě 
(Počet / výměry odečteny z grafického programu AutoCad z projektové dokumentace) 
=(90,900+4,200+142,500+7,200+2,800+16,300+4,000+2,500+5,000+5,700+7,000)*0,250*0,200*2,6t/m3*16km</t>
  </si>
  <si>
    <t>Celkem: (90,900+4,200+142,500+7,200+2,800+16,300+4,000+2,500+5,000+5,700+7,000)*0,250*0,200*2,6*16=599,248 [A]</t>
  </si>
  <si>
    <t>Kamenné obruby 150x250 Přímé (vyzískané) – Naložení na skládce zhotovitele a odvoz do vzdálenosti 16km a složení na stavbě 
(Počet / výměry odečteny z grafického programu AutoCad z projektové dokumentace) 
=(2,100+4,000+4,000+4,000+18,200+4,000)*0,150*0,250*2,6t/m3*16km</t>
  </si>
  <si>
    <t>Celkem: (2,100+4,000+4,000+4,000+18,200+4,000)*0,150*0,250*2,6*16=56,628 [A]</t>
  </si>
  <si>
    <t>Přídlažba z drobných žulových kostek DŽK š.250mm  (vyzískané) – Naložení na skládce zhotovitele a odvoz do vzdálenosti 16km a složení na stavbě 
(Počet / výměry odečteny z grafického programu AutoCad z projektové dokumentace) 
=(8,370)*0,250*0,125*2,6t/m3*16km</t>
  </si>
  <si>
    <t>Celkem: (8,370)*0,250*0,125*2,6*16=10,881 [A]</t>
  </si>
  <si>
    <t>Demolice – Přídlažba z drobných žulových kostek DŽK š.250mm - Šetrné vybourání přídlažby (dvojřádek - š. 250mm) z drobných žulových kostek, včetně očištění, naskládání na palety a naložení (odvoz v rámci jiné položky). (na skládku zhotovitele pro opětovné použití předpoklad 90%) 
(Počet / výměry odečteny z grafického programu AutoCad z projektové dokumentace) 
=(1,900+2,100+5,300)*90%</t>
  </si>
  <si>
    <t>Celkem: (1,900+2,100+5,300)*0,90=8,370 [A]</t>
  </si>
  <si>
    <t>Demolice – Přídlažba z drobných žulových kostek DŽK š.250mm - Vybourání přídlažby (dvojřádek - š. 250mm) z drobných žulových kostek, včetně naložení (odvoz v rámci jiné položky) (předpoklad 10%) 
(Počet / výměry odečteny z grafického programu AutoCad z projektové dokumentace) 
=(1,900+2,100+5,300)*10%</t>
  </si>
  <si>
    <t>Celkem: (1,900+2,100+5,300)*0,10=0,930 [A]</t>
  </si>
  <si>
    <t>Demolice – Přídlažba z drobných žulových kostek DŽK š.250mm - Odvoz do vzdálenosti 6km a uložení do recyklačního centra zhotovitele (likvidace v režii zhotovitele)  (předpoklad 10%) 
(Počet / výměry odečteny z grafického programu AutoCad z projektové dokumentace) 
=(1,900+2,100+5,300)*10%*0,250*0,125*2,6t/m3*6km</t>
  </si>
  <si>
    <t>Celkem: (1,900+2,100+5,300)*0,10*0,250*0,125*2,6*6=0,453 [A]</t>
  </si>
  <si>
    <t>Demolice – Přídlažba z drobných žulových kostek DŽK š.250mm - Odvoz do vzdálenosti 16km a uložení na skládku zhotovitele (pro opětovné použití předpoklad 90%) 
(Počet / výměry odečteny z grafického programu AutoCad z projektové dokumentace) 
=(1,900+2,100+5,300)*90%*0,250*0,125*2,6t/m3*16km</t>
  </si>
  <si>
    <t>Celkem: (1,900+2,100+5,300)*0,90*0,250*0,125*2,6*16=10,881 [A]</t>
  </si>
  <si>
    <t>Demolice – Souvrství vozovek AB (spojka MÚK) – Odfrézování obrusné a ložné vrstvy v tl. 60mm, včetně odvozu do vzdálenosti 6km a uložení do recyklačního centra zhotovitele (likvidace v režii zhotovitele)  
(Rozměry / počet - odečteny z grafického programu AutoCad z projektové dokumentace) 
=(8,00m2)*0,060</t>
  </si>
  <si>
    <t>Celkem: 8,00*0,060=0,480 [A]</t>
  </si>
  <si>
    <t>Demolice – Souvrství vozovek AB (sjezd ÚAN) – Odfrézování obrusné a ložné vrstvy v tl. 100mm, včetně odvozu do vzdálenosti 6km a uložení do recyklačního centra zhotovitele (likvidace v režii zhotovitele)  
(Rozměry / počet - odečteny z grafického programu AutoCad z projektové dokumentace) 
=(36,00m2+14,00m2)*0,100</t>
  </si>
  <si>
    <t>Celkem: (36,00+14,00)*0,100=5,000 [A]</t>
  </si>
  <si>
    <t>Souvrství cyklostezek CB -  Frézování drážky LA krytu 20x10mm (spáry na styku nově zřizovaného krytu a stávajícího krytu) včetně vyčištění 
(Rozměry / počet odečteny z grafického programu AutoCad z projektové dokumentace) 
=2,700+24,800+29,100+6,500</t>
  </si>
  <si>
    <t>Celkem: 2,700+24,800+29,100+6,500=63,100 [A]</t>
  </si>
  <si>
    <t>Souvrství vozovek AB – Frézování drážky asfaltobetonového krytu 40x20mm (spáry na styku nově zřizovaného krytu a stávajícího krytu) včetně vyčištění 
(Rozměry / počet odečteny z grafického programu AutoCad z projektové dokumentace) 
=9,400+7,600+5,200</t>
  </si>
  <si>
    <t>Celkem: 9,400+7,600+5,200=22,200 [A]</t>
  </si>
  <si>
    <t>Sanace AZ vozovky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=(15,00m2+13,00m2+11,00m2+111,00m2)*0,500</t>
  </si>
  <si>
    <t>Celkem: (15,00+13,00+11,00+111,00)*0,500=75,000 [A]</t>
  </si>
  <si>
    <t>Sanace AZ chodníky a cyklostezky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=(1980,00m2+95,00m2)*0,300</t>
  </si>
  <si>
    <t>Celkem: (1980,00+95,00)*0,300=622,500 [A]</t>
  </si>
  <si>
    <t>Strukturovaný substrát  – Výkopy v nezpevněných podkladních vrstvách  v zemině (zemina třídy I dle ČSN 73 6133), včetně pažení, odvozu do vzdálenosti 6km a uložení do recyklačního centra zhotovitele (likvidace v režii zhotovitele) 
(Počet / výměry odečteny z grafického programu AutoCad z projektové dokumentace) 
=(48,00m2+98,00m2+36,00m2)*1,200</t>
  </si>
  <si>
    <t>Celkem: (48,00+98,00+36,100)*1,200=218,520 [A]</t>
  </si>
  <si>
    <t>Souvrství vozovky CB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=111,00m2*0,200</t>
  </si>
  <si>
    <t>Celkem: 111,00*0,200=22,200 [A]</t>
  </si>
  <si>
    <t>Souvrství chodníků LA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=95,00m2*0,200</t>
  </si>
  <si>
    <t>Celkem: 95,00*0,200=19,000 [A]</t>
  </si>
  <si>
    <t>Souvrství vozovek AB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=(15,00m2+13,00m2+11,00m2)*0,200</t>
  </si>
  <si>
    <t>Celkem: (15,00+13,00+11,00)*0,200=7,800 [A]</t>
  </si>
  <si>
    <t>Souvrství chodníku a cyklostezek CB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=1980,00m2*0,330</t>
  </si>
  <si>
    <t>Celkem: 1980,00*0,330=653,400 [A]</t>
  </si>
  <si>
    <t>Zemní práce – Rozdíl výkopů stávající stav / nový stav – Výkopy v nezpevněných podkladních vrstvách  (zemina třídy I dle ČSN 73 6133), včetně odvozu do vzdálenosti 6km a uložení do recyklačního centra zhotovitele (likvidace v režii zhotovitele) 
(Plochy odečteny z grafického programu AutoCad z projektové dokumentace) 
=465,00m2*0,290</t>
  </si>
  <si>
    <t>Celkem: 465,00*0,290=134,850 [A]</t>
  </si>
  <si>
    <t>123737</t>
  </si>
  <si>
    <t>ODKOP PRO SPOD STAVBU SILNIC A ŽELEZNIC TŘ. I, ODVOZ DO 16KM</t>
  </si>
  <si>
    <t>Zemní práce – Rozdíl výkopů stávající stav / nový stav – Zásypy - Výkopy v nezpevněných podkladních vrstvách  (zemina třídy I dle ČSN 73 6133), na skládce zhotovitele, včetně odvozu do vzdálenosti 16km a uložení na stavbě 
(Plochy odečteny z grafického programu AutoCad z projektové dokumentace) 
=326,00m2*0,300+94,00m2*0,600</t>
  </si>
  <si>
    <t>Celkem: 326,00*0,300+94,00*0,600=154,200 [A]</t>
  </si>
  <si>
    <t>Demolice – Souvrství vozovek AB (spojka MÚK) – Výkopy ve vrstvě strusky (předpoklad že se stmelila) – tl. 450mm, včetně odvozu do vzdálenosti 6km a uložení do recyklačního centra zhotovitele (likvidace v režii zhotovitele)  
(Počet / výměry odečteny z grafického programu AutoCad z projektové dokumentace) 
=(8,00m2)*0,450</t>
  </si>
  <si>
    <t>Celkem: 8,00*0,450=3,600 [A]</t>
  </si>
  <si>
    <t>Označník BUS zastávky a svislé dopravní značení IJ4a - Výkopy v zemině a nezpevněných podkladních vrstvách (zemina třídy I dle ČSN 73 6133) – pro základové patky, včetně odvozu do vzdálenosti 6km a uložení do recyklačního centra zhotovitele (likvidace v režii zhotovitele) 
(Počet a výměry odečteny z grafického programu AutoCad dle projektové dokumentace) 
=1*(0,600*0,600*1,000)</t>
  </si>
  <si>
    <t>Celkem: 1*(0,600*0,600*1,000)=0,360 [A]</t>
  </si>
  <si>
    <t>Odvodnění – Podélné drenáže –  Výkopy v nezpevněných podkladních vrstvách a zemině (zemina třídy I dle ČSN 73 6133) pro zřízení podélné drenáže, včetně pažení, odvozu do vzdálenosti 6km a uložení do recyklačního centra zhotovitele (likvidace v režii zhotovitele) 
(Počet / výměry odečteny z grafického programu AutoCad z projektové dokumentace) 
=5,300*0,500*0,800</t>
  </si>
  <si>
    <t>Celkem: 5,300*0,500*0,800=2,120 [A]</t>
  </si>
  <si>
    <t>Inženýrské sítě - Sdělovací vedení CETIN - Výkopy v nezpevněných podkladních vrstvách a zemině (zemina třídy I dle ČSN 73 6133) pro chráničky IS,  včetně pažení a odvozu do vzdálenosti 6km a uložení do recyklačního centra zhotovitele (likvidace v režii zhotovitele) 
(Počet / výměry odečteny z grafického programu AutoCad z projektové dokumentace) 
=3,000*1,000*0,450+7,000*0,500*0,450</t>
  </si>
  <si>
    <t>Celkem: 3,000*1,000*0,450+7,000*0,500*0,450=2,925 [A]</t>
  </si>
  <si>
    <t>Odpady – Uložení zeminy na skládku / zemník  (vykládka, rozprostření, hutnění) 
(Rozměry / počet - odečteny z grafického programu AutoCad z projektové dokumentace) 
Demolice – Souvrství vozovek CB dlažba (u polyfunkčního domu) – Odstranění ložné vrstvy z drti 
=105,00m2*0,040 
Demolice – Souvrství chodníků z žulové řezané mozaikové dlažby – Odstranění lože dlažby v tl. 30mm 
=5,10m2*0,030 
Zemní práce – Rozdíl výkopů stávající stav / nový stav – Výkopy v nezpevněných podkladních vrstvách 
=465,000*0,290 
Sanace AZ vozovky – Výkopy v nezpevněných podkladních vrstvách a zemině  
=(39,00m2+111,00m2)*0,500 
Sanace AZ chodníky a cyklostezky – Výkopy v nezpevněných podkladních vrstvách a zemině 
=(1980,00m2+95,00m2)*0,300 
Strukturovaný substrát  – Výkopy v nezpevněných podkladních vrstvách  v zemině  
=(48,00m2+98,00m2+36,00m2)*1,200 
Odvodnění – Podélné drenáže –  Výkopy v nezpevněných podkladních vrstvách a zemině  
=5,300*0,500*0,800 
Souvrství vozovek AB – Výkopy v nezpevněných podkladních vrstvách  a v  zemině  
=(14,00m2+9,00m2+9,00m2)*0,200 
Souvrství vozovky CB – Výkopy v nezpevněných podkladních vrstvách  a v  zemině  
=111,00m2*0,200 
Souvrství chodníků LA -  Výkopy v nezpevněných podkladních vrstvách  a v  zemině  
=95,00m2*0,200 
Souvrství chodníku a cyklostezek CB – Výkopy v nezpevněných podkladních vrstvách  a v  zemině  
=1980,00m2*0,330 
Inženýrské sítě - Sdělovací vedení CETIN - Výkopy v nezpevněných podkladních vrstvách a zemině  
=(3,000*1,000*0,450+7,000*0,500*0,450)</t>
  </si>
  <si>
    <t>Celkem: 105,00*0,040=4,200 [A] 
Celkem: 5,10*0,030=0,153 [B] 
Celkem: 465,000*0,290=134,850 [C] 
Celkem: (39,00+111,00)*0,500=75,000 [D] 
Celkem: (1980,00+95,00)*0,300=622,500 [E] 
Celkem: (48,00+98,00+36,00)*1,200=218,400 [F] 
Celkem: 5,300*0,500*0,800=2,120 [G] 
Celkem: (14,00+9,00+9,00)*0,200=6,400 [H] 
Celkem: 111,00*0,200=22,200 [I] 
Celkem: 95,00*0,200=19,000 [J] 
Celkem: 1980,00*0,330=653,400 [K] 
Celkem: (3,000*1,000*0,450+7,000*0,500*0,450)=2,925 [L] 
Celkem: A+B+C+D+E+F+G+H+I+J+K+L=1 761,148 [M]</t>
  </si>
  <si>
    <t>Odpady – Uložení zeminy na skládku / zemník  (vykládka, rozprostření, hutnění) 
(Rozměry / počet - odečteny z grafického programu AutoCad z projektové dokumentace) 
Demolice – Souvrství vozovek AB (spojka MÚK) – Výkopy ve vrstvě strusky (předpoklad že se stmelila) – tl. 450mm 
=8,00m2*0,450</t>
  </si>
  <si>
    <t>Zemní práce – Rozdíl výkopů stávající stav / nový stav – Zásypy - Zřízení zpětných zásypů v místě rabátek, včetně hutnění a urovnání do požadovaného sklonu 
(Počet / výměry odečteny z grafického programu AutoCad z projektové dokumentace) 
=326,00m2*0,300+94,00m2*0,600</t>
  </si>
  <si>
    <t>Souvrství chodníku a cyklostezek CB – Urovnání zemní pláně včetně hutnění v zeminách tř. I dle ČSN 73 6133   
(Počet / výměry odečteny z grafického programu AutoCad z projektové dokumentace) 
=1980,00m2</t>
  </si>
  <si>
    <t>Celkem: 1980,00=1 980,000 [A]</t>
  </si>
  <si>
    <t>Souvrství pěšiny – Urovnání zemní pláně včetně hutnění v zeminách tř. I dle ČSN 73 6133   
(Počet / výměry odečteny z grafického programu AutoCad z projektové dokumentace) 
=3,00m2</t>
  </si>
  <si>
    <t>Celkem: 3,00=3,000 [A]</t>
  </si>
  <si>
    <t>Sanace AZ chodníky a cyklostezky – Úprava parapláně včetně hutnění v zeminách tř. I dle ČSN 73 6133 
(Počet / výměry odečteny z grafického programu AutoCad z projektové dokumentace) 
=1980,00m2+95,00m2</t>
  </si>
  <si>
    <t>Celkem: 1980,00+95,00=2 075,000 [A]</t>
  </si>
  <si>
    <t>Sanace AZ vozovky – Úprava parapláně včetně hutnění v zeminách tř. II dle ČSN 73 6133 
(Počet / výměry odečteny z grafického programu AutoCad z projektové dokumentace) 
=(15,00m2+13,00m2+11,00m2+111,00m2)</t>
  </si>
  <si>
    <t>Celkem: 15,00+13,00+11,00+111,00=150,000 [A]</t>
  </si>
  <si>
    <t>Souvrství vozovek AB – Urovnání zemní pláně včetně hutnění v zeminách tř. I dle ČSN 73 6133 
(Počet / výměry odečteny z grafického programu AutoCad z projektové dokumentace) 
=(15,00m2+13,00m2+11,00m2)</t>
  </si>
  <si>
    <t>Celkem: (15,00+13,00+11,00)=39,000 [A]</t>
  </si>
  <si>
    <t>Souvrství chodníků LA -  Urovnání zemní pláně včetně hutnění v zeminách tř. I dle ČSN 73 6133 
(Počet / výměry odečteny z grafického programu AutoCad z projektové dokumentace) 
=95,00m2</t>
  </si>
  <si>
    <t>Celkem: 95,00=95,000 [A]</t>
  </si>
  <si>
    <t>Souvrství vozovky CB – Urovnání zemní pláně včetně hutnění v zeminách tř. I dle ČSN 73 6133   
(Počet / výměry odečteny z grafického programu AutoCad z projektové dokumentace) 
=111,00m2</t>
  </si>
  <si>
    <t>Celkem: 111,00=111,000 [A]</t>
  </si>
  <si>
    <t>21151</t>
  </si>
  <si>
    <t>SANAČNÍ ŽEBRA Z LOMOVÉHO KAMENE</t>
  </si>
  <si>
    <t>Strukturovaný substrát  – Dodávka a zřízení rovnaniny lomového kamene fr. 100/125mm v tl. 0,750m, včetně hutnění a následného zakalení humózní zeminou. 
(Počet / výměry odečteny z grafického programu AutoCad z projektové dokumentace) 
=(48,00m2+98,00m2+36,00m2)*0,750</t>
  </si>
  <si>
    <t>Celkem: (48,00+98,00+36,00)*0,750=136,500 [A]</t>
  </si>
  <si>
    <t>Položka zahrnuje:  
- dodávku a uložení předepsaného kameniva  
- mimostaveništní a vnitrostaveništní dopravu,  
- není-li v zadávací dokumentaci uvedeno jinak, jedná se o nakupovaný materiál.  
Položka nezahrnuje:  
- x</t>
  </si>
  <si>
    <t>Odvodnění – Podélné drenáže – Dodávka a zřízení separační/filtrační geotextílie min. 300g/m2 (ČSN EN 13249), uložené po dně a na stranách drenážního žebra (mezi štěrkem 11/22mm a ŠD je vyhovující filtrační kriterium - není nutné vkládat geotextíli) 
(Počet / výměry odečteny z grafického programu AutoCad z projektové dokumentace) 
=(5,300)*(0,500+2*0,800+2*0,500)</t>
  </si>
  <si>
    <t>Celkem: (5,300)*(0,500+2*0,800+2*0,500)=16,430 [A]</t>
  </si>
  <si>
    <t>Souvrství vozovek AB - Dodávka a zřízení  separační geotextílie 300g/m2 (ČSN EN 13249) 
(Plochy odečteny z grafického programu AutoCad dle projektové dokumentace) 
=(15,00m2+13,00m2+11,00m2)*110%</t>
  </si>
  <si>
    <t>Celkem: (15,00+13,00+11,00)*1,10=42,900 [A]</t>
  </si>
  <si>
    <t>Souvrství vozovky CB – Dodávka a zřízení  separační geotextílie 300g/m2 (ČSN EN 13249) 
(Plochy odečteny z grafického programu AutoCad dle projektové dokumentace) 
=111,00m2*110%</t>
  </si>
  <si>
    <t>Celkem: 111,00*1,10=122,100 [A]</t>
  </si>
  <si>
    <t>Souvrství chodníků LA -  Dodávka a zřízení  separační geotextílie 300g/m2 (ČSN EN 13249) 
(Plochy odečteny z grafického programu AutoCad dle projektové dokumentace) 
=95,00m2*110%</t>
  </si>
  <si>
    <t>Celkem: 95,00*1,10=104,500 [A]</t>
  </si>
  <si>
    <t>Souvrství chodníku a cyklostezek CB – Dodávka a zřízení  separační geotextílie 300g/m2 (ČSN EN 13249) 
(Plochy odečteny z grafického programu AutoCad dle projektové dokumentace) 
=1980,00m2*110%+(48,000+65,000+24,000)*1,000*110%</t>
  </si>
  <si>
    <t>Celkem: 1980,00*1,10+(48,000+65,000+24,000)*1,000*1,10=2 328,700 [A]</t>
  </si>
  <si>
    <t>21461F</t>
  </si>
  <si>
    <t>SEPARAČNÍ GEOTEXTILIE DO 600G/M2</t>
  </si>
  <si>
    <t>Ochrana budov pod úrovní chodníku – Lokální vyrovnání zdiva – Dodávka a zřízení separační geotextílie 600g/m2 (ČSN EN 13249) uložená na 1xNp+2xNa 
(Počet / výměry odečteny z grafického programu AutoCad z projektové dokumentace) 
=(27,700+79,000)*0,400*110%*50%</t>
  </si>
  <si>
    <t>Celkem: (27,700+79,000)*0,400*1,10*0,50=23,474 [A]</t>
  </si>
  <si>
    <t>Odvodnění – Podélné drenáže – Dodávka a zřízení podkladního betonu C12/15-X0 o tl. 0,050m pod drenážní troubu, včetně nákupu, dovozu na stavbu a hutnění 
(Počet / výměry odečteny z grafického programu AutoCad z projektové dokumentace) 
=(5,300)*0,500*0,050</t>
  </si>
  <si>
    <t>Celkem: (5,300)*0,500*0,050=0,133 [A]</t>
  </si>
  <si>
    <t>Inženýrské sítě - Sdělovací vedení CETIN - Dodávka a zřízení lože chrániček z betonu PB  C16/20-XO, včetně hutnění 
(Rozměry / počet odečteny z grafického programu AutoCad z projektové dokumentace) 
=3,000*1,000*0,450+7,000*0,500*0,450</t>
  </si>
  <si>
    <t>Souvrství chodníků LA -  Dodávka a zřízení podkladní vrstvy z prostého betonu C 20/25-XF3 v  tl. 100mm, včetně urovnání a hutnění. 
(Rozměry / počet odečteny z grafického programu AutoCad z projektové dokumentace) 
=93,00m2*0,100</t>
  </si>
  <si>
    <t>Celkem: 93,00*0,100=9,300 [A]</t>
  </si>
  <si>
    <t>Odvodnění – UV prahová – Dodávka a zřízení betonového sedlového lože z betonu C20/25-XF3, včetně urovnání a hutnění. 
(Počty odečteny z grafického programu AutoCad z projektové dokumentace) 
=(8,000+34,000+26,000)*0,25m2</t>
  </si>
  <si>
    <t>Celkem: (8,000+34,000+26,000)*0,25=17,000 [A]</t>
  </si>
  <si>
    <t>Souvrství chodníku a cyklostezek CB – Dodávka a zřízení ložné vrstvy pro dlažbu z hrubě drceného kameniva fr. 4/8mm o tl. 30mm, včetně urovnání a hutnění. 
(Počet / výměry odečteny z grafického programu AutoCad z projektové dokumentace) 
=1911,00m2*0,030</t>
  </si>
  <si>
    <t>Celkem: 1911,00*0,030=57,330 [A]</t>
  </si>
  <si>
    <t>Odvodnění – Podélné drenáže – Dodávka a zřízení obsypu drenážní trouby trativodu štěrkem fr. 11/22mm (ČSN EN 13285), včetně hutnění 
(Počet / výměry odečteny z grafického programu AutoCad z projektové dokumentace) 
=5,300*0,500*0,750</t>
  </si>
  <si>
    <t>Celkem: 5,300*0,500*0,750=1,988 [A]</t>
  </si>
  <si>
    <t>Souvrství vozovky CB – Dodávka a zřízení ložné vrstvy pro dlažbu z hrubě drceného kameniva fr. 4/8mm o tl. 40mm, včetně urovnání a hutnění. 
(Počet / výměry odečteny z grafického programu AutoCad z projektové dokumentace) 
=105,00m2*0,040</t>
  </si>
  <si>
    <t>Sanace AZ vozovky – Dodávka a zřízení kamenité sypaniny z drceného přírodního kameniva fr.0/250mm (příp. 0/125mm při menší tloušťce) (nebude obsahovat hlušinu, strusku), v tl. 500mm, včetně urovnání a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=(15,00m2+13,00m2+11,00m2+111,00m2)*0,500</t>
  </si>
  <si>
    <t>Sanace AZ chodníky a cyklostezky – Dodávka a zřízení kamenité sypaniny z drceného přírodního kameniva fr.0/125mm v tl. 0,300m, včetně urovnání a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=(1980,00m2+95,00m2)*0,300</t>
  </si>
  <si>
    <t>Strukturovaný substrát  –  Dodávka a zřízení štěrku fr. 32/63 mm v tl. 0,250m, včetně hutnění a následného zakalení humózní zeminou. 
(Počet / výměry odečteny z grafického programu AutoCad z projektové dokumentace) 
=(48,00m2+98,00m2+36,00m2)*0,250</t>
  </si>
  <si>
    <t>Celkem: (48,00+98,00+36,00)*0,250=45,500 [A]</t>
  </si>
  <si>
    <t>Označník BUS zastávky a svislé dopravní značení IJ4a – Dodávka a zřízení základových patek z prostého betonu C30/37-XF4, včetně hutnění. 
(Počet / výměry odečteny z grafického programu AutoCad z projektové dokumentace) 
=1*(0,600*0,600*0,800)</t>
  </si>
  <si>
    <t>Celkem: 1*(0,600*0,600*0,800)=0,288 [A]</t>
  </si>
  <si>
    <t>Sanace AZ vozovky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=(15,00m2+13,00m2+11,00m2+111,00m2)*110%</t>
  </si>
  <si>
    <t>Celkem: (15,00+13,00+11,00+111,00)*1,10=165,000 [A]</t>
  </si>
  <si>
    <t>Sanace AZ chodníky a cyklostezky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=(1980,00m2+95,00m2)*110%</t>
  </si>
  <si>
    <t>Celkem: (1980,00+95,00)*1,10=2 282,500 [A]</t>
  </si>
  <si>
    <t>Souvrství vozovek AB - Dodávka a zřízení podkladní vrstvy ze štěrkodrti  fr. 0/32 ŠDa (ŠD nebude zahliněná, nebude obsahovat hlušinu, strusku) v min. tl. 150mm, včetně urovnání a hutnění. (ve výpočtu uvažována tl. 200mm příčný sklon pláně) 
(Rozměry / počet odečteny z grafického programu AutoCad z projektové dokumentace) 
=(15,00m2+13,00m2+11,00m2)*0,200</t>
  </si>
  <si>
    <t>Souvrství vozovek AB - Dodávka a zřízení podkladní vrstvy ze štěrkodrti  fr. 0/32 ŠDa (ŠD nebude zahliněná, nebude obsahovat hlušinu, strusku) ) v min. tl. 200mm, včetně urovnání a hutnění. 
(Rozměry / počet odečteny z grafického programu AutoCad z projektové dokumentace) 
=(14,00m2+9,00m2+9,00m2)*0,200</t>
  </si>
  <si>
    <t>Celkem: (14,00+9,00+9,00)*0,200=6,400 [A]</t>
  </si>
  <si>
    <t>Souvrství vozovky CB – Dodávka a zřízení podkladní vrstvy ze štěrkodrti fr. 0/32 ŠDa (ŠD nebude zahliněná, nebude obsahovat hlušinu, strusku) v min. tl. 150mm (ve výpočtu uvažována tl. 200mm příčný sklon pláně), včetně urovnání a hutnění. 
(Počet / výměry odečteny z grafického programu AutoCad z projektové dokumentace) 
=111,00m2*0,200</t>
  </si>
  <si>
    <t>Souvrství vozovky CB – Dodávka a zřízení podkladní vrstvy ze štěrkodrti fr. 0/32 ŠDa (ŠD nebude zahliněná, nebude obsahovat hlušinu, strusku) v tl. 200mm, včetně urovnání a hutnění. 
(Počet / výměry odečteny z grafického programu AutoCad z projektové dokumentace) 
=105,00m2*0,200</t>
  </si>
  <si>
    <t>Souvrství chodníků LA -  Dodávka a zřízení podkladní vrstvy ze štěrkodrti  fr. 0/32 ŠDa (ŠD nebude zahliněná, nebude obsahovat hlušinu, strusku) v min. tl. 150mm, včetně urovnání a hutnění (ve výpočtu uvažováno 0,200m). 
(Rozměry / počet odečteny z grafického programu AutoCad z projektové dokumentace) 
=93,00m2*0,200</t>
  </si>
  <si>
    <t>Celkem: 93,00*0,200=18,600 [A]</t>
  </si>
  <si>
    <t>Souvrství chodníku a cyklostezek CB – Dodávka a zřízení podkladní vrstvy ze štěrkodrti fr. 0/32 ŠDa (ŠD nebude zahliněná, nebude obsahovat hlušinu, strusku) v min. tl. 200mm (ve výpočtu uvažována tl. 250mm příčný sklon pláně), včetně urovnání a hutnění. 
(Počet / výměry odečteny z grafického programu AutoCad z projektové dokumentace) 
=1911,00m2*0,250</t>
  </si>
  <si>
    <t>Celkem: 1911,00*0,250=477,750 [A]</t>
  </si>
  <si>
    <t>Souvrství pěšiny – Dodávka a zřízení vrstvy ze štěrkodrti fr. 0/32 ŠDa (ŠD nebude zahliněná, nebude obsahovat hlušinu, strusku) v min. tl. 150mm, včetně urovnání a hutnění. 
(Počet / výměry odečteny z grafického programu AutoCad z projektové dokumentace) 
=3,00m2*0,150</t>
  </si>
  <si>
    <t>Celkem: 3,00*0,150=0,450 [A]</t>
  </si>
  <si>
    <t>Souvrství vozovek AB - Dodávka a zřízení  infiltračního postřiku kationaktivní asfaltovou emulzí PI-E (1,50kg/m2) 
(Rozměry / počet odečteny z grafického programu AutoCad z projektové dokumentace) 
=(14,00m2+9,00m2+9,00m2)</t>
  </si>
  <si>
    <t>Celkem: (14,00+9,00+9,00)=32,000 [A]</t>
  </si>
  <si>
    <t>Souvrství vozovek AB – Dodávka a zřízení spojovacího postřiku kationaktivní asfaltovou emulzí PS-E (0,40kg/m2) 
(Rozměry / počet odečteny z grafického programu AutoCad z projektové dokumentace) 
=(50,00m2+9,00m2+9,00m2)</t>
  </si>
  <si>
    <t>Celkem: (50,00+9,00+9,00)=68,000 [A]</t>
  </si>
  <si>
    <t>Souvrství vozovek AB – Dodávka a zřízení geomříže ze skelné tkaniny 50kN/m nad příčnými překopy komunikace 
(Rozměry / počet odečteny z grafického programu AutoCad z projektové dokumentace) 
=(9,000+8,800)*1,000</t>
  </si>
  <si>
    <t>Celkem: (9,000+8,800)*1,000=17,800 [A]</t>
  </si>
  <si>
    <t>Souvrství vozovek AB – Dodávka a zřízení modifikovaného  asfaltového betonu pro ložní vrstvy ACL 16+ mod. tl. 60mm 
(Rozměry / počet odečteny z grafického programu AutoCad z projektové dokumentace) 
=(50,00m2+9,00m2+9,00m2)*0,060</t>
  </si>
  <si>
    <t>Celkem: (50,00+9,00+9,00)*0,060=4,080 [A]</t>
  </si>
  <si>
    <t>114</t>
  </si>
  <si>
    <t>Souvrství vozovek AB – Dodávka a zřízení  asfaltového betonu pro podkladní vrstvy ACP 22+ tl. 90mm 
(Rozměry / počet odečteny z grafického programu AutoCad z projektové dokumentace) 
=(14,00m2+9,00m2+9,00m2)*0,090</t>
  </si>
  <si>
    <t>Celkem: (14,00+9,00+9,00)*0,090=2,880 [A]</t>
  </si>
  <si>
    <t>115</t>
  </si>
  <si>
    <t>Souvrství vozovek AB – Dodávka a zřízení modifikovaného asfaltového koberce mastixového pro obrusné vrstvy SMA 11+ mod. tl. 40mm. 
(Rozměry / počet odečteny z grafického programu AutoCad z projektové dokumentace) 
=(50,00m2+9,00m2+9,00m2)*0,040</t>
  </si>
  <si>
    <t>Celkem: (50,00+9,00+9,00)*0,040=2,720 [A]</t>
  </si>
  <si>
    <t>116</t>
  </si>
  <si>
    <t>575B01</t>
  </si>
  <si>
    <t>LITÝ ASFALT MA II (KŘIŽ, PARKOVIŠTĚ, ZASTÁVKY) 8</t>
  </si>
  <si>
    <t>Souvrství chodníků LA – Litý asfalt pro obrusné vrstvy MA 8CH tl. 40mm,  včetně nákupu a dovozu na stavbu 
(Rozměry / počet odečteny z grafického programu AutoCad z projektové dokumentace) 
=93,00m2*0,040</t>
  </si>
  <si>
    <t>Celkem: 93,00*0,040=3,720 [A]</t>
  </si>
  <si>
    <t>117</t>
  </si>
  <si>
    <t>57622</t>
  </si>
  <si>
    <t>POSYP KAMENIVEM DRCENÝM 10KG/M2</t>
  </si>
  <si>
    <t>Souvrství chodníků LA – Posyp LA drtí fr. 2-5mm v množství 10kg/m2 
(Rozměry / počet odečteny z grafického programu AutoCad z projektové dokumentace) 
=93,00m2</t>
  </si>
  <si>
    <t>Celkem: 93,00=93,000 [A]</t>
  </si>
  <si>
    <t>Položka zahrnuje:  
- dodání kameniva předepsané kvality a zrnitosti  
- posyp předepsaným množstvím  
Položka nezahrnuje:  
- x</t>
  </si>
  <si>
    <t>118</t>
  </si>
  <si>
    <t>58250</t>
  </si>
  <si>
    <t>DLÁŽDĚNÉ KRYTY Z BETONOVÝCH DLAŽDIC BEZ LOŽE</t>
  </si>
  <si>
    <t>Souvrství chodníku a cyklostezek CB – Dodávka a zřízení CB dlažby ve ve tvaru čtverec 300x300, tl. 60mm, přírodní šedé barvy, včetně zásypu spár jemným křemičitým pískem. 
(Počet / výměry odečteny z grafického programu AutoCad z projektové dokumentace) 
=25,40m2-21,60m2</t>
  </si>
  <si>
    <t>Celkem: 25,40-21,60=3,800 [A]</t>
  </si>
  <si>
    <t>582601</t>
  </si>
  <si>
    <t>KRYTY Z BETON DLAŽDIC SE ZÁMKEM ŠEDÝCH TL 60MM BEZ LOŽE</t>
  </si>
  <si>
    <t>Souvrství chodníku a cyklostezek CB – Dodávka a zřízení CB dlažby ve ve tvaru čtverec 200x200, tl. 60mm, přírodní šedé barvy, včetně zásypu spár jemným křemičitým pískem. 
(Počet / výměry odečteny z grafického programu AutoCad z projektové dokumentace) 
=1165,00m2-597,60m2</t>
  </si>
  <si>
    <t>Celkem: 1165,00-597,60=567,400 [A]</t>
  </si>
  <si>
    <t>120</t>
  </si>
  <si>
    <t>Souvrství chodníku a cyklostezek CB – Dodávka a zřízení CB dlažby ve ve tvaru kost 165x200, tl. 60mm, přírodní šedé barvy, včetně zásypu spár jemným křemičitým pískem. 
(Počet / výměry odečteny z grafického programu AutoCad z projektové dokumentace) 
=39,00m2-32,40m2</t>
  </si>
  <si>
    <t>Celkem: 39,00-32,40=6,600 [A]</t>
  </si>
  <si>
    <t>121</t>
  </si>
  <si>
    <t>Souvrství chodníku a cyklostezek CB – Dodávka a zřízení CB dlažby ve tvaru čtverec 200x200, tl. 60mm, přírodní šedé barvy bez fazet (pro lem hamtových prvků), včetně zásypu spár jemným křemičitým pískem. 
(Počet / výměry odečteny z grafického programu AutoCad z projektové dokumentace) 
=160,00m2</t>
  </si>
  <si>
    <t>Celkem: 160,00=160,000 [A]</t>
  </si>
  <si>
    <t>122</t>
  </si>
  <si>
    <t>Souvrství vozovky CB – Dodávka a zřízení CB zámkové dlažby ve tvaru kost 165x200, tl. 80mm, přírodní šedé barvy, včetně zásypu spár jemným křemičitým pískem. 
(Počet / výměry odečteny z grafického programu AutoCad z projektové dokumentace) 
=105,00m2-94,50m2</t>
  </si>
  <si>
    <t>Celkem: 105,00-94,50=10,500 [A]</t>
  </si>
  <si>
    <t>123</t>
  </si>
  <si>
    <t>582604</t>
  </si>
  <si>
    <t>KRYTY Z BETON DLAŽDIC SE ZÁMKEM BAREV TL 60MM BEZ LOŽE</t>
  </si>
  <si>
    <t>Souvrství chodníku a cyklostezek CB – Dodávka a zřízení nové CB dlažby, ve tvaru obdélník 100x200, tl. 60mm, červené barvy, pro kontrastní pás šířky 300mm u BUS nástupních hrany, včetně zásypu spár jemným křemičitým pískem. 
(Počet / výměry odečteny z grafického programu AutoCad z projektové dokumentace) 
=7,60m2</t>
  </si>
  <si>
    <t>Celkem: 7,60=7,600 [A]</t>
  </si>
  <si>
    <t>124</t>
  </si>
  <si>
    <t>Souvrství chodníku a cyklostezek CB – Dodávka a zřízení CB dlažby ve tvaru čtverec 200x200, tl. 60mm, červené cihlové barvy bez fazet (pro cyklostezky), včetně zásypu spár jemným křemičitým pískem. 
(Počet / výměry odečteny z grafického programu AutoCad z projektové dokumentace) 
=272,00m2</t>
  </si>
  <si>
    <t>Celkem: 272,00=272,000 [A]</t>
  </si>
  <si>
    <t>125</t>
  </si>
  <si>
    <t>58260A</t>
  </si>
  <si>
    <t>KRYTY Z BETON DLAŽDIC SE ZÁMKEM BAREV RELIÉFNÍCH TL 60MM BEZ LOŽE</t>
  </si>
  <si>
    <t>Souvrství chodníku a cyklostezek CB – Dodávka a zřízení nové CB dlažby, ve tvaru  obdélník 100x200, tl. 60mm, bílé barvy, s reliéfem pro hmatové prvky  (signální, varovné a dělící pásy), včetně zásypu spár jemným křemičitým pískem. 
(Počet / výměry odečteny z grafického programu AutoCad z projektové dokumentace) 
=110,20m2</t>
  </si>
  <si>
    <t>Celkem: 110,20=110,200 [A]</t>
  </si>
  <si>
    <t>126</t>
  </si>
  <si>
    <t>587205</t>
  </si>
  <si>
    <t>PŘEDLÁŽDĚNÍ KRYTU Z BETONOVÝCH DLAŽDIC</t>
  </si>
  <si>
    <t>Souvrství chodníku a cyklostezek CB (vyzískáné) – Zřízení CB dlažby ve tvaru čtverec 1000x1000, tl. 100mm přírodní šedé barvy, z vyzískaného materiálu, včetně zásypu spár drtí fr. 4/8mm. 
(Počet / výměry odečteny z grafického programu AutoCad z projektové dokumentace) 
=9,00m2*100%</t>
  </si>
  <si>
    <t>Celkem: 9,00*1,00=9,000 [A]</t>
  </si>
  <si>
    <t>Položka zahrnuje:  
- pod pojmem *předláždění* se rozumí rozebrání stávající dlažby a pokládka dlažby ze stávajícího dlažebního materiálu (bez dodávky nového)  
- nezbytnou manipulaci s tímto materiálem (nakládání, doprava, složení, očištění)  
- dodání a rozprostření materiálu pro lože a jeho tloušťku předepsanou dokumentací a pro předepsanou výplň spar  
Položka nezahrnuje:  
- doplnění plochy s použitím nového materiálu (vykazuje se v položce č.582)</t>
  </si>
  <si>
    <t>127</t>
  </si>
  <si>
    <t>Souvrství chodníku a cyklostezek CB (vyzískaná) – Zřízení CB dlažby ve tvaru čtverec 300x300, tl. 60mm přírodní šedé barvy, z vyzískaného materiálu, včetně zásypu spár jemným křemičitým pískem. 
(Počet / výměry odečteny z grafického programu AutoCad z projektové dokumentace) 
=24,00m2*90%</t>
  </si>
  <si>
    <t>Celkem: 24,00*0,90=21,600 [A]</t>
  </si>
  <si>
    <t>128</t>
  </si>
  <si>
    <t>587206</t>
  </si>
  <si>
    <t>PŘEDLÁŽDĚNÍ KRYTU Z BETONOVÝCH DLAŽDIC SE ZÁMKEM</t>
  </si>
  <si>
    <t>Souvrství vozovky CB (vyzískané) – Zřízení CB dlažby ve tvaru kost 165x200, tl. 80mm přírodní šedé barvy, z vyzískaného materiálu, včetně zásypu spár jemným křemičitým pískem. 
(Počet / výměry odečteny z grafického programu AutoCad z projektové dokumentace) 
=105,00m2*90%</t>
  </si>
  <si>
    <t>Celkem: 105,00*0,90=94,500 [A]</t>
  </si>
  <si>
    <t>129</t>
  </si>
  <si>
    <t>Souvrství chodníku a cyklostezek CB (vyzískané) – Zřízení CB dlažby ve tvaru obdélník 100x200, tl. 60mm, červené barvy, s reliéfem pro hmatové prvky (signální a varovné pásy), z vyzískaného materiálu, včetně zásypu spár jemným křemičitým pískem. 
(Počet / výměry odečteny z grafického programu AutoCad z projektové dokumentace) 
=19,70m2</t>
  </si>
  <si>
    <t>Celkem: 19,70=19,700 [A]</t>
  </si>
  <si>
    <t>130</t>
  </si>
  <si>
    <t>Souvrství chodníku a cyklostezek CB (vyzískané) – Zřízení CB dlažby ve tvaru obdélník 100x200, tl. 60mm přírodní šedé barvy, z vyzískaného materiálu, včetně zásypu spár jemným křemičitým pískem. 
(Počet / výměry odečteny z grafického programu AutoCad z projektové dokumentace) 
=108,00m2</t>
  </si>
  <si>
    <t>Celkem: 108,00=108,000 [A]</t>
  </si>
  <si>
    <t>131</t>
  </si>
  <si>
    <t>Souvrství chodníku a cyklostezek CB (vyzískané) – Zřízení CB dlažby ve tvaru kost 165x200, tl. 60mm přírodní šedé barvy, z vyzískaného materiálu, včetně zásypu spár jemným křemičitým pískem. 
(Počet / výměry odečteny z grafického programu AutoCad z projektové dokumentace) 
=36,00m2*90%</t>
  </si>
  <si>
    <t>Celkem: 36,00*0,90=32,400 [A]</t>
  </si>
  <si>
    <t>Souvrství chodníku a cyklostezek CB (vyzískáné) – Zřízení CB zámkové dlažby ve tvaru čtverec 200x200, tl. 60mm přírodní šedé barvy, z vyzískaného materiálu, včetně zásypu spár jemným křemičitým pískem. 
(Počet / výměry odečteny z grafického programu AutoCad z projektové dokumentace) 
=664,00m2*90%</t>
  </si>
  <si>
    <t>Celkem: 664,00*0,90=597,600 [A]</t>
  </si>
  <si>
    <t>Úpravy povrchů, podlahy, výplně otvorů</t>
  </si>
  <si>
    <t>133</t>
  </si>
  <si>
    <t>62447</t>
  </si>
  <si>
    <t>ÚPRAVA POVRCHŮ VNĚJŠ KONSTR ZDĚNÝCH OMÍT Z MALTY ZVLÁŠTNÍ</t>
  </si>
  <si>
    <t>Ochrana budov pod úrovní chodníku – Lokální vyrovnání zdiva – Dodávka a zřízení sanační omítky soklů, včetně přípravy povrchu (vyspravení pokladu, spárování trhlin, ..) 
(Počet / výměry odečteny z grafického programu AutoCad z projektové dokumentace) 
=(27,700+79,000)*1,000*10%</t>
  </si>
  <si>
    <t>Celkem: (27,700+79,000)*1,000*0,10=10,670 [A]</t>
  </si>
  <si>
    <t>Položka zahrnuje:  
- dodávku veškerého materiálu potřebného pro předepsanou úpravu v předepsané kvalitě  
- nutné vyspravení podkladu, případně zatření spar zdiva  
- položení vrstvy v předepsané tloušťce  
- potřebná lešení a podpěrné konstrukce  
Položka nezahrnuje:  
- x</t>
  </si>
  <si>
    <t>134</t>
  </si>
  <si>
    <t>626111</t>
  </si>
  <si>
    <t>REPROFILACE PODHLEDŮ, SVISLÝCH PLOCH SANAČNÍ MALTOU JEDNOVRST TL 10MM</t>
  </si>
  <si>
    <t>Ochrana budov pod úrovní chodníku – Lokální vyrovnání zdiva  – Dodávka a zřízení jemné reprofilace nerovností ve zdivu budov (sanační omítka / směs pro jemnou reprofilaci) 
(Počet / výměry odečteny z grafického programu AutoCad z projektové dokumentace) 
=(27,700+79,000)*0,400*50%</t>
  </si>
  <si>
    <t>Celkem: (27,700+79,000)*0,400*0,50=21,340 [A]</t>
  </si>
  <si>
    <t>135</t>
  </si>
  <si>
    <t>626123</t>
  </si>
  <si>
    <t>REPROFIL PODHL, SVIS PLOCH SANAČ MALTOU DVOUVRST TL DO 60MM</t>
  </si>
  <si>
    <t>Ochrana budov pod úrovní chodníku – Lokální vyrovnání zdiva – Dodávka a zřízení hrubé reprofilace velkých nerovností ve zdivu budov (sanační omítka / směs pro hrubou reprofilaci) 
(Počet / výměry odečteny z grafického programu AutoCad z projektové dokumentace) 
=(27,700+79,000)*0,400*10%</t>
  </si>
  <si>
    <t>Celkem: (27,700+79,000)*0,400*0,1=4,268 [A]</t>
  </si>
  <si>
    <t>136</t>
  </si>
  <si>
    <t>Inženýrské sítě - Sdělovací vedení CETIN - Dodávka a zřízení  nových kabelových krycích desek š.300mm 
(Rozměry / počet odečteny z grafického programu AutoCad z projektové dokumentace) 
=2*3,000+7,000</t>
  </si>
  <si>
    <t>Celkem: 2*3,000+7,000=13,000 [A]</t>
  </si>
  <si>
    <t>137</t>
  </si>
  <si>
    <t>711311</t>
  </si>
  <si>
    <t>IZOLACE PODZEMNÍCH OBJEKTŮ PROTI ZEMNÍ VLHKOSTI ASFALTOVÝMI NÁTĚRY</t>
  </si>
  <si>
    <t>Ochrana budov pod úrovní chodníku – Lokální vyrovnání zdiva  – Dodávka a zřízení 1x nátěru penetračního + 2x nátěru asfaltového 
(Počet / výměry odečteny z grafického programu AutoCad z projektové dokumentace) 
=(27,700+79,000)*0,400*50%</t>
  </si>
  <si>
    <t>Položka zahrnuje:  
- dodání předepsaného izolačního materiálu  
- očištění a ošetření podkladu, zadávací dokumentace může zahrnout i případné vyspravení  
- zřízení izolace jako kompletního povlaku, případně komplet. soustavy nebo systému podle příslušného  technolog. předpisu  
- zřízení izolace i jednotlivých vrstev po etapách, včetně pracovních spár a spojů  
- úprava u okrajů, rohů, hran, dilatačních i pracovních spojů, kotev, obrubníků, dilatačních zařízení, odvodnění, otvorů, neizolovaných míst a pod.  
- zajištění odvodnění povrchu izolace, včetně odvodnění nejnižších míst, pokud dokumentace pro zadání stavby nestanoví jinak  
- ochrana izolace do doby zřízení definitivní ochranné vrstvy nebo konstrukce  
- úprava, očištění a ošetření prostoru kolem izolace  
- provedení požadovaných zkoušek  
Položka nezahrnuje:  
- ochranné vrstvy, např. geotextilii, cementový potěr, izolační přizdívku</t>
  </si>
  <si>
    <t>138</t>
  </si>
  <si>
    <t>711507</t>
  </si>
  <si>
    <t>OCHRANA IZOLACE NA POVRCHU Z PE FÓLIE</t>
  </si>
  <si>
    <t>Ochrana budov pod úrovní chodníku – Dodávka a zřízení HDPE nopové fólie,  včetně zařezání pod úrovní povrchu chodníku  
(Počet / výměry odečteny z grafického programu AutoCad z projektové dokumentace)  
=(27,700+79,000)*1,000*110%</t>
  </si>
  <si>
    <t>Celkem: (27,700+79,000)*1,000*1,10=117,370 [A]</t>
  </si>
  <si>
    <t>Položka zahrnuje:  
- dodání předepsaného ochranného materiálu  
- zřízení ochrany izolace  
Položka nezahrnuje:  
- x</t>
  </si>
  <si>
    <t>139</t>
  </si>
  <si>
    <t>Označník BUS zastávky a svislé dopravní značení IJ4a – Montáž vyzískaného označníku (bez EIP) s novými litinovými kotevními patkous 4-mi kotevními šrouby, včetně dovozu z mezideponie/DPO 16km. Součástí označníku je dopravní značka IJ4a „Označník zastávky“, tabule s názvem zastávky a čísly spojů, tabule pro jízdní řády (jednostranná 2x A4). Označník není vybaven podsvícením značky zastávky IJ4a a jízdních řádů.  
(Počet / výměry odečteny z grafického programu AutoCad z projektové dokumentace) 
=1ks</t>
  </si>
  <si>
    <t>140</t>
  </si>
  <si>
    <t>74E843</t>
  </si>
  <si>
    <t>VÝŠKOVÁ REKTIFIKACE KABELOVÉ TRASY</t>
  </si>
  <si>
    <t>Inženýrské sítě - Výšková úprava kabelové trasy 
(Rozměry / počet odečteny z grafického programu AutoCad z projektové dokumentace) 
=4*155,000</t>
  </si>
  <si>
    <t>Celkem: 4*155,000=620,000 [A]</t>
  </si>
  <si>
    <t>1. Položka obsahuje:  
 – všechny náklady na montáž a materiál dodaného zařízení protikorozně ošetřeného podle TKP se všemi pomocnými doplňujícími součástmi  
 – cena položky je vč. ostatních rozpočtových nákladů  
2. Položka neobsahuje:  
 X  
3. Způsob měření:  
Měří se metr délkový v ose vodiče nebo lana.</t>
  </si>
  <si>
    <t>141</t>
  </si>
  <si>
    <t>78440</t>
  </si>
  <si>
    <t>MALBY POVRCHŮ</t>
  </si>
  <si>
    <t>Ochrana budov pod úrovní chodníku – Lokální vyrovnání zdiva – Dodávka a zřízení systémových nátěrů/malby soklů z vodě odolné barvy -(RAL dle st. stavu), včetně přípravy povrchu (škrabání, vlhčení, imprgnace, ..) 
(Počet / výměry odečteny z grafického programu AutoCad z projektové dokumentace) 
=(27,700+79,000)*1,000*100%</t>
  </si>
  <si>
    <t>Celkem: (27,700+79,000)*1,000*1,00=106,700 [A]</t>
  </si>
  <si>
    <t>Položka zahrnuje:  
- veškerý materiál, výrobky a polotovary  
- mimostaveništní a vnitrostaveništní doprava (rovněž přesuny), včetně naložení a složení,případně s uložením  
Položka nezahrnuje:  
- x</t>
  </si>
  <si>
    <t>142</t>
  </si>
  <si>
    <t>Odvodnění – Podélné drenáže – Dodávka a zřízení drenážní trouby DN150/160 vhodné do dynamicky zatížených konstrukcí (DIN 1187), včetně případného zavíčkování konců drenážní trouby. 
(Počet / výměry odečteny z grafického programu AutoCad z projektové dokumentace) 
=5,300</t>
  </si>
  <si>
    <t>Celkem: 5,300=5,300 [A]</t>
  </si>
  <si>
    <t>143</t>
  </si>
  <si>
    <t>Inženýrské sítě - Sdělovací vedení CETIN - Dodávka a zřízení půlené chráničky HDPE DN 160/110 na stávající vedení 
(Rozměry / počet odečteny z grafického programu AutoCad z projektové dokumentace) 
=4*3,000+2*7,000</t>
  </si>
  <si>
    <t>Celkem: 4*3,000+2*7,000=26,000 [A]</t>
  </si>
  <si>
    <t>144</t>
  </si>
  <si>
    <t>897542</t>
  </si>
  <si>
    <t>VPUSŤ ODVOD ŽLABŮ Z POLYMERBETONU SV. ŠÍŘKY DO 150MM</t>
  </si>
  <si>
    <t>Odvodnění – UV prahová – Dodávka a zřízení nových prahových vpustí. Prahové vpusti budou šířky 150mm, budou zhotoveny z polymerbetonu s litinovou mříží C250. Včetně čelních záslepek PV a napojení na stávající kanalizační přípojky. 
(Počty odečteny z grafického programu AutoCad z projektové dokumentace) 
=8,000+34,000+26,000</t>
  </si>
  <si>
    <t>Celkem: 8,000+34,000+26,000=68,000 [A]</t>
  </si>
  <si>
    <t>Položka zahrnuje:  
- dodávku a osazení předepsaného dílce včetně mříže  
Položka nezahrnuje:  
- předepsané podkladní konstrukce</t>
  </si>
  <si>
    <t>145</t>
  </si>
  <si>
    <t>Inženýrské sítě - Výšková úprava rámů revizních šachet, včetně podbetonování rámů (C30/37-XF, spec malta) 
(Počet odečten z grafického programu AutoCad z digitálního podkladu zaměření) 
=6ks</t>
  </si>
  <si>
    <t>146</t>
  </si>
  <si>
    <t>Inženýrské sítě - Výšková úprava krycích hrnců a povrchových znaků IS, včetně podbetonování hrnců (C30/37-XF, spec malta) 
(Počet odečten z grafického programu AutoCad z digitálního podkladu zaměření) 
=4ks</t>
  </si>
  <si>
    <t>147</t>
  </si>
  <si>
    <t>917212</t>
  </si>
  <si>
    <t>ZÁHONOVÉ OBRUBY Z BETONOVÝCH OBRUBNÍKŮ ŠÍŘ 80MM</t>
  </si>
  <si>
    <t>Parkové ŽB obrubníky 80x250 - Dodávka a zřízení nových parkových obrub z ŽB o rozměru 80x250x1000mm z betonu C35/45-XF4 včetně řezání, manipulace a uložení do betonového sedlového lože. 
Pozn. - V přímých úsecích a R&gt;10m - kladeny obruby polygonálně při délce 1m. Při menších poloměrech řezány na kratší díly. Oblouky poloměrů 1m resp. 2m budou primárně zhotovovány z obloukových obrub. 
(Počet / výměry odečteny z grafického programu AutoCad z projektové dokumentace) 
=4,500+18,400+11,100+8,100+9,900+7,800+81,600+58,800+160,900+4,000 
Parkové ŽB obrubníky 80x250 – Dodávka a zřízení sedlového lože z betonu C20/25-XF3, včetně urovnání a hutnění. 
(4,500+18,400+11,100+8,100+9,900+7,800+81,600+58,800+160,900+4,000)*0,15m2=54,80m3</t>
  </si>
  <si>
    <t>Celkem: 4,500+18,400+11,100+8,100+9,900+7,800+81,600+58,800+160,900+4,000=365,100 [A]</t>
  </si>
  <si>
    <t>148</t>
  </si>
  <si>
    <t>917223</t>
  </si>
  <si>
    <t>SILNIČNÍ A CHODNÍKOVÉ OBRUBY Z BETONOVÝCH OBRUBNÍKŮ ŠÍŘ 100MM</t>
  </si>
  <si>
    <t>Chodníkové ŽB obrubníky 100x250 - Dodávka a zřízení nových chodníkových obrub z ŽB o rozměru 100x250x1000mm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=2,800+1,000+58,400+1,200+1,500+13,900+4,000+1,800+1,200+1,200+4,200+3,900+2,000+1,000+4,500+1,000+4,000+5,000+2,100+1,100+1,100+1,500+1,000+1,000+1,500+6,300+5,400+1,500+13,400+1,800+7,200 
Chodníkové ŽB obrubníky 100x250 – Dodávka a zřízení sedlového lože z betonu C20/25-XF3, včetně urovnání a hutnění. 
(2,800+1,000+58,400+1,200+1,500+13,900+4,000+1,800+1,200+1,200+4,200+3,900+2,000+1,000+4,500+1,000+4,000+5,000+2,100+1,100+1,100+1,500+1,000+1,000+1,500+6,300+5,400+1,500+13,400+1,800+7,200)*0,15m2=23,60m3</t>
  </si>
  <si>
    <t>Celkem: 2,800+1,000+58,400+1,200+1,500+13,900+4,000+1,800+1,200+1,200+4,200+3,900+2,000+1,000+4,500+1,000+4,000+5,000+2,100+1,100+1,100+1,500+1,000+1,000+1,500+6,300+5,400+1,500+13,400+1,800+7,200=157,500 [A]</t>
  </si>
  <si>
    <t>149</t>
  </si>
  <si>
    <t>Silniční ŽB obrubníky 150x250 - Dodávka a zřízení nových silničních obrub z ŽB o rozměru 150x250x1000mm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=1,800+6,000+2,800 
Silniční ŽB obrubníky 150x250 – Dodávka a zřízení sedlového lože z betonu C20/25-XF3, včetně urovnání a hutnění. 
(1,800+6,000+2,800)*0,25m2=2,65m3</t>
  </si>
  <si>
    <t>Celkem: 1,800+6,000+2,800=10,600 [A]</t>
  </si>
  <si>
    <t>150</t>
  </si>
  <si>
    <t>Silniční ŽB obrubníky 150x250/150 náběhové - Dodávka a zřízení nových náběhových silničních obrub z ŽB  o rozměru 150x150-250x1000mm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=2,000 
Silniční ŽB obrubníky 150x250/150 náběhové – Dodávka a zřízení sedlového lože z betonu C20/25-XF3, včetně urovnání a hutnění. 
(2,000)*0,25m2=0,50m3</t>
  </si>
  <si>
    <t>Celkem: 2,000=2,000 [A]</t>
  </si>
  <si>
    <t>151</t>
  </si>
  <si>
    <t>Silniční ŽB obrubníky 150x150 - Dodávka a zřízení nových silničních obrub z ŽB o rozměru 150x150x1000mm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=2,000 
Silniční ŽB obrubníky 150x150 – Dodávka a zřízení sedlového lože z betonu C20/25-XF3, včetně urovnání a hutnění. 
(2,000)*0,25m2=0,50m3</t>
  </si>
  <si>
    <t>152</t>
  </si>
  <si>
    <t>917424</t>
  </si>
  <si>
    <t>CHODNÍKOVÉ OBRUBY Z KAMENNÝCH OBRUBNÍKŮ ŠÍŘ 150MM</t>
  </si>
  <si>
    <t>Kamenné obruby 150x250 Oblouky  – Dodávka a zřízení kamenných obrubníků (dl. 0,50 - 1,00m),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=11,200 
Kamenné obruby 150x250 Oblouky – Dodávka a zřízení betonového sedlového lože z betonu C20/25-XF3, včetně urovnání a hutnění. 
(11,200)*0,25m2=2,80m3</t>
  </si>
  <si>
    <t>Celkem: 11,200=11,200 [A]</t>
  </si>
  <si>
    <t>153</t>
  </si>
  <si>
    <t>Kamenné obruby 250x200 Přímé – Dodávka a zřízení kamenných obrubníků (přímých dl. 1,00m, resp. 0,50m u pojížděných obrub),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=3,700+2,200+4,000+23,000 
Kamenné obruby 250x200 Přímé – Dodávka a zřízení betonového sedlového lože z betonu C20/25-XF3, včetně urovnání a hutnění. 
(3,700+2,200+4,000+23,000)*0,25m2=8,30m3</t>
  </si>
  <si>
    <t>Celkem: 3,700+2,200+4,000+23,000=32,900 [A]</t>
  </si>
  <si>
    <t>154</t>
  </si>
  <si>
    <t>Kamenné obruby 250x200 Oblouky  – Dodávka a zřízení kamenných obrubníků (dl. 1,00m),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=12,200+3,700+2,400+6,900+3,000+2,100 
Kamenné obruby 250x200 Oblouky – Dodávka a zřízení betonového sedlového lože z betonu C20/25-XF3, včetně urovnání a hutnění. 
((12,200+3,700+2,400+6,900+3,000+2,100))*0,25m2=7,60m3</t>
  </si>
  <si>
    <t>Celkem: 12,200+3,700+2,400+6,900+3,000+2,100=30,300 [A]</t>
  </si>
  <si>
    <t>155</t>
  </si>
  <si>
    <t>917427</t>
  </si>
  <si>
    <t>CHODNÍKOVÉ OBRUBY Z KAMENNÝCH OBRUBNÍKŮ ŠÍŘ 300MM</t>
  </si>
  <si>
    <t>Kamenné obruby 320x240 Oblouky – Dodávka a zřízení kamenných obrubníků (dl. 1,00m, resp. 0,50m u pojížděných obrub),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=14,300 
Kamenné obruby 320x240 Oblouky – Dodávka a zřízení betonového sedlového lože z betonu C20/25-XF3, včetně urovnání a hutnění. 
14,300*0,25m2=3,70m3</t>
  </si>
  <si>
    <t>Celkem: 14,300=14,300 [A]</t>
  </si>
  <si>
    <t>156</t>
  </si>
  <si>
    <t>OBRUBA Z DLAŽEBNÍCH KOSTEK DROBNÝCH-DVOJITÝCH</t>
  </si>
  <si>
    <t>Přídlažba z drobných žulových kostek DŽK š.250mm – Dodávka a zřízení přídlažby z nových drobných žulových kostek štípaných celkové šířky 250mm (dvouřádek) do betonového lože, včetně úpravy styčných spár cementovou maltou MC 25-XF4, 
Pozn. - Z hlediska tolerance půdorysných rozměrů a tloušťky, tolerance podkosení a přesahu styčných ploch a tolerance nepravidelnosti neopracované a opracované plochy ve třídě 2 (podle ČSN EN 1341, 1342 a 1343). 
(Počet / výměry odečteny z grafického programu AutoCad z projektové dokumentace) 
=(1,800+2,100+5,600)-(8,370) 
Přídlažba z drobných žulových kostek DŽK š.250mm – Dodávka a zřízení betonového sedlového lože z betonu C20/25-XF3, včetně urovnání, hutnění  
((1,800+2,100+5,600)-(8,370))*0,15m2=0,20m3</t>
  </si>
  <si>
    <t>Celkem: (1,800+2,100+5,600)-(8,370)=1,130 [A]</t>
  </si>
  <si>
    <t>157</t>
  </si>
  <si>
    <t>91782</t>
  </si>
  <si>
    <t>VÝŠKOVÁ ÚPRAVA OBRUBNÍKŮ KAMENNÝCH</t>
  </si>
  <si>
    <t>Kamenné obruby 320x240 Přímé (vyzískané) – Zřízení kamenných obrubníků z vyzískaného materiálu (přímých dl. 1,00m, resp. 0,50m u pojížděných obrub),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=1,500+4,000+1,500+141,100 
Kamenné obruby 320x240 Přímé (vyzískané) – Dodávka a zřízení betonového sedlového lože z betonu C20/25-XF3, včetně urovnání a hutnění. 
(1,500+4,000+1,500+141,100)*0,25m2=37,10m3</t>
  </si>
  <si>
    <t>Celkem: 1,500+4,000+1,500+141,100=148,100 [A]</t>
  </si>
  <si>
    <t>158</t>
  </si>
  <si>
    <t>Kamenné obruby 250x200 Přímé (vyzískané) – Zřízení kamenných obrubníků z vyzískaného materiálu (přímých dl. 1M, resp. 0,50m u pojížděných obrub), včetně řezání, sražení hran, pemrlování, manipulace a uložení do betonového sedlového lože. Provedené práce včetně úpravy styčných spar, svislé spáry budou vyplněny cementovou maltou MC 25-XF4 v tl. 5-10mm.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=90,900+4,200+142,500+7,200+2,800+16,300+4,000+2,500+5,000+5,700+7,000 
Kamenné obruby 250x200 Přímé (vyzískané)– Dodávka a zřízení betonového sedlového lože z betonu C20/25-XF3, včetně urovnání a hutnění. 
(90,900+4,200+142,500+7,200+2,800+16,300+4,000+2,500+5,000+5,700+7,000)*0,25m2=72,10m3</t>
  </si>
  <si>
    <t>Celkem: 90,900+4,200+142,500+7,200+2,800+16,300+4,000+2,500+5,000+5,700+7,000=288,100 [A]</t>
  </si>
  <si>
    <t>159</t>
  </si>
  <si>
    <t>Kamenné obruby 150x250 Přímé (vyzískané) – Zřízení kamenných obrubníků z vyzískaného materiálu (přímých dl. 0,50m),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=2,100+4,000+4,000+4,000+18,200+4,000 
Kamenné obruby 150x250 Přímé – Dodávka a zřízení betonového sedlového lože z betonu C20/25-XF3, včetně urovnání a hutnění. 
(2,100+4,000+4,000+4,000+18,200+4,000)*0,25m2=9,10m3</t>
  </si>
  <si>
    <t>Celkem: 2,100+4,000+4,000+4,000+18,200+4,000=36,300 [A]</t>
  </si>
  <si>
    <t>160</t>
  </si>
  <si>
    <t>Přídlažba z drobných žulových kostek DŽK š.250mm  (vyzískané) – Zřízení přídlažby z drobných žulových kostek celkové šířky 250mm (dvouřádek) z vyzískaného materiálu, do betonového lože, včetně úpravy styčných spár cementovou maltou MC 25-XF4.  
(Počet / výměry odečteny z grafického programu AutoCad z projektové dokumentace) 
=8,370 
Přídlažba z drobných žulových kostek DŽK š.250mm (vyzískané) – Dodávka a zřízení betonového sedlového lože z betonu C20/25-XF3, včetně urovnání, hutnění  
(8,370)*0,15m2=0,1,30m3</t>
  </si>
  <si>
    <t>Celkem: 8,370=8,370 [A]</t>
  </si>
  <si>
    <t>161</t>
  </si>
  <si>
    <t>Demolice – Souvrství vozovek AB (sjezd ÚAN) – Nařezání horní vrstvy krytu vozovky. Nařezání bude provedeno kotoučovou pilou do hloubky 40mm.  
(Rozměry / počet - odečteny z grafického programu AutoCad z projektové dokumentace) 
=9,400+7,600</t>
  </si>
  <si>
    <t>Celkem: 9,400+7,600=17,000 [A]</t>
  </si>
  <si>
    <t>162</t>
  </si>
  <si>
    <t>Demolice – Souvrství vozovek AB (spojka MÚK) – Nařezání horní vrstvy krytu. Nařezání bude provedeno kotoučovou pilou do hloubky 40mm.  
(Rozměry / počet - odečteny z grafického programu AutoCad z projektové dokumentace) 
=5,500</t>
  </si>
  <si>
    <t>Celkem: 5,500=5,500 [A]</t>
  </si>
  <si>
    <t>163</t>
  </si>
  <si>
    <t>Demolice – Souvrství chodníků AB/LA – Nařezání horní vrstvy krytu. Nařezání bude provedeno kotoučovou pilou do hloubky 40mm.  
(Rozměry / počet - odečteny z grafického programu AutoCad z projektové dokumentace) 
=2,700+2,500+24,800+29,100+4,200+3,400+6,600</t>
  </si>
  <si>
    <t>Celkem: 2,700+2,500+24,800+29,100+4,200+3,400+6,600=73,300 [A]</t>
  </si>
  <si>
    <t>164</t>
  </si>
  <si>
    <t>92191A</t>
  </si>
  <si>
    <t>PRAHOVÁ VPUSŤ - DEMOLICE</t>
  </si>
  <si>
    <t>Demolice  - Uliční vpusti prahové – Vybourání stávajících  prahových vpustí (šířky 125mm z polymerbetonu s litinovou mříží C250), včetně odpojení od kanalizačních přípojek, včetně odvozu do vzdálenosti 6km a uložení do recyklačního centra zhotovitele (likvidace v režii zhotovitele).  
(Počet / výměry odečteny z grafického programu AutoCad z projektové dokumentace) 
=8,100+33,600+25,600</t>
  </si>
  <si>
    <t>Celkem: 8,100+33,600+25,600=67,300 [A]</t>
  </si>
  <si>
    <t>1. Položka obsahuje:  
 – dodání prahové vpusti včetně betonového lože  
 – montáž prahové vpusti na místě při přerušení železničního a silničního provozu  
 – ukončení čel prahové vpusti betonovou směsí (včetně bednicích prostřeků), popř. jiným způsobem  
 – atypická provedení, směrové zlomy, vpusti včetně napojení na odvodňovací potrubí ap.  
 – příplatky za ztížené podmínky vyskytující se při zřízení kolejových vah, např. za překážky na straně koleje ap.  
2. Položka neobsahuje:  
 – odvodňovací nebo kanalizační přípojku  
 – zemní práce  
 – hutnění podloží  
 – zřízení, pronájem a odstranění dopravního značení objízdné trasy  
3. Způsob měření:  
Měří se metr délkový.</t>
  </si>
  <si>
    <t>165</t>
  </si>
  <si>
    <t>931312</t>
  </si>
  <si>
    <t>TĚSNĚNÍ DILATAČ SPAR ASF ZÁLIVKOU PRŮŘ DO 200MM2</t>
  </si>
  <si>
    <t>Souvrství cyklostezek CB -  Dodávka a zřízení asfaltové zálivky pro vyplnění vyfrézovaných spár 20x10mm (spáry na styku nově zřizovaného krytu a stávajícího krytu) včetně předehřátí okolních ploch a povápnění 
(Rozměry / počet odečteny z grafického programu AutoCad z projektové dokumentace) 
=2,700+24,800+29,100+6,500</t>
  </si>
  <si>
    <t>166</t>
  </si>
  <si>
    <t>Souvrství vozovek AB – Dodávka a zřízení modifikované asfaltové zálivky pro vyplnění vyfrézovaných spár 40x20mm s přelivem 60mm(spáry na styku nově zřizovaného krytu a stávajícího krytu) včetně předehřátí okolních ploch a povápnění 
(Rozměry / počet odečteny z grafického programu AutoCad z projektové dokumentace) 
=9,400+7,600+5,200</t>
  </si>
  <si>
    <t>167</t>
  </si>
  <si>
    <t>93753</t>
  </si>
  <si>
    <t>MOBILIÁŘ - KOVOVÉ KOŠE NA ODPADKY</t>
  </si>
  <si>
    <t>Městský mobiliář – Odpadkové koše – Montáž  vyzískaných odpadkových košů s novým nerez spojovacím materiálem , včetně dovozu ze vzdálenosti 6km z mezideponie technických služeb MOAP na stavbu. 
(Počet a výměry odečteny z grafického programu AutoCad dle projektové dokumentace) 
=5ks</t>
  </si>
  <si>
    <t>168</t>
  </si>
  <si>
    <t>Demolice  - Uliční vpusti prahové – Vybourání sedlového lože prahových vpustí z PB, včetně odvozu do vzdálenosti 6km a uložení do recyklačního centra zhotovitele (likvidace v režii zhotovitele) 
(Počet / výměry odečteny z grafického programu AutoCad z projektové dokumentace) 
=(8,100+33,600+25,600)*0,15m2</t>
  </si>
  <si>
    <t>Celkem: (8,100+33,600+25,600)*0,15=10,095 [A]</t>
  </si>
  <si>
    <t>169</t>
  </si>
  <si>
    <t>Demolice – Přídlažba z drobných žulových kostek DŽK š.250mm - Vybourání sedlového lože přídlažby, včetně odvozu do vzdálenosti 6km a uložení do recyklačního centra zhotovitele (likvidace v režii zhotovitele) 
(Počet / výměry odečteny z grafického programu AutoCad z projektové dokumentace) 
=(1,900+2,100+5,300)*0,15m2</t>
  </si>
  <si>
    <t>Celkem: (1,900+2,100+5,300)*0,15=1,395 [A]</t>
  </si>
  <si>
    <t>170</t>
  </si>
  <si>
    <t>Demolice – Kamenné obruby 320x240 – Vybourání sedlového lože kamenných obrub z PB, včetně odvozu do vzdálenosti 6km a uložení do recyklačního centra zhotovitele (likvidace v režii zhotovitele) 
(Počet / výměry odečteny z grafického programu AutoCad z projektové dokumentace) 
=(33,700+1,500+142,600)*0,25m2</t>
  </si>
  <si>
    <t>Celkem: (33,700+1,500+142,600)*0,25=44,450 [A]</t>
  </si>
  <si>
    <t>171</t>
  </si>
  <si>
    <t>Demolice – Kamenné obruby 250x200 – Vybourání sedlového lože kamenných obrub z PB, včetně odvozu do vzdálenosti 6km a uložení do recyklačního centra zhotovitele (likvidace v režii zhotovitele) 
(Počet / výměry odečteny z grafického programu AutoCad z projektové dokumentace) 
=(56,800+4,200+14,400+165,500+7,200+2,800+16,300+4,000+5,800+5,000+5,700+0,800+7,000)*0,25m2</t>
  </si>
  <si>
    <t>Celkem: (56,800+4,200+14,400+165,500+7,200+2,800+16,300+4,000+5,800+5,000+5,700+0,800+7,000)*0,25=73,875 [A]</t>
  </si>
  <si>
    <t>172</t>
  </si>
  <si>
    <t>Demolice – Kamenné obruby 150x250 – Vybourání sedlového lože kamenných obrub z PB, včetně odvozu do vzdálenosti 6km a uložení do recyklačního centra zhotovitele (likvidace v režii zhotovitele) 
(Počet / výměry odečteny z grafického programu AutoCad z projektové dokumentace) 
=(2,100+4,000+4,000+4,000+29,300+3,000+4,000+0,900+0,600)*0,25m2</t>
  </si>
  <si>
    <t>Celkem: (2,100+4,000+4,000+4,000+29,300+3,000+4,000+0,900+0,600)*0,25=12,975 [A]</t>
  </si>
  <si>
    <t>173</t>
  </si>
  <si>
    <t>Demolice – Silniční ŽB obrubníky - Vybourání sedlového lože obrub z PB, včetně odvozu do vzdálenosti 6km a uložení do recyklačního centra zhotovitele (likvidace v režii zhotovitele) 
(Počet / výměry odečteny z grafického programu AutoCad z projektové dokumentace) 
=((1,900+7,000+2,700+1,400+20,100)+(1,200+1,900))*0,15m2</t>
  </si>
  <si>
    <t>Celkem: ((1,900+7,000+2,700+1,400+20,100)+(1,200+1,900))*0,15=5,430 [A]</t>
  </si>
  <si>
    <t>174</t>
  </si>
  <si>
    <t>Demolice – Chodníkové ŽB obrubníky - Vybourání sedlového lože obrub z PB, včetně odvozu do vzdálenosti 6km a uložení do recyklačního centra zhotovitele (likvidace v režii zhotovitele) 
(Počet / výměry odečteny z grafického programu AutoCad z projektové dokumentace) 
=(2,800+1,000+1,100+1,500+13,900+4,000+1,700+1,200+1,200+4,200+12,900+1,000+4,500+1,000+4,000+5,000+2,100+1,100+1,100+1,500+1,000+1,000+6,100+5,400+1,500+1,500+13,200+5,300+23,700+163,900+9,800+4,000)*0,15m2</t>
  </si>
  <si>
    <t>Celkem: (2,800+1,000+1,100+1,500+13,900+4,000+1,700+1,200+1,200+4,200+12,900+1,000+4,500+1,000+4,000+5,000+2,100+1,100+1,100+1,500+1,000+1,000+6,100+5,400+1,500+1,500+13,200+5,300+23,700+163,900+9,800+4,000)*0,15=45,480 [A]</t>
  </si>
  <si>
    <t>175</t>
  </si>
  <si>
    <t>Demolice – Mobiliář - Dopravně bezpečnostní zábradlí - Vybourání základových patek dopravně bezpečnostního zábradlí z PB, včetně odvozu do vzdálenosti 6km a uložení do recyklačního centra zhotovitele (likvidace v režii zhotovitele) 
(Počet / výměry odečteny z grafického programu AutoCad z projektové dokumentace) 
=29ks*0,400*0,400*0,800</t>
  </si>
  <si>
    <t>Celkem: 29*0,400*0,400*0,800=3,712 [A]</t>
  </si>
  <si>
    <t>176</t>
  </si>
  <si>
    <t>Demolice – Označník BUS zastávky a svislé dopravní značení IJ4a – Vybourání základových patek SDZ z PB, včetně odvozu do vzdálenosti 6km a uložení do recyklačního centra zhotovitele (likvidace v režii zhotovitele) 
(Počet / výměry odečteny z grafického programu AutoCad z projektové dokumentace) 
=1*(0,600*0,600*0,800)</t>
  </si>
  <si>
    <t>177</t>
  </si>
  <si>
    <t>966165</t>
  </si>
  <si>
    <t>BOURÁNÍ KONSTRUKCÍ ZE ŽELEZOBETONU S ODVOZEM DO 8KM</t>
  </si>
  <si>
    <t>Demolice – Ostatní – Opuštěné základové k-ce - Vybourání kompletních konstrukcí z ŽB, včetně odvozu do vzdálenosti 6km  a uložení do recyklačního centra zhotovitele (likvidace v režii zhotovitele) 
(Počet / výměry odečteny z grafického programu AutoCad z projektové dokumentace) 
=4*(1,500*2,000*1,000)</t>
  </si>
  <si>
    <t>Celkem: 4*(1,500*2,000*1,000)=12,000 [A]</t>
  </si>
  <si>
    <t>178</t>
  </si>
  <si>
    <t>Demolice – Mobiliář - Dopravně bezpečnostní zábradlí – Demontáž dopravně bezpečnostního zábradlí s vodorovnou výplní o 28 polích s délkou 1,520m (celková délka zábradlí 42,580m), včetně vybourání sloupků ze základových patek, včetně odvozu vyzískané oceli do vzdálenosti 1km a uložení na mezideponii na stavbě – následné naložení a odvoz v rámci kovošrotu. 
Pro záslepky, spojovací součásti a materiál je množství profilů navýšeno o 8%  
(Počet / výměry odečteny z grafického programu AutoCad z projektové dokumentace) 
=(29ks*1,650*0,0043t/m+2*28ks*1,520*0,0043t/m)*108%</t>
  </si>
  <si>
    <t>Celkem: (29*1,650*0,0043+2*28*1,520*0,0043)*1,08=0,618 [A]</t>
  </si>
  <si>
    <t>179</t>
  </si>
  <si>
    <t>966187</t>
  </si>
  <si>
    <t>DEMONTÁŽ KONSTRUKCÍ KOVOVÝCH S ODVOZEM DO 16KM</t>
  </si>
  <si>
    <t>Demolice – Označník BUS zastávky a svislé dopravní značení IJ4a – Šetrná demontáž  označníku (bez EIP), včetně dovozu  včetně odvozu do vzdálenosti 16km a uložení na skládku DPO. Součástí označníku je dopravní značka IJ4a „Označník zastávky“, tabule s názvem zastávky a čísly spojů, tabule pro jízdní řády (jednostranná 2x A4). Označník není vybaven podsvícením značky zastávky IJ4a a jízdních řádů. 
(Počet / výměry odečteny z grafického programu AutoCad z projektové dokumentace) 
=1ks*0,10t</t>
  </si>
  <si>
    <t>Celkem: 1*0,10=0,100 [A]</t>
  </si>
  <si>
    <t>180</t>
  </si>
  <si>
    <t>Demolice – Mobiliář - Odpadkové koše – Šetrná demontáž odpadkových košů ze slupků SDZ, včetně odvozu do vzdálenosti 6km a uložení na skládku technických služeb MOAP (ul. Harantova) 
(Rozměry / počet – odečteny z grafického programu AutoCad z projektové dokumentace) 
=5ks*0,05t</t>
  </si>
  <si>
    <t>Celkem: 5*0,05=0,250 [A]</t>
  </si>
  <si>
    <t>SO 18-03</t>
  </si>
  <si>
    <t>MÍSTNÍ KOMUNIKACE (OKAS)</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</si>
  <si>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Odvodnění – Uliční vpusti – Výkopy v nezpevněných podkladních vrstvách a zemině pro demolici stávajících UV 
=1ks*(1,800*1,800*1,000-3,14*0,320^2*1,000)*2,0t/m3 
Zemní práce – Rozdíl výkopů stávající stav / nový stav – Výkopy pro rozšíření silničního tělesa v nezpevněných podkladních vrstvách v předpokládané tl. 590mm 
=11,00m2*0,590*2,0t/m3 
Sanace AZ vozovky – Výkopy v nezpevněných podkladních vrstvách a zemině 
=25,00m2*0,500*2,0t/m3 
Odvodnění – Podélné drenáže –  Výkopy v nezpevněných podkladních vrstvách a zemině  pro zřízení podélné drenáže 
=(9,600)*0,500*0,800*2,0t/m3</t>
  </si>
  <si>
    <t>Celkem: 1*(1,800*1,800*1,000-3,14*0,320^2*1,000)*2,0=5,837 [A] 
Celkem: 11,00*0,590*2,0=12,980 [B] 
Celkem: 25,00*0,500*2,0=25,000 [C] 
Celkem: (9,600)*0,500*0,800*2,0=7,680 [D] 
Celkem: A+B+C+D=51,497 [E]</t>
  </si>
  <si>
    <t>Odpady - Poloskalní horniny  – Poplatek za uložení na skládku 
(Rozměry / počet -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Souvrství vozovky AB  – Výkopy ve vrstvě strusky (předpoklad že se stmelila) – tl. 450mm 
=14,00m2*0,450*2,0t/m3</t>
  </si>
  <si>
    <t>Celkem: 14,00*0,450*2,0=12,600 [A]</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</si>
  <si>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vozovky AB – Odfrézování obrusné vrstvy v tl. 60mm 
=(14,00m2)*0,060*2,4t/m3</t>
  </si>
  <si>
    <t>Celkem: (14,00)*0,060*2,4=2,016 [A]</t>
  </si>
  <si>
    <t>Odpady - Železobeton - Poplatek za uložení na skládku 
(Rozměry / počet - odečteny z grafického programu AutoCad z projektové dokumentace) 
Demolice – Odvodnění – Uliční vpusti  
=1ks*(3,14*0,320^2*2,000-3,14*0,250^2*2,000+3,14*0,320^2*0,150)*2,5t/m3</t>
  </si>
  <si>
    <t>Celkem: 1*(3,14*0,320^2*2,000-3,14*0,250^2*2,000+3,14*0,320^2*0,150)*2,5=0,747 [A]</t>
  </si>
  <si>
    <t>Odpady – Prostý beton - Poplatek za uložení na skládku  
(Rozměry / počet - odečteny z grafického programu AutoCad z projektové dokumentace) 
Demolice – Přídlažba z drobných žulových kostek DŽK š.125mm - Vybourání přídlažby (jednořádek - š. 125mm) z drobných žulových kostek 
=(4,000)*10%*0,125*0,125*2,6t/m3 
Demolice – Přídlažba z drobných žulových kostek DŽK š.125mm - Vybourání sedlového lože přídlažby a 10% nepoužitelné přídlažby 
=(4,000)*0,15m2*2,3t/m3 
Demolice – Přídlažba z drobných žulových kostek DŽK š.250mm - Vybourání přídlažby (dvojřádek - š. 250mm) z drobných žulových kostek 
=(9,600)*10%*0,250*0,125*2,6t/m3 
Demolice – Přídlažba z drobných žulových kostek DŽK š.250mm - Vybourání sedlového lože přídlažby a 10% nepoužitelné přídlažby 
=(9,600)*0,15m2*2,3t/m3</t>
  </si>
  <si>
    <t>Celkem: (4,000)*0,10*0,125*0,125*2,6=0,016 [A] 
Celkem: (4,000)*0,15*2,3=1,380 [B] 
Celkem: (9,600)*0,10*0,250*0,125*2,6=0,078 [C] 
Celkem: (9,600)*0,15*2,3=3,312 [D] 
Celkem: A+B+C+D=4,786 [E]</t>
  </si>
  <si>
    <t>Odpady - Plasty - Poplatek za uložení na skládku  
(Rozměry / počet - odečteny z grafického programu AutoCad z projektové dokumentace) 
 Demolice – Odvodnění – Vybourání drenážního potrubí 
=(10,000)*0,002t/m</t>
  </si>
  <si>
    <t>Celkem: (10,000)*0,002=0,020 [A]</t>
  </si>
  <si>
    <t>Odpady – Asfaltový beton s nadlimitním PAU - Poplatek za uložení na skládku/spalovnu nebezpečného odpadu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vozovky AB  – Vybourání podkladní vrstvy penetračního makadamu v tl. 80mm (nadlimitní PAU – nebezpečný odpad) 
=(14,00)m2*0,080*2,4t/m3</t>
  </si>
  <si>
    <t>Celkem: (14,00)*0,080*2,4=2,688 [A]</t>
  </si>
  <si>
    <t>Demolice – Souvrství vozovky AB  – Vybourání podkladní vrstvy penetračního makadamu v tl. 80mm (nadlimitní PAU – nebezpečný odpad) , včetně odvozu do vzdálenosti 10km  a uložení na skládku/spalovnu nebezpečného odpadu 
(Rozměry / počet - odečteny z grafického programu AutoCad z projektové dokumentace) 
=(14,00)m2*0,080</t>
  </si>
  <si>
    <t>Celkem: 14,00*0,080=1,120 [A]</t>
  </si>
  <si>
    <t>Demolice – Přídlažba z drobných žulových kostek DŽK š.125mm - Vybourání přídlažby (jednořádek - š. 125mm) z drobných žulových kostek, včetně naložení (odvoz v rámci jiné položky) (předpoklad 10%) 
(Počet / výměry odečteny z grafického programu AutoCad z projektové dokumentace) 
=(4,000)*10%</t>
  </si>
  <si>
    <t>Celkem: 4,000*0,10=0,400 [A]</t>
  </si>
  <si>
    <t>Demolice – Přídlažba z drobných žulových kostek DŽK š.125mm - Šetrné vybourání přídlažby (jednořádek - š.125mm) z drobných žulových kostek, včetně očištění, naskládání na palety a naložení (odvoz v rámci jiné položky). (na skládku zhotovitele pro opětovné použití předpoklad 90%) 
(Počet / výměry odečteny z grafického programu AutoCad z projektové dokumentace) 
=(4,000)*90%</t>
  </si>
  <si>
    <t>Celkem: 4,000*0,90=3,600 [A]</t>
  </si>
  <si>
    <t>Demolice – Přídlažba z drobných žulových kostek DŽK š.125mm - Odvoz do vzdálenosti 16km a uložení na skládku zhotovitele (pro opětovné použití předpoklad 90%) 
(Počet / výměry odečteny z grafického programu AutoCad z projektové dokumentace) 
=(4,000)*90%*0,125*0,125*2,6t/m3*16km</t>
  </si>
  <si>
    <t>Celkem: (4,000)*0,90*0,125*0,125*2,6*16=2,340 [A]</t>
  </si>
  <si>
    <t>Přídlažba z drobných žulových kostek DŽK š.125mm (vyzískané) – Naložení na skládce zhotovitele a odvoz do vzdálenosti 16km a složení na stavbě.  
(Počet / výměry odečteny z grafického programu AutoCad z projektové dokumentace) 
=(3,600)*0,125*0,125*2,6t/m3*16km</t>
  </si>
  <si>
    <t>Celkem: (3,600)*0,125*0,125*2,6*16=2,340 [A]</t>
  </si>
  <si>
    <t>Demolice – Přídlažba z drobných žulových kostek DŽK š.125mm - Odvoz do vzdálenosti 6km a uložení do recyklačního centra zhotovitele (likvidace v režii zhotovitele)  (předpoklad 10%) 
(Počet / výměry odečteny z grafického programu AutoCad z projektové dokumentace) 
=(4,000)*10%*0,125*0,125*2,6t/m3*6km</t>
  </si>
  <si>
    <t>Celkem: (4,000)*0,10*0,125*0,125*2,6*6=0,098 [A]</t>
  </si>
  <si>
    <t>Demolice – Přídlažba z drobných žulových kostek DŽK š.250mm - Šetrné vybourání přídlažby (dvojřádek - š. 250mm) z drobných žulových kostek, včetně očištění, naskládání na palety a naložení (odvoz v rámci jiné položky). (na skládku zhotovitele pro opětovné použití předpoklad 90%) 
(Počet / výměry odečteny z grafického programu AutoCad z projektové dokumentace) 
=(9,600)*90%</t>
  </si>
  <si>
    <t>Celkem: (9,600)*0,90=8,640 [A]</t>
  </si>
  <si>
    <t>Demolice – Přídlažba z drobných žulových kostek DŽK š.250mm - Vybourání přídlažby (dvojřádek - š. 250mm) z drobných žulových kostek, včetně naložení (odvoz v rámci jiné položky) (předpoklad 10%) 
(Počet / výměry odečteny z grafického programu AutoCad z projektové dokumentace) 
=(9,600)*10%</t>
  </si>
  <si>
    <t>Celkem: (9,600)*0,10=0,960 [A]</t>
  </si>
  <si>
    <t>Demolice – Přídlažba z drobných žulových kostek DŽK š.250mm - Odvoz do vzdálenosti 6km a uložení do recyklačního centra zhotovitele (likvidace v režii zhotovitele)  (předpoklad 10%) 
(Počet / výměry odečteny z grafického programu AutoCad z projektové dokumentace) 
=(9,600)*10%*0,250*0,125*2,6t/m3*6km</t>
  </si>
  <si>
    <t>Celkem: (9,600)*0,10*0,250*0,125*2,6*6=0,468 [A]</t>
  </si>
  <si>
    <t>Přídlažba z drobných žulových kostek DŽK š.250mm (vyzískané) – Naložení na skládce zhotovitele a odvoz do vzdálenosti 16km a složení na stavbě.  
(Počet / výměry odečteny z grafického programu AutoCad z projektové dokumentace) 
=(8,640)*0,250*0,125*2,6t/m3*16km</t>
  </si>
  <si>
    <t>Celkem: (8,640)*0,250*0,125*2,6*16=11,232 [A]</t>
  </si>
  <si>
    <t>Demolice – Přídlažba z drobných žulových kostek DŽK š.250mm - Odvoz do vzdálenosti 16km a uložení na skládku zhotovitele (pro opětovné použití předpoklad 90%) 
(Počet / výměry odečteny z grafického programu AutoCad z projektové dokumentace) 
=(9,600)*90%*0,250*0,125*2,6t/m3*16km</t>
  </si>
  <si>
    <t>Celkem: (9,600)*0,90*0,250*0,125*2,6*16=11,232 [A]</t>
  </si>
  <si>
    <t>Demolice – Souvrství vozovky AB – Odfrézování obrusné vrstvy v tl. 60mm, včetně odvozu do vzdálenosti 6km  a uložení do recyklačního centra zhotovitele (likvidace v režii zhotovitele)  
(Rozměry / počet - odečteny z grafického programu AutoCad z projektové dokumentace) 
=(14,00m2)*0,060</t>
  </si>
  <si>
    <t>Celkem: 14,00*0,060=0,840 [A]</t>
  </si>
  <si>
    <t>Souvrství vozovek AB – Frézování drážky asfaltobetonového krytu 40x20mm (spáry na styku nově zřizovaného krytu a stávajícího krytu) včetně vyčištění 
(Rozměry / počet odečteny z grafického programu AutoCad z projektové dokumentace) 
=13,300+6,100</t>
  </si>
  <si>
    <t>Celkem: 13,300+6,100=19,400 [A]</t>
  </si>
  <si>
    <t>Zemní práce – Čerpání vody z výkopových jam do 500l/min 
=12hod</t>
  </si>
  <si>
    <t>Sanace AZ vozovky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=25,00m2*0,500</t>
  </si>
  <si>
    <t>Celkem: 25,00*0,500=12,500 [A]</t>
  </si>
  <si>
    <t>Zemní práce – Rozdíl výkopů stávající stav / nový stav – Výkopy pro rozšíření silničního tělesa v nezpevněných podkladních vrstvách v předpokládané tl. 590mm (zemina třídy I dle ČSN 73 6133), včetně odvozu do vzdálenosti 6km a uložení do recyklačního centra zhotovitele (likvidace v režii zhotovitele) 
(Počet / výměry odečteny z grafického programu AutoCad z projektové dokumentace) 
=11,00m2*0,590</t>
  </si>
  <si>
    <t>Celkem: 11,00*0,590=6,490 [A]</t>
  </si>
  <si>
    <t>Demolice – Souvrství vozovky AB  – Výkopy ve vrstvě strusky (předpoklad že se stmelila) – tl. 450mm, včetně naložení a uložení do recyklačního centra zhotovitele (likvidace v režii zhotovitele)  
(Počet / výměry odečteny z grafického programu AutoCad z projektové dokumentace) 
=14,00m2*0,450</t>
  </si>
  <si>
    <t>Celkem: 14,00*0,450=6,300 [A]</t>
  </si>
  <si>
    <t>Demolice – Odvodnění – Uliční vpusti – Výkopy v nezpevněných podkladních vrstvách a zemině (zemina třídy I dle ČSN 73 6133) pro demolici stávajících UV, včetně pažení, odvozu do vzdálenosti 6km  a uložení do recyklačního centra zhotovitele (likvidace v režii zhotovitele) 
(Počet / výměry odečteny z grafického programu AutoCad z projektové dokumentace) 
=1ks*(1,800*1,800*1,000-3,14*0,320^2*1,000)</t>
  </si>
  <si>
    <t>Celkem: 1*(1,800*1,800*1,000-3,14*0,320^2*1,000)=2,918 [A]</t>
  </si>
  <si>
    <t>Odvodnění – Podélné drenáže –  Výkopy v nezpevněných podkladních vrstvách a zemině (zemina třídy I dle ČSN 73 6133) pro zřízení podélné drenáže, včetně pažení, odvozu do vzdálenosti 6km a uložení do recyklačního centra zhotovitele (likvidace v režii zhotovitele) 
(Počet / výměry odečteny z grafického programu AutoCad z projektové dokumentace) 
=(9,600)*0,500*0,800</t>
  </si>
  <si>
    <t>Celkem: (9,600)*0,500*0,800=3,840 [A]</t>
  </si>
  <si>
    <t>Odpady – Uložení zeminy na skládku / zemník  (vykládka, rozprostření, hutnění) 
(Rozměry / počet - odečteny z grafického programu AutoCad z projektové dokumentace) 
Demolice – Odvodnění – Uliční vpusti – Výkopy v nezpevněných podkladních vrstvách a zemině pro demolici stávajících UV 
=1ks*(1,800*1,800*1,000-3,14*0,320^2*1,000)*2,0t/m3 
Zemní práce – Rozdíl výkopů stávající stav / nový stav – Výkopy pro rozšíření silničního tělesa v nezpevněných podkladních vrstvách v předpokládané tl. 590mm 
=11,00m2*0,590*2,0t/m3 
Sanace AZ vozovky – Výkopy v nezpevněných podkladních vrstvách a zemině 
=25,00m2*0,500*2,0t/m3 
Odvodnění – Podélné drenáže –  Výkopy v nezpevněných podkladních vrstvách a zemině  pro zřízení podélné drenáže 
=(9,600)*0,500*0,800*2,0t/m3</t>
  </si>
  <si>
    <t>Celkem: 1*(1,800*1,800*1,000-3,14*0,320^2*1,000)=2,918 [A] 
Celkem: 11,00*0,590=6,490 [B] 
Celkem: 25,00*0,500=12,500 [C] 
Celkem: (9,600)*0,500*0,800=3,840 [D] 
Celkem: A+B+C+D=25,748 [E]</t>
  </si>
  <si>
    <t>Odpady – Uložení zeminy na skládku / zemník  (vykládka, rozprostření, hutnění) 
(Rozměry / počet - odečteny z grafického programu AutoCad z projektové dokumentace) 
Demolice – Souvrství vozovky AB  – Výkopy ve vrstvě strusky (předpoklad že se stmelila) – tl. 450mm 
=14,00m2*0,450</t>
  </si>
  <si>
    <t>Souvrství vozovek AB – Urovnání zemní pláně včetně hutnění v zeminách tř. I dle ČSN 73 6133 
(Počet / výměry odečteny z grafického programu AutoCad z projektové dokumentace) 
=25,00m2</t>
  </si>
  <si>
    <t>Sanace AZ vozovky – Úprava parapláně včetně hutnění v zeminách tř. I dle ČSN 73 6133 
(Počet / výměry odečteny z grafického programu AutoCad z projektové dokumentace) 
=25,00m2</t>
  </si>
  <si>
    <t>Odvodnění – Podélné drenáže – Dodávka a zřízení separační/filtrační geotextílie min. 300g/m2 (ČSN EN 13249), uložené po dně a na stranách drenážního žebra (mezi štěrkem 11/22mm a ŠD je vyhovující filtrační kriterium - není nutné vkládat geotextíli) 
(Počet / výměry odečteny z grafického programu AutoCad z projektové dokumentace) 
=(9,600)*(0,500+2*0,800+2*0,500)</t>
  </si>
  <si>
    <t>Celkem: (9,600)*(0,500+2*0,800+2*0,500)=29,760 [A]</t>
  </si>
  <si>
    <t>Souvrství vozovek AB – Dodávka a zřízení  separační geotextílie 300g/m2 (ČSN EN 13249) 
(Počet / výměry odečteny z grafického programu AutoCad z projektové dokumentace) 
=25,00m2*110%</t>
  </si>
  <si>
    <t>Celkem: 25,00*1,10=27,500 [A]</t>
  </si>
  <si>
    <t>Demolice – Odvodnění – Uliční vpusti – Zainjektování kanalizačních přípojek UV cemento-popílkovou suspenzí, včetně zapravení zaústění do kanalizace 
(Počet / výměry odečteny z grafického programu AutoCad z projektové dokumentace) 
=(7,000)*150%*3,14*0,100^2</t>
  </si>
  <si>
    <t>Celkem: (7,000)*1,50*3,14*0,100^2=0,330 [A]</t>
  </si>
  <si>
    <t>Odvodnění – Podélné drenáže – Dodávka a zřízení podkladního betonu C12/15-X0 o tl. 0,050m pod drenážní troubu, včetně nákupu, dovozu na stavbu a hutnění 
(Počet / výměry odečteny z grafického programu AutoCad z projektové dokumentace) 
=(9,600)*0,500*0,050</t>
  </si>
  <si>
    <t>Celkem: (9,600)*0,500*0,050=0,240 [A]</t>
  </si>
  <si>
    <t>Odvodnění – Podélné drenáže – Dodávka a zřízení obsypu drenážní trouby trativodu štěrkem fr. 11/22mm (ČSN EN 13285), včetně urovnání a hutnění 
(Počet / výměry odečteny z grafického programu AutoCad z projektové dokumentace) 
=(9,600)*0,500*0,750</t>
  </si>
  <si>
    <t>Celkem: (9,600)*0,500*0,750=3,600 [A]</t>
  </si>
  <si>
    <t>Demolice – Odvodnění – Uliční vpusti – Zásypy –   Dodávka z řízení zásypu ze štěrkodrti fr 0/32mm (ŠD nebude zahliněná, nebude obsahovat hlušinu, strusku), včetně urovnání a hutnění 
(Plochy odečteny z grafického programu AutoCad z projektové dokumentace) 
=1ks*(1,800*1,800*1,000)</t>
  </si>
  <si>
    <t>Celkem: 1*(1,800*1,800*1,000)=3,240 [A]</t>
  </si>
  <si>
    <t>Sanace AZ vozovky – Dodávka a zřízení kamenité sypaniny z drceného přírodního kameniva fr.0/250mm v tl. 0,500m (příp. 0/125mm při menší tloušťce) (nebude obsahovat hlušinu, strusku), včetně urovnání a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=25,00m2*0,50</t>
  </si>
  <si>
    <t>Sanace AZ vozovky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=25,00m2*110%</t>
  </si>
  <si>
    <t>Souvrství vozovek AB  – Dodávka a zřízení podkladní vrstvy ze štěrkodrti  fr. 0/32 ŠDa (ŠD nebude zahliněná, nebude obsahovat hlušinu, strusku) ) v min. tl. 150mm (ve výpočtu uvažována tl. 200mm příčný sklon pláně), včetně urovnání a hutnění.  
(Rozměry / počet odečteny z grafického programu AutoCad z projektové dokumentace) 
=25,00m2*0,200</t>
  </si>
  <si>
    <t>Celkem: 25,00*0,200=5,000 [A]</t>
  </si>
  <si>
    <t>Souvrství vozovek AB – Dodávka a zřízení podkladní vrstvy ze štěrkodrti  fr. 0/32 ŠDa (ŠD nebude zahliněná, nebude obsahovat hlušinu, strusku) v tl. 200mm, včetně urovnání a hutnění. 
(Rozměry / počet odečteny z grafického programu AutoCad z projektové dokumentace) 
=15,00m2*0,200</t>
  </si>
  <si>
    <t>Celkem: 15,00*0,200=3,000 [A]</t>
  </si>
  <si>
    <t>Souvrství vozovek AB – Dodávka a zřízení  infiltračního postřiku kationaktivní asfaltovou emulzí PI-E (1,50kg/m2) 
(Rozměry / počet odečteny z grafického programu AutoCad z projektové dokumentace) 
=15,00m2</t>
  </si>
  <si>
    <t>Celkem: 15,00=15,000 [A]</t>
  </si>
  <si>
    <t>Souvrství vozovek AB – Dodávka a zřízení spojovacího postřiku kationaktivní asfaltovou emulzí PS-E (0,40kg/m2) 
(Rozměry / počet odečteny z grafického programu AutoCad z projektové dokumentace) 
=15,00m2</t>
  </si>
  <si>
    <t>Souvrství vozovek AB – Dodávka a zřízení modifikovaného asfaltového betonu pro ložné vrstvy ACL 16+ mod. tl. 60mm. 
(Rozměry / počet odečteny z grafického programu AutoCad z projektové dokumentace) 
=(15,00m2)*0,060</t>
  </si>
  <si>
    <t>Celkem: 15,00*0,060=0,900 [A]</t>
  </si>
  <si>
    <t>Souvrství vozovek AB – Dodávka a zřízení asfaltového betonu pro podkladní vrstvy ACP 22+ tl. 90mm 
(Rozměry / počet odečteny z grafického programu AutoCad z projektové dokumentace) 
=15,00m2*0,090</t>
  </si>
  <si>
    <t>Celkem: 15,00*0,090=1,350 [A]</t>
  </si>
  <si>
    <t>Souvrství vozovek AB – Dodávka a zřízení modifikovaného asfaltového koberce mastixového pro obrusné vrstvy SMA 11+ mod. tl. 40mm. 
(Rozměry / počet odečteny z grafického programu AutoCad z projektové dokumentace) 
=(15,00m2)*0,040</t>
  </si>
  <si>
    <t>Celkem: 15,00*0,040=0,600 [A]</t>
  </si>
  <si>
    <t>Odvodnění – Podélné drenáže – Dodávka a zřízení drenážní trouby DN150/160 vhodné do dynamicky zatížených konstrukcí (DIN 1187), včetně případného zavíčkování konců drenážní trouby. 
(Počet / výměry odečteny z grafického programu AutoCad z projektové dokumentace) 
=9,600</t>
  </si>
  <si>
    <t>Celkem: 9,600=9,600 [A]</t>
  </si>
  <si>
    <t>Přídlažba z drobných žulových kostek DŽK š.125mm – Dodávka a zřízení přídlažby z nových drobných žulových kostek celkové šířky 125mm do betonového lože C20/25-XF3, včetně úpravy styčných spár cementovou maltou MC 25-XF4, 
Pozn. - Z hlediska tolerance půdorysných rozměrů a tloušťky, tolerance podkosení a přesahu styčných ploch a tolerance nepravidelnosti neopracované a opracované plochy ve třídě 2 (podle ČSN EN 1341, 1342 a 1343). 
(Počet / výměry odečteny z grafického programu AutoCad z projektové dokumentace) 
=(4,000)-(3,600) 
Přídlažba z drobných žulových kostek DŽK š.125mm – Dodávka a zřízení betonového sedlového lože z betonu C20/25-XF3, včetně urovnání a hutnění. 
((4,000)-(3,600))*0,15m2=0,1m3</t>
  </si>
  <si>
    <t>Celkem: 4,000-3,600=0,400 [A]</t>
  </si>
  <si>
    <t>Přídlažba z drobných žulových kostek DŽK š.250mm – Dodávka a zřízení přídlažby z nových drobných žulových kostek celkové šířky 250mm (dvouřádek) do betonového lože C20/25-XF3, včetně úpravy styčných spár cementovou maltou MC 25-XF4, 
Pozn. - Z hlediska tolerance půdorysných rozměrů a tloušťky, tolerance podkosení a přesahu styčných ploch a tolerance nepravidelnosti neopracované a opracované plochy ve třídě 2 (podle ČSN EN 1341, 1342 a 1343). 
(Počet / výměry odečteny z grafického programu AutoCad z projektové dokumentace) 
=(10,200)-(8,640) 
Přídlažba z drobných žulových kostek DŽK š.250mm – Dodávka a zřízení betonového sedlového lože z betonu C20/25-XF3, včetně urovnání a hutnění. 
((10,200)-(8,640))*0,15m2=0,30m3</t>
  </si>
  <si>
    <t>Celkem: (10,200)-(8,640)=1,560 [A]</t>
  </si>
  <si>
    <t>Přídlažba z drobných žulových kostek DŽK š.250mm (vyzískané) –  Zřízení přídlažby z drobných žulových kostek  celkové šířky 250mm (dvouřádek) z vyzískaného materiálu, do betonového lože C20/25-XF3, včetně úpravy styčných spár cementovou maltou MC 25-XF4.  
(Počet / výměry odečteny z grafického programu AutoCad z projektové dokumentace) 
=8,640 
Přídlažba z drobných žulových kostek DŽK š.250mm – Dodávka a zřízení betonového sedlového lože z betonu C20/25-XF3, včetně urovnání a hutnění. 
(8,640)*0,15m2=1,30m3</t>
  </si>
  <si>
    <t>Celkem: 8,640=8,640 [A]</t>
  </si>
  <si>
    <t>Přídlažba z drobných žulových kostek DŽK š.125mm (vyzískané) –  Zřízení přídlažby z drobných žulových kostek  celkové šířky 125mm z vyzískaného materiálu, do betonového lože C20/25-XF3, včetně úpravy styčných spár cementovou maltou MC 25-XF4.  
(Počet / výměry odečteny z grafického programu AutoCad z projektové dokumentace) 
=3,600 
Přídlažba z drobných žulových kostek DŽK š.125mm – Dodávka a zřízení betonového sedlového lože z betonu C20/25-XF3, včetně urovnání a hutnění. 
(3,600)*0,15m2=0,60m3</t>
  </si>
  <si>
    <t>Celkem: 3,600=3,600 [A]</t>
  </si>
  <si>
    <t>Demolice – Souvrství vozovky AB – Nařezání horní vrstvy krytu vozovky. Nařezání bude provedeno kotoučovou pilou do hloubky 40mm.  
(Rozměry / počet - odečteny z grafického programu AutoCad z projektové dokumentace) 
=10,900+6,100</t>
  </si>
  <si>
    <t>Celkem: 10,900+6,100=17,000 [A]</t>
  </si>
  <si>
    <t>Souvrství vozovek AB – Dodávka a zřízení modifikované asfaltové zálivky pro vyplnění vyfrézovaných spár 40x20mm s přelivem 60mm (spáry na styku nově zřizovaného krytu a stávajícího krytu) včetně předehřátí okolních ploch a povápnění 
(Rozměry / počet odečteny z grafického programu AutoCad z projektové dokumentace) 
=13,300+6,100</t>
  </si>
  <si>
    <t>Demolice – Přídlažba z drobných žulových kostek DŽK š.125mm - Vybourání sedlového lože přídlažby a 10% nepoužitelné přídlažby, včetně odvozu do vzdálenosti 6km a uložení do recyklačního centra zhotovitele (likvidace v režii zhotovitele) 
(Počet / výměry odečteny z grafického programu AutoCad z projektové dokumentace) 
=(4,000)*0,15m2</t>
  </si>
  <si>
    <t>Celkem: (4,000)*0,15=0,600 [A]</t>
  </si>
  <si>
    <t>Demolice – Přídlažba z drobných žulových kostek DŽK š.250mm - Vybourání sedlového lože přídlažby a 10% nepoužitelné přídlažby, včetně odvozu do vzdálenosti 6km a uložení do recyklačního centra zhotovitele (likvidace v režii zhotovitele) 
(Počet / výměry odečteny z grafického programu AutoCad z projektové dokumentace) 
=(9,600)*0,15m2</t>
  </si>
  <si>
    <t>Celkem: (9,600)*0,15=1,440 [A]</t>
  </si>
  <si>
    <t>Demolice – Odvodnění – Uliční vpusti – Šetrné vybourání stávajících ŽB uličních vpustí, včetně odvozu do vzdálenosti 6km a uložení do recyklačního centra zhotovitele (likvidace v režii zhotovitele) 
Litinové mříže, rámy a kalové koše budou odvozeny a uloženy na mezideponii na stavbě do vzdálenosti 1km – Následné naložení a odvoz v rámci kovošrotu. Případně odvoz na skládku OKAS (dle technického stavu). 
(Počet / výměry odečteny z grafického programu AutoCad z projektové dokumentace) 
Průměrná hloubka dna stávajících UV předpoklad – 2,0m, dílce o vnitřním O 500m, stěny dílce tl. 65mm,  
Objem ŽB 1ks*(3,14*0,320^2*2,000-3,14*0,250^2*2,000+3,14*0,320^2*0,150)=0,30m3 
=1ks</t>
  </si>
  <si>
    <t>Demolice – Odvodnění – Vybourání drenážního potrubí, včetně odvozu do vzdálenosti 6km a uložení do recyklačního centra zhotovitele (likvidace v režii zhotovitele) 
(Rozměry / počet - odečteny z grafického programu AutoCad z projektové dokumentace) 
=10,000</t>
  </si>
  <si>
    <t>Celkem: 10,000=10,000 [A]</t>
  </si>
  <si>
    <t>SO 18-51</t>
  </si>
  <si>
    <t>TRVALÉ DOPRAVNÍ ZNAČENÍ</t>
  </si>
  <si>
    <t>SO 18-51.0</t>
  </si>
  <si>
    <t>TRVALÉ DOPRAVNÍ ZNAČENÍ (DPO)</t>
  </si>
  <si>
    <t xml:space="preserve">  SO 18-51.0</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</si>
  <si>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Zhotovitel doloží objednateli protokoly o odběru vzorků certifikovnou osobou a protokoly o laboraorní zkoušce akreditovanou  laboratoří v souladu se zákonem  541/2020 sb. A vyhláškou č. 273/2021 sb. 
Svislé dopravní značení – Výkopy pro základové patky 
=2ks*(0,400*0,400*1,000)*2,0t/m3</t>
  </si>
  <si>
    <t>Celkem: 2*(0,400*0,400*1,000)*2,0=0,640 [A]</t>
  </si>
  <si>
    <t>Odpady – Prostý beton – Poplatek za uložení skládku  
(Rozměry / počet - odečteny z grafického programu AutoCad z projektové dokumentace) 
Demolice – Svislé dopravní značení – Vybourání základových patek SDZ z PB 
=4*0,400*0,400*0,800*2,3t/m3</t>
  </si>
  <si>
    <t>Celkem: 4*0,400*0,400*0,800*2,3=1,178 [A]</t>
  </si>
  <si>
    <t>Svislé dopravní značení – Výkopy v zemině a nezpevněných podkladních vrstvách (zemina třídy I dle ČSN 73 6133) – pro základové patky, včetně odvozu do vzdálenosti 6km a uložení do recyklačního centra zhotovitele (likvidace v režii zhotovitele) 
=2ks*(0,400*0,400*1,000)</t>
  </si>
  <si>
    <t>Celkem: 2*(0,400*0,400*1,000)=0,320 [A]</t>
  </si>
  <si>
    <t>Odpady – Uložení zeminy na skládku / zemník  (vykládka, rozprostření, hutnění) 
(Rozměry / počet - odečteny z grafického programu AutoCad z projektové dokumentace) 
Svislé dopravní značení – Výkopy pro základové patky 
=2ks*(0,400*0,400*1,000)</t>
  </si>
  <si>
    <t>Svislé dopravní značení – Dodávka a zřízení základových patek z prostého betonu C30/37-XF4, včetně hutnění. 
(Rozměry / počet odečteny z grafického programu AutoCad z projektové dokumentace) 
=2ks*0,400*0,400*0,800</t>
  </si>
  <si>
    <t>Celkem: 2*0,400*0,400*0,800=0,256 [A]</t>
  </si>
  <si>
    <t>74F421</t>
  </si>
  <si>
    <t>DEMONTÁŽ KOTEVNÍCH SLOUPKŮ</t>
  </si>
  <si>
    <t>Demolice – Svislé dopravní značení – Demontáž stávajících sloupků/kotevních konstrukcí, včetně odvozu do vzdálenosti 16km a uložení na skládku DPO (Martinov) / OKAS (ul. Novoveská) 
(Počet / výměry odečteny z grafického programu AutoCad z projektové dokumentace) 
=4ks</t>
  </si>
  <si>
    <t>1. Položka obsahuje:  
 – všechny náklady na demontáž stávajícího zařízení se všemi pomocnými doplňujícími úpravami pro jeho likvidaci  
 – naložení a odvoz vybouraného materiálu   
2. Položka neobsahuje:  
 – základ  
 – poplatek za likvidaci odpadů (nacení se dle SSD 0)  
3. Způsob měření:  
Udává se počet kusů kompletní konstrukce nebo práce.</t>
  </si>
  <si>
    <t>914131</t>
  </si>
  <si>
    <t>DOPRAVNÍ ZNAČKY ZÁKLADNÍ VELIKOSTI OCELOVÉ FÓLIE TŘ 2 - DODÁVKA A MONTÁŽ</t>
  </si>
  <si>
    <t>Svislé dopravní značení – Dodávka a montáž nových tabulí SDZ FeZn, normální velikosti, retroreflexní RA2. - E13  
(Pozn. - značky IJ4a součástí označníků SO 12-01) 
(Počet / výměry odečteny z grafického programu AutoCad z projektové dokumentace) 
=2ks</t>
  </si>
  <si>
    <t>Položka zahrnuje:  
- dodávku a montáž značek v požadovaném provedení  
Položka nezahrnuje:  
- x</t>
  </si>
  <si>
    <t>914133</t>
  </si>
  <si>
    <t>DOPRAVNÍ ZNAČKY ZÁKLADNÍ VELIKOSTI OCELOVÉ FÓLIE TŘ 2 - DEMONTÁŽ</t>
  </si>
  <si>
    <t>Demolice – Svislé dopravní značení – Demontáž stávajícího SDZ základní velikosti, včetně odvozu do vzdálenosti 16km a uložení na skládku DPO (Martinov) / OKAS (ul. Novoveská) 
(Počet / výměry odečteny z grafického programu AutoCad z projektové dokumentace) 
=2ks</t>
  </si>
  <si>
    <t>914331</t>
  </si>
  <si>
    <t>DOPRAV ZNAČKY ZMENŠ VEL OCEL FÓLIE TŘ 2 - DODÁVKA A MONT</t>
  </si>
  <si>
    <t>Svislé dopravní značení – Dodávka a montáž nových tabulí SDZ FeZn, zmenšené velikosti, retroreflexní RA2. - C4a 
(Počet / výměry odečteny z grafického programu AutoCad z projektové dokumentace) 
=2ks</t>
  </si>
  <si>
    <t>914921</t>
  </si>
  <si>
    <t>SLOUPKY A STOJKY DOPRAVNÍCH ZNAČEK Z OCEL TRUBEK DO PATKY - DODÁVKA A MONTÁŽ</t>
  </si>
  <si>
    <t>Svislé dopravní značení – Dodávka zřízení sloupků SDZ z ocelových žárově zinkovaných trubek DN60mm, s novými litinovými kotevními patkami vybavené 4-mi kotevními nerez šrouby (tř. A4). Kotevní šrouby budou zabetonovány do základů s využitím matrice. 
(Počet / výměry odečteny z grafického programu AutoCad z projektové dokumentace) 
=2ks</t>
  </si>
  <si>
    <t>Položka zahrnuje:  
- sloupky  
- upevňovací zařízení  
- osazení (betonová patka, zemní práce)  
Položka nezahrnuje:  
- x</t>
  </si>
  <si>
    <t>915111</t>
  </si>
  <si>
    <t>VODOROVNÉ DOPRAVNÍ ZNAČENÍ BARVOU HLADKÉ - DODÁVKA A POKLÁDKA</t>
  </si>
  <si>
    <t>Vodorovné dopravní značení – Dodávka a zřízení VDZ pomocí jednosložkové barvy bílé/žluté/červené (První fáze).  
(Rozměry / počet odečteny z grafického programu AutoCad z projektové dokumentace) 
- V1a (0,125) podélná čára souvislá – o dl. (80,0+20,0+143,0+16,2+6,7+47,0+7,00)m=319,80m › plocha 40,00m2 
- V2b (3/1,5-0,250) podélná čára přerušovaná – o dl. (32,0+28,0)m=60,0m › plocha 40,00m2 
- V13 (0,500/0,500) šikmé rovnoběžné čáry – o celkové ploše 31,50m2 
- V15 nápis na vozovce ! POZOR TRAM ! - o celkové ploše 6ks*1,0m2=6,00m2 
- V15 nápis na vozovce BUS - o celkové ploše 11*1,0m2=11,00m2 
=40,00+40,00+31,50+6,00+11,00</t>
  </si>
  <si>
    <t>Celkem: 40,00+40,00+31,50+6,00+11,00=128,500 [A]</t>
  </si>
  <si>
    <t>Položka zahrnuje:  
- dodání a pokládku nátěrového materiálu  
- předznačení a reflexní úpravu  
Položka nezahrnuje:  
- x  
Způsob měření:  
- měří se pouze natíraná plocha</t>
  </si>
  <si>
    <t>915211</t>
  </si>
  <si>
    <t>VODOROVNÉ DOPRAVNÍ ZNAČENÍ PLASTEM HLADKÉ - DODÁVKA A POKLÁDKA</t>
  </si>
  <si>
    <t>Vodorovné dopravní značení - Dodávka a zřízení VDZ pomocí dvousložkového plastu litého bílé barvy, nanášeného za studena / termoplastická matrice (Druhá fáze).   
(Rozměry / počet odečteny z grafického programu AutoCad z projektové dokumentace) 
- V9a směrové šipky - o celkové ploše (1,4*6+1,0*13)m2=21,40m2 
- V15 nápis na vozovce ! POZOR TRAM ! - o celkové ploše 6ks*1,0m2=6,00m2 
- V15 nápis na vozovce BUS - o celkové ploše 11*1,0m2=11,00m2 
=6,00+11,00</t>
  </si>
  <si>
    <t>Celkem: 6,00+11,00=17,000 [A]</t>
  </si>
  <si>
    <t>915221</t>
  </si>
  <si>
    <t>VODOR DOPRAV ZNAČ PLASTEM STRUKTURÁLNÍ NEHLUČNÉ - DOD A POKLÁDKA</t>
  </si>
  <si>
    <t>Vodorovné dopravní značení – Dodávka a zřízení VDZ pomocí dvousložkového strukturálního plastu nanášeného za studena barvy bílé/žluté/červené (Druhá fáze). 
(Počet / výměry odečteny z grafického programu AutoCad z projektové dokumentace) 
- V1a (0,125) podélná čára souvislá – o dl. (80,0+20,0+143,0+16,2+6,7+47,0+7,00)m=319,80m › plocha 40,00m2 
- V2b (3/1,5-0,250) podélná čára přerušovaná – o dl. (32,0+28,0)m=60,0m › plocha 40,00m2 
- V13 (0,500/0,500) šikmé rovnoběžné čáry – o celkové ploše 31,50m2 
=40,00+40,00+31,50</t>
  </si>
  <si>
    <t>Celkem: 40,00+40,00+31,50=111,500 [A]</t>
  </si>
  <si>
    <t>916343</t>
  </si>
  <si>
    <t>SMĚROVACÍ DESKY Z4 JEDNOSTR S FÓLIÍ TŘ 2 - DEMONTÁŽ</t>
  </si>
  <si>
    <t>Demolice – Dopravní zařízení – Demontáž směrovací desky Z4, včetně odvozu do vzdálenosti 16km a uložení na skládku DPO (Martinov) / OKAS (ul. Novoveská) 
(Počet / výměry odečteny z grafického programu AutoCad z projektové dokumentace) 
=2ks</t>
  </si>
  <si>
    <t>916431</t>
  </si>
  <si>
    <t>VOD DESKA Z5 OBOUSTR VÝŠ DO 65CM S FÓLIÍ TŘ 2 - DOD A MONT</t>
  </si>
  <si>
    <t>Dopravní zařízení – Dodávka zřízení vodící desky oboustranné Z5d, retroreflexní RA2, včetně kotvení do AB 
(Počet / výměry odečteny z grafického programu AutoCad z projektové dokumentace) 
=3ks</t>
  </si>
  <si>
    <t>Položka zahrnuje:  
- dodání zařízení v předepsaném provedení včetně jejich osazení  
- údržbu po celou dobu trvání funkce  
- náhradu zničených nebo ztracených kusů  
- nutnou opravu poškozených částí  
Položka nezahrnuje:  
- x</t>
  </si>
  <si>
    <t>916443</t>
  </si>
  <si>
    <t>VODÍCÍ DESKA Z5 OBOUSTR VÝŠ NAD 65CM S FÓLIÍ TŘ 2 - DEMONTÁŽ</t>
  </si>
  <si>
    <t>Demolice – Dopravní zařízení – Demontáž vodící desky Z5d oboustranné, včetně kotvení do AB, včetně odvozu do vzdálenosti 16km a uložení na skládku DPO (Martinov) / OKAS (ul. Novoveská) 
(Počet / výměry odečteny z grafického programu AutoCad z projektové dokumentace) 
=1ks</t>
  </si>
  <si>
    <t>91797</t>
  </si>
  <si>
    <t>ZPOMALOVACÍ PRAHY Z PLASTŮ</t>
  </si>
  <si>
    <t>Dopravní zařízení – Dodávka zřízení zpomalovacích polštářů průměru 425mm Z12, včetně kotvení do AB 
(Počet / výměry odečteny z grafického programu AutoCad z projektové dokumentace) 
=6ks</t>
  </si>
  <si>
    <t>Položka zahrnuje:  
- dodávku a pokládku prahů z plastu o rozměrech předepsaných zadávací dokumentací  
- podkladní vrstvu předepsanou zadávací dokumentací  
Položka nezahrnuje:  
- x</t>
  </si>
  <si>
    <t>Demolice – Svislé dopravní značení – Vybourání základových patek SDZ z PB, včetně odvozu do vzdálenosti 6km a uložení do recyklačního centra zhotovitele (likvidace v režii zhotovitele)  
(Počet / výměry odečteny z grafického programu AutoCad z projektové dokumentace) 
=4*0,400*0,400*0,800</t>
  </si>
  <si>
    <t>Celkem: 4*0,400*0,400*0,800=0,512 [A]</t>
  </si>
  <si>
    <t>SO 18-51.1</t>
  </si>
  <si>
    <t>TRVALÉ DOPRAVNÍ ZNAČENÍ (SSMSK)</t>
  </si>
  <si>
    <t xml:space="preserve">  SO 18-51.1</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</si>
  <si>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Zhotovitel doloží objednateli protokoly o odběru vzorků certifikovnou osobou a protokoly o laboraorní zkoušce akreditovanou  laboratoří v souladu se zákonem  541/2020 sb. A vyhláškou č. 273/2021 sb. 
Demolice – Dopravní zařízení – Odstranění štěrkového zásypu u provizorních plastových obrub „LEGO“ 
=19,60m2*0,100*2,0t/m3 
Svislé dopravní značení – Výkopy v zemině a nezpevněných podkladních vrstvách – pro základové patky 
=(34ks+2ks+9ks)*(0,400*0,400*1,000)*2,0t/m3</t>
  </si>
  <si>
    <t>Celkem: 19,60*0,100*2,0=3,920 [A] 
Celkem: (34+2+9)*(0,400*0,400*1,000)*2,0=14,400 [B] 
Celkem: A+B=18,320 [C]</t>
  </si>
  <si>
    <t>Odpady – Prostý beton – Poplatek za uložení skládku  
(Rozměry / počet - odečteny z grafického programu AutoCad z projektové dokumentace) 
Demolice – Svislé dopravní značení – Vybourání základových patek SDZ 
=24*0,400*0,400*0,800*2,3t/m3</t>
  </si>
  <si>
    <t>Celkem: 24*0,400*0,400*0,800*2,3=7,066 [A]</t>
  </si>
  <si>
    <t>Demolice – Dopravní zařízení – Odstranění štěrkového zásypu u provizorních plastových obrub „LEGO“,(zemina třídy I dle ČSN 73 6133), včetně odvozu do vzdálenosti 6km a uložení do recyklačního centra zhotovitele (likvidace v režii zhotovitele) 
(Počet / výměry odečteny z grafického programu AutoCad z projektové dokumentace) 
=19,60m2*0,100</t>
  </si>
  <si>
    <t>Celkem: 19,60*0,100=1,960 [A]</t>
  </si>
  <si>
    <t>Svislé dopravní značení – Výkopy v zemině a nezpevněných podkladních vrstvách (zemina třídy I dle ČSN 73 6133) – pro základové patky, včetně odvozu do vzdálenosti 6km a uložení do recyklačního centra zhotovitele (likvidace v režii zhotovitele) 
(Počet / výměry odečteny z grafického programu AutoCad z projektové dokumentace) 
=(34ks+2ks+9ks)*(0,400*0,400*1,000)</t>
  </si>
  <si>
    <t>Celkem: (34+2+9)*(0,400*0,400*1,000)=7,200 [A]</t>
  </si>
  <si>
    <t>Odpady – Uložení zeminy na skládku / zemník  (vykládka, rozprostření, hutnění) 
(Rozměry / počet - odečteny z grafického programu AutoCad z projektové dokumentace) 
Demolice – Dopravní zařízení – Odstranění štěrkového zásypu u provizorních plastových obrub „LEGO“ 
=19,60m2*0,100 
Svislé dopravní značení – Výkopy v zemině a nezpevněných podkladních vrstvách – pro základové patky 
=(34ks+2ks+9ks)*(0,400*0,400*1,000)</t>
  </si>
  <si>
    <t>Celkem: 19,60*0,100=1,960 [A] 
Celkem: (34+2+9)*(0,400*0,400*1,000)=7,200 [B] 
Celkem: A+B=9,160 [C]</t>
  </si>
  <si>
    <t>Dopravní zařízení –  Dodávka z řízení zásypu ze štěrku fr. 32/63mm tl. 150mm do plastových obrub LEGO, včetně urovnání  
(Počet / výměry odečteny z grafického programu AutoCad z projektové dokumentace) 
=35,80m2*0,150</t>
  </si>
  <si>
    <t>Celkem: 35,80*0,150=5,370 [A]</t>
  </si>
  <si>
    <t>Svislé dopravní značení – Dodávka a zřízení základových patek z prostého betonu C30/37-XF4, včetně hutnění. 
(Rozměry / počet odečteny z grafického programu AutoCad z projektové dokumentace) 
=(34ks+2ks+9ks)*0,400*0,400*0,800</t>
  </si>
  <si>
    <t>Celkem: (34+2+9)*0,400*0,400*0,800=5,760 [A]</t>
  </si>
  <si>
    <t>Demolice – Svislé dopravní značení – Demontáž stávajících sloupků/kotevních konstrukcí, , včetně odvozu do vzdálenosti 6km a uložení na skládku SSMSK (ul. Úprkova) 
(Počet / výměry odečteny z grafického programu AutoCad z projektové dokumentace) 
=24ks</t>
  </si>
  <si>
    <t>Celkem: 24=24,000 [A]</t>
  </si>
  <si>
    <t>Svislé dopravní značení – Dodávka a montáž nových tabulí SDZ FeZn, normální velikosti, retroreflexní RA2. 
(Počet / výměry odečteny z grafického programu AutoCad z projektové dokumentace) 
=39ks</t>
  </si>
  <si>
    <t>Celkem: 39=39,000 [A]</t>
  </si>
  <si>
    <t>Demolice – Svislé dopravní značení – Demontáž stávajícího SDZ základní velikosti, včetně odvozu do vzdálenosti 6km a uložení na skládku SSMSK (ul. Úprkova) 
(Počet / výměry odečteny z grafického programu AutoCad z projektové dokumentace) 
=39ks</t>
  </si>
  <si>
    <t>914233</t>
  </si>
  <si>
    <t>DOPRAVNÍ ZNAČKY ZVĚTŠENÉ VELIKOSTI OCELOVÉ FÓLIE TŘ 2 - DEMONTÁŽ</t>
  </si>
  <si>
    <t>Demolice – Svislé dopravní značení – Demontáž stávajícího SDZ základní velikosti (se žlutým lemem), včetně odvozu do vzdálenosti 6km a uložení na skládku SSMSK (ul. Úprkova) 
SDZ -  IP6 se zvýrazňujícím žlutým lemem 
(Počet / výměry odečteny z grafického programu AutoCad z projektové dokumentace) 
=7ks</t>
  </si>
  <si>
    <t>Celkem: 7=7,000 [A]</t>
  </si>
  <si>
    <t>914241</t>
  </si>
  <si>
    <t>DOPRAV ZNAČKY ZVĚTŠ VEL OCEL FÓLIE TŘ 3 - DODÁVKA A MONT</t>
  </si>
  <si>
    <t>Svislé dopravní značení – Dodávka a montáž nových tabulí SDZ FeZn, zvětšené velikosti (resp. normální velikosti se zvýrazňujícím žlutozeleným fluorescenčním podkladem / lemem), retroreflexní RA3. 
(Počet / výměry odečteny z grafického programu AutoCad z projektové dokumentace) 
=10ks</t>
  </si>
  <si>
    <t>Svislé dopravní značení – Dodávka a montáž nových tabulí SDZ FeZn, zmenšené velikosti, retroreflexní RA2. 
(Počet / výměry odečteny z grafického programu AutoCad z projektové dokumentace) 
=2ks</t>
  </si>
  <si>
    <t>914431</t>
  </si>
  <si>
    <t>DOPRAVNÍ ZNAČKY 100X150CM OCELOVÉ FÓLIE TŘ 2 - DODÁVKA A MONTÁŽ</t>
  </si>
  <si>
    <t>Svislé dopravní značení – Dodávka a montáž nových tabulí SDZ FeZn, velikosti 100x150cm (nebo větší), retroreflexní RA2. 
(Počet / výměry odečteny z grafického programu AutoCad z projektové dokumentace) 
=9ks</t>
  </si>
  <si>
    <t>914433</t>
  </si>
  <si>
    <t>DOPRAVNÍ ZNAČKY 100X150CM OCELOVÉ FÓLIE TŘ 2 - DEMONTÁŽ</t>
  </si>
  <si>
    <t>Demolice – Svislé dopravní značení – Demontáž stávajícího SDZ 1500x1000, včetně odvozu do vzdálenosti 6km a uložení na skládku SSMSK (ul. Úprkova) 
(Počet / výměry odečteny z grafického programu AutoCad z projektové dokumentace) 
=3ks</t>
  </si>
  <si>
    <t>Svislé dopravní značení – Dodávka zřízení konzolových sloupků SDZ z ocelových žárově zinkovaných trubek DN70mm, s novými litinovými kotevními patkami vybavené 4-mi kotevními nerez šrouby (tř. A4). Kotevní šrouby budou zabetonovány do základů s využitím matrice. 
(Počet / výměry odečteny z grafického programu AutoCad z projektové dokumentace) 
=2ks</t>
  </si>
  <si>
    <t>Svislé dopravní značení – Dodávka zřízení sloupků SDZ z ocelových žárově zinkovaných trubek DN60mm, s novými litinovými kotevními patkami vybavené 4-mi kotevními nerez šrouby (tř. A4). Kotevní šrouby budou zabetonovány do základů s využitím matrice. 
(Počet / výměry odečteny z grafického programu AutoCad z projektové dokumentace) 
=34ks+9ks</t>
  </si>
  <si>
    <t>Celkem: 34+9=43,000 [A]</t>
  </si>
  <si>
    <t>Vodorovné dopravní značení – Dodávka a zřízení VDZ pomocí jednosložkové barvy bílé//červené (První fáze).  
(Rozměry / počet odečteny z grafického programu AutoCad z projektové dokumentace) 
- V1a (0,125) podélná čára souvislá – o dl. (59,0+89,0+30,0+93,0+14,0+14,0+35,0+36,0+6,0+4,0+75,0+123,0+8,0+4,0+4,0+55,0+7,0+9,0+7,0+7,0+9,0+36,0+24,0+24,0+39,0+39,0+18,0+59,0+28,0+13,0+26,0+26,0+23,0)m=1043,00m › plocha 130,40m2 
- V2b (3/1,5-0,125) podélná čára přerušovaná – o dl. (30,0+28,0+21,0+13,0+24,0+24,0+33,0+32,0+40,0+21,0+36,0+34,0+18,0+19,0+46,0+46,0+35,0+31,0+64,0)m=595,00m › plocha 49,60m2 
- V2b (1,5/1,5-0,125) podélná čára přerušovaná – o dl. (17,0+46,0+14,0+26,0)m=103,00m › plocha 6,50m2 
- V2b (1,5/1,5-0,250) podélná čára přerušovaná – o dl. (5,0+34,0+43,0+26,0+37,0+48,0+26,0+17,0)m=236,0m › plocha 29,50m2 
- V4 (0,250) vodící čára – o dl. (108,0+4,0+7,0+30,0+13,0+28,0+20,0+12,0+54,0+33,0+22,0+25,0+32,0+28,0+4,0+21,0)m=441,00m › plocha 110,25m2 
- V5 (0,500) příčná čára souvislá – o dl. (3,0+3,5+3,0+3,3+3,5+4,8+5,3)m=26,40m › plocha 13,20m2 
- V7a (š. 4,0m) přechod pro chodce – o celkové ploše (8,0+12,0+10,0+8,0)m2=38,00m2  
- V9a směrové šipky - o celkové ploše 30ks*1,0m2=30,00m2 
- V10d (0,5/0,5-0,250) parkovací pruh - (28,0+60,0)m=88,0m › plocha 11,00m2 
- V13 (0,500/0,500) šikmé rovnoběžné čáry – o celkové ploše (3,5+4,0+4,5+23,0+30,0+13,0+22,0+5,0+16,0+5,5+49,0+16,5+11,0+7,5)m2=210,50m2 
- V13 (0,500/1,000) šikmé rovnoběžné čáry – o celkové ploše (9,0+6,0+3,0+2,0+6,0)=26,00m2 
- V14 jízdní pruh pro cyklisty - o celkové ploše (0,5m2+0,2m2)=0,70m2 
- V14 červený podklad CYKLO – o celkové ploše (56,0+19,0)m2=75,00m2 
- V15 nápis na vozovce POZOR TRAM - 8ks*3,0m2=24,00m2 
- V15 nápis na vozovce POZOR BUS - 2ks*3,0m2=6,00m2 
- V20 piktogramový koridor pro cyklisty - 1,00m2 
=130,40+49,60+6,50+29,50+110,25+13,20+38,00+30,00+11,00+210,50+26,00+0,70+75,00+24,00+6,00+1,00</t>
  </si>
  <si>
    <t>Celkem: 130,40+49,60+6,50+29,50+110,25+13,20+38,00+30,00+11,00+210,50+26,00+0,70+75,00+24,00+6,00+1,00=761,650 [A]</t>
  </si>
  <si>
    <t>Vodorovné dopravní značení - Dodávka a zřízení VDZ pomocí dvousložkového plastu litého bílé barvy, nanášeného za studena / termoplastická matrice (Druhá fáze).   
(Rozměry / počet odečteny z grafického programu AutoCad z projektové dokumentace) 
- V9a směrové šipky - o celkové ploše 30ks*1,0m2=30,00m2 
- V14 jízdní pruh pro cyklisty - o celkové ploše (0,5m2+0,2m2)=0,70m2 
- V15 nápis na vozovce POZOR TRAM - 8ks*3,0m2=24,00m2 
- V15 nápis na vozovce POZOR BUS - 2ks*3,0m2=6,00m2 
- V20 piktogramový koridor pro cyklisty - 1,00m2 
=30,00+0,70+24,00+6,00+1,00</t>
  </si>
  <si>
    <t>Celkem: 30,00+0,70+24,00+6,00+1,00=61,700 [A]</t>
  </si>
  <si>
    <t>915213</t>
  </si>
  <si>
    <t>VODOR DOPRAV ZNAČ PLASTEM HLADKÉ - ODSTRANĚNÍ FRÉZOVÁNÍM</t>
  </si>
  <si>
    <t>Demolice  - Vodorovné dopravní značení – Frézování VDZ na stávající vozovce 
(Počet / výměry odečteny z grafického programu AutoCad z projektové dokumentace) 
=22,00m2+32,00m2+10,00m2</t>
  </si>
  <si>
    <t>Celkem: 22,00+32,000+10,00=64,000 [A]</t>
  </si>
  <si>
    <t>Položka zahrnuje:  
- odstranění značení předepsaným způsobem provedení  
- odklizení vzniklé suti  
Položka nezahrnuje:  
- x</t>
  </si>
  <si>
    <t>Vodorovné dopravní značení – Dodávka a zřízení VDZ pomocí dvousložkového strukturálního plastu nanášeného za studena barvy bílé/červené (Druhá fáze). 
(Počet / výměry odečteny z grafického programu AutoCad z projektové dokumentace) 
- V1a (0,125) podélná čára souvislá – o dl. (59,0+89,0+30,0+93,0+14,0+14,0+35,0+36,0+6,0+4,0+75,0+123,0+8,0+4,0+4,0+55,0+7,0+9,0+7,0+7,0+9,0+36,0+24,0+24,0+39,0+39,0+18,0+59,0+28,0+13,0+26,0+26,0+23,0)m=1043,00m › plocha 130,40m2 
- V2b (3/1,5-0,125) podélná čára přerušovaná – o dl. (30,0+28,0+21,0+13,0+24,0+24,0+33,0+32,0+40,0+21,0+36,0+34,0+18,0+19,0+46,0+46,0+35,0+31,0+64,0)m=595,00m › plocha 49,60m2 
- V2b (1,5/1,5-0,125) podélná čára přerušovaná – o dl. (17,0+46,0+14,0+26,0)m=103,00m › plocha 6,50m2 
- V2b (1,5/1,5-0,250) podélná čára přerušovaná – o dl. (5,0+34,0+43,0+26,0+37,0+48,0+26,0+17,0)m=236,0m › plocha 29,50m2 
- V4 (0,250) vodící čára – o dl. (108,0+4,0+7,0+30,0+13,0+28,0+20,0+12,0+54,0+33,0+22,0+25,0+32,0+28,0+4,0+21,0)m=441,00m › plocha 110,25m2 
- V5 (0,500) příčná čára souvislá – o dl. (3,0+3,5+3,0+3,3+3,5+4,8+5,3)m=26,40m › plocha 13,20m2 
- V7a (š. 4,0m) přechod pro chodce – o celkové ploše (8,0+12,0+10,0+8,0)m2=38,00m2  
- V10d (0,5/0,5-0,250) parkovací pruh - (28,0+60,0)m=88,0m › plocha 11,00m2 
- V13 (0,500/0,500) šikmé rovnoběžné čáry – o celkové ploše (3,5+4,0+4,5+23,0+30,0+13,0+22,0+5,0+16,0+5,5+49,0+16,5+11,0+7,5)m2=210,50m2 
- V13 (0,500/1,000) šikmé rovnoběžné čáry – o celkové ploše (9,0+6,0+3,0+2,0+6,0)=26,00m2 
- V14 červený podklad CYKLO – o celkové ploše (56,0+19,0)m2=75,00m2 
=130,40+49,60+6,50+29,50+110,25+13,20+38,00+11,00+210,50+26,00+75,00</t>
  </si>
  <si>
    <t>Celkem: 130,40+49,60+6,50+29,50+110,25+13,20+38,00+11,00+210,50+26,00+75,00=699,950 [A]</t>
  </si>
  <si>
    <t>916511</t>
  </si>
  <si>
    <t>VODÍCÍ PRÁH PRŮBĚŽNÝ - DOD A MONTÁŽ</t>
  </si>
  <si>
    <t>Dopravní zařízení – Dodávka zřízení provizorních plastových obrub „LEGO“, včetně případného kotvení do AB 
(Počet / výměry odečteny z grafického programu AutoCad z projektové dokumentace) 
=15,000+9,250+14,000+8,750</t>
  </si>
  <si>
    <t>Celkem: 15,000+9,250+14,000+8,750=47,000 [A]</t>
  </si>
  <si>
    <t>916513</t>
  </si>
  <si>
    <t>VODÍCÍ PRÁH PRŮBĚŽNÝ - DEMONTÁŽ</t>
  </si>
  <si>
    <t>Demolice – Dopravní zařízení – Demontáž provizorních plastových obrub „LEGO“, včetně přípaadného kotvení, včetně odvozu do vzdálenosti 6km a uložení na skládku SSMSK (ul. Úprkova) 
(Počet / výměry odečteny z grafického programu AutoCad z projektové dokumentace) 
=15,000+9,500</t>
  </si>
  <si>
    <t>Celkem: 15,000+9,500=24,500 [A]</t>
  </si>
  <si>
    <t>923831</t>
  </si>
  <si>
    <t>KONZOLA PRO NÁVĚST</t>
  </si>
  <si>
    <t>Svislé dopravní značení – Dodávka zřízení konzol SDZ z ocelových žárově zinkovaných  profilů kotvených ke stožáru TV/VO, včetně spojovacího materiálu - nerez šrouby (tř. A4). 
(Počet / výměry odečteny z grafického programu AutoCad z projektové dokumentace) 
=1ks</t>
  </si>
  <si>
    <t>1. Položka obsahuje:  
 – dodání a osazení konzoly v příslušném provedení včetně vyvrtání otvorů do nosné konstrukce, vyrovnání podkladů a dalších souvisejících prací  
 – protikorozní úpravu, není-li tato provedena již z výroby nebo daná vlastnostmi použitého materiálu  
2. Položka neobsahuje:  
 X  
3. Způsob měření:  
Udává se počet kusů kompletní konstrukce nebo práce.</t>
  </si>
  <si>
    <t>Demolice – Svislé dopravní značení – Vybourání základových patek SDZ z PB, včetně odvozu do vzdálenosti 6km a uložení do recyklačního centra zhotovitele (likvidace v režii zhotovitele)  
(Počet / výměry odečteny z grafického programu AutoCad z projektové dokumentace) 
=24*0,400*0,400*0,800</t>
  </si>
  <si>
    <t>Celkem: 24*0,400*0,400*0,800=3,072 [A]</t>
  </si>
  <si>
    <t>SO 18-51.2</t>
  </si>
  <si>
    <t>TRVALÉ DOPRAVNÍ ZNAČENÍ (MOAP)</t>
  </si>
  <si>
    <t xml:space="preserve">  SO 18-51.2</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</si>
  <si>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Zhotovitel doloží objednateli protokoly o odběru vzorků certifikovnou osobou a protokoly o laboraorní zkoušce akreditovanou  laboratoří v souladu se zákonem  541/2020 sb. A vyhláškou č. 273/2021 sb. 
Svislé dopravní značení – Výkopy pro základové patky 
=4ks*(0,400*0,400*1,000)*2,0t/m3</t>
  </si>
  <si>
    <t>Celkem: 4*(0,400*0,400*1,000)*2,0=1,280 [A]</t>
  </si>
  <si>
    <t>Odpady – Prostý beton – Poplatek za uložení skládku  
(Rozměry / počet - odečteny z grafického programu AutoCad z projektové dokumentace) 
Demolice – Svislé dopravní značení –  Vybourání základových patek SDZ z PB 
=1ks*0,400*0,400*0,800*2,3t/m3</t>
  </si>
  <si>
    <t>Celkem: 1*0,400*0,400*0,800*2,3=0,294 [A]</t>
  </si>
  <si>
    <t>Svislé dopravní značení – Výkopy v zemině a nezpevněných podkladních vrstvách (zemina třídy I dle ČSN 73 6133) – pro základové patky, včetně odvozu do vzdálenosti 6km a uložení do recyklačního centra zhotovitele (likvidace v režii zhotovitele) 
(Počet / výměry odečteny z grafického programu AutoCad z projektové dokumentace) 
=4ks*(0,400*0,400*1,000)</t>
  </si>
  <si>
    <t>Celkem: 4*(0,400*0,400*1,000)=0,640 [A]</t>
  </si>
  <si>
    <t>Odpady – Uložení zeminy na skládku / zemník  (vykládka, rozprostření, hutnění) 
(Rozměry / počet - odečteny z grafického programu AutoCad z projektové dokumentace) 
Svislé dopravní značení – Výkopy pro základové patky 
=4ks*(0,400*0,400*1,000)</t>
  </si>
  <si>
    <t>Svislé dopravní značení – Dodávka a zřízení základových patek z prostého betonu C30/37-XF4, včetně hutnění. 
(Rozměry / počet odečteny z grafického programu AutoCad z projektové dokumentace) 
=4ks*0,400*0,400*0,800</t>
  </si>
  <si>
    <t>Demolice – Svislé dopravní značení – Demontáž stávajících sloupků/kotevních konstrukcí,  včetně odvozu do vzdálenosti 6km a uložení na skládku MOAP (ul. Harantova), případně OKAS (ul. Novoveská) 
(Počet / výměry odečteny z grafického programu AutoCad z projektové dokumentace) 
=1ks</t>
  </si>
  <si>
    <t>Svislé dopravní značení – Dodávka a montáž nových tabulí SDZ FeZn, normální velikosti, retroreflexní RA2. 
(Počet / výměry odečteny z grafického programu AutoCad z projektové dokumentace) 
=8ks</t>
  </si>
  <si>
    <t>Demolice – Svislé dopravní značení – Demontáž stávajícího SDZ základní velikosti, včetně odvozu do vzdálenosti 6km a uložení na skládku MOAP (ul. Harantova), případně OKAS (ul. Novoveská) 
(Počet / výměry odečteny z grafického programu AutoCad z projektové dokumentace) 
=2ks</t>
  </si>
  <si>
    <t>Svislé dopravní značení – Dodávka zřízení sloupků SDZ z ocelových žárově zinkovaných trubek DN60mm, s novými litinovými kotevními patkami vybavené 4-mi kotevními nerez šrouby (tř. A4). Kotevní šrouby budou zabetonovány do základů s využitím matrice. 
(Počet / výměry odečteny z grafického programu AutoCad z projektové dokumentace) 
=4ks</t>
  </si>
  <si>
    <t>Vodorovné dopravní značení – Dodávka a zřízení VDZ pomocí jednosložkové barvy bílé/žluté (První fáze).  
(Rozměry / počet odečteny z grafického programu AutoCad z projektové dokumentace) 
- V1a (0,125) podélná čára souvislá – o dl. (13,0+12,0)m=25,00m › plocha 3,20m2 
- V4 (0,250) vodící čára – o dl. (6,0+8,0+10,0)m=24,0m › plocha 6,00m2 
- V7a (š. 4,0m) přechod pro chodce – o celkové ploše (8,8+2,0+2,0+2,0)m2=14,80m2  
- V10a (0,125) stání podélné - o dl. 14,0m › plocha 1,80m2 
- V10e (0,125) vyhrazené parkoviště - o dl. (62,0+62,0)m=124,0m › plocha 15,50m2 
- V13 (0,500/0,500) šikmé rovnoběžné čáry – o celkové ploše 12,00m2 
- V14 jízdní pruh pro cyklisty (včetně šipek)- o celkové ploše 9ks*0,5m2=4,50m2 
=3,20+6,00+14,80+1,80+15,50+12,00+4,50</t>
  </si>
  <si>
    <t>Celkem: 3,20+6,00+14,80+1,80+15,50+12,00+4,50=57,800 [A]</t>
  </si>
  <si>
    <t>Vodorovné dopravní značení - Dodávka a zřízení VDZ pomocí dvousložkového plastu litého žluté barvy, nanášeného za studena / termoplastická matrice (Druhá fáze).   
(Rozměry / počet odečteny z grafického programu AutoCad z projektové dokumentace) 
- V14 jízdní pruh pro cyklisty (včetně šipek)- o celkové ploše 9ks*0,5m2=4,50m2 
=4,50</t>
  </si>
  <si>
    <t>Celkem: 4,50=4,500 [A]</t>
  </si>
  <si>
    <t>Vodorovné dopravní značení – Dodávka a zřízení VDZ pomocí dvousložkového strukturálního plastu nanášeného za studena barvy bílé (Druhá fáze). 
(Počet / výměry odečteny z grafického programu AutoCad z projektové dokumentace) 
- V1a (0,125) podélná čára souvislá – o dl. (13,0+12,0)m=25,00m › plocha 3,20m2 
- V4 (0,250) vodící čára – o dl. (6,0+8,0+10,0)m=24,0m › plocha 6,00m2 
- V7a (š. 4,0m) přechod pro chodce – o celkové ploše (8,8+2,0+2,0+2,0)m2=14,80m2  
- V10a (0,125) stání podélné - o dl. 14,0m › plocha 1,80m2 
- V10e (0,125) vyhrazené parkoviště - o dl. (62,0+62,0)m=124,0m › plocha 15,50m2 
- V13 (0,500/0,500) šikmé rovnoběžné čáry – o celkové ploše 12,00m2 
=3,20+6,00+14,80+1,80+15,50+12,00</t>
  </si>
  <si>
    <t>Celkem: 3,20+6,00+14,80+1,80+15,50+12,00=53,300 [A]</t>
  </si>
  <si>
    <t>Demolice – Svislé dopravní značení – Vybourání základových patek SDZ z PB, včetně odvozu do vzdálenosti 6km a uložení do recyklačního centra zhotovitele (likvidace v režii zhotovitele)  
(Počet / výměry odečteny z grafického programu AutoCad z projektové dokumentace) 
=1*0,400*0,400*0,800</t>
  </si>
  <si>
    <t>Celkem: 1*0,400*0,400*0,800=0,128 [A]</t>
  </si>
  <si>
    <t>SO 18-51.3</t>
  </si>
  <si>
    <t>TRVALÉ DOPRAVNÍ ZNAČENÍ (OKAS)</t>
  </si>
  <si>
    <t xml:space="preserve">  SO 18-51.3</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</si>
  <si>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Zhotovitel doloží objednateli protokoly o odběru vzorků certifikovnou osobou a protokoly o laboraorní zkoušce akreditovanou  laboratoří v souladu se zákonem  541/2020 sb. A vyhláškou č. 273/2021 sb. 
Svislé dopravní značení – Výkopy pro základové patky 
=3ks*(0,400*0,400*1,000)*2,0t/m3</t>
  </si>
  <si>
    <t>Celkem: 3*(0,400*0,400*1,000)*2,0=0,960 [A]</t>
  </si>
  <si>
    <t>Odpady – Prostý beton – Poplatek za uložení skládku  
(Rozměry / počet - odečteny z grafického programu AutoCad z projektové dokumentace) 
Demolice – Svislé dopravní značení – Vybourání základových patek SDZ z PB 
=3*0,400*0,400*0,800*2,3t/m3</t>
  </si>
  <si>
    <t>Celkem: 3*0,400*0,400*0,800*2,3=0,883 [A]</t>
  </si>
  <si>
    <t>Svislé dopravní značení – Výkopy v zemině a nezpevněných podkladních vrstvách (zemina třídy I dle ČSN 73 6133) – pro základové patky, včetně odvozu do vzdálenosti 6km a uložení do recyklačního centra zhotovitele (likvidace v režii zhotovitele) 
(Rozměry / počet odečteny z grafického programu AutoCad z projektové dokumentace) 
=3ks*(0,400*0,400*1,000)</t>
  </si>
  <si>
    <t>Celkem: 3*(0,400*0,400*1,000)=0,480 [A]</t>
  </si>
  <si>
    <t>Odpady – Uložení zeminy na skládku / zemník  (vykládka, rozprostření, hutnění) 
(Rozměry / počet - odečteny z grafického programu AutoCad z projektové dokumentace) 
Svislé dopravní značení – Výkopy pro základové patky 
=3ks*(0,400*0,400*1,000)</t>
  </si>
  <si>
    <t>Svislé dopravní značení – Dodávka a zřízení základových patek z prostého betonu C30/37-XF4, včetně hutnění. 
(Rozměry / počet odečteny z grafického programu AutoCad z projektové dokumentace) 
=3ks*0,400*0,400*0,800</t>
  </si>
  <si>
    <t>Celkem: 3*0,400*0,400*0,800=0,384 [A]</t>
  </si>
  <si>
    <t>Demolice – Svislé dopravní značení – Demontáž stávajících sloupků/kotevních konstrukcí, včetně odvozu do vzdálenosti 6km a uložení na skládku OKAS (ul. Novoveská) 
(Počet / výměry odečteny z grafického programu AutoCad z projektové dokumentace) 
=3ks</t>
  </si>
  <si>
    <t>Svislé dopravní značení – Dodávka a montáž nových tabulí SDZ FeZn, normální velikosti, retroreflexní RA2. 
(Počet / výměry odečteny z grafického programu AutoCad z projektové dokumentace) 
=3ks</t>
  </si>
  <si>
    <t>Demolice – Svislé dopravní značení – Demontáž stávajícího SDZ základní velikosti, včetně odvozu do vzdálenosti 6km a uložení na skládku OKAS (ul. Novoveská) 
(Počet / výměry odečteny z grafického programu AutoCad z projektové dokumentace) 
=5ks</t>
  </si>
  <si>
    <t>Demolice – Svislé dopravní značení – Demontáž stávajícího SDZ základní velikosti (se žlutým lemem), včetně odvozu do vzdálenosti 6km a uložení na skládku OKAS (ul. Novoveská) 
SDZ -  IP6 se zvýrazňujícím žlutým lemem 
(Počet / výměry odečteny z grafického programu AutoCad z projektové dokumentace) 
=1ks</t>
  </si>
  <si>
    <t>Svislé dopravní značení – Dodávka a montáž nových tabulí SDZ FeZn, zvětšené velikosti (resp. normální velikosti se zvýrazňujícím žlutozeleným fluorescenčním podkladem / lemem), retroreflexní RA3. 
(Počet / výměry odečteny z grafického programu AutoCad z projektové dokumentace) 
=3ks</t>
  </si>
  <si>
    <t>Svislé dopravní značení – Dodávka zřízení sloupků SDZ z ocelových žárově zinkovaných trubek DN60mm, s novými litinovými kotevními patkami vybavené 4-mi kotevními nerez šrouby (tř. A4). Kotevní šrouby budou zabetonovány do základů s využitím matrice. 
(Počet / výměry odečteny z grafického programu AutoCad z projektové dokumentace) 
=3ks</t>
  </si>
  <si>
    <t>Vodorovné dopravní značení – Dodávka a zřízení VDZ pomocí jednosložkové, barvy bílé (První fáze).  
(Rozměry / počet odečteny z grafického programu AutoCad z projektové dokumentace) 
- V7a (š. 4,0m) přechod pro chodce – o celkové ploše (8,5+11)m2=19,5m2  
=19,50m2</t>
  </si>
  <si>
    <t>Celkem: 19,50=19,500 [A]</t>
  </si>
  <si>
    <t>Vodorovné dopravní značení - Dodávka a zřízení VDZ pomocí dvousložkového plastu litého bílé barvy, nanášeného za studena / termoplastická matrice (Druhá fáze).   
(Rozměry / počet odečteny z grafického programu AutoCad z projektové dokumentace) 
- Vodící pás přechodu – (0,81+1,00)m2=1,81m2 
=1,81m2</t>
  </si>
  <si>
    <t>Celkem: 1,81=1,810 [A]</t>
  </si>
  <si>
    <t>Vodorovné dopravní značení – Dodávka a zřízení VDZ pomocí dvousložkového strukturálního plastu nanášeného za studena, barvy bílé (Druhá fáze). 
(Rozměry / počet odečteny z grafického programu AutoCad z projektové dokumentace) 
- V7a (š. 4,0m) přechod pro chodce – o celkové ploše (8,5+11)m2=19,5m2  
=19,50m2</t>
  </si>
  <si>
    <t>966157</t>
  </si>
  <si>
    <t>BOURÁNÍ KONSTRUKCÍ Z PROST BETONU S ODVOZEM DO 16KM</t>
  </si>
  <si>
    <t>Demolice – Svislé dopravní značení – Vybourání základových patek SDZ z PB, včetně odvozu do vzdálenosti 6km a uložení do recyklačního centra zhotovitele (likvidace v režii zhotovitele)  
(Počet / výměry odečteny z grafického programu AutoCad z projektové dokumentace) 
=3*0,400*0,400*0,800</t>
  </si>
  <si>
    <t>SO 18-91</t>
  </si>
  <si>
    <t>DOPRAVNĚ INŽENÝRSKÉ OPATŘENÍ</t>
  </si>
  <si>
    <t>SO 18-91.1</t>
  </si>
  <si>
    <t>PŘECHODNÉ DOPRAVNÍ ZNAČENÍ</t>
  </si>
  <si>
    <t xml:space="preserve">  SO 18-91.1</t>
  </si>
  <si>
    <t>02720</t>
  </si>
  <si>
    <t>POMOC PRÁCE ZŘÍZ NEBO ZAJIŠŤ REGULACI A OCHRANU DOPRAVY</t>
  </si>
  <si>
    <t>Úprava SSZ - Dočasná úprava signálního plánu na křižovatce ulic Výstavní / Ruská (včetně úpravy signálního plánu do původního stavu) 
=1ks 
Fixní cena - Položku oceňte 100 000kč/kpl</t>
  </si>
  <si>
    <t>Položka zahrnuje:  
- veškeré náklady spojené s objednatelem požadovanými zařízeními  
Položka nezahrnuje:  
- x</t>
  </si>
  <si>
    <t>Úprava SSZ - Dočasná úprava signálního plánu na křižovatce ulic 28.října / 1.máje / Přemyslovců (včetně úpravy signálního plánu do původního stavu) 
=1ks 
Fixní cena - Položku oceňte 100 000kč/kpl</t>
  </si>
  <si>
    <t>R2</t>
  </si>
  <si>
    <t>Úprava SSZ - Dočasná úprava signálního plánu na křižovatce ulic 28.října / Výstavní / Novinářská (včetně úpravy signálního plánu do původního stavu) 
=1ks 
Fixní cena - Položku oceňte 100 000kč/kpl</t>
  </si>
  <si>
    <t>R3</t>
  </si>
  <si>
    <t>Úprava SSZ - Dočasná vypnutí SSZ na křižovatce ulic 28.října / Vítkovická (včetně zapnutí po dokončení stavby TT) 
=1ks 
Fixní cena - Položku oceňte 5 000kč/kpl</t>
  </si>
  <si>
    <t>91400</t>
  </si>
  <si>
    <t>DOČASNÉ ZAKRYTÍ NEBO OTOČENÍ STÁVAJÍCÍCH DOPRAVNÍCH ZNAČEK</t>
  </si>
  <si>
    <t>Přechodné dopravní značení - Zrušení platnosti st. SDZ pomocí oranžovočerné lepící pásky (dovoz, montáž, údržba, demontáž, odvoz) 
(Rozměry / počet - odečteny z grafického programu AutoCad z projektové dokumentace) 
Doba trvání 1. fáze - 75 dnů 
Doba trvání 2. fáze - 78 dnů 
=16ks+22ks</t>
  </si>
  <si>
    <t>Celkem: 16+22=38,000 [A]</t>
  </si>
  <si>
    <t>Položka zahrnuje:  
- zakrytí dočasně neplatných svislých dopravních značek (nebo jejich částí) bez ohledu na způsob a na jejich velikost (zakrytí neprůhledným materiálem nebo otočení značky)  
- jeho následné odstranění  
Položka nezahrnuje:  
- x</t>
  </si>
  <si>
    <t>914129</t>
  </si>
  <si>
    <t>DOPRAV ZNAČKY ZÁKLAD VEL OCEL FÓLIE TŘ 1 - NÁJEMNÉ</t>
  </si>
  <si>
    <t>KSDEN</t>
  </si>
  <si>
    <t>Přechodné dopravní značení - Svislá dopravní značka ocelová normální velikosti, retroreflexní R1 - Půjčené značení (dovoz, montáž, nájemné, údržba, demontáž, odvoz) - Včetně případného 30 denního prodloužení termínu dokončení 
(Rozměry / počet - odečteny z grafického programu AutoCad z projektové dokumentace) 
Doba trvání 0. fáze - 14 dnů (vyblokování parkování) 
Doba trvání 1. fáze - 75 dnů 
Doba trvání 2. fáze - 78 dnů 
=(14)*14dnů+(70+30)*75dnů+(70+30)*78dnů</t>
  </si>
  <si>
    <t>Celkem: (14)*14+(70+30)*75+(70+30)*78=15 496,000 [A]</t>
  </si>
  <si>
    <t>Položka zahrnuje:  
- sazbu za pronájem dopravních značek a zařízení  
Položka nezahrnuje:  
- x  
Způsob měření:  
- počet jednotek je určen jako součin počtu značek a počtu dní použití</t>
  </si>
  <si>
    <t>914429</t>
  </si>
  <si>
    <t>DOPRAV ZNAČ 100X150CM OCEL FÓLIE TŘ 1 - NÁJEMNÉ</t>
  </si>
  <si>
    <t>Přechodné dopravní značení - Svislá dopravní značka ocelová 100x150cm retroreflexní R1:  IS10a, IS11a, IP18b - Půjčené značení (dovoz, montáž, nájemné, údržba, demontáž, odvoz) - Včetně případného 30 denního prodloužení termínu dokončení 
(Rozměry / počet - odečteny z grafického programu AutoCad z projektové dokumentace) 
Doba trvání 1. fáze - 75 dnů 
Doba trvání 2. fáze - 78 dnů 
=(13+1)ks*75dnů+(13+1+2)ks*78dnů</t>
  </si>
  <si>
    <t>Celkem: (13+1)*75+(13+1+2)*78=2 298,000 [A]</t>
  </si>
  <si>
    <t>915321</t>
  </si>
  <si>
    <t>VODOR DOPRAV ZNAČ Z FÓLIE DOČAS ODSTRANITEL - DOD A POKLÁDKA</t>
  </si>
  <si>
    <t>Přechodné dopravní značení - Zřízení úpravy vodorovného dopravního značení pomocí oranžové lepící pásky š. 125mm/500mm na asfalt (dovoz, montáž, údržba) 
(Rozměry / počet - odečteny z grafického programu AutoCad z projektové dokumentace) 
Doba trvání 1. fáze - 75 dnů 
Doba trvání 2. fáze - 78 dnů 
Rušení stávajícího VDZ – 1m2*(45ks) 
V2b – š. 0,125m dl.(105,00+14,000+18,000+26,000+12,000)*1/2 
V4 - š. 0,25m dl.(20,000) 
V5 - š. 0,50m dl. (5ks*3,750) 
V9a – 2m2*5ks 
v11a - 10m2*1ks</t>
  </si>
  <si>
    <t>Celkem: (1*45)+(0,125*(105+14+18+26+12)*0,5)+(0,25*(20))+(0,5*(5*3,75))+(2*5)+(10*1)=90,313 [A]</t>
  </si>
  <si>
    <t>915322</t>
  </si>
  <si>
    <t>VODOR DOPRAV ZNAČ Z FÓLIE DOČAS ODSTRANITEL - ODSTRANĚNÍ</t>
  </si>
  <si>
    <t>Přechodné dopravní značení - Zřízení úpravy vodorovného dopravního značení pomocí oranžové lepící pásky š. 125mm/500mm na asfalt (demontáž, odvoz, likvidace) 
(Rozměry / počet - odečteny z grafického programu AutoCad z projektové dokumentace) 
Doba trvání 1. fáze - 75 dnů 
Doba trvání 2. fáze - 78 dnů 
Rušení stávajícího VDZ – 1m2*(45ks) 
V2b – š. 0,125m dl.(105,00+14,000+18,000+26,000+12,000)*1/2 
V4 - š. 0,25m dl.(20,000) 
V5 - š. 0,50m dl. (5ks*3,750) 
V9a – 2m2*5ks 
v11a - 10m2*1ks</t>
  </si>
  <si>
    <t>Položka zahrnuje:  
- odstranění značení bez ohledu na způsob provedení (zatření, zbroušení)  
- odklizení vzniklé suti  
Položka nezahrnuje:  
- x</t>
  </si>
  <si>
    <t>916119</t>
  </si>
  <si>
    <t>DOPRAV SVĚTLO VÝSTRAŽ SAMOSTATNÉ - NÁJEMNÉ</t>
  </si>
  <si>
    <t>Přechodné dopravní značení - Výstražné dopravní světlo typu 1 + akumulátor - půjčené značení (dovoz, montáž, nájemné, údržba, výměna baterií, demontáž, odvoz) - Včetně případného 30 denního prodloužení termínu dokončení 
(Rozměry / počet - odečteny z grafického programu AutoCad z projektové dokumentace) 
Doba trvání 1. fáze - 75 dnů 
Doba trvání 2. fáze - 78 dnů 
=8ks*75dnů+8ks*78dnů</t>
  </si>
  <si>
    <t>Celkem: 8*75+8*78=1 224,000 [A]</t>
  </si>
  <si>
    <t>916139</t>
  </si>
  <si>
    <t>DOPRAVNÍ SVĚTLO VÝSTRAŽNÉ SOUPRAVA 5 KUSŮ - NÁJEMNÉ</t>
  </si>
  <si>
    <t>Přechodné dopravní značení - Sestava 5 ks výstražných dopravních světel - půjčené značení (dovoz, montáž, nájemné, údržba, výměna baterií, demontáž, odvoz) - Včetně případného 30 denního prodloužení termínu dokončení 
(Rozměry / počet - odečteny z grafického programu AutoCad z projektové dokumentace) 
Doba trvání 1. fáze - 75 dnů 
Doba trvání 2. fáze - 78 dnů 
=9ks*75dnů+12ks*78dnů</t>
  </si>
  <si>
    <t>Celkem: 9*75+12*78=1 611,000 [A]</t>
  </si>
  <si>
    <t>916159</t>
  </si>
  <si>
    <t>SEMAFOROVÁ PŘENOSNÁ SOUPRAVA - NÁJEMNÉ</t>
  </si>
  <si>
    <t>Přechodné dopravní značení - Semoforová souprava dvousměrná - půjčené zařízení (dovoz, montáž, nájemné, údržba, výměna baterií, demontáž, odvoz) - Včetně případného 30 denního prodloužení termínu dokončení 
(Rozměry / počet - odečteny z grafického programu AutoCad z projektové dokumentace) 
Doba trvání 1. fáze - 75 dnů 
Doba trvání 2. fáze - 78 dnů 
=1ks*75dnů</t>
  </si>
  <si>
    <t>Celkem: 1*75=75,000 [A]</t>
  </si>
  <si>
    <t>Přechodné dopravní značení - Semoforová souprava třísměrná - půjčené zařízení (dovoz, montáž, nájemné, údržba, výměna baterií, demontáž, odvoz) - Včetně případného 30 denního prodloužení termínu dokončení 
(Rozměry / počet - odečteny z grafického programu AutoCad z projektové dokumentace) 
Doba trvání 1. fáze - 75 dnů 
Doba trvání 2. fáze - 78 dnů 
=2ks*78dnů</t>
  </si>
  <si>
    <t>Celkem: 2*78=156,000 [A]</t>
  </si>
  <si>
    <t>916319</t>
  </si>
  <si>
    <t>DOPRAVNÍ ZÁBRANY Z2 - NÁJEMNÉ</t>
  </si>
  <si>
    <t>Přechodné dopravní značení - Svislá dopravní značka ocelová/plastová normální velikosti, retroreflexní R1: Z2 - půjčené značení (dovoz, montáž, nájemné, údržba, demontáž, odvoz) - Včetně případného 30-ti denního prodloužení termínu dokončení 
(Rozměry / počet - odečteny z grafického programu AutoCad z projektové dokumentace) 
Doba trvání 1. fáze - 75 dnů 
Doba trvání 2. fáze - 78 dnů 
=7ks*75dnů+9ks*78dnů</t>
  </si>
  <si>
    <t>Celkem: 7*75+9*78=1 227,000 [A]</t>
  </si>
  <si>
    <t>916339</t>
  </si>
  <si>
    <t>SMĚROVACÍ DESKY Z4 - NÁJEMNÉ</t>
  </si>
  <si>
    <t>Přechodné dopravní značení - Svislá dopravní značka ocelová/plastová normální velikosti, retroreflexní R1: Z4a/b  včetně základových patek - půjčené značení (dovoz, montáž, nájemné, údržba, demontáž, odvoz) - Včetně případného 30 denního prodloužení termínu dokončení 
(Rozměry / počet - odečteny z grafického programu AutoCad z projektové dokumentace) 
Doba trvání 1. fáze - 75 dnů 
Doba trvání 2. fáze - 78 dnů 
=300ks*75dnů+300ks*78dnů</t>
  </si>
  <si>
    <t>Celkem: 300*75+300*78=45 900,000 [A]</t>
  </si>
  <si>
    <t>9166C2</t>
  </si>
  <si>
    <t>DOČASNÁ SVODIDLA, ÚROVEŇ ZADRŽENÍ T3 - MONTÁŽ S PŘESUNEM</t>
  </si>
  <si>
    <t>Dočasná svodidla - Zřízení dočasných betonových svodidel úrovně zadržení T3 - půjčené značení (Montáž s přesunem pro 2.fázi)  
(Rozměry / počet - odečteny z grafického programu AutoCad z projektové dokumentace) 
Doba trvání 1. fáze - 75 dnů 
Doba trvání 2. fáze - 78 dnů 
=(16,000+16,000+32,000+80,000)</t>
  </si>
  <si>
    <t>Celkem: (16,000+16,000+32,000+80,000)=144,000 [A]</t>
  </si>
  <si>
    <t>Dočasná svodidla - Zřízení dočasných betonových svodidel úrovně zadržení T3 - půjčené značení (Dovoz a montáž pro 1.fázi) 
(Rozměry / počet - odečteny z grafického programu AutoCad z projektové dokumentace) 
Doba trvání 1. fáze - 75 dnů 
Doba trvání 2. fáze - 78 dnů 
=(124,000+12,00+44,000+12,00)</t>
  </si>
  <si>
    <t>Celkem: (124,000+12,00+44,000+12,00)=192,000 [A]</t>
  </si>
  <si>
    <t>9166C3</t>
  </si>
  <si>
    <t>DOČASNÁ SVODIDLA, ÚROVEŇ ZADRŽENÍ T3 - DEMONTÁŽ</t>
  </si>
  <si>
    <t>Dočasná svodidla - Zřízení dočasných betonových svodidel úrovně zadržení T3 - půjčené značení (Demontáž pro 1.fázi) 
(Rozměry / počet - odečteny z grafického programu AutoCad z projektové dokumentace) 
Doba trvání 1. fáze - 75 dnů 
Doba trvání 2. fáze - 78 dnů 
=(124,000+12,00+44,000+12,00)</t>
  </si>
  <si>
    <t>Dočasná svodidla - Zřízení dočasných betonových svodidel úrovně zadržení T3 - půjčené značení (Demontáž pro 2.fázi) 
(Rozměry / počet - odečteny z grafického programu AutoCad z projektové dokumentace) 
Doba trvání 1. fáze - 75 dnů 
Doba trvání 2. fáze - 78 dnů 
=(16,000+16,000+32,000+80,000)</t>
  </si>
  <si>
    <t>9166C9</t>
  </si>
  <si>
    <t>DOČASNÁ SVODIDLA, ÚROVEŇ ZADRŽENÍ T3 - NÁJEMNÉ</t>
  </si>
  <si>
    <t>Dočasná svodidla - Zřízení dočasných betonových svodidel úrovně zadržení T3 - půjčené značení (Nájemné pro 1.fázi i pro 2.fázi) - Včetně případného 30 denního prodloužení termínu dokončení 
(Rozměry / počet - odečteny z grafického programu AutoCad z projektové dokumentace) 
Doba trvání 1. fáze - 75 dnů 
Doba trvání 2. fáze - 78 dnů 
=(124,000+12,00+44,000+12,00)*75dnů+(16,000+16,000+32,000+80,000)*78dnů</t>
  </si>
  <si>
    <t>Celkem: (124,000+12,00+44,000+12,00)*75+(16,000+16,000+32,000+80,000)*78=25 632,000 [A]</t>
  </si>
  <si>
    <t>916719</t>
  </si>
  <si>
    <t>UPEVŇOVACÍ KONSTR - PODKLAD DESKA POD 28KG - NÁJEMNÉ</t>
  </si>
  <si>
    <t>Přechodné dopravní značení - Základová konstrukce značek - Základová deska k dopravním silničním značkám - půjčené značení (dovoz, montáž, nájemné, údržba, demontáž, odvoz) 
Včetně případného 30-ti denního prodloužení termínu dokončení 
(Rozměry / počet - odečteny z grafického programu AutoCad z projektové dokumentace) 
Doba trvání 0. fáze - 14 dnů (vyblokování parkování) 
Doba trvání 1. fáze - 75 dnů 
Doba trvání 2. fáze - 78 dnů 
=(2*7)*14dnů+(2*45+2*30+3*14)*75dnů+(2*45+2*30+3*16)*78dnů</t>
  </si>
  <si>
    <t>Celkem: (2*7)*14+(2*45+2*30+3*14)*75+(2*45+2*30+3*16)*78=30 040,000 [A]</t>
  </si>
  <si>
    <t>Položka zahrnuje:  
- sazbu za pronájem zařízení  
Položka nezahrnuje:  
- x  
Způsob měření:  
- počet měrných jednotek se určí jako součin počtu zařízení a počtu dní použití.</t>
  </si>
  <si>
    <t>916739</t>
  </si>
  <si>
    <t>UPEVŇOVACÍ KONSTR - OCEL STOJAN - NÁJEMNÉ</t>
  </si>
  <si>
    <t>Přechodné dopravní značení - Základová konstrukce značek - Stojan k dopravním silničním značkám jednoduchý - červenobílé pruhování - půjčené značení (dovoz, montáž, nájemné, údržba, demontáž, odvoz) 
Včetně případného 30-ti denního prodloužení termínu dokončení 
(Rozměry / počet - odečteny z grafického programu AutoCad z projektové dokumentace) 
Doba trvání 0. fáze - 14 dnů (vyblokování parkování) 
Doba trvání 1. fáze - 75 dnů 
Doba trvání 2. fáze - 78 dnů 
=(7)*14dnů+(45+30+14)*75dnů+(45+30+16)*78dnů</t>
  </si>
  <si>
    <t>Celkem: (7)*14+(45+30+14)*75+(45+30+16)*78=13 871,000 [A]</t>
  </si>
  <si>
    <t>SO 18-91.2</t>
  </si>
  <si>
    <t>PROVIZORNÍ OBCHOZÍ TRASY</t>
  </si>
  <si>
    <t xml:space="preserve">  SO 18-91.2</t>
  </si>
  <si>
    <t>Odpady – Zemina – Poplatek za uložení na skládku 
(Počet / výměry odečteny z grafického programu AutoCad z projektové dokumentace) 
Odstranění provizorních štěrkových obchozích tras –  Odstranění vrstvy ze štěrkodrti 
=(150,000)*2*1,800*0,150*2,0t/m3</t>
  </si>
  <si>
    <t>Celkem: (150,000)*2*1,800*0,150*2,0=162,000 [A]</t>
  </si>
  <si>
    <t>02742</t>
  </si>
  <si>
    <t>PROVIZORNÍ LÁVKY</t>
  </si>
  <si>
    <t>Přechod přes stavbu / TT - Provizorní dřevěná lávka přes těleso TT (PJD) ze dřevěných profilů, včetně dodávky, zřízení, posunů lávky při zřizování PJD, demontáž, likvidace).  
Pozn. Krátké lávky přes překopy jsou součástí zařízení staveniště. 
Pozn. Zábradlí, oplocení jsou součástí zařízení staveniště. 
(Kubatura odečtena z grafického programu AutoCad dle projektové dokumentace) 
=2*(11,500*4,000)</t>
  </si>
  <si>
    <t>Celkem: 2*(11,500*4,000)=92,000 [B]</t>
  </si>
  <si>
    <t>Odstranění provizorních štěrkových obchozích tras - Odstranění vrstvy ze štěrkodrti o tl. 150mm, včetně separační geotextílie, včetně odvozu do vzdálenosti 6km a uložení do recyklačního centra zhotovitele (likvidace v režii zhotovitele)  
(Rozměry / počet - odečteny z grafického programu AutoCad z projektové dokumentace) 
=(150,000)*2*1,800*0,150</t>
  </si>
  <si>
    <t>Celkem: (150,000)*2*1,800*0,150=81,000 [A]</t>
  </si>
  <si>
    <t>Odpady – Uložení zeminy na skládku / zemník  (vykládka, rozprostření, hutnění) 
(Rozměry / počet - odečteny z grafického programu AutoCad z projektové dokumentace) 
Odstranění provizorních štěrkových obchozích tras –  Odstranění vrstvy ze štěrkodrti 
=(150,000)*2*1,800*0,150</t>
  </si>
  <si>
    <t>Zřízení provizorních štěrkových obchozích tras – Úprava pláně včetně hutnění v zeminách tř. I dle ČSN 73 6133 
(Rozměry / počet - odečteny z grafického programu AutoCad z projektové dokumentace) 
=(150,000)*2*2,000</t>
  </si>
  <si>
    <t>Celkem: (150,000)*2*2,000=600,000 [A]</t>
  </si>
  <si>
    <t>Zřízení provizorních štěrkových obchozích tras - Dodávka a zřízení separační geotextílie 300g/m2 na pláni. 
(Rozměry / počet - odečteny z grafického programu AutoCad z projektové dokumentace) 
=(150,000)*2*2,000</t>
  </si>
  <si>
    <t>SEPARAČNÍ GEOTEXTILIE - ODSTRANĚNÍ</t>
  </si>
  <si>
    <t>Odstranění provizorních štěrkových obchozích tras - Odstranění separační netkané geotextílie, včetně odvozu do vzdálenosti 6km a uložení do recyklačního centra zhotovitele (likvidace v režii zhotovitele)  
(Rozměry / počet - odečteny z grafického programu AutoCad z projektové dokumentace) 
=(150,000)*2*2,000</t>
  </si>
  <si>
    <t>Položka zahrnuje: 
- odstranění předepsané geotextilie 
- mimostaveništní a vnitrostaveništní dopravu 
Položka nezahrnuje: 
- x</t>
  </si>
  <si>
    <t>Zřízení provizorních štěrkových obchozích tras – Dodávka a zřízení podkladní vrstvy ze štěrkodrti ŠDb fr. 0/32mm o tl. 150mm 
Pozn. Zábradlí, oplocení jsou součástí zařízení staveniště. 
(Rozměry / počet - odečteny z grafického programu AutoCad z projektové dokumentace) 
=(150,000)*2*1,800*0,150</t>
  </si>
  <si>
    <t>SO 18-91.3</t>
  </si>
  <si>
    <t>DOČASNÁ ÚPRAVA KOMUNIKACE</t>
  </si>
  <si>
    <t xml:space="preserve">  SO 18-91.3</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</si>
  <si>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Zemní práce – Rozdíl výkopů stávající stav / nový stav – Výkopy v nezpevněných podkladních vrstvách  
=37,00m2*0,690*2,0t/m3 
Sanace AZ vozovky – Výkopy v nezpevněných podkladních vrstvách a zemině  
=68,00m2*0,500*2,0t/m3 
Souvrství chodníku CB – Výkopy v nezpevněných podkladních vrstvách  a v  zemině  
=22,00m2*0,340*2,0t/m3</t>
  </si>
  <si>
    <t>Celkem: 37,00*0,690*2,0=51,060 [A] 
Celkem: 68,00*0,500*2,0=68,000 [B] 
Celkem: 22,00*0,340*2,0=14,960 [C] 
Celkem: A+B+C=134,020 [D]</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</si>
  <si>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vozovek AB – Odfrézování obrusné a ložné vrstvy v tl. 100mm 
=(53,00m2)*0,100*2,4t/m3 
Demolice – Souvrství vozovek AB – Vybourání podkladních vrstev v předpokládané průměrné tl. 90mm 
=(53,00m2)*0,090*2,4t/m3</t>
  </si>
  <si>
    <t>Celkem: (53,00)*0,100*2,4=12,720 [A] 
Celkem: (53,00)*0,090*2,4=11,448 [B] 
Celkem: A+B=24,168 [C]</t>
  </si>
  <si>
    <t>Odpady - Železobeton - Poplatek za uložení na skládku 
(Rozměry / počet - odečteny z grafického programu AutoCad z projektové dokumentace) 
Demolice – Silniční ŽB obrubníky - Odstranění obrubníků 150x250mm + 150x150mm 
=(24,000*0,150*0,250+4*0,150*0,150)*2,5t/m3 
Demolice – Chodníkové ŽB obrubníky - Odstranění obrubníků 100x250mm 
=6,000*0,100*0,250*2,5t/m3</t>
  </si>
  <si>
    <t>Celkem: (24,000*0,150*0,250+4*0,150*0,150)*2,5=2,475 [A] 
Celkem: 6,000*0,100*0,250*2,5=0,375 [B] 
Celkem: A+B=2,850 [C]</t>
  </si>
  <si>
    <t>Odpady – Prostý beton (ostatní) - Poplatek za uložení na skládku  
(Rozměry / počet - odečteny z grafického programu AutoCad z projektové dokumentace) 
Demolice – Souvrství chodníků CB dlažba – Šetrné rozebrání CB dlažby tl. 60mm (odseky, odřezy) 
=(20,00m2)*0,060*10%*2,3t/m3+(2,00m2)*0,060*20%*2,3t/m3 
Demolice – Silniční ŽB obrubníky - Vybourání sedlového lože obrub z PB 
=28,000*0,15m2*2,3t/m3 
Demolice – Chodníkové ŽB obrubníky - Vybourání sedlového lože obrub z PB 
=6,000*0,15m2*2,3t/m3</t>
  </si>
  <si>
    <t>Celkem: (20,00)*0,060*0,10*2,3+(2,00)*0,060*0,20*2,3=0,331 [A] 
Celkem: 28,000*0,15*2,3=9,660 [B] 
Celkem: 6,000*0,15*2,3=2,070 [C] 
Celkem: A+B+C=12,061 [D]</t>
  </si>
  <si>
    <t>Souvrství chodníku CB (vyzískané) – Naložení CB dlažeb na skládce zhotovitele a odvoz do vzdálenosti 16km a složení na stavbě 
(Počet / výměry odečteny z grafického programu AutoCad z projektové dokumentace) 
=(2,00m2*0,060+20,00m2*0,060)*2,3t/m3*16km</t>
  </si>
  <si>
    <t>Celkem: (2,00*0,060+20,00*0,060)*2,3*16=48,576 [A]</t>
  </si>
  <si>
    <t>Demolice – Souvrství chodníků CB dlažba – Šetrné rozebrání CB dlažby tl. 60mm (odseky, odřezy) (tvaru: čtverec 200x200, obdelník 100x200, kost 165x200), včetně odvozu do vzdálenosti 6km a uložení do recyklačního centra zhotovitele (likvidace v režii zhotovitele)  
(Počet / výměry odečteny z grafického programu AutoCad z projektové dokumentace) 
=(20,00m2)*0,060*10%+(2,00m2)*0,060*20%</t>
  </si>
  <si>
    <t>Celkem: 20,00*0,060*0,10+2,00*0,060*0,20=0,144 [A]</t>
  </si>
  <si>
    <t>Demolice – Souvrství chodníků CB dlažba – Šetrné rozebrání CB dlažby tl. 60mm (tvaru: čtverec 200x200), včetně očištění, naskládání na palety, odvozu do vzdálenosti 16km, uložení na skládku zhotovitele (pro opětovné použití) 
(Počet / výměry odečteny z grafického programu AutoCad z projektové dokumentace) 
=20,00m2*0,060*90%</t>
  </si>
  <si>
    <t>Celkem: 20,00*0,060*0,90=1,080 [A]</t>
  </si>
  <si>
    <t>Demolice – Souvrství chodníků CB dlažba – Šetrné rozebrání CB dlažby tl. 60mm (dlažba hmatová červená, tvaru obdélník 100x200), včetně očištění, naskládání na palety, odvozu do vzdálenosti 16km, uložení na skládku zhotovitele (pro opětovné použití) 
(Počet / výměry odečteny z grafického programu AutoCad z projektové dokumentace) 
=2,00m2*0,060*80%</t>
  </si>
  <si>
    <t>Celkem: 2,00*0,060*0,80=0,096 [A]</t>
  </si>
  <si>
    <t>Demolice – Souvrství vozovek AB – Vybourání podkladních vrstev v předpokládané průměrné tl. 90mm, včetně odvozu do vzdálenosti 6km a uložení do recyklačního centra zhotovitele (likvidace v režii zhotovitele)  
(Rozměry / počet - odečteny z grafického programu AutoCad z projektové dokumentace) 
=(53,00m2)*0,090</t>
  </si>
  <si>
    <t>Celkem: 53,00*0,090=4,770 [A]</t>
  </si>
  <si>
    <t>Demolice – Silniční ŽB obrubníky - Odstranění obrubníků 150x250mm + 150x150mm, včetně naložení (odvoz v rámci jiné položky) 
(Počet / výměry odečteny z grafického programu AutoCad z projektové dokumentace)  
=28,000</t>
  </si>
  <si>
    <t>Celkem: 28,000=28,000 [A]</t>
  </si>
  <si>
    <t>Demolice – Chodníkové ŽB obrubníky - Odstranění obrubníků 100x250mm, včetně naložení (odvoz v rámci jiné položky) 
(Počet / výměry odečteny z grafického programu AutoCad z projektové dokumentace)  
=6,000</t>
  </si>
  <si>
    <t>Celkem: 6,000=6,000 [A]</t>
  </si>
  <si>
    <t>Demolice – Chodníkové ŽB obrubníky -  Odvoz do vzdálenosti 6km a uložení do recyklačního centra zhotovitele (likvidace v režii zhotovitele) 
(Počet / výměry odečteny z grafického programu AutoCad z projektové dokumentace)  
=(6,000)*0,100*0,250*2,5t/m3*6km</t>
  </si>
  <si>
    <t>Celkem: (6,000)*0,100*0,250*2,5*6=2,250 [A]</t>
  </si>
  <si>
    <t>Demolice –Silniční  ŽB obrubníky -  Odvoz do vzdálenosti 6km a uložení do recyklačního centra zhotovitele (likvidace v režii zhotovitele) 
(Počet / výměry odečteny z grafického programu AutoCad z projektové dokumentace)  
=((24,000)*0,150*0,250+(4,000)*0,150*0,150)*2,5t/m3*6km</t>
  </si>
  <si>
    <t>Celkem: ((24,000)*0,150*0,250+(4,000)*0,150*0,150)*2,5*6=14,850 [A]</t>
  </si>
  <si>
    <t>113735</t>
  </si>
  <si>
    <t>FRÉZOVÁNÍ ZPEVNĚNÝCH PLOCH BETONOVÝCH, ODVOZ DO 8KM</t>
  </si>
  <si>
    <t>Demolice – Souvrství vozovek AB – Odfrézování obrusné a ložné vrstvy v tl. 100mm, včetně odvozu do vzdálenosti 6km a uložení do recyklačního centra zhotovitele (likvidace v režii zhotovitele)  
(Rozměry / počet - odečteny z grafického programu AutoCad z projektové dokumentace) 
=(53,00m2)*0,100</t>
  </si>
  <si>
    <t>Celkem: 53,00*0,100=5,300 [A]</t>
  </si>
  <si>
    <t>Souvrství vozovek AB – Frézování drážky asfaltobetonového krytu 40x20mm (spáry na styku nově zřizovaného krytu a stávajícího krytu) včetně vyčištění 
(Rozměry / počet odečteny z grafického programu AutoCad z projektové dokumentace) 
=32,500</t>
  </si>
  <si>
    <t>Celkem: 32,500=32,500 [A]</t>
  </si>
  <si>
    <t>Zemní práce – Čerpání vody z výkopových jam do 500l/min 
=2hod</t>
  </si>
  <si>
    <t>Sanace AZ vozovky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=68,00m2*0,500</t>
  </si>
  <si>
    <t>Celkem: 68,00*0,500=34,000 [A]</t>
  </si>
  <si>
    <t>Souvrství chodníku CB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=22,00m2*0,340</t>
  </si>
  <si>
    <t>Celkem: 22,00*0,340=7,480 [A]</t>
  </si>
  <si>
    <t>Zemní práce – Rozdíl výkopů stávající stav / nový stav – Výkopy v nezpevněných podkladních vrstvách  (zemina třídy I dle ČSN 73 6133), včetně odvozu do vzdálenosti 6km a uložení do recyklačního centra zhotovitele (likvidace v režii zhotovitele) 
(Plochy odečteny z grafického programu AutoCad z projektové dokumentace) 
=37,00m2*0,690</t>
  </si>
  <si>
    <t>Celkem: 37,00*0,690=25,530 [A]</t>
  </si>
  <si>
    <t>Odpady – Uložení zeminy na skládku / zemník  (vykládka, rozprostření, hutnění) 
(Rozměry / počet - odečteny z grafického programu AutoCad z projektové dokumentace) 
Zemní práce – Rozdíl výkopů stávající stav / nový stav – Výkopy v nezpevněných podkladních vrstvách  
=37,00m2*0,690 
Sanace AZ vozovky – Výkopy v nezpevněných podkladních vrstvách a zemině  
=68,00m2*0,500 
Souvrství chodníku CB – Výkopy v nezpevněných podkladních vrstvách  a v  zemině  
=22,00m2*0,340</t>
  </si>
  <si>
    <t>Celkem: 37,00*0,690=25,530 [A] 
Celkem: 68,00*0,500=34,000 [B] 
Celkem: 22,00*0,340=7,480 [C] 
Celkem: A+B+C=67,010 [D]</t>
  </si>
  <si>
    <t>Souvrství chodníku CB – Urovnání zemní pláně včetně hutnění v zeminách tř. I dle ČSN 73 6133   
(Počet / výměry odečteny z grafického programu AutoCad z projektové dokumentace) 
=22,00m2</t>
  </si>
  <si>
    <t>Celkem: 22,00=22,000 [A]</t>
  </si>
  <si>
    <t>Sanace AZ vozovky – Úprava parapláně včetně hutnění v zeminách tř. II dle ČSN 73 6133 
(Počet / výměry odečteny z grafického programu AutoCad z projektové dokumentace) 
=68,00m2</t>
  </si>
  <si>
    <t>Celkem: 68,00=68,000 [A]</t>
  </si>
  <si>
    <t>Souvrství vozovek AB – Urovnání zemní pláně včetně hutnění v zeminách tř. I dle ČSN 73 6133 
(Počet / výměry odečteny z grafického programu AutoCad z projektové dokumentace) 
=68,00m2</t>
  </si>
  <si>
    <t>Souvrství vozovek AB - Dodávka a zřízení  separační geotextílie 300g/m2 (ČSN EN 13249) 
(Plochy odečteny z grafického programu AutoCad dle projektové dokumentace) 
=68,00m2*110%</t>
  </si>
  <si>
    <t>Celkem: 68,00*1,10=74,800 [A]</t>
  </si>
  <si>
    <t>Souvrství chodníku CB – Dodávka a zřízení  separační geotextílie 300g/m2 (ČSN EN 13249) 
(Plochy odečteny z grafického programu AutoCad dle projektové dokumentace) 
=22,00m2*110%</t>
  </si>
  <si>
    <t>Celkem: 22,00*1,10=24,200 [A]</t>
  </si>
  <si>
    <t>Sanace AZ vozovky – Dodávka a zřízení kamenité sypaniny z drceného přírodního kameniva fr.0/250mm (příp. 0/125mm při menší tloušťce) (nebude obsahovat hlušinu, strusku), v tl. 500mm, včetně urovnání a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=68,00m2*0,500</t>
  </si>
  <si>
    <t>Souvrství chodníku CB – Dodávka a zřízení ložné vrstvy pro dlažbu z hrubě drceného kameniva fr. 4/8mm o tl. 30mm, včetně urovnání a hutnění. 
(Počet / výměry odečteny z grafického programu AutoCad z projektové dokumentace) 
=22,00m2*0,030</t>
  </si>
  <si>
    <t>Celkem: 22,00*0,030=0,660 [A]</t>
  </si>
  <si>
    <t>Sanace AZ vozovky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=68,00m2*110%</t>
  </si>
  <si>
    <t>Souvrství vozovek AB - Dodávka a zřízení podkladní vrstvy ze štěrkodrti  fr. 0/32 ŠDa (ŠD nebude zahliněná, nebude obsahovat hlušinu, strusku) v min. tl. 150mm, včetně urovnání a hutnění. (ve výpočtu uvažována tl. 200mm příčný sklon pláně) 
(Rozměry / počet odečteny z grafického programu AutoCad z projektové dokumentace) 
=68,00m2*0,200</t>
  </si>
  <si>
    <t>Celkem: 68,00*0,200=13,600 [A]</t>
  </si>
  <si>
    <t>Souvrství vozovek AB - Dodávka a zřízení podkladní vrstvy ze štěrkodrti  fr. 0/32 ŠDa (ŠD nebude zahliněná, nebude obsahovat hlušinu, strusku) ) v min. tl. 200mm, včetně urovnání a hutnění. 
(Rozměry / počet odečteny z grafického programu AutoCad z projektové dokumentace) 
=53,00m2*0,200</t>
  </si>
  <si>
    <t>Celkem: 53,00*0,200=10,600 [A]</t>
  </si>
  <si>
    <t>Zemní práce – Rozdíl výkopů stávající stav / nový stav – Zásypy - Dodávka a zřízení podkladní vrstvy ze štěrkodrti  fr. 0/32 ŠDa (ŠD nebude zahliněná, nebude obsahovat hlušinu, strusku) ) v min. tl. 250mm, včetně urovnání a hutnění. 
(Rozměry / počet odečteny z grafického programu AutoCad z projektové dokumentace) 
=37,00m2*0,250</t>
  </si>
  <si>
    <t>Celkem: 37,00*0,250=9,250 [A]</t>
  </si>
  <si>
    <t>Souvrství chodníku CB – Dodávka a zřízení podkladní vrstvy ze štěrkodrti fr. 0/32 ŠDa (ŠD nebude zahliněná, nebude obsahovat hlušinu, strusku) v min. tl. 200mm (ve výpočtu uvažována tl. 250mm příčný sklon pláně), včetně urovnání a hutnění. 
(Počet / výměry odečteny z grafického programu AutoCad z projektové dokumentace) 
=22,00m2*0,250</t>
  </si>
  <si>
    <t>Celkem: 22,00*0,250=5,500 [A]</t>
  </si>
  <si>
    <t>Souvrství vozovek AB - Dodávka a zřízení  infiltračního postřiku kationaktivní asfaltovou emulzí PI-E (1,50kg/m2) 
(Rozměry / počet odečteny z grafického programu AutoCad z projektové dokumentace) 
=53,00m2</t>
  </si>
  <si>
    <t>Celkem: 53,00=53,000 [A]</t>
  </si>
  <si>
    <t>Souvrství vozovek AB – Dodávka a zřízení spojovacího postřiku kationaktivní asfaltovou emulzí PS-E (0,40kg/m2) 
(Rozměry / počet odečteny z grafického programu AutoCad z projektové dokumentace) 
=53,00m2</t>
  </si>
  <si>
    <t>574B04</t>
  </si>
  <si>
    <t>ASFALTOVÝ BETON PRO OBRUSNÉ VRSTVY MODIFIK ACO 11+</t>
  </si>
  <si>
    <t>Souvrství vozovek AB – Dodávka a zřízení modifikovaného asfaltového betonu pro obrusné vrstvy ACO 11+ mod. tl. 40mm. 
(Rozměry / počet odečteny z grafického programu AutoCad z projektové dokumentace) 
=53,00m2*0,040</t>
  </si>
  <si>
    <t>Celkem: 53,00*0,040=2,120 [A]</t>
  </si>
  <si>
    <t>Souvrství vozovek AB – Dodávka a zřízení modifikovaného  asfaltového betonu pro ložní vrstvy ACL 16+ mod. tl. 60mm 
(Rozměry / počet odečteny z grafického programu AutoCad z projektové dokumentace) 
=53,00m2*0,060</t>
  </si>
  <si>
    <t>Celkem: 53,00*0,060=3,180 [A]</t>
  </si>
  <si>
    <t>Souvrství vozovek AB – Dodávka a zřízení  asfaltového betonu pro podkladní vrstvy ACP 22+ tl. 90mm 
(Rozměry / počet odečteny z grafického programu AutoCad z projektové dokumentace) 
=53,00m2*0,090</t>
  </si>
  <si>
    <t>Souvrství chodníku a cyklostezek CB (vyzískané) – Zřízení CB dlažby ve tvaru obdélník 100x200, tl. 60mm, červené barvy, s reliéfem pro hmatové prvky (varovné pásy), z vyzískaného materiálu, včetně zásypu spár jemným křemičitým pískem. 
(Počet / výměry odečteny z grafického programu AutoCad z projektové dokumentace) 
=2,00m2</t>
  </si>
  <si>
    <t>Celkem: 2,00=2,000 [A]</t>
  </si>
  <si>
    <t>Souvrství chodníku a cyklostezek CB (vyzískáné) – Zřízení CB zámkové dlažby ve tvaru čtverec 200x200, tl. 60mm přírodní šedé barvy, z vyzískaného materiálu, včetně zásypu spár jemným křemičitým pískem. 
(Počet / výměry odečteny z grafického programu AutoCad z projektové dokumentace) 
=20,00m2</t>
  </si>
  <si>
    <t>Celkem: 20,00=20,000 [A]</t>
  </si>
  <si>
    <t>Chodníkové ŽB obrubníky 100x250 - Dodávka a zřízení nových chodníkových obrub z ŽB o rozměru 100x250x1000mm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=6,000 
Chodníkové ŽB obrubníky 100x250 – Dodávka a zřízení sedlového lože z betonu C20/25-XF3, včetně urovnání a hutnění. 
6,000*0,15m2=0,90m3</t>
  </si>
  <si>
    <t>Silniční ŽB obrubníky 150x250 - Dodávka a zřízení nových silničních obrub z ŽB o rozměru 150x250x1000mm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=22,000 
Silniční ŽB obrubníky 150x250 – Dodávka a zřízení sedlového lože z betonu C20/25-XF3, včetně urovnání a hutnění. 
(22,000)*0,15m2=3,3m3</t>
  </si>
  <si>
    <t>Silniční ŽB obrubníky 150x250/150 náběhové - Dodávka a zřízení nových náběhových silničních obrub z ŽB  o rozměru 150x150-250x1000mm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=2,000 
Silniční ŽB obrubníky 150x250/150 náběhové – Dodávka a zřízení sedlového lože z betonu C20/25-XF3, včetně urovnání a hutnění. 
(2,000)*0,15m2=0,30m3</t>
  </si>
  <si>
    <t>Silniční ŽB obrubníky 150x150 - Dodávka a zřízení nových silničních obrub z ŽB o rozměru 150x150x1000mm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=4,000 
Silniční ŽB obrubníky 150x150 – Dodávka a zřízení sedlového lože z betonu C20/25-XF3, včetně urovnání a hutnění. 
(4,000)*0,15m2=0,60m3</t>
  </si>
  <si>
    <t>Celkem: 4,000=4,000 [A]</t>
  </si>
  <si>
    <t>Souvrství vozovek AB – Dodávka a zřízení modifikované asfaltové zálivky pro vyplnění vyfrézovaných spár 40x20mm s přelivem 60mm(spáry na styku nově zřizovaného krytu a stávajícího krytu) včetně předehřátí okolních ploch a povápnění 
(Rozměry / počet odečteny z grafického programu AutoCad z projektové dokumentace) 
=32,500</t>
  </si>
  <si>
    <t>Demolice – Silniční ŽB obrubníky - Vybourání sedlového lože obrub z PB, včetně odvozu do vzdálenosti 6km a uložení do recyklačního centra zhotovitele (likvidace v režii zhotovitele) 
(Počet / výměry odečteny z grafického programu AutoCad z projektové dokumentace) 
=28,000*0,15m2</t>
  </si>
  <si>
    <t>Celkem: 28,000*0,15=4,200 [A]</t>
  </si>
  <si>
    <t>Demolice – Chodníkové ŽB obrubníky - Vybourání sedlového lože obrub z PB, včetně odvozu do vzdálenosti 6km a uložení do recyklačního centra zhotovitele (likvidace v režii zhotovitele) 
(Počet / výměry odečteny z grafického programu AutoCad z projektové dokumentace) 
=6,000*0,15m2</t>
  </si>
  <si>
    <t>Celkem: 6,000*0,15=0,900 [A]</t>
  </si>
  <si>
    <t>SO 31-01</t>
  </si>
  <si>
    <t>TRAKČNÍ TROLEJOVÉ VEDENÍ (DPO)</t>
  </si>
  <si>
    <t>001</t>
  </si>
  <si>
    <t>Práce izolované pracovní plošiny  předem nespecifikované</t>
  </si>
  <si>
    <t>002</t>
  </si>
  <si>
    <t>Výchozí revize včetně zkoušek</t>
  </si>
  <si>
    <t>KOMPLET</t>
  </si>
  <si>
    <t>Trolejové vedení - dodávka a montáž</t>
  </si>
  <si>
    <t>Kardan páskovaný - pro lano - čep pr.16</t>
  </si>
  <si>
    <t>Dodávka + montáž</t>
  </si>
  <si>
    <t>Nosná síť kabelů</t>
  </si>
  <si>
    <t>Lano FeCr35 mm2 - konstr.1+6+12 (vč. 5% prořezu)</t>
  </si>
  <si>
    <t>Kotevní flexilano D8mm  - konstr. 1x37</t>
  </si>
  <si>
    <t>Dodávka  + montáž</t>
  </si>
  <si>
    <t>Trolejový drát Cu 120 mm2 - Valthermo (vč. prořezu)</t>
  </si>
  <si>
    <t>Kotvení lana FeCr  35mm2 na stožár bez regulace - krepované</t>
  </si>
  <si>
    <t>Kotvení lana FeCr  35mm2 na stožár s regulací napínacím šroubem a vloženou izolací - nod 10kN</t>
  </si>
  <si>
    <t>Kotvení lana FeCr  25mm2 na stožár s regulací koncovkou</t>
  </si>
  <si>
    <t>Trojsměrné spojení lan odtahovací svorkou neizolované -  FeCr35mm2</t>
  </si>
  <si>
    <t>Pevný bod dvou trolejí oboustranný Tram</t>
  </si>
  <si>
    <t>Nesjízdný závěs lana kladkou na lano</t>
  </si>
  <si>
    <t>Kotvení troleje kompenzované - 1:3 na stožár</t>
  </si>
  <si>
    <t>Pevné "V" kotvení troleje Cu 120mm2</t>
  </si>
  <si>
    <t>Kabel CHBU 150mm2 po laně</t>
  </si>
  <si>
    <t>Svodič přepětí PSP1/10/III na trubkový stožár</t>
  </si>
  <si>
    <t>Dvojice svodičů přepětí PSP1/10/III na trubkový stožár</t>
  </si>
  <si>
    <t>Izolovaný svod bleskojistky včetně kontrol. Skříňky</t>
  </si>
  <si>
    <t>Závěs TD pevným izolátorem na lano</t>
  </si>
  <si>
    <t>DELTA závěs troleje 2,6m s bočním držákem na lano</t>
  </si>
  <si>
    <t>Dělič tramvajový s magnetickým vyfukováním oblouku vč. vyvěšení na lano</t>
  </si>
  <si>
    <t>Tabulka děliče oboustranná na lano</t>
  </si>
  <si>
    <t>Spojka trolejí TRAM</t>
  </si>
  <si>
    <t>Svorka pro sepnutí 2 trolejí</t>
  </si>
  <si>
    <t>Výměnné pole pro 1 kolej</t>
  </si>
  <si>
    <t>U odpojovač pro NB s ručním pohonem (na T stožár)</t>
  </si>
  <si>
    <t>U odpojovač pro ÚD s ručním pohonem (na T stožár)</t>
  </si>
  <si>
    <t>Bezpečnostní tabulka odpojovače</t>
  </si>
  <si>
    <t>Proud. propojení odpojovač NB - trolej do 4m, pro 2kolejnou trať</t>
  </si>
  <si>
    <t>Proud. propojení odpojovač ÚD - trolej do 4m, pro 2kolejnou trať</t>
  </si>
  <si>
    <t>Křížení trolejí přeponkou</t>
  </si>
  <si>
    <t>Proudové propojení trolejí v křížení</t>
  </si>
  <si>
    <t>Stožáry - dodávka a montáž</t>
  </si>
  <si>
    <t>201</t>
  </si>
  <si>
    <t>Co10,5/16kN včetně PKO</t>
  </si>
  <si>
    <t>202</t>
  </si>
  <si>
    <t>Cop9/16kN včetně PKO + svorníkový koš</t>
  </si>
  <si>
    <t>203</t>
  </si>
  <si>
    <t>Do10,5/22kN včetně PKO</t>
  </si>
  <si>
    <t>204</t>
  </si>
  <si>
    <t>Dop9/22kN včetně PKO + svorníkový koš</t>
  </si>
  <si>
    <t>205</t>
  </si>
  <si>
    <t>Dop9,5/17kN včetně PKO + svorníkový koš</t>
  </si>
  <si>
    <t>206</t>
  </si>
  <si>
    <t>Obnova PKO u stávajících stožárů (očištění, odmaštění vrchní nátěr)</t>
  </si>
  <si>
    <t>Zřízení PKO včetně materiálu</t>
  </si>
  <si>
    <t>207</t>
  </si>
  <si>
    <t>Nátěr svorníku</t>
  </si>
  <si>
    <t>208</t>
  </si>
  <si>
    <t>Doznačením stožárů kontrastním pruhem</t>
  </si>
  <si>
    <t>Dodávka  + zřízení</t>
  </si>
  <si>
    <t>209</t>
  </si>
  <si>
    <t>Číslování stožárů</t>
  </si>
  <si>
    <t>Dodávka + zřízení</t>
  </si>
  <si>
    <t>Úprava EOV - Dodávka a montáž</t>
  </si>
  <si>
    <t>301</t>
  </si>
  <si>
    <t>Demontáž kabeláže od kolejí ke skříni ovládání</t>
  </si>
  <si>
    <t>odvozu do vzdálenosti 6km a uložení do recyklačního centra zhotovitele (likvidace v režii zhotovitele)</t>
  </si>
  <si>
    <t>302</t>
  </si>
  <si>
    <t>Montáž kompletní sady kabeláže ovládání BSV + ZS a topení výhybky, včetně korugovaných chrániček DN50 (dl trasy 45m)</t>
  </si>
  <si>
    <t>Montáž</t>
  </si>
  <si>
    <t>303</t>
  </si>
  <si>
    <t>Kompletní sada kabeláže, smyček a BSV zařízení pro řízení a vytápění výhybky dle standardu provozovatele</t>
  </si>
  <si>
    <t>Dodávka</t>
  </si>
  <si>
    <t>304</t>
  </si>
  <si>
    <t>Montáž nadzemního sdělovacího propojovacího kabelu pro ovládání topení, včetně potřebných vozidel</t>
  </si>
  <si>
    <t>305</t>
  </si>
  <si>
    <t>Kabel sdělovací Cu 8x1mm</t>
  </si>
  <si>
    <t>306</t>
  </si>
  <si>
    <t>Montáž skříňky připojení kabelu na kolejnici, včetně připojení kabelu</t>
  </si>
  <si>
    <t>307</t>
  </si>
  <si>
    <t>Skříňka pro přišroubování pro připojení kabelu ke kolejnici dle standardu provozovatele - vrtaným spojem s pouzdrem pro přišroubování kolejnicové přípojky</t>
  </si>
  <si>
    <t>Demontáže trolejového vedení</t>
  </si>
  <si>
    <t>401</t>
  </si>
  <si>
    <t>Provizorní kotvení troleje včetně následné demontáže</t>
  </si>
  <si>
    <t>Dodávka  + montáž + demontáž</t>
  </si>
  <si>
    <t>402</t>
  </si>
  <si>
    <t>Demontáž trolejového vedení - dvoukolejně</t>
  </si>
  <si>
    <t>Demontáž + odvoz do 1km (odvoz a likvidace v rámci kovošrotu)</t>
  </si>
  <si>
    <t>403</t>
  </si>
  <si>
    <t>Demontáž vzdušného kabelu OVANET</t>
  </si>
  <si>
    <t>404</t>
  </si>
  <si>
    <t>Demontáž  stožárů  + odvoz</t>
  </si>
  <si>
    <t>Zemní práce a základy</t>
  </si>
  <si>
    <t>Pilotové základy - Odpady – Zemina – Poplatek za uložení na skládku 
=(41,40m3+159*0,45*0,45*3,14-13,80m3)*2,0t/m3</t>
  </si>
  <si>
    <t>Celkem: (41,40+159*0,45*0,45*3,14-13,80)*2,0=257,400 [A]</t>
  </si>
  <si>
    <t>Hranolové základy - Odpady – Zemina – Poplatek za uložení na skládku 
=(94,19m3-17,26m3)*2,0t/m3</t>
  </si>
  <si>
    <t>Celkem: (94,19-17,26)*2,0=153,860 [A]</t>
  </si>
  <si>
    <t>Demolice st. základů - Odpady – Zemina – Poplatek za uložení na skládku 
=(17,40m3)*2,0t/m3</t>
  </si>
  <si>
    <t>Celkem: 17,40*2,0=34,800 [A]</t>
  </si>
  <si>
    <t>Demolice st. základů - Odpady – Prostý beton - Poplatek za uložení na skládku  
(Výpočet uveden v příloze stavební tabulky)</t>
  </si>
  <si>
    <t>Demolice st. základů - Zřízení výkopů v nezpevněných podkladních vrstvách a zemině (zemina třídy I dle ČSN 73 6133) nad demolovanými základy (strojně/ručně), včetně pažení, odvozu do vzdálenosti 6km a uložení do recyklačního centra zhotovitele (likvidace v režii zhotovitele) 
(Výpočet uveden v příloze stavební tabulky)</t>
  </si>
  <si>
    <t>Hranolové základy - Zřízení výkopů v nezpevněných podkladních vrstvách a zemině (zemina třídy I dle ČSN 73 6133) pro hranolové základy (strojně/ručně), včetně pažení, odvozu do vzdálenosti 6km a uložení do recyklačního centra zhotovitele (likvidace v režii zhotovitele) 
(Výpočet uveden v příloze stavební tabulky)</t>
  </si>
  <si>
    <t>Pilotové základy - Zřízení výkopů v nezpevněných podkladních vrstvách a zemině (zemina třídy I dle ČSN 73 6133) u hlav pilot (sondy k ověření IS) (strojně/ručně), včetně pažení, odvozu do vzdálenosti 6km a uložení do recyklačního centra zhotovitele (likvidace v režii zhotovitele) 
(Výpočet uveden v příloze stavební tabulky)</t>
  </si>
  <si>
    <t>Hranolové základy - Zřízení zpětného zásypu ze st.  materiálu v okolí základových patek, včetně rozprostření a hutnění 
(Výpočet uveden v příloze stavební tabulky)</t>
  </si>
  <si>
    <t>Pilotové základy - Zřízení zpětného zásypu ze st.  materiálu v okolí hlav pilot, včetně rozprostření a hutnění 
(Výpočet uveden v příloze stavební tabulky)</t>
  </si>
  <si>
    <t>Demolice st. základů -  Zřízení zásypu (po patkách) z nakupovaného materiálu vhodného do silničních těles (štěrkodrť fr. 0/32mm), včetně rozprostření a hutnění 
(Výpočet uveden v příloze stavební tabulky)</t>
  </si>
  <si>
    <t>Položka zahrnuje:  
- kompletní provedení zemní konstrukce včetně nákupu a dopravy materiálu dle zadávací dokumentace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  
Položka nezahrnuje:  
- x</t>
  </si>
  <si>
    <t>224325</t>
  </si>
  <si>
    <t>PILOTY ZE ŽELEZOBETONU C30/37</t>
  </si>
  <si>
    <t>Pilotové základy - Dodávka a zřízení ŽB pilot a jejich hlav z beton C30/37-XA1, XF3, včetně přísad do betonu, včetně pažení, ošetřování betonu a zkoušky integrity pilot 
=((3*12,000+1*9,000+19*6,000)*0,450^2*3,14)+(23ks*0,56m3)</t>
  </si>
  <si>
    <t>Celkem: ((3*12,000+1*9,000+19*6,000)*0,450^2*3,14)+(23*0,56)=113,980 [A]</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</si>
  <si>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 ukončení piloty pod ústím vrtu a vyplnění zbývající části sypaninou nebo kamenivem, zřízení výplně piloty pod hladinou vody  
- odbourání a odstranění znehodnocené části výplně a úprava hlavy piloty před výstavbou další konstrukční části  
- veškerý materiál, výrobky a polotovary, včetně mimostaveništní a vnitrostaveništní dopravy  
Položka nezahrnuje:  
- dodání a osazení výztuže  
- vrty  
Způsob měření:  
- objem betonu pro přebetonování a nadbetonování se nezapočítává</t>
  </si>
  <si>
    <t>Pilotové základy - Dodávka a zřízení betonářské výztuže pilot (armovací koš) z oceli 10505; B500B, včetně vázání, svařování, montážní výztuže, distančních tělísek, … 
=(3*12,000+1*9,000+19*6,000)*0,045t/m</t>
  </si>
  <si>
    <t>Celkem: (3*12,000+1*9,000+19*6,000)*0,045=7,155 [A]</t>
  </si>
  <si>
    <t>Položka zahrnuje:  
- veškerý materiál, výrobky a polotovary, včetně mimostaveništní a vnitrostaveništní dopravy  
- dodání betonářské výztuže v požadované kvalitě, stříhání, řezání, ohýbání a spojování do všech požadovaných tvarů (vč. armakošů) a uložení s požadovaným zajištěním polohy a krytí výztuže betonem  
- veškeré svary nebo jiné spoje výztuže  
- pomocné konstrukce a práce pro osazení a upevnění výztuže  
- zednické výpomoci pro montáž betonářské výztuže  
- úpravy výztuže pro osazení doplňkových konstrukcí  
- ochranu výztuže do doby jejího zabetonování  
- úpravy výztuže pro zřízení kotevních prvků, závěsných ok a doplňkových konstrukcí  
- veškerá opatření pro zajištění soudržnosti výztuže a betonu  
- vodivé propojení výztuže, které je součástí ochrany konstrukce proti vlivům bludných proudů, vyvedení do měřících skříní nebo míst pro měření bludných proudů (vlastní měřící skříně se uvádějí položkami SD 74)  
- povrchovou antikorozní úpravu výztuže  
- separaci výztuže  
- osazení měřících zařízení a úpravy pro ně  
- osazení měřících skříní nebo míst pro měření bludných proudů  
Položka nezahrnuje:  
- x</t>
  </si>
  <si>
    <t>264141</t>
  </si>
  <si>
    <t>VRTY PRO PILOTY TŘ. I D DO 1000MM</t>
  </si>
  <si>
    <t>Pilotové základy - Zřízení vrtů pro piloty DN900 (3x12m; 1x9m; 19x6m), včetně výpažnic, v  zemině a nezpevněných vrstvách (zemina třídy I dle ČSN 73 6133; třída vrtatelnosti-tř. I-II), včetně odvozu do vzdálenosti 6km a uložení do recyklačního centra zhotovitele (likvidace v režii zhotovitele) 
=3*12,000+1*9,000+19*6,000</t>
  </si>
  <si>
    <t>Celkem: 3*12,000+1*9,000+19*6,000=159,000 [A]</t>
  </si>
  <si>
    <t>Položka zahrnuje:  
- zřízení vrtu, svislou a vodorovnou dopravu zeminy bez uložení na skládku, vrtací práce zapaž. i nepaž. vrtu  
- čerpání vody z vrtu, vyčištění vrtu  
- zabezpečení vrtacích prací  
- dopravu, nájem, provoz a přemístění, montáž a demontáž vrtacích zařízení a dalších mechanismů  
- lešení a podpěrné konstrukce pro práci a manipulaci s vrtacím zařízení a dalších mechanismů  
- vrtací plošiny vč. zemních prací, zpevnění, odvodnění a pod.  
- v případě zapažení dočasnými pažnicemi jejich opotřebení  
- v případě zapažení suspenzí veškeré hospodaření s ní  
Položka nezahrnuje:  
-  zapažení trvalými pažnicemi  
-  uložení zeminy na skládku a poplatek za skládku  
Způsob měření:  
- do délky vrtu se nezapočítává  hluché vrtání</t>
  </si>
  <si>
    <t>272324</t>
  </si>
  <si>
    <t>ZÁKLADY ZE ŽELEZOBETONU DO C25/30</t>
  </si>
  <si>
    <t>Hranolové základy - Dodávka a zřízení základových patek z ŽB C 25/30-XF1; XA1, včetně přísad do betonu, včetně pažení, ošetřování betonu a zkoušky 
(Výpočet uveden v příloze stavební tabulky)</t>
  </si>
  <si>
    <t>Hranolové základy - Dodávka a zřízení  betonových hlaviček u paty stožáru z betonu C30/37-XF4 ),  včetně  hutnění a ošetřování betonu 
=28*0,25m3</t>
  </si>
  <si>
    <t>Celkem: 28*0,25=7,000 [A]</t>
  </si>
  <si>
    <t>Hranolové základy - Dodávka a zřízení betonářské výztuže - rámečky  z oceli 10505; B500B, včetně vázání, svařování, montážní výztuže, distančních tělísek, …atd 
=17*2*0,010t/ks</t>
  </si>
  <si>
    <t>Celkem: 17*2*0,010=0,340 [A]</t>
  </si>
  <si>
    <t>Hranolové základy - Dodávka a zřízení betonářské výztuže - KARI-séítě při povrchu základových patek, včetně vázání, svařování, montážní výztuže, distančních tělísek, …atd 
=17*4*0,033t/ks</t>
  </si>
  <si>
    <t>Celkem: 17*4*0,033=2,244 [A]</t>
  </si>
  <si>
    <t>33494A</t>
  </si>
  <si>
    <t>MOSTNÍ PILÍŘE A STATIVA Z OCELI S 235</t>
  </si>
  <si>
    <t>Hranolové základy - Dodávka a zřízení ocelových trubek DN 500/8 (6) do základu včetně otvorů pro prostupy IS (11x2,9m, 4x2,5m, 2x3,1m) 
=(11*2,900+4*2,500+2*3,100)*(2*3,14*0,250)*0,008*8,0t/m3</t>
  </si>
  <si>
    <t>Celkem: (11*2,900+4*2,500+2*3,100)*(2*3,14*0,250)*0,008*8,0=4,833 [A]</t>
  </si>
  <si>
    <t>Položka zahrnuje:  
- dílenská dokumentace, včetně technologického předpisu spojování,  
- dodání  materiálu  v požadované kvalitě a výroba konstrukce (včetně  pomůcek,  přípravků a prostředků pro výrobu) bez ohledu na náročnost a její hmotnost,  
- dodání spojovacího materiálu,  
- zřízení  montážních  a  dilatačních  spojů,  spar, včetně potřebných úprav, vložek, opracování, očištění a ošetření,  
- podpěr. konstr. a lešení všech druhů pro montáž konstrukcí i doplňkových, včetně požadovaných otvorů, ochranných a bezpečnostních opatření a základů pro tyto konstrukce a lešení,  
- montáž konstrukce na staveništi, včetně montážních prostředků a pomůcek a zednických výpomocí,                                
- výplň, těsnění a tmelení spar a spojů,  
- všechny druhy ocelového kotvení,  
- dílenskou přejímku a montážní prohlídku, včetně požadovaných dokladů,  
- zřízení kotevních otvorů nebo jam, nejsou-li částí jiné konstrukce,  
- osazení kotvení nebo přímo částí konstrukce do podpůrné konstrukce nebo do zeminy,  
- výplň kotevních otvorů  (příp.  podlití  patních  desek) maltou,  betonem  nebo  jinou speciální hmotou, vyplnění jam zeminou,  
- veškeré druhy protikorozní ochrany a nátěry konstrukcí,  
- zvláštní spojovací prostředky, rozebíratelnost konstrukce,  
- ochranná opatření před účinky bludných proudů  
- ochranu před přepětím.  
Položka nezahrnuje:  
- x</t>
  </si>
  <si>
    <t>Hranolové základy - Dodávka a zřízení podkladní vrstvy z betonu PB C12/15-X0 o tl. 0,100m pod základovou patku, včetně  hutnění a ošetřování betonu</t>
  </si>
  <si>
    <t>Pilotové základy - Dodávka a zřízení podkladní vrstvy z betonu PB C12/15-X0 o tl. 0,250m pro šablonu vrtu, včetně  hutnění a ošetřování betonu 
=23ks*2,000*2,000*0,250</t>
  </si>
  <si>
    <t>Celkem: 23*2,000*2,000*0,250=23,000 [A]</t>
  </si>
  <si>
    <t>Inženýrské sítě - Dodávka a zřízení korugovaných chrániček PE / PVC DN 40 do základů pro ukolejnění</t>
  </si>
  <si>
    <t>Inženýrské sítě - Dodávka a zřízení korugovaných chrániček PE pr. 110mm do základů pro kabely V.O.</t>
  </si>
  <si>
    <t>Innženýrské sítě - Ochrana st. IS okolo základů  – Dodávka a zřízení půlené chráničky HDPE DN 160/110 na stávající vedení 
=15ks*2,000</t>
  </si>
  <si>
    <t>Demolice st. základů - Vybourání základových patek z PB, včetně odvozu do vzdálenosti 6km  a uložení do recyklačního centra zhotovitele (likvidace v režii zhotovitele) - 36ks patek 
(Výpočet uveden v příloze stavební tabulky)</t>
  </si>
  <si>
    <t>SO 36-01</t>
  </si>
  <si>
    <t>SILOVÉ VEDENÍ - NAPÁJECÍ A ZPĚTNÉ KABELY (DPO)</t>
  </si>
  <si>
    <t>položka zahrnuje: 
- kompletní provedení zemní konstrukce včetně nákupu a dopravy materiálu dle zadávací dokumentace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t>
  </si>
  <si>
    <t>1. Položka obsahuje:  
 – proražení otvoru zdivem o průřezu od 0,01 do 0,025m2  
 – úpravu a začištění omítky po montáži vedení  
 – pomocné mechanismy  
2. Položka neobsahuje:  
 – protipožární ucpávku  
3. Způsob měření:  
Udává se počet kusů kompletní konstrukce nebo práce.</t>
  </si>
  <si>
    <t>742524</t>
  </si>
  <si>
    <t>KABEL VN - JEDNOŽÍLOVÝ, 3,6-AYKCY PŘES 300 MM2</t>
  </si>
  <si>
    <t>742714</t>
  </si>
  <si>
    <t>KABELOVÁ SPOJKA VN JEDNOŽÍLOVÁ PRO KABELY DO 6 KV PŘES 300 MM2</t>
  </si>
  <si>
    <t>742A14</t>
  </si>
  <si>
    <t>KABELOVÁ KONCOVKA VN VNITŘNÍ JEDNOŽÍLOVÁ PRO KABELY DO 6 KV PŘES 300 MM2</t>
  </si>
  <si>
    <t>742C24</t>
  </si>
  <si>
    <t>KABELOVÁ KONCOVKA VN VENKOVNÍ JEDNOŽÍLOVÁ PRO KABELY PŘES 6 KV PŘES 300 MM2</t>
  </si>
  <si>
    <t>742F43</t>
  </si>
  <si>
    <t>KABEL NN NEBO VODIČ JEDNOŽÍLOVÝ CU FLEXIBILNÍ OD 25 DO 50 MM2</t>
  </si>
  <si>
    <t>742F45</t>
  </si>
  <si>
    <t>KABEL NN NEBO VODIČ JEDNOŽÍLOVÝ CU FLEXIBILNÍ OD 150 DO 240 MM2</t>
  </si>
  <si>
    <t>742K13</t>
  </si>
  <si>
    <t>UKONČENÍ JEDNOŽÍLOVÉHO KABELU V ROZVADĚČI NEBO NA PŘÍSTROJI OD 25 DO 50 MM2</t>
  </si>
  <si>
    <t>742K15</t>
  </si>
  <si>
    <t>UKONČENÍ JEDNOŽÍLOVÉHO KABELU V ROZVADĚČI NEBO NA PŘÍSTROJI OD 150 DO 240 MM2</t>
  </si>
  <si>
    <t>1. Položka obsahuje:  
 – montáž kabelu o váze do 4 kg/m do chráničky/ kolektoru  
2. Položka neobsahuje:  
 X  
3. Způsob měření:  
Měří se metr délkový.</t>
  </si>
  <si>
    <t>744Z01</t>
  </si>
  <si>
    <t>DEMONTÁŽ ROZVODNICE NN</t>
  </si>
  <si>
    <t>747512</t>
  </si>
  <si>
    <t>ZKOUŠKY VODIČŮ A KABELŮ NN PRŮŘEZU ŽÍLY OD 4X35 DO 120 MM2</t>
  </si>
  <si>
    <t>747513</t>
  </si>
  <si>
    <t>ZKOUŠKY VODIČŮ A KABELŮ NN PRŮŘEZU ŽÍLY OD 4X150 DO 300 MM2</t>
  </si>
  <si>
    <t>1. Položka obsahuje: 
 – cenu za manipulace na zařízeních prováděné provozovatelem nutných pro další práce zhotovitele na technologickém souboru 
2. Položka neobsahuje: 
 X 
3. Způsob měření: 
Udává se čas v hodinách.</t>
  </si>
  <si>
    <t>-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t>
  </si>
  <si>
    <t>VRN</t>
  </si>
  <si>
    <t>VEDLEJŠÍ ROZPOČTOVÉ NÁKLADY</t>
  </si>
  <si>
    <t>01400</t>
  </si>
  <si>
    <t>POPLATKY</t>
  </si>
  <si>
    <t>Průběh výstavby -  Náklady na vývoz popelnic -  manipulace, pravidelný přesun z nedostupných částí stavby a zpět k domu v průběhu celé výstavby + informace pro vlastníky sousedních nemovitostí</t>
  </si>
  <si>
    <t>Položka zahrnuje:  
- jinde neuvedené poplatky související s výstavbou  
Položka nezahrnuje:  
- x</t>
  </si>
  <si>
    <t>02620</t>
  </si>
  <si>
    <t>ZKOUŠENÍ KONSTRUKCÍ A PRACÍ NEZÁVISLOU ZKUŠEBNOU</t>
  </si>
  <si>
    <t>Průběh výstavby - Náklady na průzkumy v rámci realizace stavby - Zkoušení konstrukcí a prací (nad rámec TKP, KZP), Kamerové prohlídky IS nebo nalezených podzemních prostor, atd. . 
Pevná cena 75000,-</t>
  </si>
  <si>
    <t>Položka zahrnuje:  
- veškeré náklady spojené s objednatelem požadovanými zkouškami  
Položka nezahrnuje:  
- x</t>
  </si>
  <si>
    <t>02730</t>
  </si>
  <si>
    <t>POMOC PRÁCE ZŘÍZ NEBO ZAJIŠŤ OCHRANU INŽENÝRSKÝCH SÍTÍ</t>
  </si>
  <si>
    <t>Průběh výstavby -  Provozní vlivy – Technická opatření na IS vyplývající na celé stavbě ze skutečného výskytu inženýrských podzemních sítí (v době realizace stavby), po jejich vytýčení jejich správci a po zjištění přesného stavu inženýrských sítí v zemi. Včetně koordinace se zástupci těchto správců sítí při splnění všech prácí, které vyplynou z jejich požadavků.</t>
  </si>
  <si>
    <t>Položka zahrnuje:  
- veškeré náklady spojené s ochranou inženýrských sítí  
Položka nezahrnuje:  
- x</t>
  </si>
  <si>
    <t>02861</t>
  </si>
  <si>
    <t>PRŮZKUMNÉ PRÁCE PROTIKOROZNÍ A BLUDNÝCH PROUDŮ NA POVRCHU</t>
  </si>
  <si>
    <t>Příprava stavby – Před zahájením stavby (při provozu tramvají / trolejbusů)  bude proveden základní korozní průzkum (pro srovnání s korozním průzkumem po dokončení stavby)</t>
  </si>
  <si>
    <t>Před uvedení stavby do trvalého provozu – Před uvedení stavby do trvalého provozu (při provozu tramvají / trolejbusů) bude proveden korozní průzkum (pro srovnání s korozním průzkumem před realizací stavby)</t>
  </si>
  <si>
    <t>Příprava výstavby - Vytyčení podzemních inženýrských sítí jejich správci (v případě potřeby opakovaně), jejich označení (zpevněné plochy - nezaměnitelný symbol nebo barva; nezpevněné plochy - vyznačení pomocí popsaného kolíku) popřípadě provedení kopaných sond pro ověření polohy a jejich hloubky pod terénem. Včetně obnovení vyjádření k IS. Realizovaná stavba se dotkne 21 inženýrských sítí</t>
  </si>
  <si>
    <t>Příprava výstavby – Komplexní geodetická činnost v průběhu provádění stavebních prací (geodet zhotovitele stavby pro celou stavbu) včetně vytyčení hranic pozemků,  vytyčení obvodu stavby, vytyčení všech součástí SO/PS, zaměření skutečného provedení jednotlivých SO/PS, atd... . Součástí je též vybudování potřebné vytyčovací sítě pro celou stavbu.</t>
  </si>
  <si>
    <t>02911</t>
  </si>
  <si>
    <t>OSTATNÍ POŽADAVKY - GEODETICKÉ ZAMĚŘENÍ</t>
  </si>
  <si>
    <t>Dokončení výstavby - Geometrické zaměření celé stavby sloužící pro vypracování dokumentace skutečného provedení stavby (DSPS) a pro vypracování geometrického plánu. Součástí je předání dokumentace v tištěné podobě v požadovaném počtu paré dle SoD a předání v elektonické podobě (rozsah a uspořádání odpovídající podobě tištěné) v uzavřeném (PDF) a otevřeném formátu (DWG, XLS, DOC, apod.)</t>
  </si>
  <si>
    <t>02940</t>
  </si>
  <si>
    <t>OSTATNÍ POŽADAVKY - VYPRACOVÁNÍ DOKUMENTACE</t>
  </si>
  <si>
    <t>Příprava stavby - Vypracování definitivní podoby trvalého dopravního značení + zajištění stanovení trvalého dopravního značení.</t>
  </si>
  <si>
    <t>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t>
  </si>
  <si>
    <t>Průběh výstavby - Inženýrská činnost – Kompletační a koordinační činnost</t>
  </si>
  <si>
    <t>Příprava stavby - Vypracování definitivní podoby přechodného dopravního značení, které bude respektovat veškeré aktuální dopravní značení a dopravní omezení + zajištění stanovení přechodného dopravního značení.</t>
  </si>
  <si>
    <t>R4</t>
  </si>
  <si>
    <t>Příprava výstavby -Výrobně technická dokumentace VTD (pro městský mobiliář, kolejový svršek – kolejové odvodňovače, zemní skříně, …). Součástí je předání dokumentace v tištěné podobě v požadovaném počtu paré dle SoD a předání v elektonické podobě (rozsah a uspořádání odpovídající podobě tištěné) v uzavřeném (PDF) a otevřeném formátu (DWG, XLS, DOC, apod.) .</t>
  </si>
  <si>
    <t>02943</t>
  </si>
  <si>
    <t>OSTATNÍ POŽADAVKY - VYPRACOVÁNÍ RDS</t>
  </si>
  <si>
    <t>Příprava výstavby - Realizační dokumentace celé stavby v rozsahu dle požadavků objednatele včetně zapracování všech podmínek a požadavků stavebního povolení,  podmínek stanovených zadávací dokumentací a místních poměrů. Dokumentace bude zpracována pro všechny objekty dle čl. 6.1.2 (TKP D kap. 6, příl. 5); jejím předmětem je dokumentace všech zhotovovaných a pomocných konstrukcí a prací nutných ke stavbě objektu. Součástí je předání dokumentace v tištěné podobě v požadovaném počtu paré dle SoD a předání v elektonické podobě (rozsah a uspořádání odpovídající podobě tištěné) v uzavřeném (PDF) a otevřeném formátu (DWG, XLS, DOC, apod.) .</t>
  </si>
  <si>
    <t>Dokončení výstavby – Vypracování dokumentace ve stupni DSPS – Dokumentace skutečného provedení stavby (i jednotlivých PS/SO). Součástí je předání dokumentace v tištěné podobě v požadovaném počtu paré dle SoD a předání v elektonické podobě (rozsah a uspořádání odpovídající podobě tištěné) v uzavřeném (PDF) a otevřeném formátu (DWG, XLS, DOC, apod.)</t>
  </si>
  <si>
    <t>02945</t>
  </si>
  <si>
    <t>OSTAT POŽADAVKY - GEOMETRICKÝ PLÁN</t>
  </si>
  <si>
    <t>Dokončení výstavby - Zajištění geometrických plánů skutečného provedení objektů a inženýrských sítí a geometrických plánů věcných břemen v požadovaném formátu s hranicemi pozemků jako podklad pro vklad do katastrální mapy pro evidenci změn na katastrálním úřadu. Tato dokumentace bude předána v termínu dle potřeb investora. Geometrický plán bude potvrzen katastrálním úřadem. 
Součástí je předání dokumentace v tištěné podobě v požadovaném počtu paré dle SoD a předání v elektonické podobě (rozsah a uspořádání odpovídající podobě tištěné) v uzavřeném (PDF) a otevřeném formátu (DWG, XLS, DOC, apod.)</t>
  </si>
  <si>
    <t>Položka zahrnuje:         
- přípravu podkladů, vyhotovení žádosti pro vklad na katastrální úřad  
- polní práce spojené s vyhotovením geometrického plánu  
- výpočetní a grafické kancelářské práce  
- úřední ověření výsledného elaborátu  
- schválení návrhu vkladu do katastru nemovitostí příslušným katastrálním úřadem  
Položka nezahrnuje:  
- x</t>
  </si>
  <si>
    <t>Dokončení stavby – Prověření průtočnosti všech dotčených uličních vpustí a a kolejových odvodňovačů za přítomnosti správce pozemní komunikace, tratě.</t>
  </si>
  <si>
    <t>Dokončení stavby - Prověření plynulé ovladatelnosti všech šoupátek a osazení hrnců - kontrola ze strany správců.</t>
  </si>
  <si>
    <t>Před zprovozněním stavby - Proměření izolačního stavu kolejnic, resp. provedení měření měrné svodné vodivosti (izolace kolejnic proti šíření bludných proudů).</t>
  </si>
  <si>
    <t>Před zprovozněním stavby - Zajištění Technicko-bezpečnostních zkoušek (TBZ) na vybraných částech stavby. Dojde k ověření z hlediska dosažení projektovaných parametrů, funkce a bezpečnosti provozování dráhy a drážní dopravy. Podmínky pro zahájení TBZ stanovuje §5 vyhl. 177/1995 Sb. v platném znění.</t>
  </si>
  <si>
    <t>Před zprovozněním stavby – Vypracování Průkazů způsobilosti pru určená technická zařízení (UTZ), která podléhají dozoru podle §47 a 48 zákona 266/1994Sb. v platném znění (Zákon o dráhách)</t>
  </si>
  <si>
    <t>R5</t>
  </si>
  <si>
    <t>Průběh výstavby -  Inženýrská činnost – Např. náklady na předčasné užívání; náklady na kolaudační řízení  revize, které nejsou součástí samostatných objektů; zkoušky a ostatní měření; složení vytěžené zeminy a další, které nejsou součástí samostatných objektů</t>
  </si>
  <si>
    <t>R6</t>
  </si>
  <si>
    <t>Příprava výstavby - Zdokumentování stavebního stavu nemovitostí (včetně budov, pozemních komunikací, chodníků, prvků inženýrských sítí, zeleně, atd) situovaných v obvodu stavby i blízkosti řešené stavby - pasport. Provedeno před stavbou a po dokončení stavby</t>
  </si>
  <si>
    <t>R7</t>
  </si>
  <si>
    <t>Příprava stavby - Ověření průtočnosti všech dotčených uličních vpustí a kolejových odvodňovačů za přítomnosti správce pozemní komunikace, tratě.</t>
  </si>
  <si>
    <t>02960</t>
  </si>
  <si>
    <t>Průběh výstavby – Po celou dobu stavby, při výkopových pracech hlubších než 0,8m, bude přítomen dozor pracovníka  bezpečnostního dohledu pro měření metanu. Při koncentraci metanu &gt;0,5% v místě výkopových prací, je nutné výkopové práce přerušit až do doby odvětrání výkopu. Naměřené hodnoty metanu je nutné zaznamenat do stavebního deníku.</t>
  </si>
  <si>
    <t>02991</t>
  </si>
  <si>
    <t>OSTATNÍ POŽADAVKY - INFORMAČNÍ TABULE</t>
  </si>
  <si>
    <t>Dokončení výstavby – Pamětní deska se základními informacemi o stavbě s textem dle vzoru objednatele, deska z trvanlivého materiálu (dobondová deska) o rozměrech 0,300x0,400m, přikotvena ke kamenicky opracovaném žulovému bloku 0,500*0,250*1,200, osazeném do  betonového lože C20/25-XF3 (dodávka, montáž) 
Pozn. - Jen v případě financování dotačním fondem 
Pozn. - Grafická podoba pro zadání do výroby bude vybranému zhotoviteli poskytnuta při předání staveniště</t>
  </si>
  <si>
    <t>Položka zahrnuje:  
- dodání a osazení informačních tabulí v předepsaném provedení a množství s obsahem předepsaným zadavatelem  
- veškeré nosné a upevňovací konstrukce  
- základové konstrukce včetně nutných zemních prací  
- demontáž a odvoz po skončení platnosti  
- případně nutné opravy poškozených čátí během platnosti  
Položka nezahrnuje:  
- x</t>
  </si>
  <si>
    <t>Průběh výstavby - Tabule se základními informacemi o stavbě s textem dle vzoru objednatele (Billboard) o min. Rozměru 2,100x2,200m (dodávka, montáž, údržba, opravy, demontáž) 
Pozn. - Grafická podoba pro zadání do výroby bude vybranému zhotoviteli poskytnuta při předání staveniště</t>
  </si>
  <si>
    <t>03100</t>
  </si>
  <si>
    <t>ZAŘÍZENÍ STAVENIŠTĚ - ZŘÍZENÍ, PROVOZ, DEMONTÁŽ</t>
  </si>
  <si>
    <t>Zařízení staveniště - Kompletní zařízení staveniště pro celou stavbu včetně zajištění potřebných povolení a rozhodnutí (Položka zahrnuje zařízení staveniště pouze pro tuto stavbu).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t>
  </si>
  <si>
    <t>Položka zahrnuje:  
 objednatelem povolené náklady na pořízení (event. pronájem), provozování, udržování a likvidaci zhotovitelova zařízení  
Položka nezahrnuje:  
- x</t>
  </si>
  <si>
    <t>75L1A2</t>
  </si>
  <si>
    <t>MĚŘENÍ AKUSTICKÉHO HLUKU</t>
  </si>
  <si>
    <t>Příprava výstavby - Před zahájením stavby bude provedeno měření hluku z tramvajové dopravy v denní a noční době v nejbližším chráněném venkovním prostoru sousedních staveb. Včetně vypracování elaborátu v počtu dle SoD. Měření bude provedeno držitelem akreditace nebo autorizace ve smyslu §32 a) zák. č. 258/200 Sb. O ochraně veřejného zdraví. Měření bude sloužit pro srovnání s měřením zhotoveným po dokončení stavby. Výsledky měření hluku budou předloženy na KHS k posouzení.</t>
  </si>
  <si>
    <t>1. Položka obsahuje:  
 – práce spojené s měřením specifikovaného celku/bloku/zařízení specifikovaným způsobem včetně potřebného drobného montážního materiálu  
 – vystavení měřících protokolů případně závěrečné zprávy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Udává se komplet odlišných materiálů a činností, které tvoří funkční nedělitelný celek daný názvem položky.</t>
  </si>
  <si>
    <t>Před uvedení stavby do trvalého provozu – Před uvedením stavby do trvalého provozu bude provedeno měření hluku z tramvajové dopravy v denní a noční době v nejbližším chráněném venkovním prostoru sousedních staveb. Včetně vypracování elaborátu v počtu dle SoD. Měření bude provedeno držitelem akreditace nebo autorizace ve smyslu §32 a) zák. č. 258/200 Sb. O ochraně veřejného zdraví. Měření bude sloužit pro srovnání s měřením zhotoveným před realizací stavby. Měření má prokázat nepřekročení hygienických limitů hluku, upravených nařízením vlády č. 272/2011 Sb. (o ochraně zdraví před nepříznivými účinky hluku a vibrací, pro chráněné venkovní prostory staveb), v nejbližším chráněném venkovním prostoru stavby. Výsledky měření hluku budou předloženy na KHS k posouzení.</t>
  </si>
  <si>
    <t>93811</t>
  </si>
  <si>
    <t>OČIŠTĚNÍ ASFALTOVÝCH VOZOVEK UMYTÍM VODOU</t>
  </si>
  <si>
    <t>Dokončení stavby - Kropení vozovky a krytu TT pro ověření odtokových poměrů.  
=710,000*18,000</t>
  </si>
  <si>
    <t>Celkem: 710,000*18,000=12 780,000 [A]</t>
  </si>
  <si>
    <t>Položka zahrnuje:  
- očištění předepsaným způsobem  
- odklizení vzniklého odpadu  
Položka nezahrnuje:  
- x</t>
  </si>
</sst>
</file>

<file path=xl/styles.xml><?xml version="1.0" encoding="utf-8"?>
<styleSheet xmlns="http://schemas.openxmlformats.org/spreadsheetml/2006/main">
  <numFmts count="2">
    <numFmt numFmtId="177" formatCode="#,##0.00"/>
    <numFmt numFmtId="178" formatCode="#,##0.000"/>
  </numFmts>
  <fonts count="7">
    <font>
      <sz val="10"/>
      <name val="Arial"/>
      <family val="0"/>
    </font>
    <font>
      <b/>
      <sz val="16"/>
      <color rgb="FF000000"/>
      <name val="Arial"/>
      <family val="0"/>
    </font>
    <font>
      <b/>
      <sz val="16"/>
      <name val="Arial"/>
      <family val="0"/>
    </font>
    <font>
      <b/>
      <sz val="10"/>
      <name val="Arial"/>
      <family val="0"/>
    </font>
    <font>
      <sz val="10"/>
      <color rgb="FFFFFFFF"/>
      <name val="Arial"/>
      <family val="0"/>
    </font>
    <font>
      <b/>
      <sz val="11"/>
      <name val="Arial"/>
      <family val="0"/>
    </font>
    <font>
      <i/>
      <sz val="10"/>
      <name val="Arial"/>
      <family val="0"/>
    </font>
  </fonts>
  <fills count="5">
    <fill>
      <patternFill/>
    </fill>
    <fill>
      <patternFill patternType="gray125"/>
    </fill>
    <fill>
      <patternFill patternType="solid">
        <fgColor rgb="FFD9D9D9"/>
        <bgColor indexed="64"/>
      </patternFill>
    </fill>
    <fill>
      <patternFill patternType="solid">
        <fgColor rgb="FFCB441A"/>
        <bgColor indexed="64"/>
      </patternFill>
    </fill>
    <fill>
      <patternFill patternType="solid">
        <fgColor rgb="FFADD8E6"/>
        <bgColor indexed="64"/>
      </patternFill>
    </fill>
  </fills>
  <borders count="7">
    <border>
      <left/>
      <right/>
      <top/>
      <bottom/>
      <diagonal/>
    </border>
    <border>
      <left style="thin"/>
      <right style="thin"/>
      <top style="thin"/>
      <bottom style="thin"/>
    </border>
    <border>
      <left/>
      <right/>
      <top/>
      <bottom style="thin"/>
    </border>
    <border>
      <left/>
      <right style="thin"/>
      <top/>
      <bottom/>
    </border>
    <border>
      <left style="thin"/>
      <right/>
      <top/>
      <bottom/>
    </border>
    <border>
      <left/>
      <right/>
      <top style="thin"/>
      <bottom/>
    </border>
    <border>
      <left/>
      <right/>
      <top style="thin"/>
      <bottom style="thin"/>
    </border>
  </borders>
  <cellStyleXfs count="20">
    <xf numFmtId="0" fontId="0" fillId="0" borderId="0">
      <alignment/>
      <protection/>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9" fontId="0" fillId="0" borderId="0" applyFont="0" applyFill="0" applyBorder="0" applyAlignment="0" applyProtection="0"/>
    <xf numFmtId="44" fontId="0" fillId="0" borderId="0" applyFont="0" applyFill="0" applyBorder="0" applyAlignment="0" applyProtection="0"/>
    <xf numFmtId="42"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cellStyleXfs>
  <cellXfs count="47">
    <xf numFmtId="0" fontId="0" fillId="0" borderId="0" xfId="0"/>
    <xf numFmtId="0" fontId="0" fillId="2" borderId="0" xfId="0" applyFill="1"/>
    <xf numFmtId="0" fontId="1" fillId="2" borderId="0" xfId="0" applyFont="1" applyFill="1" applyAlignment="1">
      <alignment horizontal="center" vertical="center"/>
    </xf>
    <xf numFmtId="0" fontId="2" fillId="2" borderId="0" xfId="0" applyFont="1" applyFill="1"/>
    <xf numFmtId="0" fontId="3" fillId="2" borderId="0" xfId="0" applyFont="1" applyFill="1" applyAlignment="1">
      <alignment horizontal="right"/>
    </xf>
    <xf numFmtId="0" fontId="4" fillId="3" borderId="1" xfId="0" applyFont="1" applyFill="1" applyBorder="1" applyAlignment="1">
      <alignment horizontal="center"/>
    </xf>
    <xf numFmtId="0" fontId="0" fillId="2" borderId="2" xfId="0" applyFill="1" applyBorder="1"/>
    <xf numFmtId="177" fontId="3" fillId="2" borderId="0" xfId="0" applyNumberFormat="1" applyFont="1" applyFill="1" applyAlignment="1">
      <alignment horizontal="right"/>
    </xf>
    <xf numFmtId="0" fontId="0" fillId="2" borderId="1" xfId="0" applyFill="1" applyBorder="1" applyAlignment="1">
      <alignment horizontal="center"/>
    </xf>
    <xf numFmtId="0" fontId="0" fillId="2" borderId="3" xfId="0" applyFill="1" applyBorder="1"/>
    <xf numFmtId="0" fontId="0" fillId="2" borderId="4" xfId="0" applyFill="1" applyBorder="1"/>
    <xf numFmtId="0" fontId="0" fillId="2" borderId="5" xfId="0" applyFill="1" applyBorder="1"/>
    <xf numFmtId="0" fontId="5" fillId="2" borderId="0" xfId="0" applyFont="1" applyFill="1"/>
    <xf numFmtId="0" fontId="5" fillId="2" borderId="0" xfId="0" applyFont="1" applyFill="1" applyAlignment="1">
      <alignment horizontal="right"/>
    </xf>
    <xf numFmtId="0" fontId="5" fillId="2" borderId="0" xfId="0" applyFont="1" applyFill="1" applyAlignment="1">
      <alignment horizontal="left"/>
    </xf>
    <xf numFmtId="0" fontId="4" fillId="3" borderId="1" xfId="0" applyFont="1" applyFill="1" applyBorder="1" applyAlignment="1">
      <alignment horizontal="center" vertical="center" wrapText="1"/>
    </xf>
    <xf numFmtId="0" fontId="5" fillId="2" borderId="2" xfId="0" applyFont="1" applyFill="1" applyBorder="1"/>
    <xf numFmtId="0" fontId="5" fillId="2" borderId="2" xfId="0" applyFont="1" applyFill="1" applyBorder="1" applyAlignment="1">
      <alignment horizontal="right"/>
    </xf>
    <xf numFmtId="0" fontId="5" fillId="2" borderId="2" xfId="0" applyFont="1" applyFill="1" applyBorder="1" applyAlignment="1">
      <alignment horizontal="left"/>
    </xf>
    <xf numFmtId="0" fontId="3" fillId="0" borderId="1" xfId="0" applyFont="1" applyBorder="1" applyAlignment="1">
      <alignment horizontal="left"/>
    </xf>
    <xf numFmtId="177" fontId="3" fillId="0" borderId="1" xfId="0" applyNumberFormat="1" applyFont="1" applyBorder="1" applyAlignment="1">
      <alignment horizontal="right"/>
    </xf>
    <xf numFmtId="0" fontId="0" fillId="0" borderId="1" xfId="0" applyBorder="1" applyAlignment="1">
      <alignment horizontal="left"/>
    </xf>
    <xf numFmtId="177" fontId="0" fillId="0" borderId="1" xfId="0" applyNumberFormat="1" applyBorder="1" applyAlignment="1">
      <alignment horizontal="right"/>
    </xf>
    <xf numFmtId="0" fontId="3" fillId="2" borderId="5" xfId="0" applyFont="1" applyFill="1" applyBorder="1" applyAlignment="1">
      <alignment horizontal="right"/>
    </xf>
    <xf numFmtId="177" fontId="3" fillId="2" borderId="5" xfId="0" applyNumberFormat="1" applyFont="1" applyFill="1" applyBorder="1" applyAlignment="1">
      <alignment horizontal="center"/>
    </xf>
    <xf numFmtId="0" fontId="3" fillId="2" borderId="5" xfId="0" applyFont="1" applyFill="1" applyBorder="1" applyAlignment="1">
      <alignment wrapText="1"/>
    </xf>
    <xf numFmtId="0" fontId="0" fillId="0" borderId="1" xfId="0" applyBorder="1"/>
    <xf numFmtId="0" fontId="0" fillId="2" borderId="6" xfId="0" applyFill="1" applyBorder="1"/>
    <xf numFmtId="0" fontId="3" fillId="2" borderId="6" xfId="0" applyFont="1" applyFill="1" applyBorder="1" applyAlignment="1">
      <alignment horizontal="right"/>
    </xf>
    <xf numFmtId="0" fontId="3" fillId="2" borderId="6" xfId="0" applyFont="1" applyFill="1" applyBorder="1" applyAlignment="1">
      <alignment wrapText="1"/>
    </xf>
    <xf numFmtId="177" fontId="3" fillId="2" borderId="6" xfId="0" applyNumberFormat="1" applyFont="1" applyFill="1" applyBorder="1" applyAlignment="1">
      <alignment horizontal="center"/>
    </xf>
    <xf numFmtId="0" fontId="0" fillId="0" borderId="1" xfId="0" applyBorder="1" applyAlignment="1">
      <alignment horizontal="right"/>
    </xf>
    <xf numFmtId="0" fontId="0" fillId="0" borderId="1" xfId="0" applyBorder="1" applyAlignment="1">
      <alignment wrapText="1"/>
    </xf>
    <xf numFmtId="0" fontId="0" fillId="0" borderId="1" xfId="0" applyBorder="1" applyAlignment="1">
      <alignment horizontal="center"/>
    </xf>
    <xf numFmtId="178" fontId="0" fillId="0" borderId="1" xfId="0" applyNumberFormat="1" applyBorder="1" applyAlignment="1">
      <alignment horizontal="center"/>
    </xf>
    <xf numFmtId="177" fontId="0" fillId="4" borderId="1" xfId="0" applyNumberFormat="1" applyFill="1" applyBorder="1" applyAlignment="1" applyProtection="1">
      <alignment horizontal="center"/>
      <protection locked="0"/>
    </xf>
    <xf numFmtId="177" fontId="0" fillId="0" borderId="1" xfId="0" applyNumberFormat="1" applyBorder="1" applyAlignment="1">
      <alignment horizontal="center"/>
    </xf>
    <xf numFmtId="0" fontId="0" fillId="0" borderId="5" xfId="0" applyBorder="1" applyAlignment="1">
      <alignment vertical="top"/>
    </xf>
    <xf numFmtId="0" fontId="0" fillId="0" borderId="1" xfId="0" applyBorder="1" applyAlignment="1">
      <alignment horizontal="left" vertical="center" wrapText="1"/>
    </xf>
    <xf numFmtId="0" fontId="0" fillId="0" borderId="0" xfId="0" applyAlignment="1">
      <alignment vertical="top"/>
    </xf>
    <xf numFmtId="0" fontId="6" fillId="0" borderId="1" xfId="0" applyFont="1" applyBorder="1" applyAlignment="1">
      <alignment horizontal="left" vertical="center" wrapText="1"/>
    </xf>
    <xf numFmtId="177" fontId="3" fillId="2" borderId="0" xfId="0" applyNumberFormat="1" applyFont="1" applyFill="1" applyAlignment="1">
      <alignment horizontal="center"/>
    </xf>
    <xf numFmtId="0" fontId="3" fillId="2" borderId="2" xfId="0" applyFont="1" applyFill="1" applyBorder="1" applyAlignment="1">
      <alignment horizontal="right"/>
    </xf>
    <xf numFmtId="177" fontId="3" fillId="2" borderId="2" xfId="0" applyNumberFormat="1" applyFont="1" applyFill="1" applyBorder="1" applyAlignment="1">
      <alignment horizontal="center"/>
    </xf>
    <xf numFmtId="177" fontId="0" fillId="2" borderId="1" xfId="0" applyNumberFormat="1" applyFill="1" applyBorder="1" applyAlignment="1">
      <alignment horizontal="center"/>
    </xf>
    <xf numFmtId="0" fontId="0" fillId="0" borderId="1" xfId="0" applyBorder="1" applyAlignment="1" quotePrefix="1">
      <alignment horizontal="left" vertical="center" wrapText="1"/>
    </xf>
    <xf numFmtId="0" fontId="6" fillId="0" borderId="1" xfId="0" applyFont="1" applyBorder="1" applyAlignment="1" quotePrefix="1">
      <alignment horizontal="left" vertical="center" wrapText="1"/>
    </xf>
  </cellXfs>
  <cellStyles count="6">
    <cellStyle name="Normal" xfId="0"/>
    <cellStyle name="Percent" xfId="15"/>
    <cellStyle name="Currency" xfId="16"/>
    <cellStyle name="Currency [0]" xfId="17"/>
    <cellStyle name="Comma" xfId="18"/>
    <cellStyle name="Comma [0]" xfId="19"/>
  </cell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styles" Target="styles.xml" /><Relationship Id="rId31" Type="http://schemas.openxmlformats.org/officeDocument/2006/relationships/sharedStrings" Target="sharedStrings.xml" /><Relationship Id="rId32" Type="http://schemas.openxmlformats.org/officeDocument/2006/relationships/theme" Target="theme/theme1.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_rels/drawing10.xml.rels><?xml version="1.0" encoding="utf-8" standalone="yes"?><Relationships xmlns="http://schemas.openxmlformats.org/package/2006/relationships"><Relationship Id="rId1" Type="http://schemas.openxmlformats.org/officeDocument/2006/relationships/image" Target="../media/image1.png" /></Relationships>
</file>

<file path=xl/drawings/_rels/drawing11.xml.rels><?xml version="1.0" encoding="utf-8" standalone="yes"?><Relationships xmlns="http://schemas.openxmlformats.org/package/2006/relationships"><Relationship Id="rId1" Type="http://schemas.openxmlformats.org/officeDocument/2006/relationships/image" Target="../media/image1.png" /></Relationships>
</file>

<file path=xl/drawings/_rels/drawing12.xml.rels><?xml version="1.0" encoding="utf-8" standalone="yes"?><Relationships xmlns="http://schemas.openxmlformats.org/package/2006/relationships"><Relationship Id="rId1" Type="http://schemas.openxmlformats.org/officeDocument/2006/relationships/image" Target="../media/image1.png" /></Relationships>
</file>

<file path=xl/drawings/_rels/drawing13.xml.rels><?xml version="1.0" encoding="utf-8" standalone="yes"?><Relationships xmlns="http://schemas.openxmlformats.org/package/2006/relationships"><Relationship Id="rId1" Type="http://schemas.openxmlformats.org/officeDocument/2006/relationships/image" Target="../media/image1.png" /></Relationships>
</file>

<file path=xl/drawings/_rels/drawing14.xml.rels><?xml version="1.0" encoding="utf-8" standalone="yes"?><Relationships xmlns="http://schemas.openxmlformats.org/package/2006/relationships"><Relationship Id="rId1" Type="http://schemas.openxmlformats.org/officeDocument/2006/relationships/image" Target="../media/image1.png" /></Relationships>
</file>

<file path=xl/drawings/_rels/drawing15.xml.rels><?xml version="1.0" encoding="utf-8" standalone="yes"?><Relationships xmlns="http://schemas.openxmlformats.org/package/2006/relationships"><Relationship Id="rId1" Type="http://schemas.openxmlformats.org/officeDocument/2006/relationships/image" Target="../media/image1.png" /></Relationships>
</file>

<file path=xl/drawings/_rels/drawing16.xml.rels><?xml version="1.0" encoding="utf-8" standalone="yes"?><Relationships xmlns="http://schemas.openxmlformats.org/package/2006/relationships"><Relationship Id="rId1" Type="http://schemas.openxmlformats.org/officeDocument/2006/relationships/image" Target="../media/image1.png" /></Relationships>
</file>

<file path=xl/drawings/_rels/drawing17.xml.rels><?xml version="1.0" encoding="utf-8" standalone="yes"?><Relationships xmlns="http://schemas.openxmlformats.org/package/2006/relationships"><Relationship Id="rId1" Type="http://schemas.openxmlformats.org/officeDocument/2006/relationships/image" Target="../media/image1.png" /></Relationships>
</file>

<file path=xl/drawings/_rels/drawing18.xml.rels><?xml version="1.0" encoding="utf-8" standalone="yes"?><Relationships xmlns="http://schemas.openxmlformats.org/package/2006/relationships"><Relationship Id="rId1" Type="http://schemas.openxmlformats.org/officeDocument/2006/relationships/image" Target="../media/image1.png" /></Relationships>
</file>

<file path=xl/drawings/_rels/drawing19.xml.rels><?xml version="1.0" encoding="utf-8" standalone="yes"?><Relationships xmlns="http://schemas.openxmlformats.org/package/2006/relationships"><Relationship Id="rId1" Type="http://schemas.openxmlformats.org/officeDocument/2006/relationships/image" Target="../media/image1.png" /></Relationships>
</file>

<file path=xl/drawings/_rels/drawing2.xml.rels><?xml version="1.0" encoding="utf-8" standalone="yes"?><Relationships xmlns="http://schemas.openxmlformats.org/package/2006/relationships"><Relationship Id="rId1" Type="http://schemas.openxmlformats.org/officeDocument/2006/relationships/image" Target="../media/image1.png" /></Relationships>
</file>

<file path=xl/drawings/_rels/drawing20.xml.rels><?xml version="1.0" encoding="utf-8" standalone="yes"?><Relationships xmlns="http://schemas.openxmlformats.org/package/2006/relationships"><Relationship Id="rId1" Type="http://schemas.openxmlformats.org/officeDocument/2006/relationships/image" Target="../media/image1.png" /></Relationships>
</file>

<file path=xl/drawings/_rels/drawing21.xml.rels><?xml version="1.0" encoding="utf-8" standalone="yes"?><Relationships xmlns="http://schemas.openxmlformats.org/package/2006/relationships"><Relationship Id="rId1" Type="http://schemas.openxmlformats.org/officeDocument/2006/relationships/image" Target="../media/image1.png" /></Relationships>
</file>

<file path=xl/drawings/_rels/drawing22.xml.rels><?xml version="1.0" encoding="utf-8" standalone="yes"?><Relationships xmlns="http://schemas.openxmlformats.org/package/2006/relationships"><Relationship Id="rId1" Type="http://schemas.openxmlformats.org/officeDocument/2006/relationships/image" Target="../media/image1.png" /></Relationships>
</file>

<file path=xl/drawings/_rels/drawing23.xml.rels><?xml version="1.0" encoding="utf-8" standalone="yes"?><Relationships xmlns="http://schemas.openxmlformats.org/package/2006/relationships"><Relationship Id="rId1" Type="http://schemas.openxmlformats.org/officeDocument/2006/relationships/image" Target="../media/image1.png" /></Relationships>
</file>

<file path=xl/drawings/_rels/drawing24.xml.rels><?xml version="1.0" encoding="utf-8" standalone="yes"?><Relationships xmlns="http://schemas.openxmlformats.org/package/2006/relationships"><Relationship Id="rId1" Type="http://schemas.openxmlformats.org/officeDocument/2006/relationships/image" Target="../media/image1.png" /></Relationships>
</file>

<file path=xl/drawings/_rels/drawing25.xml.rels><?xml version="1.0" encoding="utf-8" standalone="yes"?><Relationships xmlns="http://schemas.openxmlformats.org/package/2006/relationships"><Relationship Id="rId1" Type="http://schemas.openxmlformats.org/officeDocument/2006/relationships/image" Target="../media/image1.png" /></Relationships>
</file>

<file path=xl/drawings/_rels/drawing26.xml.rels><?xml version="1.0" encoding="utf-8" standalone="yes"?><Relationships xmlns="http://schemas.openxmlformats.org/package/2006/relationships"><Relationship Id="rId1" Type="http://schemas.openxmlformats.org/officeDocument/2006/relationships/image" Target="../media/image1.png" /></Relationships>
</file>

<file path=xl/drawings/_rels/drawing27.xml.rels><?xml version="1.0" encoding="utf-8" standalone="yes"?><Relationships xmlns="http://schemas.openxmlformats.org/package/2006/relationships"><Relationship Id="rId1" Type="http://schemas.openxmlformats.org/officeDocument/2006/relationships/image" Target="../media/image1.png" /></Relationships>
</file>

<file path=xl/drawings/_rels/drawing28.xml.rels><?xml version="1.0" encoding="utf-8" standalone="yes"?><Relationships xmlns="http://schemas.openxmlformats.org/package/2006/relationships"><Relationship Id="rId1" Type="http://schemas.openxmlformats.org/officeDocument/2006/relationships/image" Target="../media/image1.png" /></Relationships>
</file>

<file path=xl/drawings/_rels/drawing29.xml.rels><?xml version="1.0" encoding="utf-8" standalone="yes"?><Relationships xmlns="http://schemas.openxmlformats.org/package/2006/relationships"><Relationship Id="rId1" Type="http://schemas.openxmlformats.org/officeDocument/2006/relationships/image" Target="../media/image1.png" /></Relationships>
</file>

<file path=xl/drawings/_rels/drawing3.xml.rels><?xml version="1.0" encoding="utf-8" standalone="yes"?><Relationships xmlns="http://schemas.openxmlformats.org/package/2006/relationships"><Relationship Id="rId1" Type="http://schemas.openxmlformats.org/officeDocument/2006/relationships/image" Target="../media/image1.png" /></Relationships>
</file>

<file path=xl/drawings/_rels/drawing4.xml.rels><?xml version="1.0" encoding="utf-8" standalone="yes"?><Relationships xmlns="http://schemas.openxmlformats.org/package/2006/relationships"><Relationship Id="rId1" Type="http://schemas.openxmlformats.org/officeDocument/2006/relationships/image" Target="../media/image1.png" /></Relationships>
</file>

<file path=xl/drawings/_rels/drawing5.xml.rels><?xml version="1.0" encoding="utf-8" standalone="yes"?><Relationships xmlns="http://schemas.openxmlformats.org/package/2006/relationships"><Relationship Id="rId1" Type="http://schemas.openxmlformats.org/officeDocument/2006/relationships/image" Target="../media/image1.png" /></Relationships>
</file>

<file path=xl/drawings/_rels/drawing6.xml.rels><?xml version="1.0" encoding="utf-8" standalone="yes"?><Relationships xmlns="http://schemas.openxmlformats.org/package/2006/relationships"><Relationship Id="rId1" Type="http://schemas.openxmlformats.org/officeDocument/2006/relationships/image" Target="../media/image1.png" /></Relationships>
</file>

<file path=xl/drawings/_rels/drawing7.xml.rels><?xml version="1.0" encoding="utf-8" standalone="yes"?><Relationships xmlns="http://schemas.openxmlformats.org/package/2006/relationships"><Relationship Id="rId1" Type="http://schemas.openxmlformats.org/officeDocument/2006/relationships/image" Target="../media/image1.png" /></Relationships>
</file>

<file path=xl/drawings/_rels/drawing8.xml.rels><?xml version="1.0" encoding="utf-8" standalone="yes"?><Relationships xmlns="http://schemas.openxmlformats.org/package/2006/relationships"><Relationship Id="rId1" Type="http://schemas.openxmlformats.org/officeDocument/2006/relationships/image" Target="../media/image1.png" /></Relationships>
</file>

<file path=xl/drawings/_rels/drawing9.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28575</xdr:rowOff>
    </xdr:from>
    <xdr:to>
      <xdr:col>0</xdr:col>
      <xdr:colOff>1390650</xdr:colOff>
      <xdr:row>3</xdr:row>
      <xdr:rowOff>28575</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57150" y="28575"/>
          <a:ext cx="1343025" cy="581025"/>
        </a:xfrm>
        <a:prstGeom prst="rect">
          <a:avLst/>
        </a:prstGeom>
        <a:noFill/>
        <a:ln w="9525" cmpd="sng">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10.xml"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1.xml"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 /></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5.xml" /></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6.xml" /></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17.xml" /></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8.xml" /></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19.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20.xml.rels><?xml version="1.0" encoding="utf-8" standalone="yes"?><Relationships xmlns="http://schemas.openxmlformats.org/package/2006/relationships"><Relationship Id="rId1" Type="http://schemas.openxmlformats.org/officeDocument/2006/relationships/drawing" Target="../drawings/drawing20.xml" /></Relationships>
</file>

<file path=xl/worksheets/_rels/sheet21.xml.rels><?xml version="1.0" encoding="utf-8" standalone="yes"?><Relationships xmlns="http://schemas.openxmlformats.org/package/2006/relationships"><Relationship Id="rId1" Type="http://schemas.openxmlformats.org/officeDocument/2006/relationships/drawing" Target="../drawings/drawing21.xml" /></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22.xml" /></Relationships>
</file>

<file path=xl/worksheets/_rels/sheet23.xml.rels><?xml version="1.0" encoding="utf-8" standalone="yes"?><Relationships xmlns="http://schemas.openxmlformats.org/package/2006/relationships"><Relationship Id="rId1" Type="http://schemas.openxmlformats.org/officeDocument/2006/relationships/drawing" Target="../drawings/drawing23.xml" /></Relationships>
</file>

<file path=xl/worksheets/_rels/sheet24.xml.rels><?xml version="1.0" encoding="utf-8" standalone="yes"?><Relationships xmlns="http://schemas.openxmlformats.org/package/2006/relationships"><Relationship Id="rId1" Type="http://schemas.openxmlformats.org/officeDocument/2006/relationships/drawing" Target="../drawings/drawing24.xml" /></Relationships>
</file>

<file path=xl/worksheets/_rels/sheet25.xml.rels><?xml version="1.0" encoding="utf-8" standalone="yes"?><Relationships xmlns="http://schemas.openxmlformats.org/package/2006/relationships"><Relationship Id="rId1" Type="http://schemas.openxmlformats.org/officeDocument/2006/relationships/drawing" Target="../drawings/drawing25.xml" /></Relationships>
</file>

<file path=xl/worksheets/_rels/sheet26.xml.rels><?xml version="1.0" encoding="utf-8" standalone="yes"?><Relationships xmlns="http://schemas.openxmlformats.org/package/2006/relationships"><Relationship Id="rId1" Type="http://schemas.openxmlformats.org/officeDocument/2006/relationships/drawing" Target="../drawings/drawing26.xml" /></Relationships>
</file>

<file path=xl/worksheets/_rels/sheet27.xml.rels><?xml version="1.0" encoding="utf-8" standalone="yes"?><Relationships xmlns="http://schemas.openxmlformats.org/package/2006/relationships"><Relationship Id="rId1" Type="http://schemas.openxmlformats.org/officeDocument/2006/relationships/drawing" Target="../drawings/drawing27.xml" /></Relationships>
</file>

<file path=xl/worksheets/_rels/sheet28.xml.rels><?xml version="1.0" encoding="utf-8" standalone="yes"?><Relationships xmlns="http://schemas.openxmlformats.org/package/2006/relationships"><Relationship Id="rId1" Type="http://schemas.openxmlformats.org/officeDocument/2006/relationships/drawing" Target="../drawings/drawing28.xml" /></Relationships>
</file>

<file path=xl/worksheets/_rels/sheet29.xml.rels><?xml version="1.0" encoding="utf-8" standalone="yes"?><Relationships xmlns="http://schemas.openxmlformats.org/package/2006/relationships"><Relationship Id="rId1" Type="http://schemas.openxmlformats.org/officeDocument/2006/relationships/drawing" Target="../drawings/drawing29.xml"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sheetPr>
    <pageSetUpPr fitToPage="1"/>
  </sheetPr>
  <dimension ref="A1:E42"/>
  <sheetViews>
    <sheetView tabSelected="1" workbookViewId="0" topLeftCell="A1"/>
  </sheetViews>
  <sheetFormatPr defaultColWidth="9.14285714285714" defaultRowHeight="12.75" customHeight="1"/>
  <cols>
    <col min="1" max="1" width="25.7142857142857" customWidth="1"/>
    <col min="2" max="2" width="66.7142857142857" customWidth="1"/>
    <col min="3" max="5" width="20.7142857142857" customWidth="1"/>
  </cols>
  <sheetData>
    <row r="1" spans="1:5" ht="12.75" customHeight="1">
      <c r="A1" s="1"/>
      <c s="1"/>
      <c s="1"/>
      <c s="1"/>
      <c s="1"/>
    </row>
    <row r="2" spans="1:5" ht="12.75" customHeight="1">
      <c r="A2" s="1"/>
      <c s="2" t="s">
        <v>0</v>
      </c>
      <c s="1"/>
      <c s="1"/>
      <c s="1"/>
    </row>
    <row r="3" spans="1:5" ht="20" customHeight="1">
      <c r="A3" s="1"/>
      <c s="1"/>
      <c s="1"/>
      <c s="1"/>
      <c s="1"/>
    </row>
    <row r="4" spans="1:5" ht="20" customHeight="1">
      <c r="A4" s="1"/>
      <c s="3" t="s">
        <v>1</v>
      </c>
      <c s="1"/>
      <c s="1"/>
      <c s="1"/>
    </row>
    <row r="5" spans="1:5" ht="12.75" customHeight="1">
      <c r="A5" s="1"/>
      <c s="1" t="s">
        <v>2</v>
      </c>
      <c s="1"/>
      <c s="1"/>
      <c s="1"/>
    </row>
    <row r="6" spans="1:5" ht="12.75" customHeight="1">
      <c r="A6" s="1"/>
      <c s="4" t="s">
        <v>3</v>
      </c>
      <c s="7">
        <f>0+C10+C15+C18+C19+C20+C21+C22+C23+C24+C25+C28+C29+C30+C31+C36+C40+C41+C42</f>
      </c>
      <c s="1"/>
      <c s="1"/>
    </row>
    <row r="7" spans="1:5" ht="12.75" customHeight="1">
      <c r="A7" s="1"/>
      <c s="4" t="s">
        <v>4</v>
      </c>
      <c s="7">
        <f>0+E10+E15+E18+E19+E20+E21+E22+E23+E24+E25+E28+E29+E30+E31+E36+E40+E41+E42</f>
      </c>
      <c s="1"/>
      <c s="1"/>
    </row>
    <row r="8" spans="1:5" ht="12.75" customHeight="1">
      <c r="A8" s="6"/>
      <c s="6"/>
      <c s="6"/>
      <c s="6"/>
      <c s="6"/>
    </row>
    <row r="9" spans="1:5" ht="12.75" customHeight="1">
      <c r="A9" s="5" t="s">
        <v>5</v>
      </c>
      <c s="5" t="s">
        <v>6</v>
      </c>
      <c s="5" t="s">
        <v>7</v>
      </c>
      <c s="5" t="s">
        <v>8</v>
      </c>
      <c s="5" t="s">
        <v>9</v>
      </c>
    </row>
    <row r="10" spans="1:5" ht="12.75" customHeight="1">
      <c r="A10" s="19" t="s">
        <v>18</v>
      </c>
      <c s="19" t="s">
        <v>19</v>
      </c>
      <c s="20">
        <f>0+C11+C12+C13+C14</f>
      </c>
      <c s="20">
        <f>0+D11+D12+D13+D14</f>
      </c>
      <c s="20">
        <f>0+E11+E12+E13+E14</f>
      </c>
    </row>
    <row r="11" spans="1:5" ht="12.75" customHeight="1">
      <c r="A11" s="21" t="s">
        <v>48</v>
      </c>
      <c s="21" t="s">
        <v>28</v>
      </c>
      <c s="22">
        <f>'SO 10-01_SO 10-01.1'!I3</f>
      </c>
      <c s="22">
        <f>'SO 10-01_SO 10-01.1'!O2</f>
      </c>
      <c s="22">
        <f>C11+D11</f>
      </c>
    </row>
    <row r="12" spans="1:5" ht="12.75" customHeight="1">
      <c r="A12" s="21" t="s">
        <v>85</v>
      </c>
      <c s="21" t="s">
        <v>84</v>
      </c>
      <c s="22">
        <f>'SO 10-01_SO 10-01.2'!I3</f>
      </c>
      <c s="22">
        <f>'SO 10-01_SO 10-01.2'!O2</f>
      </c>
      <c s="22">
        <f>C12+D12</f>
      </c>
    </row>
    <row r="13" spans="1:5" ht="12.75" customHeight="1">
      <c r="A13" s="21" t="s">
        <v>143</v>
      </c>
      <c s="21" t="s">
        <v>142</v>
      </c>
      <c s="22">
        <f>'SO 10-01_SO 10-01.3'!I3</f>
      </c>
      <c s="22">
        <f>'SO 10-01_SO 10-01.3'!O2</f>
      </c>
      <c s="22">
        <f>C13+D13</f>
      </c>
    </row>
    <row r="14" spans="1:5" ht="12.75" customHeight="1">
      <c r="A14" s="21" t="s">
        <v>209</v>
      </c>
      <c s="21" t="s">
        <v>208</v>
      </c>
      <c s="22">
        <f>'SO 10-01_SO 10-01.4'!I3</f>
      </c>
      <c s="22">
        <f>'SO 10-01_SO 10-01.4'!O2</f>
      </c>
      <c s="22">
        <f>C14+D14</f>
      </c>
    </row>
    <row r="15" spans="1:5" ht="12.75" customHeight="1">
      <c r="A15" s="19" t="s">
        <v>218</v>
      </c>
      <c s="19" t="s">
        <v>219</v>
      </c>
      <c s="20">
        <f>0+C16+C17</f>
      </c>
      <c s="20">
        <f>0+D16+D17</f>
      </c>
      <c s="20">
        <f>0+E16+E17</f>
      </c>
    </row>
    <row r="16" spans="1:5" ht="12.75" customHeight="1">
      <c r="A16" s="21" t="s">
        <v>222</v>
      </c>
      <c s="21" t="s">
        <v>221</v>
      </c>
      <c s="22">
        <f>'SO 11-01_SO 11-01.1'!I3</f>
      </c>
      <c s="22">
        <f>'SO 11-01_SO 11-01.1'!O2</f>
      </c>
      <c s="22">
        <f>C16+D16</f>
      </c>
    </row>
    <row r="17" spans="1:5" ht="12.75" customHeight="1">
      <c r="A17" s="21" t="s">
        <v>622</v>
      </c>
      <c s="21" t="s">
        <v>621</v>
      </c>
      <c s="22">
        <f>'SO 11-01_SO 11-01.2'!I3</f>
      </c>
      <c s="22">
        <f>'SO 11-01_SO 11-01.2'!O2</f>
      </c>
      <c s="22">
        <f>C17+D17</f>
      </c>
    </row>
    <row r="18" spans="1:5" ht="12.75" customHeight="1">
      <c r="A18" s="19" t="s">
        <v>788</v>
      </c>
      <c s="19" t="s">
        <v>789</v>
      </c>
      <c s="20">
        <f>'SO 12-01'!I3</f>
      </c>
      <c s="20">
        <f>'SO 12-01'!O2</f>
      </c>
      <c s="20">
        <f>C18+D18</f>
      </c>
    </row>
    <row r="19" spans="1:5" ht="12.75" customHeight="1">
      <c r="A19" s="19" t="s">
        <v>903</v>
      </c>
      <c s="19" t="s">
        <v>904</v>
      </c>
      <c s="20">
        <f>'SO 15-01'!I3</f>
      </c>
      <c s="20">
        <f>'SO 15-01'!O2</f>
      </c>
      <c s="20">
        <f>C19+D19</f>
      </c>
    </row>
    <row r="20" spans="1:5" ht="12.75" customHeight="1">
      <c r="A20" s="19" t="s">
        <v>1038</v>
      </c>
      <c s="19" t="s">
        <v>1039</v>
      </c>
      <c s="20">
        <f>'SO 15-02'!I3</f>
      </c>
      <c s="20">
        <f>'SO 15-02'!O2</f>
      </c>
      <c s="20">
        <f>C20+D20</f>
      </c>
    </row>
    <row r="21" spans="1:5" ht="12.75" customHeight="1">
      <c r="A21" s="19" t="s">
        <v>1084</v>
      </c>
      <c s="19" t="s">
        <v>1085</v>
      </c>
      <c s="20">
        <f>'SO 15-03'!I3</f>
      </c>
      <c s="20">
        <f>'SO 15-03'!O2</f>
      </c>
      <c s="20">
        <f>C21+D21</f>
      </c>
    </row>
    <row r="22" spans="1:5" ht="12.75" customHeight="1">
      <c r="A22" s="19" t="s">
        <v>1120</v>
      </c>
      <c s="19" t="s">
        <v>1121</v>
      </c>
      <c s="20">
        <f>'SO 15-21'!I3</f>
      </c>
      <c s="20">
        <f>'SO 15-21'!O2</f>
      </c>
      <c s="20">
        <f>C22+D22</f>
      </c>
    </row>
    <row r="23" spans="1:5" ht="12.75" customHeight="1">
      <c r="A23" s="19" t="s">
        <v>1202</v>
      </c>
      <c s="19" t="s">
        <v>1203</v>
      </c>
      <c s="20">
        <f>'SO 15-61'!I3</f>
      </c>
      <c s="20">
        <f>'SO 15-61'!O2</f>
      </c>
      <c s="20">
        <f>C23+D23</f>
      </c>
    </row>
    <row r="24" spans="1:5" ht="12.75" customHeight="1">
      <c r="A24" s="19" t="s">
        <v>1311</v>
      </c>
      <c s="19" t="s">
        <v>1312</v>
      </c>
      <c s="20">
        <f>'SO 16-31'!I3</f>
      </c>
      <c s="20">
        <f>'SO 16-31'!O2</f>
      </c>
      <c s="20">
        <f>C24+D24</f>
      </c>
    </row>
    <row r="25" spans="1:5" ht="12.75" customHeight="1">
      <c r="A25" s="19" t="s">
        <v>1760</v>
      </c>
      <c s="19" t="s">
        <v>1761</v>
      </c>
      <c s="20">
        <f>0+C26+C27</f>
      </c>
      <c s="20">
        <f>0+D26+D27</f>
      </c>
      <c s="20">
        <f>0+E26+E27</f>
      </c>
    </row>
    <row r="26" spans="1:5" ht="12.75" customHeight="1">
      <c r="A26" s="21" t="s">
        <v>1764</v>
      </c>
      <c s="21" t="s">
        <v>1763</v>
      </c>
      <c s="22">
        <f>'SO 16-61_SO 16-61.1'!I3</f>
      </c>
      <c s="22">
        <f>'SO 16-61_SO 16-61.1'!O2</f>
      </c>
      <c s="22">
        <f>C26+D26</f>
      </c>
    </row>
    <row r="27" spans="1:5" ht="12.75" customHeight="1">
      <c r="A27" s="21" t="s">
        <v>2060</v>
      </c>
      <c s="21" t="s">
        <v>2059</v>
      </c>
      <c s="22">
        <f>'SO 16-61_SO 16-61.2'!I3</f>
      </c>
      <c s="22">
        <f>'SO 16-61_SO 16-61.2'!O2</f>
      </c>
      <c s="22">
        <f>C27+D27</f>
      </c>
    </row>
    <row r="28" spans="1:5" ht="12.75" customHeight="1">
      <c r="A28" s="19" t="s">
        <v>2193</v>
      </c>
      <c s="19" t="s">
        <v>2194</v>
      </c>
      <c s="20">
        <f>'SO 18-01'!I3</f>
      </c>
      <c s="20">
        <f>'SO 18-01'!O2</f>
      </c>
      <c s="20">
        <f>C28+D28</f>
      </c>
    </row>
    <row r="29" spans="1:5" ht="12.75" customHeight="1">
      <c r="A29" s="19" t="s">
        <v>2396</v>
      </c>
      <c s="19" t="s">
        <v>2397</v>
      </c>
      <c s="20">
        <f>'SO 18-02'!I3</f>
      </c>
      <c s="20">
        <f>'SO 18-02'!O2</f>
      </c>
      <c s="20">
        <f>C29+D29</f>
      </c>
    </row>
    <row r="30" spans="1:5" ht="12.75" customHeight="1">
      <c r="A30" s="19" t="s">
        <v>2879</v>
      </c>
      <c s="19" t="s">
        <v>2880</v>
      </c>
      <c s="20">
        <f>'SO 18-03'!I3</f>
      </c>
      <c s="20">
        <f>'SO 18-03'!O2</f>
      </c>
      <c s="20">
        <f>C30+D30</f>
      </c>
    </row>
    <row r="31" spans="1:5" ht="12.75" customHeight="1">
      <c r="A31" s="19" t="s">
        <v>2984</v>
      </c>
      <c s="19" t="s">
        <v>2985</v>
      </c>
      <c s="20">
        <f>0+C32+C33+C34+C35</f>
      </c>
      <c s="20">
        <f>0+D32+D33+D34+D35</f>
      </c>
      <c s="20">
        <f>0+E32+E33+E34+E35</f>
      </c>
    </row>
    <row r="32" spans="1:5" ht="12.75" customHeight="1">
      <c r="A32" s="21" t="s">
        <v>2988</v>
      </c>
      <c s="21" t="s">
        <v>2987</v>
      </c>
      <c s="22">
        <f>'SO 18-51_SO 18-51.0'!I3</f>
      </c>
      <c s="22">
        <f>'SO 18-51_SO 18-51.0'!O2</f>
      </c>
      <c s="22">
        <f>C32+D32</f>
      </c>
    </row>
    <row r="33" spans="1:5" ht="12.75" customHeight="1">
      <c r="A33" s="21" t="s">
        <v>3047</v>
      </c>
      <c s="21" t="s">
        <v>3046</v>
      </c>
      <c s="22">
        <f>'SO 18-51_SO 18-51.1'!I3</f>
      </c>
      <c s="22">
        <f>'SO 18-51_SO 18-51.1'!O2</f>
      </c>
      <c s="22">
        <f>C33+D33</f>
      </c>
    </row>
    <row r="34" spans="1:5" ht="12.75" customHeight="1">
      <c r="A34" s="21" t="s">
        <v>3111</v>
      </c>
      <c s="21" t="s">
        <v>3110</v>
      </c>
      <c s="22">
        <f>'SO 18-51_SO 18-51.2'!I3</f>
      </c>
      <c s="22">
        <f>'SO 18-51_SO 18-51.2'!O2</f>
      </c>
      <c s="22">
        <f>C34+D34</f>
      </c>
    </row>
    <row r="35" spans="1:5" ht="12.75" customHeight="1">
      <c r="A35" s="21" t="s">
        <v>3134</v>
      </c>
      <c s="21" t="s">
        <v>3133</v>
      </c>
      <c s="22">
        <f>'SO 18-51_SO 18-51.3'!I3</f>
      </c>
      <c s="22">
        <f>'SO 18-51_SO 18-51.3'!O2</f>
      </c>
      <c s="22">
        <f>C35+D35</f>
      </c>
    </row>
    <row r="36" spans="1:5" ht="12.75" customHeight="1">
      <c r="A36" s="19" t="s">
        <v>3158</v>
      </c>
      <c s="19" t="s">
        <v>3159</v>
      </c>
      <c s="20">
        <f>0+C37+C38+C39</f>
      </c>
      <c s="20">
        <f>0+D37+D38+D39</f>
      </c>
      <c s="20">
        <f>0+E37+E38+E39</f>
      </c>
    </row>
    <row r="37" spans="1:5" ht="12.75" customHeight="1">
      <c r="A37" s="21" t="s">
        <v>3162</v>
      </c>
      <c s="21" t="s">
        <v>3161</v>
      </c>
      <c s="22">
        <f>'SO 18-91_SO 18-91.1'!I3</f>
      </c>
      <c s="22">
        <f>'SO 18-91_SO 18-91.1'!O2</f>
      </c>
      <c s="22">
        <f>C37+D37</f>
      </c>
    </row>
    <row r="38" spans="1:5" ht="12.75" customHeight="1">
      <c r="A38" s="21" t="s">
        <v>3242</v>
      </c>
      <c s="21" t="s">
        <v>3241</v>
      </c>
      <c s="22">
        <f>'SO 18-91_SO 18-91.2'!I3</f>
      </c>
      <c s="22">
        <f>'SO 18-91_SO 18-91.2'!O2</f>
      </c>
      <c s="22">
        <f>C38+D38</f>
      </c>
    </row>
    <row r="39" spans="1:5" ht="12.75" customHeight="1">
      <c r="A39" s="21" t="s">
        <v>3261</v>
      </c>
      <c s="21" t="s">
        <v>3260</v>
      </c>
      <c s="22">
        <f>'SO 18-91_SO 18-91.3'!I3</f>
      </c>
      <c s="22">
        <f>'SO 18-91_SO 18-91.3'!O2</f>
      </c>
      <c s="22">
        <f>C39+D39</f>
      </c>
    </row>
    <row r="40" spans="1:5" ht="12.75" customHeight="1">
      <c r="A40" s="19" t="s">
        <v>3348</v>
      </c>
      <c s="19" t="s">
        <v>3349</v>
      </c>
      <c s="20">
        <f>'SO 31-01'!I3</f>
      </c>
      <c s="20">
        <f>'SO 31-01'!O2</f>
      </c>
      <c s="20">
        <f>C40+D40</f>
      </c>
    </row>
    <row r="41" spans="1:5" ht="12.75" customHeight="1">
      <c r="A41" s="19" t="s">
        <v>3489</v>
      </c>
      <c s="19" t="s">
        <v>3490</v>
      </c>
      <c s="20">
        <f>'SO 36-01'!I3</f>
      </c>
      <c s="20">
        <f>'SO 36-01'!O2</f>
      </c>
      <c s="20">
        <f>C41+D41</f>
      </c>
    </row>
    <row r="42" spans="1:5" ht="12.75" customHeight="1">
      <c r="A42" s="19" t="s">
        <v>3518</v>
      </c>
      <c s="19" t="s">
        <v>3519</v>
      </c>
      <c s="20">
        <f>VRN!I3</f>
      </c>
      <c s="20">
        <f>VRN!O2</f>
      </c>
      <c s="20">
        <f>C42+D42</f>
      </c>
    </row>
  </sheetData>
  <sheetProtection password="E739" sheet="1" objects="1" scenarios="1"/>
  <mergeCells count="4">
    <mergeCell ref="A1:A3"/>
    <mergeCell ref="B2:B3"/>
    <mergeCell ref="B4:D4"/>
    <mergeCell ref="B5:D5"/>
  </mergeCells>
  <printOptions/>
  <pageMargins left="0.75" right="0.75" top="1" bottom="1" header="0.5" footer="0.5"/>
  <pageSetup fitToHeight="0" horizontalDpi="300" verticalDpi="300" orientation="portrait" paperSize="9"/>
  <drawing r:id="rId1"/>
</worksheet>
</file>

<file path=xl/worksheets/sheet10.xml><?xml version="1.0" encoding="utf-8"?>
<worksheet xmlns="http://schemas.openxmlformats.org/spreadsheetml/2006/main" xmlns:r="http://schemas.openxmlformats.org/officeDocument/2006/relationships">
  <sheetPr>
    <pageSetUpPr fitToPage="1"/>
  </sheetPr>
  <dimension ref="A1:R174"/>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0+O8+O25+O50+O55+O60+O165+O170</f>
      </c>
      <c t="s">
        <v>25</v>
      </c>
    </row>
    <row r="3" spans="1:16" ht="15" customHeight="1">
      <c r="A3" t="s">
        <v>11</v>
      </c>
      <c s="12" t="s">
        <v>13</v>
      </c>
      <c s="13" t="s">
        <v>14</v>
      </c>
      <c s="1"/>
      <c s="14" t="s">
        <v>15</v>
      </c>
      <c s="1"/>
      <c s="9"/>
      <c s="8" t="s">
        <v>1038</v>
      </c>
      <c s="44">
        <f>0+I8+I25+I50+I55+I60+I165+I170</f>
      </c>
      <c s="10"/>
      <c r="O3" t="s">
        <v>22</v>
      </c>
      <c t="s">
        <v>26</v>
      </c>
    </row>
    <row r="4" spans="1:16" ht="15" customHeight="1">
      <c r="A4" t="s">
        <v>16</v>
      </c>
      <c s="16" t="s">
        <v>21</v>
      </c>
      <c s="17" t="s">
        <v>1038</v>
      </c>
      <c s="6"/>
      <c s="18" t="s">
        <v>1039</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f>
      </c>
      <c>
        <f>0+O9+O13+O17+O21</f>
      </c>
    </row>
    <row r="9" spans="1:16" ht="25.5">
      <c r="A9" s="26" t="s">
        <v>51</v>
      </c>
      <c s="31" t="s">
        <v>32</v>
      </c>
      <c s="31" t="s">
        <v>86</v>
      </c>
      <c s="26" t="s">
        <v>53</v>
      </c>
      <c s="32" t="s">
        <v>905</v>
      </c>
      <c s="33" t="s">
        <v>55</v>
      </c>
      <c s="34">
        <v>31.3</v>
      </c>
      <c s="35">
        <v>0</v>
      </c>
      <c s="36">
        <f>ROUND(ROUND(H9,2)*ROUND(G9,3),2)</f>
      </c>
      <c s="33" t="s">
        <v>906</v>
      </c>
      <c r="O9">
        <f>(I9*21)/100</f>
      </c>
      <c t="s">
        <v>26</v>
      </c>
    </row>
    <row r="10" spans="1:5" ht="12.75">
      <c r="A10" s="37" t="s">
        <v>57</v>
      </c>
      <c r="E10" s="38" t="s">
        <v>53</v>
      </c>
    </row>
    <row r="11" spans="1:5" ht="12.75">
      <c r="A11" s="39" t="s">
        <v>59</v>
      </c>
      <c r="E11" s="40" t="s">
        <v>907</v>
      </c>
    </row>
    <row r="12" spans="1:5" ht="140.25">
      <c r="A12" t="s">
        <v>61</v>
      </c>
      <c r="E12" s="38" t="s">
        <v>908</v>
      </c>
    </row>
    <row r="13" spans="1:16" ht="25.5">
      <c r="A13" s="26" t="s">
        <v>51</v>
      </c>
      <c s="31" t="s">
        <v>26</v>
      </c>
      <c s="31" t="s">
        <v>233</v>
      </c>
      <c s="26" t="s">
        <v>53</v>
      </c>
      <c s="32" t="s">
        <v>234</v>
      </c>
      <c s="33" t="s">
        <v>55</v>
      </c>
      <c s="34">
        <v>2.6</v>
      </c>
      <c s="35">
        <v>0</v>
      </c>
      <c s="36">
        <f>ROUND(ROUND(H13,2)*ROUND(G13,3),2)</f>
      </c>
      <c s="33" t="s">
        <v>906</v>
      </c>
      <c r="O13">
        <f>(I13*21)/100</f>
      </c>
      <c t="s">
        <v>26</v>
      </c>
    </row>
    <row r="14" spans="1:5" ht="12.75">
      <c r="A14" s="37" t="s">
        <v>57</v>
      </c>
      <c r="E14" s="38" t="s">
        <v>53</v>
      </c>
    </row>
    <row r="15" spans="1:5" ht="12.75">
      <c r="A15" s="39" t="s">
        <v>59</v>
      </c>
      <c r="E15" s="40" t="s">
        <v>907</v>
      </c>
    </row>
    <row r="16" spans="1:5" ht="140.25">
      <c r="A16" t="s">
        <v>61</v>
      </c>
      <c r="E16" s="38" t="s">
        <v>909</v>
      </c>
    </row>
    <row r="17" spans="1:16" ht="25.5">
      <c r="A17" s="26" t="s">
        <v>51</v>
      </c>
      <c s="31" t="s">
        <v>25</v>
      </c>
      <c s="31" t="s">
        <v>910</v>
      </c>
      <c s="26" t="s">
        <v>53</v>
      </c>
      <c s="32" t="s">
        <v>911</v>
      </c>
      <c s="33" t="s">
        <v>55</v>
      </c>
      <c s="34">
        <v>6.8</v>
      </c>
      <c s="35">
        <v>0</v>
      </c>
      <c s="36">
        <f>ROUND(ROUND(H17,2)*ROUND(G17,3),2)</f>
      </c>
      <c s="33" t="s">
        <v>906</v>
      </c>
      <c r="O17">
        <f>(I17*21)/100</f>
      </c>
      <c t="s">
        <v>26</v>
      </c>
    </row>
    <row r="18" spans="1:5" ht="12.75">
      <c r="A18" s="37" t="s">
        <v>57</v>
      </c>
      <c r="E18" s="38" t="s">
        <v>53</v>
      </c>
    </row>
    <row r="19" spans="1:5" ht="12.75">
      <c r="A19" s="39" t="s">
        <v>59</v>
      </c>
      <c r="E19" s="40" t="s">
        <v>1040</v>
      </c>
    </row>
    <row r="20" spans="1:5" ht="140.25">
      <c r="A20" t="s">
        <v>61</v>
      </c>
      <c r="E20" s="38" t="s">
        <v>909</v>
      </c>
    </row>
    <row r="21" spans="1:16" ht="25.5">
      <c r="A21" s="26" t="s">
        <v>51</v>
      </c>
      <c s="31" t="s">
        <v>36</v>
      </c>
      <c s="31" t="s">
        <v>912</v>
      </c>
      <c s="26" t="s">
        <v>53</v>
      </c>
      <c s="32" t="s">
        <v>913</v>
      </c>
      <c s="33" t="s">
        <v>55</v>
      </c>
      <c s="34">
        <v>0.5</v>
      </c>
      <c s="35">
        <v>0</v>
      </c>
      <c s="36">
        <f>ROUND(ROUND(H21,2)*ROUND(G21,3),2)</f>
      </c>
      <c s="33" t="s">
        <v>906</v>
      </c>
      <c r="O21">
        <f>(I21*21)/100</f>
      </c>
      <c t="s">
        <v>26</v>
      </c>
    </row>
    <row r="22" spans="1:5" ht="12.75">
      <c r="A22" s="37" t="s">
        <v>57</v>
      </c>
      <c r="E22" s="38" t="s">
        <v>53</v>
      </c>
    </row>
    <row r="23" spans="1:5" ht="12.75">
      <c r="A23" s="39" t="s">
        <v>59</v>
      </c>
      <c r="E23" s="40" t="s">
        <v>907</v>
      </c>
    </row>
    <row r="24" spans="1:5" ht="140.25">
      <c r="A24" t="s">
        <v>61</v>
      </c>
      <c r="E24" s="38" t="s">
        <v>909</v>
      </c>
    </row>
    <row r="25" spans="1:18" ht="12.75" customHeight="1">
      <c r="A25" s="6" t="s">
        <v>49</v>
      </c>
      <c s="6"/>
      <c s="42" t="s">
        <v>32</v>
      </c>
      <c s="6"/>
      <c s="29" t="s">
        <v>63</v>
      </c>
      <c s="6"/>
      <c s="6"/>
      <c s="6"/>
      <c s="43">
        <f>0+Q25</f>
      </c>
      <c s="6"/>
      <c r="O25">
        <f>0+R25</f>
      </c>
      <c r="Q25">
        <f>0+I26+I30+I34+I38+I42+I46</f>
      </c>
      <c>
        <f>0+O26+O30+O34+O38+O42+O46</f>
      </c>
    </row>
    <row r="26" spans="1:16" ht="12.75">
      <c r="A26" s="26" t="s">
        <v>51</v>
      </c>
      <c s="31" t="s">
        <v>38</v>
      </c>
      <c s="31" t="s">
        <v>914</v>
      </c>
      <c s="26" t="s">
        <v>53</v>
      </c>
      <c s="32" t="s">
        <v>915</v>
      </c>
      <c s="33" t="s">
        <v>66</v>
      </c>
      <c s="34">
        <v>165</v>
      </c>
      <c s="35">
        <v>0</v>
      </c>
      <c s="36">
        <f>ROUND(ROUND(H26,2)*ROUND(G26,3),2)</f>
      </c>
      <c s="33" t="s">
        <v>906</v>
      </c>
      <c r="O26">
        <f>(I26*21)/100</f>
      </c>
      <c t="s">
        <v>26</v>
      </c>
    </row>
    <row r="27" spans="1:5" ht="12.75">
      <c r="A27" s="37" t="s">
        <v>57</v>
      </c>
      <c r="E27" s="38" t="s">
        <v>53</v>
      </c>
    </row>
    <row r="28" spans="1:5" ht="12.75">
      <c r="A28" s="39" t="s">
        <v>59</v>
      </c>
      <c r="E28" s="40" t="s">
        <v>907</v>
      </c>
    </row>
    <row r="29" spans="1:5" ht="12.75">
      <c r="A29" t="s">
        <v>61</v>
      </c>
      <c r="E29" s="38" t="s">
        <v>916</v>
      </c>
    </row>
    <row r="30" spans="1:16" ht="25.5">
      <c r="A30" s="26" t="s">
        <v>51</v>
      </c>
      <c s="31" t="s">
        <v>40</v>
      </c>
      <c s="31" t="s">
        <v>917</v>
      </c>
      <c s="26" t="s">
        <v>53</v>
      </c>
      <c s="32" t="s">
        <v>918</v>
      </c>
      <c s="33" t="s">
        <v>113</v>
      </c>
      <c s="34">
        <v>4</v>
      </c>
      <c s="35">
        <v>0</v>
      </c>
      <c s="36">
        <f>ROUND(ROUND(H30,2)*ROUND(G30,3),2)</f>
      </c>
      <c s="33" t="s">
        <v>906</v>
      </c>
      <c r="O30">
        <f>(I30*21)/100</f>
      </c>
      <c t="s">
        <v>26</v>
      </c>
    </row>
    <row r="31" spans="1:5" ht="12.75">
      <c r="A31" s="37" t="s">
        <v>57</v>
      </c>
      <c r="E31" s="38" t="s">
        <v>53</v>
      </c>
    </row>
    <row r="32" spans="1:5" ht="12.75">
      <c r="A32" s="39" t="s">
        <v>59</v>
      </c>
      <c r="E32" s="40" t="s">
        <v>907</v>
      </c>
    </row>
    <row r="33" spans="1:5" ht="63.75">
      <c r="A33" t="s">
        <v>61</v>
      </c>
      <c r="E33" s="38" t="s">
        <v>919</v>
      </c>
    </row>
    <row r="34" spans="1:16" ht="12.75">
      <c r="A34" s="26" t="s">
        <v>51</v>
      </c>
      <c s="31" t="s">
        <v>110</v>
      </c>
      <c s="31" t="s">
        <v>928</v>
      </c>
      <c s="26" t="s">
        <v>53</v>
      </c>
      <c s="32" t="s">
        <v>929</v>
      </c>
      <c s="33" t="s">
        <v>113</v>
      </c>
      <c s="34">
        <v>50</v>
      </c>
      <c s="35">
        <v>0</v>
      </c>
      <c s="36">
        <f>ROUND(ROUND(H34,2)*ROUND(G34,3),2)</f>
      </c>
      <c s="33" t="s">
        <v>906</v>
      </c>
      <c r="O34">
        <f>(I34*21)/100</f>
      </c>
      <c t="s">
        <v>26</v>
      </c>
    </row>
    <row r="35" spans="1:5" ht="12.75">
      <c r="A35" s="37" t="s">
        <v>57</v>
      </c>
      <c r="E35" s="38" t="s">
        <v>53</v>
      </c>
    </row>
    <row r="36" spans="1:5" ht="12.75">
      <c r="A36" s="39" t="s">
        <v>59</v>
      </c>
      <c r="E36" s="40" t="s">
        <v>907</v>
      </c>
    </row>
    <row r="37" spans="1:5" ht="318.75">
      <c r="A37" t="s">
        <v>61</v>
      </c>
      <c r="E37" s="38" t="s">
        <v>1041</v>
      </c>
    </row>
    <row r="38" spans="1:16" ht="12.75">
      <c r="A38" s="26" t="s">
        <v>51</v>
      </c>
      <c s="31" t="s">
        <v>117</v>
      </c>
      <c s="31" t="s">
        <v>931</v>
      </c>
      <c s="26" t="s">
        <v>53</v>
      </c>
      <c s="32" t="s">
        <v>932</v>
      </c>
      <c s="33" t="s">
        <v>558</v>
      </c>
      <c s="34">
        <v>447</v>
      </c>
      <c s="35">
        <v>0</v>
      </c>
      <c s="36">
        <f>ROUND(ROUND(H38,2)*ROUND(G38,3),2)</f>
      </c>
      <c s="33" t="s">
        <v>906</v>
      </c>
      <c r="O38">
        <f>(I38*21)/100</f>
      </c>
      <c t="s">
        <v>26</v>
      </c>
    </row>
    <row r="39" spans="1:5" ht="12.75">
      <c r="A39" s="37" t="s">
        <v>57</v>
      </c>
      <c r="E39" s="38" t="s">
        <v>53</v>
      </c>
    </row>
    <row r="40" spans="1:5" ht="12.75">
      <c r="A40" s="39" t="s">
        <v>59</v>
      </c>
      <c r="E40" s="40" t="s">
        <v>907</v>
      </c>
    </row>
    <row r="41" spans="1:5" ht="25.5">
      <c r="A41" t="s">
        <v>61</v>
      </c>
      <c r="E41" s="38" t="s">
        <v>1042</v>
      </c>
    </row>
    <row r="42" spans="1:16" ht="12.75">
      <c r="A42" s="26" t="s">
        <v>51</v>
      </c>
      <c s="31" t="s">
        <v>43</v>
      </c>
      <c s="31" t="s">
        <v>920</v>
      </c>
      <c s="26" t="s">
        <v>53</v>
      </c>
      <c s="32" t="s">
        <v>921</v>
      </c>
      <c s="33" t="s">
        <v>113</v>
      </c>
      <c s="34">
        <v>45</v>
      </c>
      <c s="35">
        <v>0</v>
      </c>
      <c s="36">
        <f>ROUND(ROUND(H42,2)*ROUND(G42,3),2)</f>
      </c>
      <c s="33" t="s">
        <v>906</v>
      </c>
      <c r="O42">
        <f>(I42*21)/100</f>
      </c>
      <c t="s">
        <v>26</v>
      </c>
    </row>
    <row r="43" spans="1:5" ht="12.75">
      <c r="A43" s="37" t="s">
        <v>57</v>
      </c>
      <c r="E43" s="38" t="s">
        <v>53</v>
      </c>
    </row>
    <row r="44" spans="1:5" ht="12.75">
      <c r="A44" s="39" t="s">
        <v>59</v>
      </c>
      <c r="E44" s="40" t="s">
        <v>907</v>
      </c>
    </row>
    <row r="45" spans="1:5" ht="229.5">
      <c r="A45" t="s">
        <v>61</v>
      </c>
      <c r="E45" s="38" t="s">
        <v>922</v>
      </c>
    </row>
    <row r="46" spans="1:16" ht="12.75">
      <c r="A46" s="26" t="s">
        <v>51</v>
      </c>
      <c s="31" t="s">
        <v>45</v>
      </c>
      <c s="31" t="s">
        <v>923</v>
      </c>
      <c s="26" t="s">
        <v>53</v>
      </c>
      <c s="32" t="s">
        <v>924</v>
      </c>
      <c s="33" t="s">
        <v>66</v>
      </c>
      <c s="34">
        <v>165</v>
      </c>
      <c s="35">
        <v>0</v>
      </c>
      <c s="36">
        <f>ROUND(ROUND(H46,2)*ROUND(G46,3),2)</f>
      </c>
      <c s="33" t="s">
        <v>906</v>
      </c>
      <c r="O46">
        <f>(I46*21)/100</f>
      </c>
      <c t="s">
        <v>26</v>
      </c>
    </row>
    <row r="47" spans="1:5" ht="12.75">
      <c r="A47" s="37" t="s">
        <v>57</v>
      </c>
      <c r="E47" s="38" t="s">
        <v>53</v>
      </c>
    </row>
    <row r="48" spans="1:5" ht="12.75">
      <c r="A48" s="39" t="s">
        <v>59</v>
      </c>
      <c r="E48" s="40" t="s">
        <v>907</v>
      </c>
    </row>
    <row r="49" spans="1:5" ht="38.25">
      <c r="A49" t="s">
        <v>61</v>
      </c>
      <c r="E49" s="38" t="s">
        <v>925</v>
      </c>
    </row>
    <row r="50" spans="1:18" ht="12.75" customHeight="1">
      <c r="A50" s="6" t="s">
        <v>49</v>
      </c>
      <c s="6"/>
      <c s="42" t="s">
        <v>36</v>
      </c>
      <c s="6"/>
      <c s="29" t="s">
        <v>676</v>
      </c>
      <c s="6"/>
      <c s="6"/>
      <c s="6"/>
      <c s="43">
        <f>0+Q50</f>
      </c>
      <c s="6"/>
      <c r="O50">
        <f>0+R50</f>
      </c>
      <c r="Q50">
        <f>0+I51</f>
      </c>
      <c>
        <f>0+O51</f>
      </c>
    </row>
    <row r="51" spans="1:16" ht="12.75">
      <c r="A51" s="26" t="s">
        <v>51</v>
      </c>
      <c s="31" t="s">
        <v>47</v>
      </c>
      <c s="31" t="s">
        <v>707</v>
      </c>
      <c s="26" t="s">
        <v>53</v>
      </c>
      <c s="32" t="s">
        <v>708</v>
      </c>
      <c s="33" t="s">
        <v>113</v>
      </c>
      <c s="34">
        <v>7</v>
      </c>
      <c s="35">
        <v>0</v>
      </c>
      <c s="36">
        <f>ROUND(ROUND(H51,2)*ROUND(G51,3),2)</f>
      </c>
      <c s="33" t="s">
        <v>906</v>
      </c>
      <c r="O51">
        <f>(I51*21)/100</f>
      </c>
      <c t="s">
        <v>26</v>
      </c>
    </row>
    <row r="52" spans="1:5" ht="12.75">
      <c r="A52" s="37" t="s">
        <v>57</v>
      </c>
      <c r="E52" s="38" t="s">
        <v>53</v>
      </c>
    </row>
    <row r="53" spans="1:5" ht="12.75">
      <c r="A53" s="39" t="s">
        <v>59</v>
      </c>
      <c r="E53" s="40" t="s">
        <v>907</v>
      </c>
    </row>
    <row r="54" spans="1:5" ht="38.25">
      <c r="A54" t="s">
        <v>61</v>
      </c>
      <c r="E54" s="38" t="s">
        <v>934</v>
      </c>
    </row>
    <row r="55" spans="1:18" ht="12.75" customHeight="1">
      <c r="A55" s="6" t="s">
        <v>49</v>
      </c>
      <c s="6"/>
      <c s="42" t="s">
        <v>38</v>
      </c>
      <c s="6"/>
      <c s="29" t="s">
        <v>348</v>
      </c>
      <c s="6"/>
      <c s="6"/>
      <c s="6"/>
      <c s="43">
        <f>0+Q55</f>
      </c>
      <c s="6"/>
      <c r="O55">
        <f>0+R55</f>
      </c>
      <c r="Q55">
        <f>0+I56</f>
      </c>
      <c>
        <f>0+O56</f>
      </c>
    </row>
    <row r="56" spans="1:16" ht="12.75">
      <c r="A56" s="26" t="s">
        <v>51</v>
      </c>
      <c s="31" t="s">
        <v>182</v>
      </c>
      <c s="31" t="s">
        <v>935</v>
      </c>
      <c s="26" t="s">
        <v>53</v>
      </c>
      <c s="32" t="s">
        <v>936</v>
      </c>
      <c s="33" t="s">
        <v>113</v>
      </c>
      <c s="34">
        <v>4</v>
      </c>
      <c s="35">
        <v>0</v>
      </c>
      <c s="36">
        <f>ROUND(ROUND(H56,2)*ROUND(G56,3),2)</f>
      </c>
      <c s="33" t="s">
        <v>906</v>
      </c>
      <c r="O56">
        <f>(I56*21)/100</f>
      </c>
      <c t="s">
        <v>26</v>
      </c>
    </row>
    <row r="57" spans="1:5" ht="12.75">
      <c r="A57" s="37" t="s">
        <v>57</v>
      </c>
      <c r="E57" s="38" t="s">
        <v>53</v>
      </c>
    </row>
    <row r="58" spans="1:5" ht="12.75">
      <c r="A58" s="39" t="s">
        <v>59</v>
      </c>
      <c r="E58" s="40" t="s">
        <v>1040</v>
      </c>
    </row>
    <row r="59" spans="1:5" ht="51">
      <c r="A59" t="s">
        <v>61</v>
      </c>
      <c r="E59" s="38" t="s">
        <v>937</v>
      </c>
    </row>
    <row r="60" spans="1:18" ht="12.75" customHeight="1">
      <c r="A60" s="6" t="s">
        <v>49</v>
      </c>
      <c s="6"/>
      <c s="42" t="s">
        <v>110</v>
      </c>
      <c s="6"/>
      <c s="29" t="s">
        <v>463</v>
      </c>
      <c s="6"/>
      <c s="6"/>
      <c s="6"/>
      <c s="43">
        <f>0+Q60</f>
      </c>
      <c s="6"/>
      <c r="O60">
        <f>0+R60</f>
      </c>
      <c r="Q60">
        <f>0+I61+I65+I69+I73+I77+I81+I85+I89+I93+I97+I101+I105+I109+I113+I117+I121+I125+I129+I133+I137+I141+I145+I149+I153+I157+I161</f>
      </c>
      <c>
        <f>0+O61+O65+O69+O73+O77+O81+O85+O89+O93+O97+O101+O105+O109+O113+O117+O121+O125+O129+O133+O137+O141+O145+O149+O153+O157+O161</f>
      </c>
    </row>
    <row r="61" spans="1:16" ht="12.75">
      <c r="A61" s="26" t="s">
        <v>51</v>
      </c>
      <c s="31" t="s">
        <v>188</v>
      </c>
      <c s="31" t="s">
        <v>938</v>
      </c>
      <c s="26" t="s">
        <v>53</v>
      </c>
      <c s="32" t="s">
        <v>939</v>
      </c>
      <c s="33" t="s">
        <v>126</v>
      </c>
      <c s="34">
        <v>306</v>
      </c>
      <c s="35">
        <v>0</v>
      </c>
      <c s="36">
        <f>ROUND(ROUND(H61,2)*ROUND(G61,3),2)</f>
      </c>
      <c s="33" t="s">
        <v>906</v>
      </c>
      <c r="O61">
        <f>(I61*21)/100</f>
      </c>
      <c t="s">
        <v>26</v>
      </c>
    </row>
    <row r="62" spans="1:5" ht="12.75">
      <c r="A62" s="37" t="s">
        <v>57</v>
      </c>
      <c r="E62" s="38" t="s">
        <v>53</v>
      </c>
    </row>
    <row r="63" spans="1:5" ht="12.75">
      <c r="A63" s="39" t="s">
        <v>59</v>
      </c>
      <c r="E63" s="40" t="s">
        <v>907</v>
      </c>
    </row>
    <row r="64" spans="1:5" ht="76.5">
      <c r="A64" t="s">
        <v>61</v>
      </c>
      <c r="E64" s="38" t="s">
        <v>940</v>
      </c>
    </row>
    <row r="65" spans="1:16" ht="12.75">
      <c r="A65" s="26" t="s">
        <v>51</v>
      </c>
      <c s="31" t="s">
        <v>194</v>
      </c>
      <c s="31" t="s">
        <v>941</v>
      </c>
      <c s="26" t="s">
        <v>53</v>
      </c>
      <c s="32" t="s">
        <v>942</v>
      </c>
      <c s="33" t="s">
        <v>126</v>
      </c>
      <c s="34">
        <v>165</v>
      </c>
      <c s="35">
        <v>0</v>
      </c>
      <c s="36">
        <f>ROUND(ROUND(H65,2)*ROUND(G65,3),2)</f>
      </c>
      <c s="33" t="s">
        <v>906</v>
      </c>
      <c r="O65">
        <f>(I65*21)/100</f>
      </c>
      <c t="s">
        <v>26</v>
      </c>
    </row>
    <row r="66" spans="1:5" ht="12.75">
      <c r="A66" s="37" t="s">
        <v>57</v>
      </c>
      <c r="E66" s="38" t="s">
        <v>53</v>
      </c>
    </row>
    <row r="67" spans="1:5" ht="12.75">
      <c r="A67" s="39" t="s">
        <v>59</v>
      </c>
      <c r="E67" s="40" t="s">
        <v>907</v>
      </c>
    </row>
    <row r="68" spans="1:5" ht="76.5">
      <c r="A68" t="s">
        <v>61</v>
      </c>
      <c r="E68" s="38" t="s">
        <v>940</v>
      </c>
    </row>
    <row r="69" spans="1:16" ht="25.5">
      <c r="A69" s="26" t="s">
        <v>51</v>
      </c>
      <c s="31" t="s">
        <v>201</v>
      </c>
      <c s="31" t="s">
        <v>1043</v>
      </c>
      <c s="26" t="s">
        <v>53</v>
      </c>
      <c s="32" t="s">
        <v>1044</v>
      </c>
      <c s="33" t="s">
        <v>72</v>
      </c>
      <c s="34">
        <v>1</v>
      </c>
      <c s="35">
        <v>0</v>
      </c>
      <c s="36">
        <f>ROUND(ROUND(H69,2)*ROUND(G69,3),2)</f>
      </c>
      <c s="33" t="s">
        <v>906</v>
      </c>
      <c r="O69">
        <f>(I69*21)/100</f>
      </c>
      <c t="s">
        <v>26</v>
      </c>
    </row>
    <row r="70" spans="1:5" ht="12.75">
      <c r="A70" s="37" t="s">
        <v>57</v>
      </c>
      <c r="E70" s="38" t="s">
        <v>53</v>
      </c>
    </row>
    <row r="71" spans="1:5" ht="12.75">
      <c r="A71" s="39" t="s">
        <v>59</v>
      </c>
      <c r="E71" s="40" t="s">
        <v>907</v>
      </c>
    </row>
    <row r="72" spans="1:5" ht="127.5">
      <c r="A72" t="s">
        <v>61</v>
      </c>
      <c r="E72" s="38" t="s">
        <v>1045</v>
      </c>
    </row>
    <row r="73" spans="1:16" ht="25.5">
      <c r="A73" s="26" t="s">
        <v>51</v>
      </c>
      <c s="31" t="s">
        <v>281</v>
      </c>
      <c s="31" t="s">
        <v>1046</v>
      </c>
      <c s="26" t="s">
        <v>53</v>
      </c>
      <c s="32" t="s">
        <v>1047</v>
      </c>
      <c s="33" t="s">
        <v>72</v>
      </c>
      <c s="34">
        <v>1</v>
      </c>
      <c s="35">
        <v>0</v>
      </c>
      <c s="36">
        <f>ROUND(ROUND(H73,2)*ROUND(G73,3),2)</f>
      </c>
      <c s="33" t="s">
        <v>906</v>
      </c>
      <c r="O73">
        <f>(I73*21)/100</f>
      </c>
      <c t="s">
        <v>26</v>
      </c>
    </row>
    <row r="74" spans="1:5" ht="12.75">
      <c r="A74" s="37" t="s">
        <v>57</v>
      </c>
      <c r="E74" s="38" t="s">
        <v>53</v>
      </c>
    </row>
    <row r="75" spans="1:5" ht="12.75">
      <c r="A75" s="39" t="s">
        <v>59</v>
      </c>
      <c r="E75" s="40" t="s">
        <v>907</v>
      </c>
    </row>
    <row r="76" spans="1:5" ht="38.25">
      <c r="A76" t="s">
        <v>61</v>
      </c>
      <c r="E76" s="38" t="s">
        <v>1048</v>
      </c>
    </row>
    <row r="77" spans="1:16" ht="25.5">
      <c r="A77" s="26" t="s">
        <v>51</v>
      </c>
      <c s="31" t="s">
        <v>287</v>
      </c>
      <c s="31" t="s">
        <v>946</v>
      </c>
      <c s="26" t="s">
        <v>53</v>
      </c>
      <c s="32" t="s">
        <v>947</v>
      </c>
      <c s="33" t="s">
        <v>72</v>
      </c>
      <c s="34">
        <v>10</v>
      </c>
      <c s="35">
        <v>0</v>
      </c>
      <c s="36">
        <f>ROUND(ROUND(H77,2)*ROUND(G77,3),2)</f>
      </c>
      <c s="33" t="s">
        <v>906</v>
      </c>
      <c r="O77">
        <f>(I77*21)/100</f>
      </c>
      <c t="s">
        <v>26</v>
      </c>
    </row>
    <row r="78" spans="1:5" ht="12.75">
      <c r="A78" s="37" t="s">
        <v>57</v>
      </c>
      <c r="E78" s="38" t="s">
        <v>53</v>
      </c>
    </row>
    <row r="79" spans="1:5" ht="12.75">
      <c r="A79" s="39" t="s">
        <v>59</v>
      </c>
      <c r="E79" s="40" t="s">
        <v>907</v>
      </c>
    </row>
    <row r="80" spans="1:5" ht="102">
      <c r="A80" t="s">
        <v>61</v>
      </c>
      <c r="E80" s="38" t="s">
        <v>948</v>
      </c>
    </row>
    <row r="81" spans="1:16" ht="12.75">
      <c r="A81" s="26" t="s">
        <v>51</v>
      </c>
      <c s="31" t="s">
        <v>294</v>
      </c>
      <c s="31" t="s">
        <v>1049</v>
      </c>
      <c s="26" t="s">
        <v>53</v>
      </c>
      <c s="32" t="s">
        <v>1050</v>
      </c>
      <c s="33" t="s">
        <v>126</v>
      </c>
      <c s="34">
        <v>75</v>
      </c>
      <c s="35">
        <v>0</v>
      </c>
      <c s="36">
        <f>ROUND(ROUND(H81,2)*ROUND(G81,3),2)</f>
      </c>
      <c s="33" t="s">
        <v>906</v>
      </c>
      <c r="O81">
        <f>(I81*21)/100</f>
      </c>
      <c t="s">
        <v>26</v>
      </c>
    </row>
    <row r="82" spans="1:5" ht="12.75">
      <c r="A82" s="37" t="s">
        <v>57</v>
      </c>
      <c r="E82" s="38" t="s">
        <v>53</v>
      </c>
    </row>
    <row r="83" spans="1:5" ht="12.75">
      <c r="A83" s="39" t="s">
        <v>59</v>
      </c>
      <c r="E83" s="40" t="s">
        <v>907</v>
      </c>
    </row>
    <row r="84" spans="1:5" ht="127.5">
      <c r="A84" t="s">
        <v>61</v>
      </c>
      <c r="E84" s="38" t="s">
        <v>1051</v>
      </c>
    </row>
    <row r="85" spans="1:16" ht="12.75">
      <c r="A85" s="26" t="s">
        <v>51</v>
      </c>
      <c s="31" t="s">
        <v>299</v>
      </c>
      <c s="31" t="s">
        <v>1052</v>
      </c>
      <c s="26" t="s">
        <v>53</v>
      </c>
      <c s="32" t="s">
        <v>1053</v>
      </c>
      <c s="33" t="s">
        <v>72</v>
      </c>
      <c s="34">
        <v>4</v>
      </c>
      <c s="35">
        <v>0</v>
      </c>
      <c s="36">
        <f>ROUND(ROUND(H85,2)*ROUND(G85,3),2)</f>
      </c>
      <c s="33" t="s">
        <v>906</v>
      </c>
      <c r="O85">
        <f>(I85*21)/100</f>
      </c>
      <c t="s">
        <v>26</v>
      </c>
    </row>
    <row r="86" spans="1:5" ht="12.75">
      <c r="A86" s="37" t="s">
        <v>57</v>
      </c>
      <c r="E86" s="38" t="s">
        <v>53</v>
      </c>
    </row>
    <row r="87" spans="1:5" ht="12.75">
      <c r="A87" s="39" t="s">
        <v>59</v>
      </c>
      <c r="E87" s="40" t="s">
        <v>907</v>
      </c>
    </row>
    <row r="88" spans="1:5" ht="76.5">
      <c r="A88" t="s">
        <v>61</v>
      </c>
      <c r="E88" s="38" t="s">
        <v>1054</v>
      </c>
    </row>
    <row r="89" spans="1:16" ht="12.75">
      <c r="A89" s="26" t="s">
        <v>51</v>
      </c>
      <c s="31" t="s">
        <v>305</v>
      </c>
      <c s="31" t="s">
        <v>1055</v>
      </c>
      <c s="26" t="s">
        <v>53</v>
      </c>
      <c s="32" t="s">
        <v>1056</v>
      </c>
      <c s="33" t="s">
        <v>72</v>
      </c>
      <c s="34">
        <v>4</v>
      </c>
      <c s="35">
        <v>0</v>
      </c>
      <c s="36">
        <f>ROUND(ROUND(H89,2)*ROUND(G89,3),2)</f>
      </c>
      <c s="33" t="s">
        <v>906</v>
      </c>
      <c r="O89">
        <f>(I89*21)/100</f>
      </c>
      <c t="s">
        <v>26</v>
      </c>
    </row>
    <row r="90" spans="1:5" ht="12.75">
      <c r="A90" s="37" t="s">
        <v>57</v>
      </c>
      <c r="E90" s="38" t="s">
        <v>53</v>
      </c>
    </row>
    <row r="91" spans="1:5" ht="12.75">
      <c r="A91" s="39" t="s">
        <v>59</v>
      </c>
      <c r="E91" s="40" t="s">
        <v>907</v>
      </c>
    </row>
    <row r="92" spans="1:5" ht="102">
      <c r="A92" t="s">
        <v>61</v>
      </c>
      <c r="E92" s="38" t="s">
        <v>1057</v>
      </c>
    </row>
    <row r="93" spans="1:16" ht="12.75">
      <c r="A93" s="26" t="s">
        <v>51</v>
      </c>
      <c s="31" t="s">
        <v>310</v>
      </c>
      <c s="31" t="s">
        <v>1058</v>
      </c>
      <c s="26" t="s">
        <v>53</v>
      </c>
      <c s="32" t="s">
        <v>1059</v>
      </c>
      <c s="33" t="s">
        <v>72</v>
      </c>
      <c s="34">
        <v>1</v>
      </c>
      <c s="35">
        <v>0</v>
      </c>
      <c s="36">
        <f>ROUND(ROUND(H93,2)*ROUND(G93,3),2)</f>
      </c>
      <c s="33" t="s">
        <v>906</v>
      </c>
      <c r="O93">
        <f>(I93*21)/100</f>
      </c>
      <c t="s">
        <v>26</v>
      </c>
    </row>
    <row r="94" spans="1:5" ht="12.75">
      <c r="A94" s="37" t="s">
        <v>57</v>
      </c>
      <c r="E94" s="38" t="s">
        <v>53</v>
      </c>
    </row>
    <row r="95" spans="1:5" ht="12.75">
      <c r="A95" s="39" t="s">
        <v>59</v>
      </c>
      <c r="E95" s="40" t="s">
        <v>907</v>
      </c>
    </row>
    <row r="96" spans="1:5" ht="102">
      <c r="A96" t="s">
        <v>61</v>
      </c>
      <c r="E96" s="38" t="s">
        <v>1060</v>
      </c>
    </row>
    <row r="97" spans="1:16" ht="12.75">
      <c r="A97" s="26" t="s">
        <v>51</v>
      </c>
      <c s="31" t="s">
        <v>313</v>
      </c>
      <c s="31" t="s">
        <v>957</v>
      </c>
      <c s="26" t="s">
        <v>53</v>
      </c>
      <c s="32" t="s">
        <v>958</v>
      </c>
      <c s="33" t="s">
        <v>126</v>
      </c>
      <c s="34">
        <v>15</v>
      </c>
      <c s="35">
        <v>0</v>
      </c>
      <c s="36">
        <f>ROUND(ROUND(H97,2)*ROUND(G97,3),2)</f>
      </c>
      <c s="33" t="s">
        <v>906</v>
      </c>
      <c r="O97">
        <f>(I97*21)/100</f>
      </c>
      <c t="s">
        <v>26</v>
      </c>
    </row>
    <row r="98" spans="1:5" ht="12.75">
      <c r="A98" s="37" t="s">
        <v>57</v>
      </c>
      <c r="E98" s="38" t="s">
        <v>53</v>
      </c>
    </row>
    <row r="99" spans="1:5" ht="12.75">
      <c r="A99" s="39" t="s">
        <v>59</v>
      </c>
      <c r="E99" s="40" t="s">
        <v>907</v>
      </c>
    </row>
    <row r="100" spans="1:5" ht="89.25">
      <c r="A100" t="s">
        <v>61</v>
      </c>
      <c r="E100" s="38" t="s">
        <v>954</v>
      </c>
    </row>
    <row r="101" spans="1:16" ht="12.75">
      <c r="A101" s="26" t="s">
        <v>51</v>
      </c>
      <c s="31" t="s">
        <v>319</v>
      </c>
      <c s="31" t="s">
        <v>1061</v>
      </c>
      <c s="26" t="s">
        <v>53</v>
      </c>
      <c s="32" t="s">
        <v>1062</v>
      </c>
      <c s="33" t="s">
        <v>126</v>
      </c>
      <c s="34">
        <v>75</v>
      </c>
      <c s="35">
        <v>0</v>
      </c>
      <c s="36">
        <f>ROUND(ROUND(H101,2)*ROUND(G101,3),2)</f>
      </c>
      <c s="33" t="s">
        <v>906</v>
      </c>
      <c r="O101">
        <f>(I101*21)/100</f>
      </c>
      <c t="s">
        <v>26</v>
      </c>
    </row>
    <row r="102" spans="1:5" ht="12.75">
      <c r="A102" s="37" t="s">
        <v>57</v>
      </c>
      <c r="E102" s="38" t="s">
        <v>53</v>
      </c>
    </row>
    <row r="103" spans="1:5" ht="12.75">
      <c r="A103" s="39" t="s">
        <v>59</v>
      </c>
      <c r="E103" s="40" t="s">
        <v>907</v>
      </c>
    </row>
    <row r="104" spans="1:5" ht="89.25">
      <c r="A104" t="s">
        <v>61</v>
      </c>
      <c r="E104" s="38" t="s">
        <v>954</v>
      </c>
    </row>
    <row r="105" spans="1:16" ht="25.5">
      <c r="A105" s="26" t="s">
        <v>51</v>
      </c>
      <c s="31" t="s">
        <v>322</v>
      </c>
      <c s="31" t="s">
        <v>967</v>
      </c>
      <c s="26" t="s">
        <v>53</v>
      </c>
      <c s="32" t="s">
        <v>968</v>
      </c>
      <c s="33" t="s">
        <v>72</v>
      </c>
      <c s="34">
        <v>6</v>
      </c>
      <c s="35">
        <v>0</v>
      </c>
      <c s="36">
        <f>ROUND(ROUND(H105,2)*ROUND(G105,3),2)</f>
      </c>
      <c s="33" t="s">
        <v>906</v>
      </c>
      <c r="O105">
        <f>(I105*21)/100</f>
      </c>
      <c t="s">
        <v>26</v>
      </c>
    </row>
    <row r="106" spans="1:5" ht="12.75">
      <c r="A106" s="37" t="s">
        <v>57</v>
      </c>
      <c r="E106" s="38" t="s">
        <v>53</v>
      </c>
    </row>
    <row r="107" spans="1:5" ht="12.75">
      <c r="A107" s="39" t="s">
        <v>59</v>
      </c>
      <c r="E107" s="40" t="s">
        <v>907</v>
      </c>
    </row>
    <row r="108" spans="1:5" ht="102">
      <c r="A108" t="s">
        <v>61</v>
      </c>
      <c r="E108" s="38" t="s">
        <v>964</v>
      </c>
    </row>
    <row r="109" spans="1:16" ht="25.5">
      <c r="A109" s="26" t="s">
        <v>51</v>
      </c>
      <c s="31" t="s">
        <v>325</v>
      </c>
      <c s="31" t="s">
        <v>1063</v>
      </c>
      <c s="26" t="s">
        <v>53</v>
      </c>
      <c s="32" t="s">
        <v>1064</v>
      </c>
      <c s="33" t="s">
        <v>72</v>
      </c>
      <c s="34">
        <v>2</v>
      </c>
      <c s="35">
        <v>0</v>
      </c>
      <c s="36">
        <f>ROUND(ROUND(H109,2)*ROUND(G109,3),2)</f>
      </c>
      <c s="33" t="s">
        <v>906</v>
      </c>
      <c r="O109">
        <f>(I109*21)/100</f>
      </c>
      <c t="s">
        <v>26</v>
      </c>
    </row>
    <row r="110" spans="1:5" ht="12.75">
      <c r="A110" s="37" t="s">
        <v>57</v>
      </c>
      <c r="E110" s="38" t="s">
        <v>53</v>
      </c>
    </row>
    <row r="111" spans="1:5" ht="12.75">
      <c r="A111" s="39" t="s">
        <v>59</v>
      </c>
      <c r="E111" s="40" t="s">
        <v>907</v>
      </c>
    </row>
    <row r="112" spans="1:5" ht="102">
      <c r="A112" t="s">
        <v>61</v>
      </c>
      <c r="E112" s="38" t="s">
        <v>964</v>
      </c>
    </row>
    <row r="113" spans="1:16" ht="25.5">
      <c r="A113" s="26" t="s">
        <v>51</v>
      </c>
      <c s="31" t="s">
        <v>331</v>
      </c>
      <c s="31" t="s">
        <v>1065</v>
      </c>
      <c s="26" t="s">
        <v>53</v>
      </c>
      <c s="32" t="s">
        <v>1066</v>
      </c>
      <c s="33" t="s">
        <v>72</v>
      </c>
      <c s="34">
        <v>1</v>
      </c>
      <c s="35">
        <v>0</v>
      </c>
      <c s="36">
        <f>ROUND(ROUND(H113,2)*ROUND(G113,3),2)</f>
      </c>
      <c s="33" t="s">
        <v>906</v>
      </c>
      <c r="O113">
        <f>(I113*21)/100</f>
      </c>
      <c t="s">
        <v>26</v>
      </c>
    </row>
    <row r="114" spans="1:5" ht="12.75">
      <c r="A114" s="37" t="s">
        <v>57</v>
      </c>
      <c r="E114" s="38" t="s">
        <v>53</v>
      </c>
    </row>
    <row r="115" spans="1:5" ht="12.75">
      <c r="A115" s="39" t="s">
        <v>59</v>
      </c>
      <c r="E115" s="40" t="s">
        <v>907</v>
      </c>
    </row>
    <row r="116" spans="1:5" ht="102">
      <c r="A116" t="s">
        <v>61</v>
      </c>
      <c r="E116" s="38" t="s">
        <v>964</v>
      </c>
    </row>
    <row r="117" spans="1:16" ht="12.75">
      <c r="A117" s="26" t="s">
        <v>51</v>
      </c>
      <c s="31" t="s">
        <v>337</v>
      </c>
      <c s="31" t="s">
        <v>969</v>
      </c>
      <c s="26" t="s">
        <v>53</v>
      </c>
      <c s="32" t="s">
        <v>970</v>
      </c>
      <c s="33" t="s">
        <v>126</v>
      </c>
      <c s="34">
        <v>90</v>
      </c>
      <c s="35">
        <v>0</v>
      </c>
      <c s="36">
        <f>ROUND(ROUND(H117,2)*ROUND(G117,3),2)</f>
      </c>
      <c s="33" t="s">
        <v>906</v>
      </c>
      <c r="O117">
        <f>(I117*21)/100</f>
      </c>
      <c t="s">
        <v>26</v>
      </c>
    </row>
    <row r="118" spans="1:5" ht="12.75">
      <c r="A118" s="37" t="s">
        <v>57</v>
      </c>
      <c r="E118" s="38" t="s">
        <v>53</v>
      </c>
    </row>
    <row r="119" spans="1:5" ht="12.75">
      <c r="A119" s="39" t="s">
        <v>59</v>
      </c>
      <c r="E119" s="40" t="s">
        <v>907</v>
      </c>
    </row>
    <row r="120" spans="1:5" ht="76.5">
      <c r="A120" t="s">
        <v>61</v>
      </c>
      <c r="E120" s="38" t="s">
        <v>971</v>
      </c>
    </row>
    <row r="121" spans="1:16" ht="12.75">
      <c r="A121" s="26" t="s">
        <v>51</v>
      </c>
      <c s="31" t="s">
        <v>343</v>
      </c>
      <c s="31" t="s">
        <v>972</v>
      </c>
      <c s="26" t="s">
        <v>53</v>
      </c>
      <c s="32" t="s">
        <v>973</v>
      </c>
      <c s="33" t="s">
        <v>72</v>
      </c>
      <c s="34">
        <v>8</v>
      </c>
      <c s="35">
        <v>0</v>
      </c>
      <c s="36">
        <f>ROUND(ROUND(H121,2)*ROUND(G121,3),2)</f>
      </c>
      <c s="33" t="s">
        <v>906</v>
      </c>
      <c r="O121">
        <f>(I121*21)/100</f>
      </c>
      <c t="s">
        <v>26</v>
      </c>
    </row>
    <row r="122" spans="1:5" ht="12.75">
      <c r="A122" s="37" t="s">
        <v>57</v>
      </c>
      <c r="E122" s="38" t="s">
        <v>53</v>
      </c>
    </row>
    <row r="123" spans="1:5" ht="12.75">
      <c r="A123" s="39" t="s">
        <v>59</v>
      </c>
      <c r="E123" s="40" t="s">
        <v>907</v>
      </c>
    </row>
    <row r="124" spans="1:5" ht="89.25">
      <c r="A124" t="s">
        <v>61</v>
      </c>
      <c r="E124" s="38" t="s">
        <v>974</v>
      </c>
    </row>
    <row r="125" spans="1:16" ht="12.75">
      <c r="A125" s="26" t="s">
        <v>51</v>
      </c>
      <c s="31" t="s">
        <v>349</v>
      </c>
      <c s="31" t="s">
        <v>975</v>
      </c>
      <c s="26" t="s">
        <v>53</v>
      </c>
      <c s="32" t="s">
        <v>976</v>
      </c>
      <c s="33" t="s">
        <v>290</v>
      </c>
      <c s="34">
        <v>15</v>
      </c>
      <c s="35">
        <v>0</v>
      </c>
      <c s="36">
        <f>ROUND(ROUND(H125,2)*ROUND(G125,3),2)</f>
      </c>
      <c s="33" t="s">
        <v>906</v>
      </c>
      <c r="O125">
        <f>(I125*21)/100</f>
      </c>
      <c t="s">
        <v>26</v>
      </c>
    </row>
    <row r="126" spans="1:5" ht="12.75">
      <c r="A126" s="37" t="s">
        <v>57</v>
      </c>
      <c r="E126" s="38" t="s">
        <v>53</v>
      </c>
    </row>
    <row r="127" spans="1:5" ht="12.75">
      <c r="A127" s="39" t="s">
        <v>59</v>
      </c>
      <c r="E127" s="40" t="s">
        <v>907</v>
      </c>
    </row>
    <row r="128" spans="1:5" ht="127.5">
      <c r="A128" t="s">
        <v>61</v>
      </c>
      <c r="E128" s="38" t="s">
        <v>977</v>
      </c>
    </row>
    <row r="129" spans="1:16" ht="12.75">
      <c r="A129" s="26" t="s">
        <v>51</v>
      </c>
      <c s="31" t="s">
        <v>355</v>
      </c>
      <c s="31" t="s">
        <v>1067</v>
      </c>
      <c s="26" t="s">
        <v>53</v>
      </c>
      <c s="32" t="s">
        <v>1068</v>
      </c>
      <c s="33" t="s">
        <v>72</v>
      </c>
      <c s="34">
        <v>1</v>
      </c>
      <c s="35">
        <v>0</v>
      </c>
      <c s="36">
        <f>ROUND(ROUND(H129,2)*ROUND(G129,3),2)</f>
      </c>
      <c s="33" t="s">
        <v>906</v>
      </c>
      <c r="O129">
        <f>(I129*21)/100</f>
      </c>
      <c t="s">
        <v>26</v>
      </c>
    </row>
    <row r="130" spans="1:5" ht="12.75">
      <c r="A130" s="37" t="s">
        <v>57</v>
      </c>
      <c r="E130" s="38" t="s">
        <v>53</v>
      </c>
    </row>
    <row r="131" spans="1:5" ht="12.75">
      <c r="A131" s="39" t="s">
        <v>59</v>
      </c>
      <c r="E131" s="40" t="s">
        <v>907</v>
      </c>
    </row>
    <row r="132" spans="1:5" ht="102">
      <c r="A132" t="s">
        <v>61</v>
      </c>
      <c r="E132" s="38" t="s">
        <v>1069</v>
      </c>
    </row>
    <row r="133" spans="1:16" ht="12.75">
      <c r="A133" s="26" t="s">
        <v>51</v>
      </c>
      <c s="31" t="s">
        <v>361</v>
      </c>
      <c s="31" t="s">
        <v>1070</v>
      </c>
      <c s="26" t="s">
        <v>53</v>
      </c>
      <c s="32" t="s">
        <v>1071</v>
      </c>
      <c s="33" t="s">
        <v>72</v>
      </c>
      <c s="34">
        <v>1</v>
      </c>
      <c s="35">
        <v>0</v>
      </c>
      <c s="36">
        <f>ROUND(ROUND(H133,2)*ROUND(G133,3),2)</f>
      </c>
      <c s="33" t="s">
        <v>906</v>
      </c>
      <c r="O133">
        <f>(I133*21)/100</f>
      </c>
      <c t="s">
        <v>26</v>
      </c>
    </row>
    <row r="134" spans="1:5" ht="12.75">
      <c r="A134" s="37" t="s">
        <v>57</v>
      </c>
      <c r="E134" s="38" t="s">
        <v>53</v>
      </c>
    </row>
    <row r="135" spans="1:5" ht="12.75">
      <c r="A135" s="39" t="s">
        <v>59</v>
      </c>
      <c r="E135" s="40" t="s">
        <v>907</v>
      </c>
    </row>
    <row r="136" spans="1:5" ht="102">
      <c r="A136" t="s">
        <v>61</v>
      </c>
      <c r="E136" s="38" t="s">
        <v>1069</v>
      </c>
    </row>
    <row r="137" spans="1:16" ht="12.75">
      <c r="A137" s="26" t="s">
        <v>51</v>
      </c>
      <c s="31" t="s">
        <v>367</v>
      </c>
      <c s="31" t="s">
        <v>1072</v>
      </c>
      <c s="26" t="s">
        <v>53</v>
      </c>
      <c s="32" t="s">
        <v>1073</v>
      </c>
      <c s="33" t="s">
        <v>72</v>
      </c>
      <c s="34">
        <v>1</v>
      </c>
      <c s="35">
        <v>0</v>
      </c>
      <c s="36">
        <f>ROUND(ROUND(H137,2)*ROUND(G137,3),2)</f>
      </c>
      <c s="33" t="s">
        <v>906</v>
      </c>
      <c r="O137">
        <f>(I137*21)/100</f>
      </c>
      <c t="s">
        <v>26</v>
      </c>
    </row>
    <row r="138" spans="1:5" ht="12.75">
      <c r="A138" s="37" t="s">
        <v>57</v>
      </c>
      <c r="E138" s="38" t="s">
        <v>53</v>
      </c>
    </row>
    <row r="139" spans="1:5" ht="12.75">
      <c r="A139" s="39" t="s">
        <v>59</v>
      </c>
      <c r="E139" s="40" t="s">
        <v>907</v>
      </c>
    </row>
    <row r="140" spans="1:5" ht="102">
      <c r="A140" t="s">
        <v>61</v>
      </c>
      <c r="E140" s="38" t="s">
        <v>1069</v>
      </c>
    </row>
    <row r="141" spans="1:16" ht="25.5">
      <c r="A141" s="26" t="s">
        <v>51</v>
      </c>
      <c s="31" t="s">
        <v>373</v>
      </c>
      <c s="31" t="s">
        <v>1074</v>
      </c>
      <c s="26" t="s">
        <v>53</v>
      </c>
      <c s="32" t="s">
        <v>1075</v>
      </c>
      <c s="33" t="s">
        <v>72</v>
      </c>
      <c s="34">
        <v>1</v>
      </c>
      <c s="35">
        <v>0</v>
      </c>
      <c s="36">
        <f>ROUND(ROUND(H141,2)*ROUND(G141,3),2)</f>
      </c>
      <c s="33" t="s">
        <v>906</v>
      </c>
      <c r="O141">
        <f>(I141*21)/100</f>
      </c>
      <c t="s">
        <v>26</v>
      </c>
    </row>
    <row r="142" spans="1:5" ht="12.75">
      <c r="A142" s="37" t="s">
        <v>57</v>
      </c>
      <c r="E142" s="38" t="s">
        <v>53</v>
      </c>
    </row>
    <row r="143" spans="1:5" ht="12.75">
      <c r="A143" s="39" t="s">
        <v>59</v>
      </c>
      <c r="E143" s="40" t="s">
        <v>907</v>
      </c>
    </row>
    <row r="144" spans="1:5" ht="102">
      <c r="A144" t="s">
        <v>61</v>
      </c>
      <c r="E144" s="38" t="s">
        <v>983</v>
      </c>
    </row>
    <row r="145" spans="1:16" ht="12.75">
      <c r="A145" s="26" t="s">
        <v>51</v>
      </c>
      <c s="31" t="s">
        <v>379</v>
      </c>
      <c s="31" t="s">
        <v>989</v>
      </c>
      <c s="26" t="s">
        <v>53</v>
      </c>
      <c s="32" t="s">
        <v>990</v>
      </c>
      <c s="33" t="s">
        <v>72</v>
      </c>
      <c s="34">
        <v>4</v>
      </c>
      <c s="35">
        <v>0</v>
      </c>
      <c s="36">
        <f>ROUND(ROUND(H145,2)*ROUND(G145,3),2)</f>
      </c>
      <c s="33" t="s">
        <v>906</v>
      </c>
      <c r="O145">
        <f>(I145*21)/100</f>
      </c>
      <c t="s">
        <v>26</v>
      </c>
    </row>
    <row r="146" spans="1:5" ht="12.75">
      <c r="A146" s="37" t="s">
        <v>57</v>
      </c>
      <c r="E146" s="38" t="s">
        <v>53</v>
      </c>
    </row>
    <row r="147" spans="1:5" ht="12.75">
      <c r="A147" s="39" t="s">
        <v>59</v>
      </c>
      <c r="E147" s="40" t="s">
        <v>907</v>
      </c>
    </row>
    <row r="148" spans="1:5" ht="76.5">
      <c r="A148" t="s">
        <v>61</v>
      </c>
      <c r="E148" s="38" t="s">
        <v>991</v>
      </c>
    </row>
    <row r="149" spans="1:16" ht="12.75">
      <c r="A149" s="26" t="s">
        <v>51</v>
      </c>
      <c s="31" t="s">
        <v>383</v>
      </c>
      <c s="31" t="s">
        <v>992</v>
      </c>
      <c s="26" t="s">
        <v>53</v>
      </c>
      <c s="32" t="s">
        <v>993</v>
      </c>
      <c s="33" t="s">
        <v>629</v>
      </c>
      <c s="34">
        <v>40</v>
      </c>
      <c s="35">
        <v>0</v>
      </c>
      <c s="36">
        <f>ROUND(ROUND(H149,2)*ROUND(G149,3),2)</f>
      </c>
      <c s="33" t="s">
        <v>906</v>
      </c>
      <c r="O149">
        <f>(I149*21)/100</f>
      </c>
      <c t="s">
        <v>26</v>
      </c>
    </row>
    <row r="150" spans="1:5" ht="12.75">
      <c r="A150" s="37" t="s">
        <v>57</v>
      </c>
      <c r="E150" s="38" t="s">
        <v>53</v>
      </c>
    </row>
    <row r="151" spans="1:5" ht="12.75">
      <c r="A151" s="39" t="s">
        <v>59</v>
      </c>
      <c r="E151" s="40" t="s">
        <v>907</v>
      </c>
    </row>
    <row r="152" spans="1:5" ht="89.25">
      <c r="A152" t="s">
        <v>61</v>
      </c>
      <c r="E152" s="38" t="s">
        <v>994</v>
      </c>
    </row>
    <row r="153" spans="1:16" ht="12.75">
      <c r="A153" s="26" t="s">
        <v>51</v>
      </c>
      <c s="31" t="s">
        <v>389</v>
      </c>
      <c s="31" t="s">
        <v>1076</v>
      </c>
      <c s="26" t="s">
        <v>53</v>
      </c>
      <c s="32" t="s">
        <v>1077</v>
      </c>
      <c s="33" t="s">
        <v>629</v>
      </c>
      <c s="34">
        <v>40</v>
      </c>
      <c s="35">
        <v>0</v>
      </c>
      <c s="36">
        <f>ROUND(ROUND(H153,2)*ROUND(G153,3),2)</f>
      </c>
      <c s="33" t="s">
        <v>906</v>
      </c>
      <c r="O153">
        <f>(I153*21)/100</f>
      </c>
      <c t="s">
        <v>26</v>
      </c>
    </row>
    <row r="154" spans="1:5" ht="12.75">
      <c r="A154" s="37" t="s">
        <v>57</v>
      </c>
      <c r="E154" s="38" t="s">
        <v>53</v>
      </c>
    </row>
    <row r="155" spans="1:5" ht="12.75">
      <c r="A155" s="39" t="s">
        <v>59</v>
      </c>
      <c r="E155" s="40" t="s">
        <v>907</v>
      </c>
    </row>
    <row r="156" spans="1:5" ht="102">
      <c r="A156" t="s">
        <v>61</v>
      </c>
      <c r="E156" s="38" t="s">
        <v>1078</v>
      </c>
    </row>
    <row r="157" spans="1:16" ht="12.75">
      <c r="A157" s="26" t="s">
        <v>51</v>
      </c>
      <c s="31" t="s">
        <v>395</v>
      </c>
      <c s="31" t="s">
        <v>998</v>
      </c>
      <c s="26" t="s">
        <v>53</v>
      </c>
      <c s="32" t="s">
        <v>999</v>
      </c>
      <c s="33" t="s">
        <v>629</v>
      </c>
      <c s="34">
        <v>32</v>
      </c>
      <c s="35">
        <v>0</v>
      </c>
      <c s="36">
        <f>ROUND(ROUND(H157,2)*ROUND(G157,3),2)</f>
      </c>
      <c s="33" t="s">
        <v>906</v>
      </c>
      <c r="O157">
        <f>(I157*21)/100</f>
      </c>
      <c t="s">
        <v>26</v>
      </c>
    </row>
    <row r="158" spans="1:5" ht="12.75">
      <c r="A158" s="37" t="s">
        <v>57</v>
      </c>
      <c r="E158" s="38" t="s">
        <v>53</v>
      </c>
    </row>
    <row r="159" spans="1:5" ht="12.75">
      <c r="A159" s="39" t="s">
        <v>59</v>
      </c>
      <c r="E159" s="40" t="s">
        <v>907</v>
      </c>
    </row>
    <row r="160" spans="1:5" ht="89.25">
      <c r="A160" t="s">
        <v>61</v>
      </c>
      <c r="E160" s="38" t="s">
        <v>1000</v>
      </c>
    </row>
    <row r="161" spans="1:16" ht="12.75">
      <c r="A161" s="26" t="s">
        <v>51</v>
      </c>
      <c s="31" t="s">
        <v>400</v>
      </c>
      <c s="31" t="s">
        <v>1001</v>
      </c>
      <c s="26" t="s">
        <v>53</v>
      </c>
      <c s="32" t="s">
        <v>1079</v>
      </c>
      <c s="33" t="s">
        <v>72</v>
      </c>
      <c s="34">
        <v>1</v>
      </c>
      <c s="35">
        <v>0</v>
      </c>
      <c s="36">
        <f>ROUND(ROUND(H161,2)*ROUND(G161,3),2)</f>
      </c>
      <c s="33"/>
      <c r="O161">
        <f>(I161*21)/100</f>
      </c>
      <c t="s">
        <v>26</v>
      </c>
    </row>
    <row r="162" spans="1:5" ht="12.75">
      <c r="A162" s="37" t="s">
        <v>57</v>
      </c>
      <c r="E162" s="38" t="s">
        <v>53</v>
      </c>
    </row>
    <row r="163" spans="1:5" ht="12.75">
      <c r="A163" s="39" t="s">
        <v>59</v>
      </c>
      <c r="E163" s="40" t="s">
        <v>907</v>
      </c>
    </row>
    <row r="164" spans="1:5" ht="102">
      <c r="A164" t="s">
        <v>61</v>
      </c>
      <c r="E164" s="38" t="s">
        <v>1080</v>
      </c>
    </row>
    <row r="165" spans="1:18" ht="12.75" customHeight="1">
      <c r="A165" s="6" t="s">
        <v>49</v>
      </c>
      <c s="6"/>
      <c s="42" t="s">
        <v>117</v>
      </c>
      <c s="6"/>
      <c s="29" t="s">
        <v>200</v>
      </c>
      <c s="6"/>
      <c s="6"/>
      <c s="6"/>
      <c s="43">
        <f>0+Q165</f>
      </c>
      <c s="6"/>
      <c r="O165">
        <f>0+R165</f>
      </c>
      <c r="Q165">
        <f>0+I166</f>
      </c>
      <c>
        <f>0+O166</f>
      </c>
    </row>
    <row r="166" spans="1:16" ht="12.75">
      <c r="A166" s="26" t="s">
        <v>51</v>
      </c>
      <c s="31" t="s">
        <v>406</v>
      </c>
      <c s="31" t="s">
        <v>1032</v>
      </c>
      <c s="26" t="s">
        <v>53</v>
      </c>
      <c s="32" t="s">
        <v>1033</v>
      </c>
      <c s="33" t="s">
        <v>113</v>
      </c>
      <c s="34">
        <v>4</v>
      </c>
      <c s="35">
        <v>0</v>
      </c>
      <c s="36">
        <f>ROUND(ROUND(H166,2)*ROUND(G166,3),2)</f>
      </c>
      <c s="33" t="s">
        <v>906</v>
      </c>
      <c r="O166">
        <f>(I166*21)/100</f>
      </c>
      <c t="s">
        <v>26</v>
      </c>
    </row>
    <row r="167" spans="1:5" ht="12.75">
      <c r="A167" s="37" t="s">
        <v>57</v>
      </c>
      <c r="E167" s="38" t="s">
        <v>53</v>
      </c>
    </row>
    <row r="168" spans="1:5" ht="12.75">
      <c r="A168" s="39" t="s">
        <v>59</v>
      </c>
      <c r="E168" s="40" t="s">
        <v>907</v>
      </c>
    </row>
    <row r="169" spans="1:5" ht="369.75">
      <c r="A169" t="s">
        <v>61</v>
      </c>
      <c r="E169" s="38" t="s">
        <v>1034</v>
      </c>
    </row>
    <row r="170" spans="1:18" ht="12.75" customHeight="1">
      <c r="A170" s="6" t="s">
        <v>49</v>
      </c>
      <c s="6"/>
      <c s="42" t="s">
        <v>1081</v>
      </c>
      <c s="6"/>
      <c s="29" t="s">
        <v>1082</v>
      </c>
      <c s="6"/>
      <c s="6"/>
      <c s="6"/>
      <c s="43">
        <f>0+Q170</f>
      </c>
      <c s="6"/>
      <c r="O170">
        <f>0+R170</f>
      </c>
      <c r="Q170">
        <f>0+I171</f>
      </c>
      <c>
        <f>0+O171</f>
      </c>
    </row>
    <row r="171" spans="1:16" ht="12.75">
      <c r="A171" s="26" t="s">
        <v>51</v>
      </c>
      <c s="31" t="s">
        <v>412</v>
      </c>
      <c s="31" t="s">
        <v>1035</v>
      </c>
      <c s="26" t="s">
        <v>53</v>
      </c>
      <c s="32" t="s">
        <v>1036</v>
      </c>
      <c s="33" t="s">
        <v>113</v>
      </c>
      <c s="34">
        <v>1</v>
      </c>
      <c s="35">
        <v>0</v>
      </c>
      <c s="36">
        <f>ROUND(ROUND(H171,2)*ROUND(G171,3),2)</f>
      </c>
      <c s="33" t="s">
        <v>906</v>
      </c>
      <c r="O171">
        <f>(I171*21)/100</f>
      </c>
      <c t="s">
        <v>26</v>
      </c>
    </row>
    <row r="172" spans="1:5" ht="12.75">
      <c r="A172" s="37" t="s">
        <v>57</v>
      </c>
      <c r="E172" s="38" t="s">
        <v>53</v>
      </c>
    </row>
    <row r="173" spans="1:5" ht="12.75">
      <c r="A173" s="39" t="s">
        <v>59</v>
      </c>
      <c r="E173" s="40" t="s">
        <v>907</v>
      </c>
    </row>
    <row r="174" spans="1:5" ht="102">
      <c r="A174" t="s">
        <v>61</v>
      </c>
      <c r="E174" s="38" t="s">
        <v>1083</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11.xml><?xml version="1.0" encoding="utf-8"?>
<worksheet xmlns="http://schemas.openxmlformats.org/spreadsheetml/2006/main" xmlns:r="http://schemas.openxmlformats.org/officeDocument/2006/relationships">
  <sheetPr>
    <pageSetUpPr fitToPage="1"/>
  </sheetPr>
  <dimension ref="A1:R137"/>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0+O8+O25+O50+O55+O60+O133</f>
      </c>
      <c t="s">
        <v>25</v>
      </c>
    </row>
    <row r="3" spans="1:16" ht="15" customHeight="1">
      <c r="A3" t="s">
        <v>11</v>
      </c>
      <c s="12" t="s">
        <v>13</v>
      </c>
      <c s="13" t="s">
        <v>14</v>
      </c>
      <c s="1"/>
      <c s="14" t="s">
        <v>15</v>
      </c>
      <c s="1"/>
      <c s="9"/>
      <c s="8" t="s">
        <v>1084</v>
      </c>
      <c s="44">
        <f>0+I8+I25+I50+I55+I60+I133</f>
      </c>
      <c s="10"/>
      <c r="O3" t="s">
        <v>22</v>
      </c>
      <c t="s">
        <v>26</v>
      </c>
    </row>
    <row r="4" spans="1:16" ht="15" customHeight="1">
      <c r="A4" t="s">
        <v>16</v>
      </c>
      <c s="16" t="s">
        <v>21</v>
      </c>
      <c s="17" t="s">
        <v>1084</v>
      </c>
      <c s="6"/>
      <c s="18" t="s">
        <v>1085</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f>
      </c>
      <c>
        <f>0+O9+O13+O17+O21</f>
      </c>
    </row>
    <row r="9" spans="1:16" ht="25.5">
      <c r="A9" s="26" t="s">
        <v>51</v>
      </c>
      <c s="31" t="s">
        <v>32</v>
      </c>
      <c s="31" t="s">
        <v>86</v>
      </c>
      <c s="26" t="s">
        <v>53</v>
      </c>
      <c s="32" t="s">
        <v>905</v>
      </c>
      <c s="33" t="s">
        <v>55</v>
      </c>
      <c s="34">
        <v>102.1</v>
      </c>
      <c s="35">
        <v>0</v>
      </c>
      <c s="36">
        <f>ROUND(ROUND(H9,2)*ROUND(G9,3),2)</f>
      </c>
      <c s="33" t="s">
        <v>906</v>
      </c>
      <c r="O9">
        <f>(I9*21)/100</f>
      </c>
      <c t="s">
        <v>26</v>
      </c>
    </row>
    <row r="10" spans="1:5" ht="12.75">
      <c r="A10" s="37" t="s">
        <v>57</v>
      </c>
      <c r="E10" s="38" t="s">
        <v>53</v>
      </c>
    </row>
    <row r="11" spans="1:5" ht="12.75">
      <c r="A11" s="39" t="s">
        <v>59</v>
      </c>
      <c r="E11" s="40" t="s">
        <v>1015</v>
      </c>
    </row>
    <row r="12" spans="1:5" ht="140.25">
      <c r="A12" t="s">
        <v>61</v>
      </c>
      <c r="E12" s="38" t="s">
        <v>908</v>
      </c>
    </row>
    <row r="13" spans="1:16" ht="25.5">
      <c r="A13" s="26" t="s">
        <v>51</v>
      </c>
      <c s="31" t="s">
        <v>26</v>
      </c>
      <c s="31" t="s">
        <v>233</v>
      </c>
      <c s="26" t="s">
        <v>53</v>
      </c>
      <c s="32" t="s">
        <v>234</v>
      </c>
      <c s="33" t="s">
        <v>55</v>
      </c>
      <c s="34">
        <v>2.6</v>
      </c>
      <c s="35">
        <v>0</v>
      </c>
      <c s="36">
        <f>ROUND(ROUND(H13,2)*ROUND(G13,3),2)</f>
      </c>
      <c s="33" t="s">
        <v>906</v>
      </c>
      <c r="O13">
        <f>(I13*21)/100</f>
      </c>
      <c t="s">
        <v>26</v>
      </c>
    </row>
    <row r="14" spans="1:5" ht="12.75">
      <c r="A14" s="37" t="s">
        <v>57</v>
      </c>
      <c r="E14" s="38" t="s">
        <v>53</v>
      </c>
    </row>
    <row r="15" spans="1:5" ht="12.75">
      <c r="A15" s="39" t="s">
        <v>59</v>
      </c>
      <c r="E15" s="40" t="s">
        <v>1015</v>
      </c>
    </row>
    <row r="16" spans="1:5" ht="140.25">
      <c r="A16" t="s">
        <v>61</v>
      </c>
      <c r="E16" s="38" t="s">
        <v>909</v>
      </c>
    </row>
    <row r="17" spans="1:16" ht="25.5">
      <c r="A17" s="26" t="s">
        <v>51</v>
      </c>
      <c s="31" t="s">
        <v>25</v>
      </c>
      <c s="31" t="s">
        <v>910</v>
      </c>
      <c s="26" t="s">
        <v>53</v>
      </c>
      <c s="32" t="s">
        <v>911</v>
      </c>
      <c s="33" t="s">
        <v>55</v>
      </c>
      <c s="34">
        <v>19.4</v>
      </c>
      <c s="35">
        <v>0</v>
      </c>
      <c s="36">
        <f>ROUND(ROUND(H17,2)*ROUND(G17,3),2)</f>
      </c>
      <c s="33" t="s">
        <v>906</v>
      </c>
      <c r="O17">
        <f>(I17*21)/100</f>
      </c>
      <c t="s">
        <v>26</v>
      </c>
    </row>
    <row r="18" spans="1:5" ht="12.75">
      <c r="A18" s="37" t="s">
        <v>57</v>
      </c>
      <c r="E18" s="38" t="s">
        <v>53</v>
      </c>
    </row>
    <row r="19" spans="1:5" ht="12.75">
      <c r="A19" s="39" t="s">
        <v>59</v>
      </c>
      <c r="E19" s="40" t="s">
        <v>1015</v>
      </c>
    </row>
    <row r="20" spans="1:5" ht="140.25">
      <c r="A20" t="s">
        <v>61</v>
      </c>
      <c r="E20" s="38" t="s">
        <v>909</v>
      </c>
    </row>
    <row r="21" spans="1:16" ht="25.5">
      <c r="A21" s="26" t="s">
        <v>51</v>
      </c>
      <c s="31" t="s">
        <v>36</v>
      </c>
      <c s="31" t="s">
        <v>912</v>
      </c>
      <c s="26" t="s">
        <v>53</v>
      </c>
      <c s="32" t="s">
        <v>913</v>
      </c>
      <c s="33" t="s">
        <v>55</v>
      </c>
      <c s="34">
        <v>0.5</v>
      </c>
      <c s="35">
        <v>0</v>
      </c>
      <c s="36">
        <f>ROUND(ROUND(H21,2)*ROUND(G21,3),2)</f>
      </c>
      <c s="33" t="s">
        <v>906</v>
      </c>
      <c r="O21">
        <f>(I21*21)/100</f>
      </c>
      <c t="s">
        <v>26</v>
      </c>
    </row>
    <row r="22" spans="1:5" ht="12.75">
      <c r="A22" s="37" t="s">
        <v>57</v>
      </c>
      <c r="E22" s="38" t="s">
        <v>53</v>
      </c>
    </row>
    <row r="23" spans="1:5" ht="12.75">
      <c r="A23" s="39" t="s">
        <v>59</v>
      </c>
      <c r="E23" s="40" t="s">
        <v>1015</v>
      </c>
    </row>
    <row r="24" spans="1:5" ht="140.25">
      <c r="A24" t="s">
        <v>61</v>
      </c>
      <c r="E24" s="38" t="s">
        <v>909</v>
      </c>
    </row>
    <row r="25" spans="1:18" ht="12.75" customHeight="1">
      <c r="A25" s="6" t="s">
        <v>49</v>
      </c>
      <c s="6"/>
      <c s="42" t="s">
        <v>32</v>
      </c>
      <c s="6"/>
      <c s="29" t="s">
        <v>63</v>
      </c>
      <c s="6"/>
      <c s="6"/>
      <c s="6"/>
      <c s="43">
        <f>0+Q25</f>
      </c>
      <c s="6"/>
      <c r="O25">
        <f>0+R25</f>
      </c>
      <c r="Q25">
        <f>0+I26+I30+I34+I38+I42+I46</f>
      </c>
      <c>
        <f>0+O26+O30+O34+O38+O42+O46</f>
      </c>
    </row>
    <row r="26" spans="1:16" ht="12.75">
      <c r="A26" s="26" t="s">
        <v>51</v>
      </c>
      <c s="31" t="s">
        <v>38</v>
      </c>
      <c s="31" t="s">
        <v>914</v>
      </c>
      <c s="26" t="s">
        <v>53</v>
      </c>
      <c s="32" t="s">
        <v>915</v>
      </c>
      <c s="33" t="s">
        <v>66</v>
      </c>
      <c s="34">
        <v>150</v>
      </c>
      <c s="35">
        <v>0</v>
      </c>
      <c s="36">
        <f>ROUND(ROUND(H26,2)*ROUND(G26,3),2)</f>
      </c>
      <c s="33" t="s">
        <v>906</v>
      </c>
      <c r="O26">
        <f>(I26*21)/100</f>
      </c>
      <c t="s">
        <v>26</v>
      </c>
    </row>
    <row r="27" spans="1:5" ht="12.75">
      <c r="A27" s="37" t="s">
        <v>57</v>
      </c>
      <c r="E27" s="38" t="s">
        <v>53</v>
      </c>
    </row>
    <row r="28" spans="1:5" ht="12.75">
      <c r="A28" s="39" t="s">
        <v>59</v>
      </c>
      <c r="E28" s="40" t="s">
        <v>1015</v>
      </c>
    </row>
    <row r="29" spans="1:5" ht="12.75">
      <c r="A29" t="s">
        <v>61</v>
      </c>
      <c r="E29" s="38" t="s">
        <v>916</v>
      </c>
    </row>
    <row r="30" spans="1:16" ht="25.5">
      <c r="A30" s="26" t="s">
        <v>51</v>
      </c>
      <c s="31" t="s">
        <v>40</v>
      </c>
      <c s="31" t="s">
        <v>1086</v>
      </c>
      <c s="26" t="s">
        <v>53</v>
      </c>
      <c s="32" t="s">
        <v>1087</v>
      </c>
      <c s="33" t="s">
        <v>113</v>
      </c>
      <c s="34">
        <v>12</v>
      </c>
      <c s="35">
        <v>0</v>
      </c>
      <c s="36">
        <f>ROUND(ROUND(H30,2)*ROUND(G30,3),2)</f>
      </c>
      <c s="33" t="s">
        <v>906</v>
      </c>
      <c r="O30">
        <f>(I30*21)/100</f>
      </c>
      <c t="s">
        <v>26</v>
      </c>
    </row>
    <row r="31" spans="1:5" ht="12.75">
      <c r="A31" s="37" t="s">
        <v>57</v>
      </c>
      <c r="E31" s="38" t="s">
        <v>53</v>
      </c>
    </row>
    <row r="32" spans="1:5" ht="12.75">
      <c r="A32" s="39" t="s">
        <v>59</v>
      </c>
      <c r="E32" s="40" t="s">
        <v>1015</v>
      </c>
    </row>
    <row r="33" spans="1:5" ht="63.75">
      <c r="A33" t="s">
        <v>61</v>
      </c>
      <c r="E33" s="38" t="s">
        <v>919</v>
      </c>
    </row>
    <row r="34" spans="1:16" ht="12.75">
      <c r="A34" s="26" t="s">
        <v>51</v>
      </c>
      <c s="31" t="s">
        <v>110</v>
      </c>
      <c s="31" t="s">
        <v>928</v>
      </c>
      <c s="26" t="s">
        <v>53</v>
      </c>
      <c s="32" t="s">
        <v>929</v>
      </c>
      <c s="33" t="s">
        <v>113</v>
      </c>
      <c s="34">
        <v>162</v>
      </c>
      <c s="35">
        <v>0</v>
      </c>
      <c s="36">
        <f>ROUND(ROUND(H34,2)*ROUND(G34,3),2)</f>
      </c>
      <c s="33" t="s">
        <v>906</v>
      </c>
      <c r="O34">
        <f>(I34*21)/100</f>
      </c>
      <c t="s">
        <v>26</v>
      </c>
    </row>
    <row r="35" spans="1:5" ht="12.75">
      <c r="A35" s="37" t="s">
        <v>57</v>
      </c>
      <c r="E35" s="38" t="s">
        <v>53</v>
      </c>
    </row>
    <row r="36" spans="1:5" ht="12.75">
      <c r="A36" s="39" t="s">
        <v>59</v>
      </c>
      <c r="E36" s="40" t="s">
        <v>1015</v>
      </c>
    </row>
    <row r="37" spans="1:5" ht="318.75">
      <c r="A37" t="s">
        <v>61</v>
      </c>
      <c r="E37" s="38" t="s">
        <v>930</v>
      </c>
    </row>
    <row r="38" spans="1:16" ht="12.75">
      <c r="A38" s="26" t="s">
        <v>51</v>
      </c>
      <c s="31" t="s">
        <v>117</v>
      </c>
      <c s="31" t="s">
        <v>931</v>
      </c>
      <c s="26" t="s">
        <v>53</v>
      </c>
      <c s="32" t="s">
        <v>932</v>
      </c>
      <c s="33" t="s">
        <v>558</v>
      </c>
      <c s="34">
        <v>1458</v>
      </c>
      <c s="35">
        <v>0</v>
      </c>
      <c s="36">
        <f>ROUND(ROUND(H38,2)*ROUND(G38,3),2)</f>
      </c>
      <c s="33" t="s">
        <v>906</v>
      </c>
      <c r="O38">
        <f>(I38*21)/100</f>
      </c>
      <c t="s">
        <v>26</v>
      </c>
    </row>
    <row r="39" spans="1:5" ht="12.75">
      <c r="A39" s="37" t="s">
        <v>57</v>
      </c>
      <c r="E39" s="38" t="s">
        <v>53</v>
      </c>
    </row>
    <row r="40" spans="1:5" ht="12.75">
      <c r="A40" s="39" t="s">
        <v>59</v>
      </c>
      <c r="E40" s="40" t="s">
        <v>1015</v>
      </c>
    </row>
    <row r="41" spans="1:5" ht="25.5">
      <c r="A41" t="s">
        <v>61</v>
      </c>
      <c r="E41" s="38" t="s">
        <v>1042</v>
      </c>
    </row>
    <row r="42" spans="1:16" ht="12.75">
      <c r="A42" s="26" t="s">
        <v>51</v>
      </c>
      <c s="31" t="s">
        <v>43</v>
      </c>
      <c s="31" t="s">
        <v>920</v>
      </c>
      <c s="26" t="s">
        <v>53</v>
      </c>
      <c s="32" t="s">
        <v>921</v>
      </c>
      <c s="33" t="s">
        <v>113</v>
      </c>
      <c s="34">
        <v>146</v>
      </c>
      <c s="35">
        <v>0</v>
      </c>
      <c s="36">
        <f>ROUND(ROUND(H42,2)*ROUND(G42,3),2)</f>
      </c>
      <c s="33" t="s">
        <v>906</v>
      </c>
      <c r="O42">
        <f>(I42*21)/100</f>
      </c>
      <c t="s">
        <v>26</v>
      </c>
    </row>
    <row r="43" spans="1:5" ht="12.75">
      <c r="A43" s="37" t="s">
        <v>57</v>
      </c>
      <c r="E43" s="38" t="s">
        <v>53</v>
      </c>
    </row>
    <row r="44" spans="1:5" ht="12.75">
      <c r="A44" s="39" t="s">
        <v>59</v>
      </c>
      <c r="E44" s="40" t="s">
        <v>1015</v>
      </c>
    </row>
    <row r="45" spans="1:5" ht="229.5">
      <c r="A45" t="s">
        <v>61</v>
      </c>
      <c r="E45" s="38" t="s">
        <v>922</v>
      </c>
    </row>
    <row r="46" spans="1:16" ht="12.75">
      <c r="A46" s="26" t="s">
        <v>51</v>
      </c>
      <c s="31" t="s">
        <v>45</v>
      </c>
      <c s="31" t="s">
        <v>923</v>
      </c>
      <c s="26" t="s">
        <v>53</v>
      </c>
      <c s="32" t="s">
        <v>924</v>
      </c>
      <c s="33" t="s">
        <v>66</v>
      </c>
      <c s="34">
        <v>150</v>
      </c>
      <c s="35">
        <v>0</v>
      </c>
      <c s="36">
        <f>ROUND(ROUND(H46,2)*ROUND(G46,3),2)</f>
      </c>
      <c s="33" t="s">
        <v>906</v>
      </c>
      <c r="O46">
        <f>(I46*21)/100</f>
      </c>
      <c t="s">
        <v>26</v>
      </c>
    </row>
    <row r="47" spans="1:5" ht="12.75">
      <c r="A47" s="37" t="s">
        <v>57</v>
      </c>
      <c r="E47" s="38" t="s">
        <v>53</v>
      </c>
    </row>
    <row r="48" spans="1:5" ht="12.75">
      <c r="A48" s="39" t="s">
        <v>59</v>
      </c>
      <c r="E48" s="40" t="s">
        <v>1015</v>
      </c>
    </row>
    <row r="49" spans="1:5" ht="38.25">
      <c r="A49" t="s">
        <v>61</v>
      </c>
      <c r="E49" s="38" t="s">
        <v>925</v>
      </c>
    </row>
    <row r="50" spans="1:18" ht="12.75" customHeight="1">
      <c r="A50" s="6" t="s">
        <v>49</v>
      </c>
      <c s="6"/>
      <c s="42" t="s">
        <v>36</v>
      </c>
      <c s="6"/>
      <c s="29" t="s">
        <v>676</v>
      </c>
      <c s="6"/>
      <c s="6"/>
      <c s="6"/>
      <c s="43">
        <f>0+Q50</f>
      </c>
      <c s="6"/>
      <c r="O50">
        <f>0+R50</f>
      </c>
      <c r="Q50">
        <f>0+I51</f>
      </c>
      <c>
        <f>0+O51</f>
      </c>
    </row>
    <row r="51" spans="1:16" ht="12.75">
      <c r="A51" s="26" t="s">
        <v>51</v>
      </c>
      <c s="31" t="s">
        <v>47</v>
      </c>
      <c s="31" t="s">
        <v>707</v>
      </c>
      <c s="26" t="s">
        <v>53</v>
      </c>
      <c s="32" t="s">
        <v>708</v>
      </c>
      <c s="33" t="s">
        <v>113</v>
      </c>
      <c s="34">
        <v>7</v>
      </c>
      <c s="35">
        <v>0</v>
      </c>
      <c s="36">
        <f>ROUND(ROUND(H51,2)*ROUND(G51,3),2)</f>
      </c>
      <c s="33" t="s">
        <v>906</v>
      </c>
      <c r="O51">
        <f>(I51*21)/100</f>
      </c>
      <c t="s">
        <v>26</v>
      </c>
    </row>
    <row r="52" spans="1:5" ht="12.75">
      <c r="A52" s="37" t="s">
        <v>57</v>
      </c>
      <c r="E52" s="38" t="s">
        <v>53</v>
      </c>
    </row>
    <row r="53" spans="1:5" ht="12.75">
      <c r="A53" s="39" t="s">
        <v>59</v>
      </c>
      <c r="E53" s="40" t="s">
        <v>1015</v>
      </c>
    </row>
    <row r="54" spans="1:5" ht="38.25">
      <c r="A54" t="s">
        <v>61</v>
      </c>
      <c r="E54" s="38" t="s">
        <v>934</v>
      </c>
    </row>
    <row r="55" spans="1:18" ht="12.75" customHeight="1">
      <c r="A55" s="6" t="s">
        <v>49</v>
      </c>
      <c s="6"/>
      <c s="42" t="s">
        <v>38</v>
      </c>
      <c s="6"/>
      <c s="29" t="s">
        <v>348</v>
      </c>
      <c s="6"/>
      <c s="6"/>
      <c s="6"/>
      <c s="43">
        <f>0+Q55</f>
      </c>
      <c s="6"/>
      <c r="O55">
        <f>0+R55</f>
      </c>
      <c r="Q55">
        <f>0+I56</f>
      </c>
      <c>
        <f>0+O56</f>
      </c>
    </row>
    <row r="56" spans="1:16" ht="12.75">
      <c r="A56" s="26" t="s">
        <v>51</v>
      </c>
      <c s="31" t="s">
        <v>182</v>
      </c>
      <c s="31" t="s">
        <v>935</v>
      </c>
      <c s="26" t="s">
        <v>53</v>
      </c>
      <c s="32" t="s">
        <v>936</v>
      </c>
      <c s="33" t="s">
        <v>113</v>
      </c>
      <c s="34">
        <v>12</v>
      </c>
      <c s="35">
        <v>0</v>
      </c>
      <c s="36">
        <f>ROUND(ROUND(H56,2)*ROUND(G56,3),2)</f>
      </c>
      <c s="33" t="s">
        <v>906</v>
      </c>
      <c r="O56">
        <f>(I56*21)/100</f>
      </c>
      <c t="s">
        <v>26</v>
      </c>
    </row>
    <row r="57" spans="1:5" ht="12.75">
      <c r="A57" s="37" t="s">
        <v>57</v>
      </c>
      <c r="E57" s="38" t="s">
        <v>53</v>
      </c>
    </row>
    <row r="58" spans="1:5" ht="12.75">
      <c r="A58" s="39" t="s">
        <v>59</v>
      </c>
      <c r="E58" s="40" t="s">
        <v>1040</v>
      </c>
    </row>
    <row r="59" spans="1:5" ht="51">
      <c r="A59" t="s">
        <v>61</v>
      </c>
      <c r="E59" s="38" t="s">
        <v>937</v>
      </c>
    </row>
    <row r="60" spans="1:18" ht="12.75" customHeight="1">
      <c r="A60" s="6" t="s">
        <v>49</v>
      </c>
      <c s="6"/>
      <c s="42" t="s">
        <v>110</v>
      </c>
      <c s="6"/>
      <c s="29" t="s">
        <v>463</v>
      </c>
      <c s="6"/>
      <c s="6"/>
      <c s="6"/>
      <c s="43">
        <f>0+Q60</f>
      </c>
      <c s="6"/>
      <c r="O60">
        <f>0+R60</f>
      </c>
      <c r="Q60">
        <f>0+I61+I65+I69+I73+I77+I81+I85+I89+I93+I97+I101+I105+I109+I113+I117+I121+I125+I129</f>
      </c>
      <c>
        <f>0+O61+O65+O69+O73+O77+O81+O85+O89+O93+O97+O101+O105+O109+O113+O117+O121+O125+O129</f>
      </c>
    </row>
    <row r="61" spans="1:16" ht="25.5">
      <c r="A61" s="26" t="s">
        <v>51</v>
      </c>
      <c s="31" t="s">
        <v>188</v>
      </c>
      <c s="31" t="s">
        <v>1088</v>
      </c>
      <c s="26" t="s">
        <v>53</v>
      </c>
      <c s="32" t="s">
        <v>1089</v>
      </c>
      <c s="33" t="s">
        <v>72</v>
      </c>
      <c s="34">
        <v>300</v>
      </c>
      <c s="35">
        <v>0</v>
      </c>
      <c s="36">
        <f>ROUND(ROUND(H61,2)*ROUND(G61,3),2)</f>
      </c>
      <c s="33" t="s">
        <v>906</v>
      </c>
      <c r="O61">
        <f>(I61*21)/100</f>
      </c>
      <c t="s">
        <v>26</v>
      </c>
    </row>
    <row r="62" spans="1:5" ht="12.75">
      <c r="A62" s="37" t="s">
        <v>57</v>
      </c>
      <c r="E62" s="38" t="s">
        <v>53</v>
      </c>
    </row>
    <row r="63" spans="1:5" ht="12.75">
      <c r="A63" s="39" t="s">
        <v>59</v>
      </c>
      <c r="E63" s="40" t="s">
        <v>1015</v>
      </c>
    </row>
    <row r="64" spans="1:5" ht="76.5">
      <c r="A64" t="s">
        <v>61</v>
      </c>
      <c r="E64" s="38" t="s">
        <v>1090</v>
      </c>
    </row>
    <row r="65" spans="1:16" ht="12.75">
      <c r="A65" s="26" t="s">
        <v>51</v>
      </c>
      <c s="31" t="s">
        <v>194</v>
      </c>
      <c s="31" t="s">
        <v>1091</v>
      </c>
      <c s="26" t="s">
        <v>53</v>
      </c>
      <c s="32" t="s">
        <v>1092</v>
      </c>
      <c s="33" t="s">
        <v>126</v>
      </c>
      <c s="34">
        <v>330</v>
      </c>
      <c s="35">
        <v>0</v>
      </c>
      <c s="36">
        <f>ROUND(ROUND(H65,2)*ROUND(G65,3),2)</f>
      </c>
      <c s="33" t="s">
        <v>906</v>
      </c>
      <c r="O65">
        <f>(I65*21)/100</f>
      </c>
      <c t="s">
        <v>26</v>
      </c>
    </row>
    <row r="66" spans="1:5" ht="12.75">
      <c r="A66" s="37" t="s">
        <v>57</v>
      </c>
      <c r="E66" s="38" t="s">
        <v>53</v>
      </c>
    </row>
    <row r="67" spans="1:5" ht="12.75">
      <c r="A67" s="39" t="s">
        <v>59</v>
      </c>
      <c r="E67" s="40" t="s">
        <v>1015</v>
      </c>
    </row>
    <row r="68" spans="1:5" ht="76.5">
      <c r="A68" t="s">
        <v>61</v>
      </c>
      <c r="E68" s="38" t="s">
        <v>940</v>
      </c>
    </row>
    <row r="69" spans="1:16" ht="12.75">
      <c r="A69" s="26" t="s">
        <v>51</v>
      </c>
      <c s="31" t="s">
        <v>201</v>
      </c>
      <c s="31" t="s">
        <v>941</v>
      </c>
      <c s="26" t="s">
        <v>53</v>
      </c>
      <c s="32" t="s">
        <v>942</v>
      </c>
      <c s="33" t="s">
        <v>126</v>
      </c>
      <c s="34">
        <v>300</v>
      </c>
      <c s="35">
        <v>0</v>
      </c>
      <c s="36">
        <f>ROUND(ROUND(H69,2)*ROUND(G69,3),2)</f>
      </c>
      <c s="33" t="s">
        <v>906</v>
      </c>
      <c r="O69">
        <f>(I69*21)/100</f>
      </c>
      <c t="s">
        <v>26</v>
      </c>
    </row>
    <row r="70" spans="1:5" ht="12.75">
      <c r="A70" s="37" t="s">
        <v>57</v>
      </c>
      <c r="E70" s="38" t="s">
        <v>53</v>
      </c>
    </row>
    <row r="71" spans="1:5" ht="12.75">
      <c r="A71" s="39" t="s">
        <v>59</v>
      </c>
      <c r="E71" s="40" t="s">
        <v>1015</v>
      </c>
    </row>
    <row r="72" spans="1:5" ht="140.25">
      <c r="A72" t="s">
        <v>61</v>
      </c>
      <c r="E72" s="38" t="s">
        <v>1093</v>
      </c>
    </row>
    <row r="73" spans="1:16" ht="25.5">
      <c r="A73" s="26" t="s">
        <v>51</v>
      </c>
      <c s="31" t="s">
        <v>281</v>
      </c>
      <c s="31" t="s">
        <v>946</v>
      </c>
      <c s="26" t="s">
        <v>53</v>
      </c>
      <c s="32" t="s">
        <v>947</v>
      </c>
      <c s="33" t="s">
        <v>72</v>
      </c>
      <c s="34">
        <v>10</v>
      </c>
      <c s="35">
        <v>0</v>
      </c>
      <c s="36">
        <f>ROUND(ROUND(H73,2)*ROUND(G73,3),2)</f>
      </c>
      <c s="33" t="s">
        <v>906</v>
      </c>
      <c r="O73">
        <f>(I73*21)/100</f>
      </c>
      <c t="s">
        <v>26</v>
      </c>
    </row>
    <row r="74" spans="1:5" ht="12.75">
      <c r="A74" s="37" t="s">
        <v>57</v>
      </c>
      <c r="E74" s="38" t="s">
        <v>53</v>
      </c>
    </row>
    <row r="75" spans="1:5" ht="12.75">
      <c r="A75" s="39" t="s">
        <v>59</v>
      </c>
      <c r="E75" s="40" t="s">
        <v>1015</v>
      </c>
    </row>
    <row r="76" spans="1:5" ht="102">
      <c r="A76" t="s">
        <v>61</v>
      </c>
      <c r="E76" s="38" t="s">
        <v>1094</v>
      </c>
    </row>
    <row r="77" spans="1:16" ht="12.75">
      <c r="A77" s="26" t="s">
        <v>51</v>
      </c>
      <c s="31" t="s">
        <v>287</v>
      </c>
      <c s="31" t="s">
        <v>1095</v>
      </c>
      <c s="26" t="s">
        <v>53</v>
      </c>
      <c s="32" t="s">
        <v>1096</v>
      </c>
      <c s="33" t="s">
        <v>126</v>
      </c>
      <c s="34">
        <v>300</v>
      </c>
      <c s="35">
        <v>0</v>
      </c>
      <c s="36">
        <f>ROUND(ROUND(H77,2)*ROUND(G77,3),2)</f>
      </c>
      <c s="33" t="s">
        <v>906</v>
      </c>
      <c r="O77">
        <f>(I77*21)/100</f>
      </c>
      <c t="s">
        <v>26</v>
      </c>
    </row>
    <row r="78" spans="1:5" ht="12.75">
      <c r="A78" s="37" t="s">
        <v>57</v>
      </c>
      <c r="E78" s="38" t="s">
        <v>53</v>
      </c>
    </row>
    <row r="79" spans="1:5" ht="12.75">
      <c r="A79" s="39" t="s">
        <v>59</v>
      </c>
      <c r="E79" s="40" t="s">
        <v>1015</v>
      </c>
    </row>
    <row r="80" spans="1:5" ht="127.5">
      <c r="A80" t="s">
        <v>61</v>
      </c>
      <c r="E80" s="38" t="s">
        <v>1097</v>
      </c>
    </row>
    <row r="81" spans="1:16" ht="12.75">
      <c r="A81" s="26" t="s">
        <v>51</v>
      </c>
      <c s="31" t="s">
        <v>294</v>
      </c>
      <c s="31" t="s">
        <v>1098</v>
      </c>
      <c s="26" t="s">
        <v>53</v>
      </c>
      <c s="32" t="s">
        <v>1099</v>
      </c>
      <c s="33" t="s">
        <v>126</v>
      </c>
      <c s="34">
        <v>900</v>
      </c>
      <c s="35">
        <v>0</v>
      </c>
      <c s="36">
        <f>ROUND(ROUND(H81,2)*ROUND(G81,3),2)</f>
      </c>
      <c s="33" t="s">
        <v>906</v>
      </c>
      <c r="O81">
        <f>(I81*21)/100</f>
      </c>
      <c t="s">
        <v>26</v>
      </c>
    </row>
    <row r="82" spans="1:5" ht="12.75">
      <c r="A82" s="37" t="s">
        <v>57</v>
      </c>
      <c r="E82" s="38" t="s">
        <v>53</v>
      </c>
    </row>
    <row r="83" spans="1:5" ht="12.75">
      <c r="A83" s="39" t="s">
        <v>59</v>
      </c>
      <c r="E83" s="40" t="s">
        <v>1015</v>
      </c>
    </row>
    <row r="84" spans="1:5" ht="89.25">
      <c r="A84" t="s">
        <v>61</v>
      </c>
      <c r="E84" s="38" t="s">
        <v>954</v>
      </c>
    </row>
    <row r="85" spans="1:16" ht="25.5">
      <c r="A85" s="26" t="s">
        <v>51</v>
      </c>
      <c s="31" t="s">
        <v>299</v>
      </c>
      <c s="31" t="s">
        <v>1100</v>
      </c>
      <c s="26" t="s">
        <v>53</v>
      </c>
      <c s="32" t="s">
        <v>1101</v>
      </c>
      <c s="33" t="s">
        <v>72</v>
      </c>
      <c s="34">
        <v>4</v>
      </c>
      <c s="35">
        <v>0</v>
      </c>
      <c s="36">
        <f>ROUND(ROUND(H85,2)*ROUND(G85,3),2)</f>
      </c>
      <c s="33" t="s">
        <v>906</v>
      </c>
      <c r="O85">
        <f>(I85*21)/100</f>
      </c>
      <c t="s">
        <v>26</v>
      </c>
    </row>
    <row r="86" spans="1:5" ht="12.75">
      <c r="A86" s="37" t="s">
        <v>57</v>
      </c>
      <c r="E86" s="38" t="s">
        <v>53</v>
      </c>
    </row>
    <row r="87" spans="1:5" ht="12.75">
      <c r="A87" s="39" t="s">
        <v>59</v>
      </c>
      <c r="E87" s="40" t="s">
        <v>1015</v>
      </c>
    </row>
    <row r="88" spans="1:5" ht="102">
      <c r="A88" t="s">
        <v>61</v>
      </c>
      <c r="E88" s="38" t="s">
        <v>964</v>
      </c>
    </row>
    <row r="89" spans="1:16" ht="12.75">
      <c r="A89" s="26" t="s">
        <v>51</v>
      </c>
      <c s="31" t="s">
        <v>305</v>
      </c>
      <c s="31" t="s">
        <v>1102</v>
      </c>
      <c s="26" t="s">
        <v>53</v>
      </c>
      <c s="32" t="s">
        <v>1103</v>
      </c>
      <c s="33" t="s">
        <v>126</v>
      </c>
      <c s="34">
        <v>300</v>
      </c>
      <c s="35">
        <v>0</v>
      </c>
      <c s="36">
        <f>ROUND(ROUND(H89,2)*ROUND(G89,3),2)</f>
      </c>
      <c s="33" t="s">
        <v>906</v>
      </c>
      <c r="O89">
        <f>(I89*21)/100</f>
      </c>
      <c t="s">
        <v>26</v>
      </c>
    </row>
    <row r="90" spans="1:5" ht="12.75">
      <c r="A90" s="37" t="s">
        <v>57</v>
      </c>
      <c r="E90" s="38" t="s">
        <v>53</v>
      </c>
    </row>
    <row r="91" spans="1:5" ht="12.75">
      <c r="A91" s="39" t="s">
        <v>59</v>
      </c>
      <c r="E91" s="40" t="s">
        <v>1015</v>
      </c>
    </row>
    <row r="92" spans="1:5" ht="76.5">
      <c r="A92" t="s">
        <v>61</v>
      </c>
      <c r="E92" s="38" t="s">
        <v>1104</v>
      </c>
    </row>
    <row r="93" spans="1:16" ht="12.75">
      <c r="A93" s="26" t="s">
        <v>51</v>
      </c>
      <c s="31" t="s">
        <v>310</v>
      </c>
      <c s="31" t="s">
        <v>1105</v>
      </c>
      <c s="26" t="s">
        <v>53</v>
      </c>
      <c s="32" t="s">
        <v>1106</v>
      </c>
      <c s="33" t="s">
        <v>72</v>
      </c>
      <c s="34">
        <v>300</v>
      </c>
      <c s="35">
        <v>0</v>
      </c>
      <c s="36">
        <f>ROUND(ROUND(H93,2)*ROUND(G93,3),2)</f>
      </c>
      <c s="33" t="s">
        <v>906</v>
      </c>
      <c r="O93">
        <f>(I93*21)/100</f>
      </c>
      <c t="s">
        <v>26</v>
      </c>
    </row>
    <row r="94" spans="1:5" ht="12.75">
      <c r="A94" s="37" t="s">
        <v>57</v>
      </c>
      <c r="E94" s="38" t="s">
        <v>53</v>
      </c>
    </row>
    <row r="95" spans="1:5" ht="12.75">
      <c r="A95" s="39" t="s">
        <v>59</v>
      </c>
      <c r="E95" s="40" t="s">
        <v>1015</v>
      </c>
    </row>
    <row r="96" spans="1:5" ht="89.25">
      <c r="A96" t="s">
        <v>61</v>
      </c>
      <c r="E96" s="38" t="s">
        <v>974</v>
      </c>
    </row>
    <row r="97" spans="1:16" ht="12.75">
      <c r="A97" s="26" t="s">
        <v>51</v>
      </c>
      <c s="31" t="s">
        <v>313</v>
      </c>
      <c s="31" t="s">
        <v>1107</v>
      </c>
      <c s="26" t="s">
        <v>53</v>
      </c>
      <c s="32" t="s">
        <v>1108</v>
      </c>
      <c s="33" t="s">
        <v>126</v>
      </c>
      <c s="34">
        <v>300</v>
      </c>
      <c s="35">
        <v>0</v>
      </c>
      <c s="36">
        <f>ROUND(ROUND(H97,2)*ROUND(G97,3),2)</f>
      </c>
      <c s="33" t="s">
        <v>906</v>
      </c>
      <c r="O97">
        <f>(I97*21)/100</f>
      </c>
      <c t="s">
        <v>26</v>
      </c>
    </row>
    <row r="98" spans="1:5" ht="12.75">
      <c r="A98" s="37" t="s">
        <v>57</v>
      </c>
      <c r="E98" s="38" t="s">
        <v>53</v>
      </c>
    </row>
    <row r="99" spans="1:5" ht="12.75">
      <c r="A99" s="39" t="s">
        <v>59</v>
      </c>
      <c r="E99" s="40" t="s">
        <v>1015</v>
      </c>
    </row>
    <row r="100" spans="1:5" ht="114.75">
      <c r="A100" t="s">
        <v>61</v>
      </c>
      <c r="E100" s="38" t="s">
        <v>1109</v>
      </c>
    </row>
    <row r="101" spans="1:16" ht="12.75">
      <c r="A101" s="26" t="s">
        <v>51</v>
      </c>
      <c s="31" t="s">
        <v>319</v>
      </c>
      <c s="31" t="s">
        <v>1110</v>
      </c>
      <c s="26" t="s">
        <v>53</v>
      </c>
      <c s="32" t="s">
        <v>976</v>
      </c>
      <c s="33" t="s">
        <v>290</v>
      </c>
      <c s="34">
        <v>15</v>
      </c>
      <c s="35">
        <v>0</v>
      </c>
      <c s="36">
        <f>ROUND(ROUND(H101,2)*ROUND(G101,3),2)</f>
      </c>
      <c s="33" t="s">
        <v>906</v>
      </c>
      <c r="O101">
        <f>(I101*21)/100</f>
      </c>
      <c t="s">
        <v>26</v>
      </c>
    </row>
    <row r="102" spans="1:5" ht="12.75">
      <c r="A102" s="37" t="s">
        <v>57</v>
      </c>
      <c r="E102" s="38" t="s">
        <v>53</v>
      </c>
    </row>
    <row r="103" spans="1:5" ht="12.75">
      <c r="A103" s="39" t="s">
        <v>59</v>
      </c>
      <c r="E103" s="40" t="s">
        <v>1015</v>
      </c>
    </row>
    <row r="104" spans="1:5" ht="127.5">
      <c r="A104" t="s">
        <v>61</v>
      </c>
      <c r="E104" s="38" t="s">
        <v>977</v>
      </c>
    </row>
    <row r="105" spans="1:16" ht="25.5">
      <c r="A105" s="26" t="s">
        <v>51</v>
      </c>
      <c s="31" t="s">
        <v>322</v>
      </c>
      <c s="31" t="s">
        <v>981</v>
      </c>
      <c s="26" t="s">
        <v>53</v>
      </c>
      <c s="32" t="s">
        <v>982</v>
      </c>
      <c s="33" t="s">
        <v>72</v>
      </c>
      <c s="34">
        <v>1</v>
      </c>
      <c s="35">
        <v>0</v>
      </c>
      <c s="36">
        <f>ROUND(ROUND(H105,2)*ROUND(G105,3),2)</f>
      </c>
      <c s="33" t="s">
        <v>906</v>
      </c>
      <c r="O105">
        <f>(I105*21)/100</f>
      </c>
      <c t="s">
        <v>26</v>
      </c>
    </row>
    <row r="106" spans="1:5" ht="12.75">
      <c r="A106" s="37" t="s">
        <v>57</v>
      </c>
      <c r="E106" s="38" t="s">
        <v>53</v>
      </c>
    </row>
    <row r="107" spans="1:5" ht="12.75">
      <c r="A107" s="39" t="s">
        <v>59</v>
      </c>
      <c r="E107" s="40" t="s">
        <v>1015</v>
      </c>
    </row>
    <row r="108" spans="1:5" ht="114.75">
      <c r="A108" t="s">
        <v>61</v>
      </c>
      <c r="E108" s="38" t="s">
        <v>1111</v>
      </c>
    </row>
    <row r="109" spans="1:16" ht="38.25">
      <c r="A109" s="26" t="s">
        <v>51</v>
      </c>
      <c s="31" t="s">
        <v>325</v>
      </c>
      <c s="31" t="s">
        <v>984</v>
      </c>
      <c s="26" t="s">
        <v>53</v>
      </c>
      <c s="32" t="s">
        <v>985</v>
      </c>
      <c s="33" t="s">
        <v>72</v>
      </c>
      <c s="34">
        <v>2</v>
      </c>
      <c s="35">
        <v>0</v>
      </c>
      <c s="36">
        <f>ROUND(ROUND(H109,2)*ROUND(G109,3),2)</f>
      </c>
      <c s="33" t="s">
        <v>906</v>
      </c>
      <c r="O109">
        <f>(I109*21)/100</f>
      </c>
      <c t="s">
        <v>26</v>
      </c>
    </row>
    <row r="110" spans="1:5" ht="12.75">
      <c r="A110" s="37" t="s">
        <v>57</v>
      </c>
      <c r="E110" s="38" t="s">
        <v>53</v>
      </c>
    </row>
    <row r="111" spans="1:5" ht="12.75">
      <c r="A111" s="39" t="s">
        <v>59</v>
      </c>
      <c r="E111" s="40" t="s">
        <v>1015</v>
      </c>
    </row>
    <row r="112" spans="1:5" ht="102">
      <c r="A112" t="s">
        <v>61</v>
      </c>
      <c r="E112" s="38" t="s">
        <v>983</v>
      </c>
    </row>
    <row r="113" spans="1:16" ht="25.5">
      <c r="A113" s="26" t="s">
        <v>51</v>
      </c>
      <c s="31" t="s">
        <v>331</v>
      </c>
      <c s="31" t="s">
        <v>986</v>
      </c>
      <c s="26" t="s">
        <v>53</v>
      </c>
      <c s="32" t="s">
        <v>987</v>
      </c>
      <c s="33" t="s">
        <v>72</v>
      </c>
      <c s="34">
        <v>1</v>
      </c>
      <c s="35">
        <v>0</v>
      </c>
      <c s="36">
        <f>ROUND(ROUND(H113,2)*ROUND(G113,3),2)</f>
      </c>
      <c s="33" t="s">
        <v>906</v>
      </c>
      <c r="O113">
        <f>(I113*21)/100</f>
      </c>
      <c t="s">
        <v>26</v>
      </c>
    </row>
    <row r="114" spans="1:5" ht="12.75">
      <c r="A114" s="37" t="s">
        <v>57</v>
      </c>
      <c r="E114" s="38" t="s">
        <v>53</v>
      </c>
    </row>
    <row r="115" spans="1:5" ht="12.75">
      <c r="A115" s="39" t="s">
        <v>59</v>
      </c>
      <c r="E115" s="40" t="s">
        <v>1015</v>
      </c>
    </row>
    <row r="116" spans="1:5" ht="89.25">
      <c r="A116" t="s">
        <v>61</v>
      </c>
      <c r="E116" s="38" t="s">
        <v>1112</v>
      </c>
    </row>
    <row r="117" spans="1:16" ht="12.75">
      <c r="A117" s="26" t="s">
        <v>51</v>
      </c>
      <c s="31" t="s">
        <v>337</v>
      </c>
      <c s="31" t="s">
        <v>1113</v>
      </c>
      <c s="26" t="s">
        <v>53</v>
      </c>
      <c s="32" t="s">
        <v>1114</v>
      </c>
      <c s="33" t="s">
        <v>72</v>
      </c>
      <c s="34">
        <v>2</v>
      </c>
      <c s="35">
        <v>0</v>
      </c>
      <c s="36">
        <f>ROUND(ROUND(H117,2)*ROUND(G117,3),2)</f>
      </c>
      <c s="33" t="s">
        <v>906</v>
      </c>
      <c r="O117">
        <f>(I117*21)/100</f>
      </c>
      <c t="s">
        <v>26</v>
      </c>
    </row>
    <row r="118" spans="1:5" ht="12.75">
      <c r="A118" s="37" t="s">
        <v>57</v>
      </c>
      <c r="E118" s="38" t="s">
        <v>53</v>
      </c>
    </row>
    <row r="119" spans="1:5" ht="12.75">
      <c r="A119" s="39" t="s">
        <v>59</v>
      </c>
      <c r="E119" s="40" t="s">
        <v>1015</v>
      </c>
    </row>
    <row r="120" spans="1:5" ht="76.5">
      <c r="A120" t="s">
        <v>61</v>
      </c>
      <c r="E120" s="38" t="s">
        <v>991</v>
      </c>
    </row>
    <row r="121" spans="1:16" ht="25.5">
      <c r="A121" s="26" t="s">
        <v>51</v>
      </c>
      <c s="31" t="s">
        <v>343</v>
      </c>
      <c s="31" t="s">
        <v>1115</v>
      </c>
      <c s="26" t="s">
        <v>53</v>
      </c>
      <c s="32" t="s">
        <v>1116</v>
      </c>
      <c s="33" t="s">
        <v>72</v>
      </c>
      <c s="34">
        <v>2</v>
      </c>
      <c s="35">
        <v>0</v>
      </c>
      <c s="36">
        <f>ROUND(ROUND(H121,2)*ROUND(G121,3),2)</f>
      </c>
      <c s="33" t="s">
        <v>906</v>
      </c>
      <c r="O121">
        <f>(I121*21)/100</f>
      </c>
      <c t="s">
        <v>26</v>
      </c>
    </row>
    <row r="122" spans="1:5" ht="12.75">
      <c r="A122" s="37" t="s">
        <v>57</v>
      </c>
      <c r="E122" s="38" t="s">
        <v>53</v>
      </c>
    </row>
    <row r="123" spans="1:5" ht="12.75">
      <c r="A123" s="39" t="s">
        <v>59</v>
      </c>
      <c r="E123" s="40" t="s">
        <v>1015</v>
      </c>
    </row>
    <row r="124" spans="1:5" ht="76.5">
      <c r="A124" t="s">
        <v>61</v>
      </c>
      <c r="E124" s="38" t="s">
        <v>991</v>
      </c>
    </row>
    <row r="125" spans="1:16" ht="12.75">
      <c r="A125" s="26" t="s">
        <v>51</v>
      </c>
      <c s="31" t="s">
        <v>349</v>
      </c>
      <c s="31" t="s">
        <v>992</v>
      </c>
      <c s="26" t="s">
        <v>53</v>
      </c>
      <c s="32" t="s">
        <v>993</v>
      </c>
      <c s="33" t="s">
        <v>629</v>
      </c>
      <c s="34">
        <v>40</v>
      </c>
      <c s="35">
        <v>0</v>
      </c>
      <c s="36">
        <f>ROUND(ROUND(H125,2)*ROUND(G125,3),2)</f>
      </c>
      <c s="33" t="s">
        <v>906</v>
      </c>
      <c r="O125">
        <f>(I125*21)/100</f>
      </c>
      <c t="s">
        <v>26</v>
      </c>
    </row>
    <row r="126" spans="1:5" ht="12.75">
      <c r="A126" s="37" t="s">
        <v>57</v>
      </c>
      <c r="E126" s="38" t="s">
        <v>53</v>
      </c>
    </row>
    <row r="127" spans="1:5" ht="12.75">
      <c r="A127" s="39" t="s">
        <v>59</v>
      </c>
      <c r="E127" s="40" t="s">
        <v>1015</v>
      </c>
    </row>
    <row r="128" spans="1:5" ht="89.25">
      <c r="A128" t="s">
        <v>61</v>
      </c>
      <c r="E128" s="38" t="s">
        <v>1117</v>
      </c>
    </row>
    <row r="129" spans="1:16" ht="12.75">
      <c r="A129" s="26" t="s">
        <v>51</v>
      </c>
      <c s="31" t="s">
        <v>355</v>
      </c>
      <c s="31" t="s">
        <v>998</v>
      </c>
      <c s="26" t="s">
        <v>53</v>
      </c>
      <c s="32" t="s">
        <v>999</v>
      </c>
      <c s="33" t="s">
        <v>629</v>
      </c>
      <c s="34">
        <v>40</v>
      </c>
      <c s="35">
        <v>0</v>
      </c>
      <c s="36">
        <f>ROUND(ROUND(H129,2)*ROUND(G129,3),2)</f>
      </c>
      <c s="33" t="s">
        <v>906</v>
      </c>
      <c r="O129">
        <f>(I129*21)/100</f>
      </c>
      <c t="s">
        <v>26</v>
      </c>
    </row>
    <row r="130" spans="1:5" ht="12.75">
      <c r="A130" s="37" t="s">
        <v>57</v>
      </c>
      <c r="E130" s="38" t="s">
        <v>53</v>
      </c>
    </row>
    <row r="131" spans="1:5" ht="12.75">
      <c r="A131" s="39" t="s">
        <v>59</v>
      </c>
      <c r="E131" s="40" t="s">
        <v>1015</v>
      </c>
    </row>
    <row r="132" spans="1:5" ht="89.25">
      <c r="A132" t="s">
        <v>61</v>
      </c>
      <c r="E132" s="38" t="s">
        <v>1000</v>
      </c>
    </row>
    <row r="133" spans="1:18" ht="12.75" customHeight="1">
      <c r="A133" s="6" t="s">
        <v>49</v>
      </c>
      <c s="6"/>
      <c s="42" t="s">
        <v>43</v>
      </c>
      <c s="6"/>
      <c s="29" t="s">
        <v>123</v>
      </c>
      <c s="6"/>
      <c s="6"/>
      <c s="6"/>
      <c s="43">
        <f>0+Q133</f>
      </c>
      <c s="6"/>
      <c r="O133">
        <f>0+R133</f>
      </c>
      <c r="Q133">
        <f>0+I134</f>
      </c>
      <c>
        <f>0+O134</f>
      </c>
    </row>
    <row r="134" spans="1:16" ht="12.75">
      <c r="A134" s="26" t="s">
        <v>51</v>
      </c>
      <c s="31" t="s">
        <v>361</v>
      </c>
      <c s="31" t="s">
        <v>1118</v>
      </c>
      <c s="26" t="s">
        <v>53</v>
      </c>
      <c s="32" t="s">
        <v>1119</v>
      </c>
      <c s="33" t="s">
        <v>113</v>
      </c>
      <c s="34">
        <v>1</v>
      </c>
      <c s="35">
        <v>0</v>
      </c>
      <c s="36">
        <f>ROUND(ROUND(H134,2)*ROUND(G134,3),2)</f>
      </c>
      <c s="33" t="s">
        <v>906</v>
      </c>
      <c r="O134">
        <f>(I134*21)/100</f>
      </c>
      <c t="s">
        <v>26</v>
      </c>
    </row>
    <row r="135" spans="1:5" ht="12.75">
      <c r="A135" s="37" t="s">
        <v>57</v>
      </c>
      <c r="E135" s="38" t="s">
        <v>53</v>
      </c>
    </row>
    <row r="136" spans="1:5" ht="12.75">
      <c r="A136" s="39" t="s">
        <v>59</v>
      </c>
      <c r="E136" s="40" t="s">
        <v>1015</v>
      </c>
    </row>
    <row r="137" spans="1:5" ht="102">
      <c r="A137" t="s">
        <v>61</v>
      </c>
      <c r="E137" s="38" t="s">
        <v>1083</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12.xml><?xml version="1.0" encoding="utf-8"?>
<worksheet xmlns="http://schemas.openxmlformats.org/spreadsheetml/2006/main" xmlns:r="http://schemas.openxmlformats.org/officeDocument/2006/relationships">
  <sheetPr>
    <pageSetUpPr fitToPage="1"/>
  </sheetPr>
  <dimension ref="A1:R291"/>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0+O8+O29+O66+O83+O88+O93+O278+O287</f>
      </c>
      <c t="s">
        <v>25</v>
      </c>
    </row>
    <row r="3" spans="1:16" ht="15" customHeight="1">
      <c r="A3" t="s">
        <v>11</v>
      </c>
      <c s="12" t="s">
        <v>13</v>
      </c>
      <c s="13" t="s">
        <v>14</v>
      </c>
      <c s="1"/>
      <c s="14" t="s">
        <v>15</v>
      </c>
      <c s="1"/>
      <c s="9"/>
      <c s="8" t="s">
        <v>1120</v>
      </c>
      <c s="44">
        <f>0+I8+I29+I66+I83+I88+I93+I278+I287</f>
      </c>
      <c s="10"/>
      <c r="O3" t="s">
        <v>22</v>
      </c>
      <c t="s">
        <v>26</v>
      </c>
    </row>
    <row r="4" spans="1:16" ht="15" customHeight="1">
      <c r="A4" t="s">
        <v>16</v>
      </c>
      <c s="16" t="s">
        <v>21</v>
      </c>
      <c s="17" t="s">
        <v>1120</v>
      </c>
      <c s="6"/>
      <c s="18" t="s">
        <v>1121</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0+I9+I13+I17+I21+I25</f>
      </c>
      <c>
        <f>0+O9+O13+O17+O21+O25</f>
      </c>
    </row>
    <row r="9" spans="1:16" ht="25.5">
      <c r="A9" s="26" t="s">
        <v>51</v>
      </c>
      <c s="31" t="s">
        <v>32</v>
      </c>
      <c s="31" t="s">
        <v>86</v>
      </c>
      <c s="26" t="s">
        <v>53</v>
      </c>
      <c s="32" t="s">
        <v>905</v>
      </c>
      <c s="33" t="s">
        <v>55</v>
      </c>
      <c s="34">
        <v>369.5</v>
      </c>
      <c s="35">
        <v>0</v>
      </c>
      <c s="36">
        <f>ROUND(ROUND(H9,2)*ROUND(G9,3),2)</f>
      </c>
      <c s="33" t="s">
        <v>906</v>
      </c>
      <c r="O9">
        <f>(I9*21)/100</f>
      </c>
      <c t="s">
        <v>26</v>
      </c>
    </row>
    <row r="10" spans="1:5" ht="12.75">
      <c r="A10" s="37" t="s">
        <v>57</v>
      </c>
      <c r="E10" s="38" t="s">
        <v>53</v>
      </c>
    </row>
    <row r="11" spans="1:5" ht="12.75">
      <c r="A11" s="39" t="s">
        <v>59</v>
      </c>
      <c r="E11" s="40" t="s">
        <v>907</v>
      </c>
    </row>
    <row r="12" spans="1:5" ht="140.25">
      <c r="A12" t="s">
        <v>61</v>
      </c>
      <c r="E12" s="38" t="s">
        <v>908</v>
      </c>
    </row>
    <row r="13" spans="1:16" ht="25.5">
      <c r="A13" s="26" t="s">
        <v>51</v>
      </c>
      <c s="31" t="s">
        <v>26</v>
      </c>
      <c s="31" t="s">
        <v>233</v>
      </c>
      <c s="26" t="s">
        <v>53</v>
      </c>
      <c s="32" t="s">
        <v>234</v>
      </c>
      <c s="33" t="s">
        <v>55</v>
      </c>
      <c s="34">
        <v>13</v>
      </c>
      <c s="35">
        <v>0</v>
      </c>
      <c s="36">
        <f>ROUND(ROUND(H13,2)*ROUND(G13,3),2)</f>
      </c>
      <c s="33" t="s">
        <v>906</v>
      </c>
      <c r="O13">
        <f>(I13*21)/100</f>
      </c>
      <c t="s">
        <v>26</v>
      </c>
    </row>
    <row r="14" spans="1:5" ht="12.75">
      <c r="A14" s="37" t="s">
        <v>57</v>
      </c>
      <c r="E14" s="38" t="s">
        <v>53</v>
      </c>
    </row>
    <row r="15" spans="1:5" ht="12.75">
      <c r="A15" s="39" t="s">
        <v>59</v>
      </c>
      <c r="E15" s="40" t="s">
        <v>907</v>
      </c>
    </row>
    <row r="16" spans="1:5" ht="140.25">
      <c r="A16" t="s">
        <v>61</v>
      </c>
      <c r="E16" s="38" t="s">
        <v>909</v>
      </c>
    </row>
    <row r="17" spans="1:16" ht="25.5">
      <c r="A17" s="26" t="s">
        <v>51</v>
      </c>
      <c s="31" t="s">
        <v>25</v>
      </c>
      <c s="31" t="s">
        <v>910</v>
      </c>
      <c s="26" t="s">
        <v>53</v>
      </c>
      <c s="32" t="s">
        <v>911</v>
      </c>
      <c s="33" t="s">
        <v>55</v>
      </c>
      <c s="34">
        <v>59.1</v>
      </c>
      <c s="35">
        <v>0</v>
      </c>
      <c s="36">
        <f>ROUND(ROUND(H17,2)*ROUND(G17,3),2)</f>
      </c>
      <c s="33" t="s">
        <v>906</v>
      </c>
      <c r="O17">
        <f>(I17*21)/100</f>
      </c>
      <c t="s">
        <v>26</v>
      </c>
    </row>
    <row r="18" spans="1:5" ht="12.75">
      <c r="A18" s="37" t="s">
        <v>57</v>
      </c>
      <c r="E18" s="38" t="s">
        <v>53</v>
      </c>
    </row>
    <row r="19" spans="1:5" ht="12.75">
      <c r="A19" s="39" t="s">
        <v>59</v>
      </c>
      <c r="E19" s="40" t="s">
        <v>907</v>
      </c>
    </row>
    <row r="20" spans="1:5" ht="140.25">
      <c r="A20" t="s">
        <v>61</v>
      </c>
      <c r="E20" s="38" t="s">
        <v>909</v>
      </c>
    </row>
    <row r="21" spans="1:16" ht="25.5">
      <c r="A21" s="26" t="s">
        <v>51</v>
      </c>
      <c s="31" t="s">
        <v>36</v>
      </c>
      <c s="31" t="s">
        <v>912</v>
      </c>
      <c s="26" t="s">
        <v>53</v>
      </c>
      <c s="32" t="s">
        <v>913</v>
      </c>
      <c s="33" t="s">
        <v>55</v>
      </c>
      <c s="34">
        <v>2</v>
      </c>
      <c s="35">
        <v>0</v>
      </c>
      <c s="36">
        <f>ROUND(ROUND(H21,2)*ROUND(G21,3),2)</f>
      </c>
      <c s="33" t="s">
        <v>906</v>
      </c>
      <c r="O21">
        <f>(I21*21)/100</f>
      </c>
      <c t="s">
        <v>26</v>
      </c>
    </row>
    <row r="22" spans="1:5" ht="12.75">
      <c r="A22" s="37" t="s">
        <v>57</v>
      </c>
      <c r="E22" s="38" t="s">
        <v>53</v>
      </c>
    </row>
    <row r="23" spans="1:5" ht="12.75">
      <c r="A23" s="39" t="s">
        <v>59</v>
      </c>
      <c r="E23" s="40" t="s">
        <v>907</v>
      </c>
    </row>
    <row r="24" spans="1:5" ht="140.25">
      <c r="A24" t="s">
        <v>61</v>
      </c>
      <c r="E24" s="38" t="s">
        <v>909</v>
      </c>
    </row>
    <row r="25" spans="1:16" ht="25.5">
      <c r="A25" s="26" t="s">
        <v>51</v>
      </c>
      <c s="31" t="s">
        <v>38</v>
      </c>
      <c s="31" t="s">
        <v>1122</v>
      </c>
      <c s="26" t="s">
        <v>53</v>
      </c>
      <c s="32" t="s">
        <v>1123</v>
      </c>
      <c s="33" t="s">
        <v>55</v>
      </c>
      <c s="34">
        <v>3</v>
      </c>
      <c s="35">
        <v>0</v>
      </c>
      <c s="36">
        <f>ROUND(ROUND(H25,2)*ROUND(G25,3),2)</f>
      </c>
      <c s="33" t="s">
        <v>906</v>
      </c>
      <c r="O25">
        <f>(I25*21)/100</f>
      </c>
      <c t="s">
        <v>26</v>
      </c>
    </row>
    <row r="26" spans="1:5" ht="12.75">
      <c r="A26" s="37" t="s">
        <v>57</v>
      </c>
      <c r="E26" s="38" t="s">
        <v>53</v>
      </c>
    </row>
    <row r="27" spans="1:5" ht="12.75">
      <c r="A27" s="39" t="s">
        <v>59</v>
      </c>
      <c r="E27" s="40" t="s">
        <v>907</v>
      </c>
    </row>
    <row r="28" spans="1:5" ht="140.25">
      <c r="A28" t="s">
        <v>61</v>
      </c>
      <c r="E28" s="38" t="s">
        <v>909</v>
      </c>
    </row>
    <row r="29" spans="1:18" ht="12.75" customHeight="1">
      <c r="A29" s="6" t="s">
        <v>49</v>
      </c>
      <c s="6"/>
      <c s="42" t="s">
        <v>32</v>
      </c>
      <c s="6"/>
      <c s="29" t="s">
        <v>63</v>
      </c>
      <c s="6"/>
      <c s="6"/>
      <c s="6"/>
      <c s="43">
        <f>0+Q29</f>
      </c>
      <c s="6"/>
      <c r="O29">
        <f>0+R29</f>
      </c>
      <c r="Q29">
        <f>0+I30+I34+I38+I42+I46+I50+I54+I58+I62</f>
      </c>
      <c>
        <f>0+O30+O34+O38+O42+O46+O50+O54+O58+O62</f>
      </c>
    </row>
    <row r="30" spans="1:16" ht="12.75">
      <c r="A30" s="26" t="s">
        <v>51</v>
      </c>
      <c s="31" t="s">
        <v>40</v>
      </c>
      <c s="31" t="s">
        <v>914</v>
      </c>
      <c s="26" t="s">
        <v>53</v>
      </c>
      <c s="32" t="s">
        <v>915</v>
      </c>
      <c s="33" t="s">
        <v>66</v>
      </c>
      <c s="34">
        <v>1945</v>
      </c>
      <c s="35">
        <v>0</v>
      </c>
      <c s="36">
        <f>ROUND(ROUND(H30,2)*ROUND(G30,3),2)</f>
      </c>
      <c s="33" t="s">
        <v>906</v>
      </c>
      <c r="O30">
        <f>(I30*21)/100</f>
      </c>
      <c t="s">
        <v>26</v>
      </c>
    </row>
    <row r="31" spans="1:5" ht="12.75">
      <c r="A31" s="37" t="s">
        <v>57</v>
      </c>
      <c r="E31" s="38" t="s">
        <v>53</v>
      </c>
    </row>
    <row r="32" spans="1:5" ht="12.75">
      <c r="A32" s="39" t="s">
        <v>59</v>
      </c>
      <c r="E32" s="40" t="s">
        <v>907</v>
      </c>
    </row>
    <row r="33" spans="1:5" ht="12.75">
      <c r="A33" t="s">
        <v>61</v>
      </c>
      <c r="E33" s="38" t="s">
        <v>916</v>
      </c>
    </row>
    <row r="34" spans="1:16" ht="25.5">
      <c r="A34" s="26" t="s">
        <v>51</v>
      </c>
      <c s="31" t="s">
        <v>110</v>
      </c>
      <c s="31" t="s">
        <v>917</v>
      </c>
      <c s="26" t="s">
        <v>53</v>
      </c>
      <c s="32" t="s">
        <v>918</v>
      </c>
      <c s="33" t="s">
        <v>113</v>
      </c>
      <c s="34">
        <v>37</v>
      </c>
      <c s="35">
        <v>0</v>
      </c>
      <c s="36">
        <f>ROUND(ROUND(H34,2)*ROUND(G34,3),2)</f>
      </c>
      <c s="33" t="s">
        <v>906</v>
      </c>
      <c r="O34">
        <f>(I34*21)/100</f>
      </c>
      <c t="s">
        <v>26</v>
      </c>
    </row>
    <row r="35" spans="1:5" ht="12.75">
      <c r="A35" s="37" t="s">
        <v>57</v>
      </c>
      <c r="E35" s="38" t="s">
        <v>53</v>
      </c>
    </row>
    <row r="36" spans="1:5" ht="12.75">
      <c r="A36" s="39" t="s">
        <v>59</v>
      </c>
      <c r="E36" s="40" t="s">
        <v>907</v>
      </c>
    </row>
    <row r="37" spans="1:5" ht="63.75">
      <c r="A37" t="s">
        <v>61</v>
      </c>
      <c r="E37" s="38" t="s">
        <v>919</v>
      </c>
    </row>
    <row r="38" spans="1:16" ht="12.75">
      <c r="A38" s="26" t="s">
        <v>51</v>
      </c>
      <c s="31" t="s">
        <v>117</v>
      </c>
      <c s="31" t="s">
        <v>1124</v>
      </c>
      <c s="26" t="s">
        <v>53</v>
      </c>
      <c s="32" t="s">
        <v>1125</v>
      </c>
      <c s="33" t="s">
        <v>113</v>
      </c>
      <c s="34">
        <v>20</v>
      </c>
      <c s="35">
        <v>0</v>
      </c>
      <c s="36">
        <f>ROUND(ROUND(H38,2)*ROUND(G38,3),2)</f>
      </c>
      <c s="33" t="s">
        <v>906</v>
      </c>
      <c r="O38">
        <f>(I38*21)/100</f>
      </c>
      <c t="s">
        <v>26</v>
      </c>
    </row>
    <row r="39" spans="1:5" ht="12.75">
      <c r="A39" s="37" t="s">
        <v>57</v>
      </c>
      <c r="E39" s="38" t="s">
        <v>53</v>
      </c>
    </row>
    <row r="40" spans="1:5" ht="12.75">
      <c r="A40" s="39" t="s">
        <v>59</v>
      </c>
      <c r="E40" s="40" t="s">
        <v>907</v>
      </c>
    </row>
    <row r="41" spans="1:5" ht="318.75">
      <c r="A41" t="s">
        <v>61</v>
      </c>
      <c r="E41" s="38" t="s">
        <v>930</v>
      </c>
    </row>
    <row r="42" spans="1:16" ht="12.75">
      <c r="A42" s="26" t="s">
        <v>51</v>
      </c>
      <c s="31" t="s">
        <v>43</v>
      </c>
      <c s="31" t="s">
        <v>1126</v>
      </c>
      <c s="26" t="s">
        <v>53</v>
      </c>
      <c s="32" t="s">
        <v>1127</v>
      </c>
      <c s="33" t="s">
        <v>558</v>
      </c>
      <c s="34">
        <v>600</v>
      </c>
      <c s="35">
        <v>0</v>
      </c>
      <c s="36">
        <f>ROUND(ROUND(H42,2)*ROUND(G42,3),2)</f>
      </c>
      <c s="33" t="s">
        <v>906</v>
      </c>
      <c r="O42">
        <f>(I42*21)/100</f>
      </c>
      <c t="s">
        <v>26</v>
      </c>
    </row>
    <row r="43" spans="1:5" ht="12.75">
      <c r="A43" s="37" t="s">
        <v>57</v>
      </c>
      <c r="E43" s="38" t="s">
        <v>53</v>
      </c>
    </row>
    <row r="44" spans="1:5" ht="12.75">
      <c r="A44" s="39" t="s">
        <v>59</v>
      </c>
      <c r="E44" s="40" t="s">
        <v>907</v>
      </c>
    </row>
    <row r="45" spans="1:5" ht="25.5">
      <c r="A45" t="s">
        <v>61</v>
      </c>
      <c r="E45" s="38" t="s">
        <v>1042</v>
      </c>
    </row>
    <row r="46" spans="1:16" ht="12.75">
      <c r="A46" s="26" t="s">
        <v>51</v>
      </c>
      <c s="31" t="s">
        <v>45</v>
      </c>
      <c s="31" t="s">
        <v>928</v>
      </c>
      <c s="26" t="s">
        <v>53</v>
      </c>
      <c s="32" t="s">
        <v>929</v>
      </c>
      <c s="33" t="s">
        <v>113</v>
      </c>
      <c s="34">
        <v>520</v>
      </c>
      <c s="35">
        <v>0</v>
      </c>
      <c s="36">
        <f>ROUND(ROUND(H46,2)*ROUND(G46,3),2)</f>
      </c>
      <c s="33" t="s">
        <v>906</v>
      </c>
      <c r="O46">
        <f>(I46*21)/100</f>
      </c>
      <c t="s">
        <v>26</v>
      </c>
    </row>
    <row r="47" spans="1:5" ht="12.75">
      <c r="A47" s="37" t="s">
        <v>57</v>
      </c>
      <c r="E47" s="38" t="s">
        <v>53</v>
      </c>
    </row>
    <row r="48" spans="1:5" ht="12.75">
      <c r="A48" s="39" t="s">
        <v>59</v>
      </c>
      <c r="E48" s="40" t="s">
        <v>907</v>
      </c>
    </row>
    <row r="49" spans="1:5" ht="318.75">
      <c r="A49" t="s">
        <v>61</v>
      </c>
      <c r="E49" s="38" t="s">
        <v>1041</v>
      </c>
    </row>
    <row r="50" spans="1:16" ht="12.75">
      <c r="A50" s="26" t="s">
        <v>51</v>
      </c>
      <c s="31" t="s">
        <v>47</v>
      </c>
      <c s="31" t="s">
        <v>931</v>
      </c>
      <c s="26" t="s">
        <v>53</v>
      </c>
      <c s="32" t="s">
        <v>932</v>
      </c>
      <c s="33" t="s">
        <v>558</v>
      </c>
      <c s="34">
        <v>4679</v>
      </c>
      <c s="35">
        <v>0</v>
      </c>
      <c s="36">
        <f>ROUND(ROUND(H50,2)*ROUND(G50,3),2)</f>
      </c>
      <c s="33" t="s">
        <v>906</v>
      </c>
      <c r="O50">
        <f>(I50*21)/100</f>
      </c>
      <c t="s">
        <v>26</v>
      </c>
    </row>
    <row r="51" spans="1:5" ht="12.75">
      <c r="A51" s="37" t="s">
        <v>57</v>
      </c>
      <c r="E51" s="38" t="s">
        <v>53</v>
      </c>
    </row>
    <row r="52" spans="1:5" ht="12.75">
      <c r="A52" s="39" t="s">
        <v>59</v>
      </c>
      <c r="E52" s="40" t="s">
        <v>907</v>
      </c>
    </row>
    <row r="53" spans="1:5" ht="25.5">
      <c r="A53" t="s">
        <v>61</v>
      </c>
      <c r="E53" s="38" t="s">
        <v>1042</v>
      </c>
    </row>
    <row r="54" spans="1:16" ht="12.75">
      <c r="A54" s="26" t="s">
        <v>51</v>
      </c>
      <c s="31" t="s">
        <v>182</v>
      </c>
      <c s="31" t="s">
        <v>1128</v>
      </c>
      <c s="26" t="s">
        <v>53</v>
      </c>
      <c s="32" t="s">
        <v>1129</v>
      </c>
      <c s="33" t="s">
        <v>126</v>
      </c>
      <c s="34">
        <v>185</v>
      </c>
      <c s="35">
        <v>0</v>
      </c>
      <c s="36">
        <f>ROUND(ROUND(H54,2)*ROUND(G54,3),2)</f>
      </c>
      <c s="33" t="s">
        <v>906</v>
      </c>
      <c r="O54">
        <f>(I54*21)/100</f>
      </c>
      <c t="s">
        <v>26</v>
      </c>
    </row>
    <row r="55" spans="1:5" ht="12.75">
      <c r="A55" s="37" t="s">
        <v>57</v>
      </c>
      <c r="E55" s="38" t="s">
        <v>53</v>
      </c>
    </row>
    <row r="56" spans="1:5" ht="12.75">
      <c r="A56" s="39" t="s">
        <v>59</v>
      </c>
      <c r="E56" s="40" t="s">
        <v>907</v>
      </c>
    </row>
    <row r="57" spans="1:5" ht="25.5">
      <c r="A57" t="s">
        <v>61</v>
      </c>
      <c r="E57" s="38" t="s">
        <v>1130</v>
      </c>
    </row>
    <row r="58" spans="1:16" ht="12.75">
      <c r="A58" s="26" t="s">
        <v>51</v>
      </c>
      <c s="31" t="s">
        <v>188</v>
      </c>
      <c s="31" t="s">
        <v>920</v>
      </c>
      <c s="26" t="s">
        <v>53</v>
      </c>
      <c s="32" t="s">
        <v>921</v>
      </c>
      <c s="33" t="s">
        <v>113</v>
      </c>
      <c s="34">
        <v>476</v>
      </c>
      <c s="35">
        <v>0</v>
      </c>
      <c s="36">
        <f>ROUND(ROUND(H58,2)*ROUND(G58,3),2)</f>
      </c>
      <c s="33" t="s">
        <v>906</v>
      </c>
      <c r="O58">
        <f>(I58*21)/100</f>
      </c>
      <c t="s">
        <v>26</v>
      </c>
    </row>
    <row r="59" spans="1:5" ht="12.75">
      <c r="A59" s="37" t="s">
        <v>57</v>
      </c>
      <c r="E59" s="38" t="s">
        <v>53</v>
      </c>
    </row>
    <row r="60" spans="1:5" ht="12.75">
      <c r="A60" s="39" t="s">
        <v>59</v>
      </c>
      <c r="E60" s="40" t="s">
        <v>907</v>
      </c>
    </row>
    <row r="61" spans="1:5" ht="229.5">
      <c r="A61" t="s">
        <v>61</v>
      </c>
      <c r="E61" s="38" t="s">
        <v>922</v>
      </c>
    </row>
    <row r="62" spans="1:16" ht="12.75">
      <c r="A62" s="26" t="s">
        <v>51</v>
      </c>
      <c s="31" t="s">
        <v>194</v>
      </c>
      <c s="31" t="s">
        <v>923</v>
      </c>
      <c s="26" t="s">
        <v>53</v>
      </c>
      <c s="32" t="s">
        <v>924</v>
      </c>
      <c s="33" t="s">
        <v>66</v>
      </c>
      <c s="34">
        <v>1945</v>
      </c>
      <c s="35">
        <v>0</v>
      </c>
      <c s="36">
        <f>ROUND(ROUND(H62,2)*ROUND(G62,3),2)</f>
      </c>
      <c s="33" t="s">
        <v>906</v>
      </c>
      <c r="O62">
        <f>(I62*21)/100</f>
      </c>
      <c t="s">
        <v>26</v>
      </c>
    </row>
    <row r="63" spans="1:5" ht="12.75">
      <c r="A63" s="37" t="s">
        <v>57</v>
      </c>
      <c r="E63" s="38" t="s">
        <v>53</v>
      </c>
    </row>
    <row r="64" spans="1:5" ht="12.75">
      <c r="A64" s="39" t="s">
        <v>59</v>
      </c>
      <c r="E64" s="40" t="s">
        <v>907</v>
      </c>
    </row>
    <row r="65" spans="1:5" ht="38.25">
      <c r="A65" t="s">
        <v>61</v>
      </c>
      <c r="E65" s="38" t="s">
        <v>925</v>
      </c>
    </row>
    <row r="66" spans="1:18" ht="12.75" customHeight="1">
      <c r="A66" s="6" t="s">
        <v>49</v>
      </c>
      <c s="6"/>
      <c s="42" t="s">
        <v>26</v>
      </c>
      <c s="6"/>
      <c s="29" t="s">
        <v>324</v>
      </c>
      <c s="6"/>
      <c s="6"/>
      <c s="6"/>
      <c s="43">
        <f>0+Q66</f>
      </c>
      <c s="6"/>
      <c r="O66">
        <f>0+R66</f>
      </c>
      <c r="Q66">
        <f>0+I67+I71+I75+I79</f>
      </c>
      <c>
        <f>0+O67+O71+O75+O79</f>
      </c>
    </row>
    <row r="67" spans="1:16" ht="12.75">
      <c r="A67" s="26" t="s">
        <v>51</v>
      </c>
      <c s="31" t="s">
        <v>201</v>
      </c>
      <c s="31" t="s">
        <v>1131</v>
      </c>
      <c s="26" t="s">
        <v>53</v>
      </c>
      <c s="32" t="s">
        <v>1132</v>
      </c>
      <c s="33" t="s">
        <v>113</v>
      </c>
      <c s="34">
        <v>2.52</v>
      </c>
      <c s="35">
        <v>0</v>
      </c>
      <c s="36">
        <f>ROUND(ROUND(H67,2)*ROUND(G67,3),2)</f>
      </c>
      <c s="33" t="s">
        <v>906</v>
      </c>
      <c r="O67">
        <f>(I67*21)/100</f>
      </c>
      <c t="s">
        <v>26</v>
      </c>
    </row>
    <row r="68" spans="1:5" ht="12.75">
      <c r="A68" s="37" t="s">
        <v>57</v>
      </c>
      <c r="E68" s="38" t="s">
        <v>53</v>
      </c>
    </row>
    <row r="69" spans="1:5" ht="12.75">
      <c r="A69" s="39" t="s">
        <v>59</v>
      </c>
      <c r="E69" s="40" t="s">
        <v>907</v>
      </c>
    </row>
    <row r="70" spans="1:5" ht="409.5">
      <c r="A70" t="s">
        <v>61</v>
      </c>
      <c r="E70" s="38" t="s">
        <v>1133</v>
      </c>
    </row>
    <row r="71" spans="1:16" ht="12.75">
      <c r="A71" s="26" t="s">
        <v>51</v>
      </c>
      <c s="31" t="s">
        <v>281</v>
      </c>
      <c s="31" t="s">
        <v>1134</v>
      </c>
      <c s="26" t="s">
        <v>53</v>
      </c>
      <c s="32" t="s">
        <v>1135</v>
      </c>
      <c s="33" t="s">
        <v>55</v>
      </c>
      <c s="34">
        <v>0.136</v>
      </c>
      <c s="35">
        <v>0</v>
      </c>
      <c s="36">
        <f>ROUND(ROUND(H71,2)*ROUND(G71,3),2)</f>
      </c>
      <c s="33" t="s">
        <v>906</v>
      </c>
      <c r="O71">
        <f>(I71*21)/100</f>
      </c>
      <c t="s">
        <v>26</v>
      </c>
    </row>
    <row r="72" spans="1:5" ht="12.75">
      <c r="A72" s="37" t="s">
        <v>57</v>
      </c>
      <c r="E72" s="38" t="s">
        <v>53</v>
      </c>
    </row>
    <row r="73" spans="1:5" ht="12.75">
      <c r="A73" s="39" t="s">
        <v>59</v>
      </c>
      <c r="E73" s="40" t="s">
        <v>907</v>
      </c>
    </row>
    <row r="74" spans="1:5" ht="255">
      <c r="A74" t="s">
        <v>61</v>
      </c>
      <c r="E74" s="38" t="s">
        <v>1136</v>
      </c>
    </row>
    <row r="75" spans="1:16" ht="12.75">
      <c r="A75" s="26" t="s">
        <v>51</v>
      </c>
      <c s="31" t="s">
        <v>287</v>
      </c>
      <c s="31" t="s">
        <v>1137</v>
      </c>
      <c s="26" t="s">
        <v>53</v>
      </c>
      <c s="32" t="s">
        <v>1138</v>
      </c>
      <c s="33" t="s">
        <v>126</v>
      </c>
      <c s="34">
        <v>9</v>
      </c>
      <c s="35">
        <v>0</v>
      </c>
      <c s="36">
        <f>ROUND(ROUND(H75,2)*ROUND(G75,3),2)</f>
      </c>
      <c s="33" t="s">
        <v>906</v>
      </c>
      <c r="O75">
        <f>(I75*21)/100</f>
      </c>
      <c t="s">
        <v>26</v>
      </c>
    </row>
    <row r="76" spans="1:5" ht="12.75">
      <c r="A76" s="37" t="s">
        <v>57</v>
      </c>
      <c r="E76" s="38" t="s">
        <v>53</v>
      </c>
    </row>
    <row r="77" spans="1:5" ht="12.75">
      <c r="A77" s="39" t="s">
        <v>59</v>
      </c>
      <c r="E77" s="40" t="s">
        <v>907</v>
      </c>
    </row>
    <row r="78" spans="1:5" ht="191.25">
      <c r="A78" t="s">
        <v>61</v>
      </c>
      <c r="E78" s="38" t="s">
        <v>1139</v>
      </c>
    </row>
    <row r="79" spans="1:16" ht="12.75">
      <c r="A79" s="26" t="s">
        <v>51</v>
      </c>
      <c s="31" t="s">
        <v>294</v>
      </c>
      <c s="31" t="s">
        <v>1140</v>
      </c>
      <c s="26" t="s">
        <v>53</v>
      </c>
      <c s="32" t="s">
        <v>1141</v>
      </c>
      <c s="33" t="s">
        <v>113</v>
      </c>
      <c s="34">
        <v>12</v>
      </c>
      <c s="35">
        <v>0</v>
      </c>
      <c s="36">
        <f>ROUND(ROUND(H79,2)*ROUND(G79,3),2)</f>
      </c>
      <c s="33" t="s">
        <v>906</v>
      </c>
      <c r="O79">
        <f>(I79*21)/100</f>
      </c>
      <c t="s">
        <v>26</v>
      </c>
    </row>
    <row r="80" spans="1:5" ht="12.75">
      <c r="A80" s="37" t="s">
        <v>57</v>
      </c>
      <c r="E80" s="38" t="s">
        <v>53</v>
      </c>
    </row>
    <row r="81" spans="1:5" ht="12.75">
      <c r="A81" s="39" t="s">
        <v>59</v>
      </c>
      <c r="E81" s="40" t="s">
        <v>907</v>
      </c>
    </row>
    <row r="82" spans="1:5" ht="369.75">
      <c r="A82" t="s">
        <v>61</v>
      </c>
      <c r="E82" s="38" t="s">
        <v>1142</v>
      </c>
    </row>
    <row r="83" spans="1:18" ht="12.75" customHeight="1">
      <c r="A83" s="6" t="s">
        <v>49</v>
      </c>
      <c s="6"/>
      <c s="42" t="s">
        <v>36</v>
      </c>
      <c s="6"/>
      <c s="29" t="s">
        <v>676</v>
      </c>
      <c s="6"/>
      <c s="6"/>
      <c s="6"/>
      <c s="43">
        <f>0+Q83</f>
      </c>
      <c s="6"/>
      <c r="O83">
        <f>0+R83</f>
      </c>
      <c r="Q83">
        <f>0+I84</f>
      </c>
      <c>
        <f>0+O84</f>
      </c>
    </row>
    <row r="84" spans="1:16" ht="12.75">
      <c r="A84" s="26" t="s">
        <v>51</v>
      </c>
      <c s="31" t="s">
        <v>299</v>
      </c>
      <c s="31" t="s">
        <v>707</v>
      </c>
      <c s="26" t="s">
        <v>53</v>
      </c>
      <c s="32" t="s">
        <v>708</v>
      </c>
      <c s="33" t="s">
        <v>113</v>
      </c>
      <c s="34">
        <v>80</v>
      </c>
      <c s="35">
        <v>0</v>
      </c>
      <c s="36">
        <f>ROUND(ROUND(H84,2)*ROUND(G84,3),2)</f>
      </c>
      <c s="33" t="s">
        <v>906</v>
      </c>
      <c r="O84">
        <f>(I84*21)/100</f>
      </c>
      <c t="s">
        <v>26</v>
      </c>
    </row>
    <row r="85" spans="1:5" ht="12.75">
      <c r="A85" s="37" t="s">
        <v>57</v>
      </c>
      <c r="E85" s="38" t="s">
        <v>53</v>
      </c>
    </row>
    <row r="86" spans="1:5" ht="12.75">
      <c r="A86" s="39" t="s">
        <v>59</v>
      </c>
      <c r="E86" s="40" t="s">
        <v>907</v>
      </c>
    </row>
    <row r="87" spans="1:5" ht="38.25">
      <c r="A87" t="s">
        <v>61</v>
      </c>
      <c r="E87" s="38" t="s">
        <v>934</v>
      </c>
    </row>
    <row r="88" spans="1:18" ht="12.75" customHeight="1">
      <c r="A88" s="6" t="s">
        <v>49</v>
      </c>
      <c s="6"/>
      <c s="42" t="s">
        <v>38</v>
      </c>
      <c s="6"/>
      <c s="29" t="s">
        <v>348</v>
      </c>
      <c s="6"/>
      <c s="6"/>
      <c s="6"/>
      <c s="43">
        <f>0+Q88</f>
      </c>
      <c s="6"/>
      <c r="O88">
        <f>0+R88</f>
      </c>
      <c r="Q88">
        <f>0+I89</f>
      </c>
      <c>
        <f>0+O89</f>
      </c>
    </row>
    <row r="89" spans="1:16" ht="12.75">
      <c r="A89" s="26" t="s">
        <v>51</v>
      </c>
      <c s="31" t="s">
        <v>305</v>
      </c>
      <c s="31" t="s">
        <v>935</v>
      </c>
      <c s="26" t="s">
        <v>53</v>
      </c>
      <c s="32" t="s">
        <v>936</v>
      </c>
      <c s="33" t="s">
        <v>113</v>
      </c>
      <c s="34">
        <v>37</v>
      </c>
      <c s="35">
        <v>0</v>
      </c>
      <c s="36">
        <f>ROUND(ROUND(H89,2)*ROUND(G89,3),2)</f>
      </c>
      <c s="33" t="s">
        <v>906</v>
      </c>
      <c r="O89">
        <f>(I89*21)/100</f>
      </c>
      <c t="s">
        <v>26</v>
      </c>
    </row>
    <row r="90" spans="1:5" ht="12.75">
      <c r="A90" s="37" t="s">
        <v>57</v>
      </c>
      <c r="E90" s="38" t="s">
        <v>53</v>
      </c>
    </row>
    <row r="91" spans="1:5" ht="12.75">
      <c r="A91" s="39" t="s">
        <v>59</v>
      </c>
      <c r="E91" s="40" t="s">
        <v>1040</v>
      </c>
    </row>
    <row r="92" spans="1:5" ht="51">
      <c r="A92" t="s">
        <v>61</v>
      </c>
      <c r="E92" s="38" t="s">
        <v>937</v>
      </c>
    </row>
    <row r="93" spans="1:18" ht="12.75" customHeight="1">
      <c r="A93" s="6" t="s">
        <v>49</v>
      </c>
      <c s="6"/>
      <c s="42" t="s">
        <v>110</v>
      </c>
      <c s="6"/>
      <c s="29" t="s">
        <v>463</v>
      </c>
      <c s="6"/>
      <c s="6"/>
      <c s="6"/>
      <c s="43">
        <f>0+Q93</f>
      </c>
      <c s="6"/>
      <c r="O93">
        <f>0+R93</f>
      </c>
      <c r="Q93">
        <f>0+I94+I98+I102+I106+I110+I114+I118+I122+I126+I130+I134+I138+I142+I146+I150+I154+I158+I162+I166+I170+I174+I178+I182+I186+I190+I194+I198+I202+I206+I210+I214+I218+I222+I226+I230+I234+I238+I242+I246+I250+I254+I258+I262+I266+I270+I274</f>
      </c>
      <c>
        <f>0+O94+O98+O102+O106+O110+O114+O118+O122+O126+O130+O134+O138+O142+O146+O150+O154+O158+O162+O166+O170+O174+O178+O182+O186+O190+O194+O198+O202+O206+O210+O214+O218+O222+O226+O230+O234+O238+O242+O246+O250+O254+O258+O262+O266+O270+O274</f>
      </c>
    </row>
    <row r="94" spans="1:16" ht="12.75">
      <c r="A94" s="26" t="s">
        <v>51</v>
      </c>
      <c s="31" t="s">
        <v>310</v>
      </c>
      <c s="31" t="s">
        <v>938</v>
      </c>
      <c s="26" t="s">
        <v>53</v>
      </c>
      <c s="32" t="s">
        <v>939</v>
      </c>
      <c s="33" t="s">
        <v>126</v>
      </c>
      <c s="34">
        <v>2890</v>
      </c>
      <c s="35">
        <v>0</v>
      </c>
      <c s="36">
        <f>ROUND(ROUND(H94,2)*ROUND(G94,3),2)</f>
      </c>
      <c s="33" t="s">
        <v>906</v>
      </c>
      <c r="O94">
        <f>(I94*21)/100</f>
      </c>
      <c t="s">
        <v>26</v>
      </c>
    </row>
    <row r="95" spans="1:5" ht="12.75">
      <c r="A95" s="37" t="s">
        <v>57</v>
      </c>
      <c r="E95" s="38" t="s">
        <v>53</v>
      </c>
    </row>
    <row r="96" spans="1:5" ht="12.75">
      <c r="A96" s="39" t="s">
        <v>59</v>
      </c>
      <c r="E96" s="40" t="s">
        <v>907</v>
      </c>
    </row>
    <row r="97" spans="1:5" ht="76.5">
      <c r="A97" t="s">
        <v>61</v>
      </c>
      <c r="E97" s="38" t="s">
        <v>940</v>
      </c>
    </row>
    <row r="98" spans="1:16" ht="12.75">
      <c r="A98" s="26" t="s">
        <v>51</v>
      </c>
      <c s="31" t="s">
        <v>313</v>
      </c>
      <c s="31" t="s">
        <v>1143</v>
      </c>
      <c s="26" t="s">
        <v>53</v>
      </c>
      <c s="32" t="s">
        <v>1144</v>
      </c>
      <c s="33" t="s">
        <v>126</v>
      </c>
      <c s="34">
        <v>647</v>
      </c>
      <c s="35">
        <v>0</v>
      </c>
      <c s="36">
        <f>ROUND(ROUND(H98,2)*ROUND(G98,3),2)</f>
      </c>
      <c s="33" t="s">
        <v>906</v>
      </c>
      <c r="O98">
        <f>(I98*21)/100</f>
      </c>
      <c t="s">
        <v>26</v>
      </c>
    </row>
    <row r="99" spans="1:5" ht="12.75">
      <c r="A99" s="37" t="s">
        <v>57</v>
      </c>
      <c r="E99" s="38" t="s">
        <v>53</v>
      </c>
    </row>
    <row r="100" spans="1:5" ht="12.75">
      <c r="A100" s="39" t="s">
        <v>59</v>
      </c>
      <c r="E100" s="40" t="s">
        <v>907</v>
      </c>
    </row>
    <row r="101" spans="1:5" ht="76.5">
      <c r="A101" t="s">
        <v>61</v>
      </c>
      <c r="E101" s="38" t="s">
        <v>940</v>
      </c>
    </row>
    <row r="102" spans="1:16" ht="12.75">
      <c r="A102" s="26" t="s">
        <v>51</v>
      </c>
      <c s="31" t="s">
        <v>319</v>
      </c>
      <c s="31" t="s">
        <v>1145</v>
      </c>
      <c s="26" t="s">
        <v>53</v>
      </c>
      <c s="32" t="s">
        <v>1146</v>
      </c>
      <c s="33" t="s">
        <v>126</v>
      </c>
      <c s="34">
        <v>100</v>
      </c>
      <c s="35">
        <v>0</v>
      </c>
      <c s="36">
        <f>ROUND(ROUND(H102,2)*ROUND(G102,3),2)</f>
      </c>
      <c s="33" t="s">
        <v>906</v>
      </c>
      <c r="O102">
        <f>(I102*21)/100</f>
      </c>
      <c t="s">
        <v>26</v>
      </c>
    </row>
    <row r="103" spans="1:5" ht="12.75">
      <c r="A103" s="37" t="s">
        <v>57</v>
      </c>
      <c r="E103" s="38" t="s">
        <v>53</v>
      </c>
    </row>
    <row r="104" spans="1:5" ht="12.75">
      <c r="A104" s="39" t="s">
        <v>59</v>
      </c>
      <c r="E104" s="40" t="s">
        <v>907</v>
      </c>
    </row>
    <row r="105" spans="1:5" ht="76.5">
      <c r="A105" t="s">
        <v>61</v>
      </c>
      <c r="E105" s="38" t="s">
        <v>940</v>
      </c>
    </row>
    <row r="106" spans="1:16" ht="12.75">
      <c r="A106" s="26" t="s">
        <v>51</v>
      </c>
      <c s="31" t="s">
        <v>322</v>
      </c>
      <c s="31" t="s">
        <v>941</v>
      </c>
      <c s="26" t="s">
        <v>53</v>
      </c>
      <c s="32" t="s">
        <v>942</v>
      </c>
      <c s="33" t="s">
        <v>126</v>
      </c>
      <c s="34">
        <v>1760</v>
      </c>
      <c s="35">
        <v>0</v>
      </c>
      <c s="36">
        <f>ROUND(ROUND(H106,2)*ROUND(G106,3),2)</f>
      </c>
      <c s="33" t="s">
        <v>906</v>
      </c>
      <c r="O106">
        <f>(I106*21)/100</f>
      </c>
      <c t="s">
        <v>26</v>
      </c>
    </row>
    <row r="107" spans="1:5" ht="12.75">
      <c r="A107" s="37" t="s">
        <v>57</v>
      </c>
      <c r="E107" s="38" t="s">
        <v>53</v>
      </c>
    </row>
    <row r="108" spans="1:5" ht="12.75">
      <c r="A108" s="39" t="s">
        <v>59</v>
      </c>
      <c r="E108" s="40" t="s">
        <v>907</v>
      </c>
    </row>
    <row r="109" spans="1:5" ht="76.5">
      <c r="A109" t="s">
        <v>61</v>
      </c>
      <c r="E109" s="38" t="s">
        <v>940</v>
      </c>
    </row>
    <row r="110" spans="1:16" ht="25.5">
      <c r="A110" s="26" t="s">
        <v>51</v>
      </c>
      <c s="31" t="s">
        <v>325</v>
      </c>
      <c s="31" t="s">
        <v>946</v>
      </c>
      <c s="26" t="s">
        <v>53</v>
      </c>
      <c s="32" t="s">
        <v>947</v>
      </c>
      <c s="33" t="s">
        <v>72</v>
      </c>
      <c s="34">
        <v>20</v>
      </c>
      <c s="35">
        <v>0</v>
      </c>
      <c s="36">
        <f>ROUND(ROUND(H110,2)*ROUND(G110,3),2)</f>
      </c>
      <c s="33" t="s">
        <v>906</v>
      </c>
      <c r="O110">
        <f>(I110*21)/100</f>
      </c>
      <c t="s">
        <v>26</v>
      </c>
    </row>
    <row r="111" spans="1:5" ht="12.75">
      <c r="A111" s="37" t="s">
        <v>57</v>
      </c>
      <c r="E111" s="38" t="s">
        <v>53</v>
      </c>
    </row>
    <row r="112" spans="1:5" ht="12.75">
      <c r="A112" s="39" t="s">
        <v>59</v>
      </c>
      <c r="E112" s="40" t="s">
        <v>907</v>
      </c>
    </row>
    <row r="113" spans="1:5" ht="102">
      <c r="A113" t="s">
        <v>61</v>
      </c>
      <c r="E113" s="38" t="s">
        <v>948</v>
      </c>
    </row>
    <row r="114" spans="1:16" ht="12.75">
      <c r="A114" s="26" t="s">
        <v>51</v>
      </c>
      <c s="31" t="s">
        <v>331</v>
      </c>
      <c s="31" t="s">
        <v>1095</v>
      </c>
      <c s="26" t="s">
        <v>53</v>
      </c>
      <c s="32" t="s">
        <v>1096</v>
      </c>
      <c s="33" t="s">
        <v>126</v>
      </c>
      <c s="34">
        <v>1900</v>
      </c>
      <c s="35">
        <v>0</v>
      </c>
      <c s="36">
        <f>ROUND(ROUND(H114,2)*ROUND(G114,3),2)</f>
      </c>
      <c s="33" t="s">
        <v>906</v>
      </c>
      <c r="O114">
        <f>(I114*21)/100</f>
      </c>
      <c t="s">
        <v>26</v>
      </c>
    </row>
    <row r="115" spans="1:5" ht="12.75">
      <c r="A115" s="37" t="s">
        <v>57</v>
      </c>
      <c r="E115" s="38" t="s">
        <v>53</v>
      </c>
    </row>
    <row r="116" spans="1:5" ht="12.75">
      <c r="A116" s="39" t="s">
        <v>59</v>
      </c>
      <c r="E116" s="40" t="s">
        <v>907</v>
      </c>
    </row>
    <row r="117" spans="1:5" ht="127.5">
      <c r="A117" t="s">
        <v>61</v>
      </c>
      <c r="E117" s="38" t="s">
        <v>1097</v>
      </c>
    </row>
    <row r="118" spans="1:16" ht="12.75">
      <c r="A118" s="26" t="s">
        <v>51</v>
      </c>
      <c s="31" t="s">
        <v>337</v>
      </c>
      <c s="31" t="s">
        <v>1147</v>
      </c>
      <c s="26" t="s">
        <v>53</v>
      </c>
      <c s="32" t="s">
        <v>1148</v>
      </c>
      <c s="33" t="s">
        <v>126</v>
      </c>
      <c s="34">
        <v>50</v>
      </c>
      <c s="35">
        <v>0</v>
      </c>
      <c s="36">
        <f>ROUND(ROUND(H118,2)*ROUND(G118,3),2)</f>
      </c>
      <c s="33" t="s">
        <v>906</v>
      </c>
      <c r="O118">
        <f>(I118*21)/100</f>
      </c>
      <c t="s">
        <v>26</v>
      </c>
    </row>
    <row r="119" spans="1:5" ht="12.75">
      <c r="A119" s="37" t="s">
        <v>57</v>
      </c>
      <c r="E119" s="38" t="s">
        <v>53</v>
      </c>
    </row>
    <row r="120" spans="1:5" ht="12.75">
      <c r="A120" s="39" t="s">
        <v>59</v>
      </c>
      <c r="E120" s="40" t="s">
        <v>907</v>
      </c>
    </row>
    <row r="121" spans="1:5" ht="102">
      <c r="A121" t="s">
        <v>61</v>
      </c>
      <c r="E121" s="38" t="s">
        <v>1149</v>
      </c>
    </row>
    <row r="122" spans="1:16" ht="12.75">
      <c r="A122" s="26" t="s">
        <v>51</v>
      </c>
      <c s="31" t="s">
        <v>343</v>
      </c>
      <c s="31" t="s">
        <v>1049</v>
      </c>
      <c s="26" t="s">
        <v>53</v>
      </c>
      <c s="32" t="s">
        <v>1050</v>
      </c>
      <c s="33" t="s">
        <v>126</v>
      </c>
      <c s="34">
        <v>2115</v>
      </c>
      <c s="35">
        <v>0</v>
      </c>
      <c s="36">
        <f>ROUND(ROUND(H122,2)*ROUND(G122,3),2)</f>
      </c>
      <c s="33" t="s">
        <v>906</v>
      </c>
      <c r="O122">
        <f>(I122*21)/100</f>
      </c>
      <c t="s">
        <v>26</v>
      </c>
    </row>
    <row r="123" spans="1:5" ht="12.75">
      <c r="A123" s="37" t="s">
        <v>57</v>
      </c>
      <c r="E123" s="38" t="s">
        <v>53</v>
      </c>
    </row>
    <row r="124" spans="1:5" ht="12.75">
      <c r="A124" s="39" t="s">
        <v>59</v>
      </c>
      <c r="E124" s="40" t="s">
        <v>907</v>
      </c>
    </row>
    <row r="125" spans="1:5" ht="127.5">
      <c r="A125" t="s">
        <v>61</v>
      </c>
      <c r="E125" s="38" t="s">
        <v>1051</v>
      </c>
    </row>
    <row r="126" spans="1:16" ht="12.75">
      <c r="A126" s="26" t="s">
        <v>51</v>
      </c>
      <c s="31" t="s">
        <v>349</v>
      </c>
      <c s="31" t="s">
        <v>1052</v>
      </c>
      <c s="26" t="s">
        <v>53</v>
      </c>
      <c s="32" t="s">
        <v>1053</v>
      </c>
      <c s="33" t="s">
        <v>72</v>
      </c>
      <c s="34">
        <v>50</v>
      </c>
      <c s="35">
        <v>0</v>
      </c>
      <c s="36">
        <f>ROUND(ROUND(H126,2)*ROUND(G126,3),2)</f>
      </c>
      <c s="33" t="s">
        <v>906</v>
      </c>
      <c r="O126">
        <f>(I126*21)/100</f>
      </c>
      <c t="s">
        <v>26</v>
      </c>
    </row>
    <row r="127" spans="1:5" ht="12.75">
      <c r="A127" s="37" t="s">
        <v>57</v>
      </c>
      <c r="E127" s="38" t="s">
        <v>53</v>
      </c>
    </row>
    <row r="128" spans="1:5" ht="12.75">
      <c r="A128" s="39" t="s">
        <v>59</v>
      </c>
      <c r="E128" s="40" t="s">
        <v>907</v>
      </c>
    </row>
    <row r="129" spans="1:5" ht="76.5">
      <c r="A129" t="s">
        <v>61</v>
      </c>
      <c r="E129" s="38" t="s">
        <v>1054</v>
      </c>
    </row>
    <row r="130" spans="1:16" ht="12.75">
      <c r="A130" s="26" t="s">
        <v>51</v>
      </c>
      <c s="31" t="s">
        <v>355</v>
      </c>
      <c s="31" t="s">
        <v>1055</v>
      </c>
      <c s="26" t="s">
        <v>53</v>
      </c>
      <c s="32" t="s">
        <v>1056</v>
      </c>
      <c s="33" t="s">
        <v>72</v>
      </c>
      <c s="34">
        <v>50</v>
      </c>
      <c s="35">
        <v>0</v>
      </c>
      <c s="36">
        <f>ROUND(ROUND(H130,2)*ROUND(G130,3),2)</f>
      </c>
      <c s="33" t="s">
        <v>906</v>
      </c>
      <c r="O130">
        <f>(I130*21)/100</f>
      </c>
      <c t="s">
        <v>26</v>
      </c>
    </row>
    <row r="131" spans="1:5" ht="12.75">
      <c r="A131" s="37" t="s">
        <v>57</v>
      </c>
      <c r="E131" s="38" t="s">
        <v>53</v>
      </c>
    </row>
    <row r="132" spans="1:5" ht="12.75">
      <c r="A132" s="39" t="s">
        <v>59</v>
      </c>
      <c r="E132" s="40" t="s">
        <v>907</v>
      </c>
    </row>
    <row r="133" spans="1:5" ht="102">
      <c r="A133" t="s">
        <v>61</v>
      </c>
      <c r="E133" s="38" t="s">
        <v>1057</v>
      </c>
    </row>
    <row r="134" spans="1:16" ht="12.75">
      <c r="A134" s="26" t="s">
        <v>51</v>
      </c>
      <c s="31" t="s">
        <v>361</v>
      </c>
      <c s="31" t="s">
        <v>1058</v>
      </c>
      <c s="26" t="s">
        <v>53</v>
      </c>
      <c s="32" t="s">
        <v>1059</v>
      </c>
      <c s="33" t="s">
        <v>72</v>
      </c>
      <c s="34">
        <v>50</v>
      </c>
      <c s="35">
        <v>0</v>
      </c>
      <c s="36">
        <f>ROUND(ROUND(H134,2)*ROUND(G134,3),2)</f>
      </c>
      <c s="33" t="s">
        <v>906</v>
      </c>
      <c r="O134">
        <f>(I134*21)/100</f>
      </c>
      <c t="s">
        <v>26</v>
      </c>
    </row>
    <row r="135" spans="1:5" ht="12.75">
      <c r="A135" s="37" t="s">
        <v>57</v>
      </c>
      <c r="E135" s="38" t="s">
        <v>53</v>
      </c>
    </row>
    <row r="136" spans="1:5" ht="12.75">
      <c r="A136" s="39" t="s">
        <v>59</v>
      </c>
      <c r="E136" s="40" t="s">
        <v>907</v>
      </c>
    </row>
    <row r="137" spans="1:5" ht="102">
      <c r="A137" t="s">
        <v>61</v>
      </c>
      <c r="E137" s="38" t="s">
        <v>1060</v>
      </c>
    </row>
    <row r="138" spans="1:16" ht="25.5">
      <c r="A138" s="26" t="s">
        <v>51</v>
      </c>
      <c s="31" t="s">
        <v>367</v>
      </c>
      <c s="31" t="s">
        <v>1150</v>
      </c>
      <c s="26" t="s">
        <v>53</v>
      </c>
      <c s="32" t="s">
        <v>1151</v>
      </c>
      <c s="33" t="s">
        <v>126</v>
      </c>
      <c s="34">
        <v>70</v>
      </c>
      <c s="35">
        <v>0</v>
      </c>
      <c s="36">
        <f>ROUND(ROUND(H138,2)*ROUND(G138,3),2)</f>
      </c>
      <c s="33" t="s">
        <v>906</v>
      </c>
      <c r="O138">
        <f>(I138*21)/100</f>
      </c>
      <c t="s">
        <v>26</v>
      </c>
    </row>
    <row r="139" spans="1:5" ht="12.75">
      <c r="A139" s="37" t="s">
        <v>57</v>
      </c>
      <c r="E139" s="38" t="s">
        <v>53</v>
      </c>
    </row>
    <row r="140" spans="1:5" ht="12.75">
      <c r="A140" s="39" t="s">
        <v>59</v>
      </c>
      <c r="E140" s="40" t="s">
        <v>907</v>
      </c>
    </row>
    <row r="141" spans="1:5" ht="89.25">
      <c r="A141" t="s">
        <v>61</v>
      </c>
      <c r="E141" s="38" t="s">
        <v>954</v>
      </c>
    </row>
    <row r="142" spans="1:16" ht="12.75">
      <c r="A142" s="26" t="s">
        <v>51</v>
      </c>
      <c s="31" t="s">
        <v>373</v>
      </c>
      <c s="31" t="s">
        <v>957</v>
      </c>
      <c s="26" t="s">
        <v>53</v>
      </c>
      <c s="32" t="s">
        <v>958</v>
      </c>
      <c s="33" t="s">
        <v>126</v>
      </c>
      <c s="34">
        <v>870</v>
      </c>
      <c s="35">
        <v>0</v>
      </c>
      <c s="36">
        <f>ROUND(ROUND(H142,2)*ROUND(G142,3),2)</f>
      </c>
      <c s="33" t="s">
        <v>906</v>
      </c>
      <c r="O142">
        <f>(I142*21)/100</f>
      </c>
      <c t="s">
        <v>26</v>
      </c>
    </row>
    <row r="143" spans="1:5" ht="12.75">
      <c r="A143" s="37" t="s">
        <v>57</v>
      </c>
      <c r="E143" s="38" t="s">
        <v>53</v>
      </c>
    </row>
    <row r="144" spans="1:5" ht="12.75">
      <c r="A144" s="39" t="s">
        <v>59</v>
      </c>
      <c r="E144" s="40" t="s">
        <v>907</v>
      </c>
    </row>
    <row r="145" spans="1:5" ht="89.25">
      <c r="A145" t="s">
        <v>61</v>
      </c>
      <c r="E145" s="38" t="s">
        <v>954</v>
      </c>
    </row>
    <row r="146" spans="1:16" ht="12.75">
      <c r="A146" s="26" t="s">
        <v>51</v>
      </c>
      <c s="31" t="s">
        <v>379</v>
      </c>
      <c s="31" t="s">
        <v>1061</v>
      </c>
      <c s="26" t="s">
        <v>53</v>
      </c>
      <c s="32" t="s">
        <v>1062</v>
      </c>
      <c s="33" t="s">
        <v>126</v>
      </c>
      <c s="34">
        <v>2890</v>
      </c>
      <c s="35">
        <v>0</v>
      </c>
      <c s="36">
        <f>ROUND(ROUND(H146,2)*ROUND(G146,3),2)</f>
      </c>
      <c s="33" t="s">
        <v>906</v>
      </c>
      <c r="O146">
        <f>(I146*21)/100</f>
      </c>
      <c t="s">
        <v>26</v>
      </c>
    </row>
    <row r="147" spans="1:5" ht="12.75">
      <c r="A147" s="37" t="s">
        <v>57</v>
      </c>
      <c r="E147" s="38" t="s">
        <v>53</v>
      </c>
    </row>
    <row r="148" spans="1:5" ht="12.75">
      <c r="A148" s="39" t="s">
        <v>59</v>
      </c>
      <c r="E148" s="40" t="s">
        <v>907</v>
      </c>
    </row>
    <row r="149" spans="1:5" ht="89.25">
      <c r="A149" t="s">
        <v>61</v>
      </c>
      <c r="E149" s="38" t="s">
        <v>954</v>
      </c>
    </row>
    <row r="150" spans="1:16" ht="25.5">
      <c r="A150" s="26" t="s">
        <v>51</v>
      </c>
      <c s="31" t="s">
        <v>383</v>
      </c>
      <c s="31" t="s">
        <v>965</v>
      </c>
      <c s="26" t="s">
        <v>53</v>
      </c>
      <c s="32" t="s">
        <v>966</v>
      </c>
      <c s="33" t="s">
        <v>72</v>
      </c>
      <c s="34">
        <v>94</v>
      </c>
      <c s="35">
        <v>0</v>
      </c>
      <c s="36">
        <f>ROUND(ROUND(H150,2)*ROUND(G150,3),2)</f>
      </c>
      <c s="33" t="s">
        <v>906</v>
      </c>
      <c r="O150">
        <f>(I150*21)/100</f>
      </c>
      <c t="s">
        <v>26</v>
      </c>
    </row>
    <row r="151" spans="1:5" ht="12.75">
      <c r="A151" s="37" t="s">
        <v>57</v>
      </c>
      <c r="E151" s="38" t="s">
        <v>53</v>
      </c>
    </row>
    <row r="152" spans="1:5" ht="12.75">
      <c r="A152" s="39" t="s">
        <v>59</v>
      </c>
      <c r="E152" s="40" t="s">
        <v>907</v>
      </c>
    </row>
    <row r="153" spans="1:5" ht="102">
      <c r="A153" t="s">
        <v>61</v>
      </c>
      <c r="E153" s="38" t="s">
        <v>964</v>
      </c>
    </row>
    <row r="154" spans="1:16" ht="25.5">
      <c r="A154" s="26" t="s">
        <v>51</v>
      </c>
      <c s="31" t="s">
        <v>389</v>
      </c>
      <c s="31" t="s">
        <v>967</v>
      </c>
      <c s="26" t="s">
        <v>53</v>
      </c>
      <c s="32" t="s">
        <v>968</v>
      </c>
      <c s="33" t="s">
        <v>72</v>
      </c>
      <c s="34">
        <v>116</v>
      </c>
      <c s="35">
        <v>0</v>
      </c>
      <c s="36">
        <f>ROUND(ROUND(H154,2)*ROUND(G154,3),2)</f>
      </c>
      <c s="33" t="s">
        <v>906</v>
      </c>
      <c r="O154">
        <f>(I154*21)/100</f>
      </c>
      <c t="s">
        <v>26</v>
      </c>
    </row>
    <row r="155" spans="1:5" ht="12.75">
      <c r="A155" s="37" t="s">
        <v>57</v>
      </c>
      <c r="E155" s="38" t="s">
        <v>53</v>
      </c>
    </row>
    <row r="156" spans="1:5" ht="12.75">
      <c r="A156" s="39" t="s">
        <v>59</v>
      </c>
      <c r="E156" s="40" t="s">
        <v>907</v>
      </c>
    </row>
    <row r="157" spans="1:5" ht="102">
      <c r="A157" t="s">
        <v>61</v>
      </c>
      <c r="E157" s="38" t="s">
        <v>964</v>
      </c>
    </row>
    <row r="158" spans="1:16" ht="25.5">
      <c r="A158" s="26" t="s">
        <v>51</v>
      </c>
      <c s="31" t="s">
        <v>395</v>
      </c>
      <c s="31" t="s">
        <v>1063</v>
      </c>
      <c s="26" t="s">
        <v>53</v>
      </c>
      <c s="32" t="s">
        <v>1064</v>
      </c>
      <c s="33" t="s">
        <v>72</v>
      </c>
      <c s="34">
        <v>108</v>
      </c>
      <c s="35">
        <v>0</v>
      </c>
      <c s="36">
        <f>ROUND(ROUND(H158,2)*ROUND(G158,3),2)</f>
      </c>
      <c s="33" t="s">
        <v>906</v>
      </c>
      <c r="O158">
        <f>(I158*21)/100</f>
      </c>
      <c t="s">
        <v>26</v>
      </c>
    </row>
    <row r="159" spans="1:5" ht="12.75">
      <c r="A159" s="37" t="s">
        <v>57</v>
      </c>
      <c r="E159" s="38" t="s">
        <v>53</v>
      </c>
    </row>
    <row r="160" spans="1:5" ht="12.75">
      <c r="A160" s="39" t="s">
        <v>59</v>
      </c>
      <c r="E160" s="40" t="s">
        <v>907</v>
      </c>
    </row>
    <row r="161" spans="1:5" ht="102">
      <c r="A161" t="s">
        <v>61</v>
      </c>
      <c r="E161" s="38" t="s">
        <v>964</v>
      </c>
    </row>
    <row r="162" spans="1:16" ht="25.5">
      <c r="A162" s="26" t="s">
        <v>51</v>
      </c>
      <c s="31" t="s">
        <v>400</v>
      </c>
      <c s="31" t="s">
        <v>1065</v>
      </c>
      <c s="26" t="s">
        <v>53</v>
      </c>
      <c s="32" t="s">
        <v>1066</v>
      </c>
      <c s="33" t="s">
        <v>72</v>
      </c>
      <c s="34">
        <v>30</v>
      </c>
      <c s="35">
        <v>0</v>
      </c>
      <c s="36">
        <f>ROUND(ROUND(H162,2)*ROUND(G162,3),2)</f>
      </c>
      <c s="33" t="s">
        <v>906</v>
      </c>
      <c r="O162">
        <f>(I162*21)/100</f>
      </c>
      <c t="s">
        <v>26</v>
      </c>
    </row>
    <row r="163" spans="1:5" ht="12.75">
      <c r="A163" s="37" t="s">
        <v>57</v>
      </c>
      <c r="E163" s="38" t="s">
        <v>53</v>
      </c>
    </row>
    <row r="164" spans="1:5" ht="12.75">
      <c r="A164" s="39" t="s">
        <v>59</v>
      </c>
      <c r="E164" s="40" t="s">
        <v>907</v>
      </c>
    </row>
    <row r="165" spans="1:5" ht="102">
      <c r="A165" t="s">
        <v>61</v>
      </c>
      <c r="E165" s="38" t="s">
        <v>964</v>
      </c>
    </row>
    <row r="166" spans="1:16" ht="12.75">
      <c r="A166" s="26" t="s">
        <v>51</v>
      </c>
      <c s="31" t="s">
        <v>406</v>
      </c>
      <c s="31" t="s">
        <v>969</v>
      </c>
      <c s="26" t="s">
        <v>53</v>
      </c>
      <c s="32" t="s">
        <v>970</v>
      </c>
      <c s="33" t="s">
        <v>126</v>
      </c>
      <c s="34">
        <v>2890</v>
      </c>
      <c s="35">
        <v>0</v>
      </c>
      <c s="36">
        <f>ROUND(ROUND(H166,2)*ROUND(G166,3),2)</f>
      </c>
      <c s="33" t="s">
        <v>906</v>
      </c>
      <c r="O166">
        <f>(I166*21)/100</f>
      </c>
      <c t="s">
        <v>26</v>
      </c>
    </row>
    <row r="167" spans="1:5" ht="12.75">
      <c r="A167" s="37" t="s">
        <v>57</v>
      </c>
      <c r="E167" s="38" t="s">
        <v>53</v>
      </c>
    </row>
    <row r="168" spans="1:5" ht="12.75">
      <c r="A168" s="39" t="s">
        <v>59</v>
      </c>
      <c r="E168" s="40" t="s">
        <v>907</v>
      </c>
    </row>
    <row r="169" spans="1:5" ht="76.5">
      <c r="A169" t="s">
        <v>61</v>
      </c>
      <c r="E169" s="38" t="s">
        <v>971</v>
      </c>
    </row>
    <row r="170" spans="1:16" ht="12.75">
      <c r="A170" s="26" t="s">
        <v>51</v>
      </c>
      <c s="31" t="s">
        <v>412</v>
      </c>
      <c s="31" t="s">
        <v>972</v>
      </c>
      <c s="26" t="s">
        <v>53</v>
      </c>
      <c s="32" t="s">
        <v>973</v>
      </c>
      <c s="33" t="s">
        <v>72</v>
      </c>
      <c s="34">
        <v>224</v>
      </c>
      <c s="35">
        <v>0</v>
      </c>
      <c s="36">
        <f>ROUND(ROUND(H170,2)*ROUND(G170,3),2)</f>
      </c>
      <c s="33" t="s">
        <v>906</v>
      </c>
      <c r="O170">
        <f>(I170*21)/100</f>
      </c>
      <c t="s">
        <v>26</v>
      </c>
    </row>
    <row r="171" spans="1:5" ht="12.75">
      <c r="A171" s="37" t="s">
        <v>57</v>
      </c>
      <c r="E171" s="38" t="s">
        <v>53</v>
      </c>
    </row>
    <row r="172" spans="1:5" ht="12.75">
      <c r="A172" s="39" t="s">
        <v>59</v>
      </c>
      <c r="E172" s="40" t="s">
        <v>907</v>
      </c>
    </row>
    <row r="173" spans="1:5" ht="89.25">
      <c r="A173" t="s">
        <v>61</v>
      </c>
      <c r="E173" s="38" t="s">
        <v>974</v>
      </c>
    </row>
    <row r="174" spans="1:16" ht="12.75">
      <c r="A174" s="26" t="s">
        <v>51</v>
      </c>
      <c s="31" t="s">
        <v>417</v>
      </c>
      <c s="31" t="s">
        <v>1152</v>
      </c>
      <c s="26" t="s">
        <v>53</v>
      </c>
      <c s="32" t="s">
        <v>1153</v>
      </c>
      <c s="33" t="s">
        <v>126</v>
      </c>
      <c s="34">
        <v>1900</v>
      </c>
      <c s="35">
        <v>0</v>
      </c>
      <c s="36">
        <f>ROUND(ROUND(H174,2)*ROUND(G174,3),2)</f>
      </c>
      <c s="33" t="s">
        <v>906</v>
      </c>
      <c r="O174">
        <f>(I174*21)/100</f>
      </c>
      <c t="s">
        <v>26</v>
      </c>
    </row>
    <row r="175" spans="1:5" ht="12.75">
      <c r="A175" s="37" t="s">
        <v>57</v>
      </c>
      <c r="E175" s="38" t="s">
        <v>53</v>
      </c>
    </row>
    <row r="176" spans="1:5" ht="12.75">
      <c r="A176" s="39" t="s">
        <v>59</v>
      </c>
      <c r="E176" s="40" t="s">
        <v>907</v>
      </c>
    </row>
    <row r="177" spans="1:5" ht="114.75">
      <c r="A177" t="s">
        <v>61</v>
      </c>
      <c r="E177" s="38" t="s">
        <v>1109</v>
      </c>
    </row>
    <row r="178" spans="1:16" ht="25.5">
      <c r="A178" s="26" t="s">
        <v>51</v>
      </c>
      <c s="31" t="s">
        <v>423</v>
      </c>
      <c s="31" t="s">
        <v>1154</v>
      </c>
      <c s="26" t="s">
        <v>53</v>
      </c>
      <c s="32" t="s">
        <v>1155</v>
      </c>
      <c s="33" t="s">
        <v>72</v>
      </c>
      <c s="34">
        <v>4</v>
      </c>
      <c s="35">
        <v>0</v>
      </c>
      <c s="36">
        <f>ROUND(ROUND(H178,2)*ROUND(G178,3),2)</f>
      </c>
      <c s="33" t="s">
        <v>906</v>
      </c>
      <c r="O178">
        <f>(I178*21)/100</f>
      </c>
      <c t="s">
        <v>26</v>
      </c>
    </row>
    <row r="179" spans="1:5" ht="12.75">
      <c r="A179" s="37" t="s">
        <v>57</v>
      </c>
      <c r="E179" s="38" t="s">
        <v>53</v>
      </c>
    </row>
    <row r="180" spans="1:5" ht="12.75">
      <c r="A180" s="39" t="s">
        <v>59</v>
      </c>
      <c r="E180" s="40" t="s">
        <v>907</v>
      </c>
    </row>
    <row r="181" spans="1:5" ht="114.75">
      <c r="A181" t="s">
        <v>61</v>
      </c>
      <c r="E181" s="38" t="s">
        <v>1156</v>
      </c>
    </row>
    <row r="182" spans="1:16" ht="12.75">
      <c r="A182" s="26" t="s">
        <v>51</v>
      </c>
      <c s="31" t="s">
        <v>429</v>
      </c>
      <c s="31" t="s">
        <v>1157</v>
      </c>
      <c s="26" t="s">
        <v>53</v>
      </c>
      <c s="32" t="s">
        <v>1158</v>
      </c>
      <c s="33" t="s">
        <v>72</v>
      </c>
      <c s="34">
        <v>3</v>
      </c>
      <c s="35">
        <v>0</v>
      </c>
      <c s="36">
        <f>ROUND(ROUND(H182,2)*ROUND(G182,3),2)</f>
      </c>
      <c s="33" t="s">
        <v>906</v>
      </c>
      <c r="O182">
        <f>(I182*21)/100</f>
      </c>
      <c t="s">
        <v>26</v>
      </c>
    </row>
    <row r="183" spans="1:5" ht="12.75">
      <c r="A183" s="37" t="s">
        <v>57</v>
      </c>
      <c r="E183" s="38" t="s">
        <v>53</v>
      </c>
    </row>
    <row r="184" spans="1:5" ht="12.75">
      <c r="A184" s="39" t="s">
        <v>59</v>
      </c>
      <c r="E184" s="40" t="s">
        <v>907</v>
      </c>
    </row>
    <row r="185" spans="1:5" ht="114.75">
      <c r="A185" t="s">
        <v>61</v>
      </c>
      <c r="E185" s="38" t="s">
        <v>1156</v>
      </c>
    </row>
    <row r="186" spans="1:16" ht="25.5">
      <c r="A186" s="26" t="s">
        <v>51</v>
      </c>
      <c s="31" t="s">
        <v>435</v>
      </c>
      <c s="31" t="s">
        <v>1159</v>
      </c>
      <c s="26" t="s">
        <v>53</v>
      </c>
      <c s="32" t="s">
        <v>1160</v>
      </c>
      <c s="33" t="s">
        <v>72</v>
      </c>
      <c s="34">
        <v>1</v>
      </c>
      <c s="35">
        <v>0</v>
      </c>
      <c s="36">
        <f>ROUND(ROUND(H186,2)*ROUND(G186,3),2)</f>
      </c>
      <c s="33" t="s">
        <v>906</v>
      </c>
      <c r="O186">
        <f>(I186*21)/100</f>
      </c>
      <c t="s">
        <v>26</v>
      </c>
    </row>
    <row r="187" spans="1:5" ht="12.75">
      <c r="A187" s="37" t="s">
        <v>57</v>
      </c>
      <c r="E187" s="38" t="s">
        <v>53</v>
      </c>
    </row>
    <row r="188" spans="1:5" ht="12.75">
      <c r="A188" s="39" t="s">
        <v>59</v>
      </c>
      <c r="E188" s="40" t="s">
        <v>907</v>
      </c>
    </row>
    <row r="189" spans="1:5" ht="102">
      <c r="A189" t="s">
        <v>61</v>
      </c>
      <c r="E189" s="38" t="s">
        <v>1161</v>
      </c>
    </row>
    <row r="190" spans="1:16" ht="25.5">
      <c r="A190" s="26" t="s">
        <v>51</v>
      </c>
      <c s="31" t="s">
        <v>437</v>
      </c>
      <c s="31" t="s">
        <v>1162</v>
      </c>
      <c s="26" t="s">
        <v>53</v>
      </c>
      <c s="32" t="s">
        <v>1163</v>
      </c>
      <c s="33" t="s">
        <v>72</v>
      </c>
      <c s="34">
        <v>7</v>
      </c>
      <c s="35">
        <v>0</v>
      </c>
      <c s="36">
        <f>ROUND(ROUND(H190,2)*ROUND(G190,3),2)</f>
      </c>
      <c s="33" t="s">
        <v>906</v>
      </c>
      <c r="O190">
        <f>(I190*21)/100</f>
      </c>
      <c t="s">
        <v>26</v>
      </c>
    </row>
    <row r="191" spans="1:5" ht="12.75">
      <c r="A191" s="37" t="s">
        <v>57</v>
      </c>
      <c r="E191" s="38" t="s">
        <v>53</v>
      </c>
    </row>
    <row r="192" spans="1:5" ht="12.75">
      <c r="A192" s="39" t="s">
        <v>59</v>
      </c>
      <c r="E192" s="40" t="s">
        <v>907</v>
      </c>
    </row>
    <row r="193" spans="1:5" ht="102">
      <c r="A193" t="s">
        <v>61</v>
      </c>
      <c r="E193" s="38" t="s">
        <v>1161</v>
      </c>
    </row>
    <row r="194" spans="1:16" ht="25.5">
      <c r="A194" s="26" t="s">
        <v>51</v>
      </c>
      <c s="31" t="s">
        <v>443</v>
      </c>
      <c s="31" t="s">
        <v>1164</v>
      </c>
      <c s="26" t="s">
        <v>53</v>
      </c>
      <c s="32" t="s">
        <v>1165</v>
      </c>
      <c s="33" t="s">
        <v>72</v>
      </c>
      <c s="34">
        <v>40</v>
      </c>
      <c s="35">
        <v>0</v>
      </c>
      <c s="36">
        <f>ROUND(ROUND(H194,2)*ROUND(G194,3),2)</f>
      </c>
      <c s="33" t="s">
        <v>906</v>
      </c>
      <c r="O194">
        <f>(I194*21)/100</f>
      </c>
      <c t="s">
        <v>26</v>
      </c>
    </row>
    <row r="195" spans="1:5" ht="12.75">
      <c r="A195" s="37" t="s">
        <v>57</v>
      </c>
      <c r="E195" s="38" t="s">
        <v>53</v>
      </c>
    </row>
    <row r="196" spans="1:5" ht="12.75">
      <c r="A196" s="39" t="s">
        <v>59</v>
      </c>
      <c r="E196" s="40" t="s">
        <v>907</v>
      </c>
    </row>
    <row r="197" spans="1:5" ht="89.25">
      <c r="A197" t="s">
        <v>61</v>
      </c>
      <c r="E197" s="38" t="s">
        <v>1166</v>
      </c>
    </row>
    <row r="198" spans="1:16" ht="25.5">
      <c r="A198" s="26" t="s">
        <v>51</v>
      </c>
      <c s="31" t="s">
        <v>447</v>
      </c>
      <c s="31" t="s">
        <v>1167</v>
      </c>
      <c s="26" t="s">
        <v>53</v>
      </c>
      <c s="32" t="s">
        <v>1168</v>
      </c>
      <c s="33" t="s">
        <v>72</v>
      </c>
      <c s="34">
        <v>16</v>
      </c>
      <c s="35">
        <v>0</v>
      </c>
      <c s="36">
        <f>ROUND(ROUND(H198,2)*ROUND(G198,3),2)</f>
      </c>
      <c s="33" t="s">
        <v>906</v>
      </c>
      <c r="O198">
        <f>(I198*21)/100</f>
      </c>
      <c t="s">
        <v>26</v>
      </c>
    </row>
    <row r="199" spans="1:5" ht="12.75">
      <c r="A199" s="37" t="s">
        <v>57</v>
      </c>
      <c r="E199" s="38" t="s">
        <v>53</v>
      </c>
    </row>
    <row r="200" spans="1:5" ht="12.75">
      <c r="A200" s="39" t="s">
        <v>59</v>
      </c>
      <c r="E200" s="40" t="s">
        <v>907</v>
      </c>
    </row>
    <row r="201" spans="1:5" ht="102">
      <c r="A201" t="s">
        <v>61</v>
      </c>
      <c r="E201" s="38" t="s">
        <v>1161</v>
      </c>
    </row>
    <row r="202" spans="1:16" ht="25.5">
      <c r="A202" s="26" t="s">
        <v>51</v>
      </c>
      <c s="31" t="s">
        <v>453</v>
      </c>
      <c s="31" t="s">
        <v>1169</v>
      </c>
      <c s="26" t="s">
        <v>53</v>
      </c>
      <c s="32" t="s">
        <v>1170</v>
      </c>
      <c s="33" t="s">
        <v>72</v>
      </c>
      <c s="34">
        <v>21</v>
      </c>
      <c s="35">
        <v>0</v>
      </c>
      <c s="36">
        <f>ROUND(ROUND(H202,2)*ROUND(G202,3),2)</f>
      </c>
      <c s="33" t="s">
        <v>906</v>
      </c>
      <c r="O202">
        <f>(I202*21)/100</f>
      </c>
      <c t="s">
        <v>26</v>
      </c>
    </row>
    <row r="203" spans="1:5" ht="12.75">
      <c r="A203" s="37" t="s">
        <v>57</v>
      </c>
      <c r="E203" s="38" t="s">
        <v>53</v>
      </c>
    </row>
    <row r="204" spans="1:5" ht="12.75">
      <c r="A204" s="39" t="s">
        <v>59</v>
      </c>
      <c r="E204" s="40" t="s">
        <v>907</v>
      </c>
    </row>
    <row r="205" spans="1:5" ht="102">
      <c r="A205" t="s">
        <v>61</v>
      </c>
      <c r="E205" s="38" t="s">
        <v>1161</v>
      </c>
    </row>
    <row r="206" spans="1:16" ht="25.5">
      <c r="A206" s="26" t="s">
        <v>51</v>
      </c>
      <c s="31" t="s">
        <v>459</v>
      </c>
      <c s="31" t="s">
        <v>1171</v>
      </c>
      <c s="26" t="s">
        <v>53</v>
      </c>
      <c s="32" t="s">
        <v>1172</v>
      </c>
      <c s="33" t="s">
        <v>72</v>
      </c>
      <c s="34">
        <v>7</v>
      </c>
      <c s="35">
        <v>0</v>
      </c>
      <c s="36">
        <f>ROUND(ROUND(H206,2)*ROUND(G206,3),2)</f>
      </c>
      <c s="33" t="s">
        <v>906</v>
      </c>
      <c r="O206">
        <f>(I206*21)/100</f>
      </c>
      <c t="s">
        <v>26</v>
      </c>
    </row>
    <row r="207" spans="1:5" ht="12.75">
      <c r="A207" s="37" t="s">
        <v>57</v>
      </c>
      <c r="E207" s="38" t="s">
        <v>53</v>
      </c>
    </row>
    <row r="208" spans="1:5" ht="12.75">
      <c r="A208" s="39" t="s">
        <v>59</v>
      </c>
      <c r="E208" s="40" t="s">
        <v>907</v>
      </c>
    </row>
    <row r="209" spans="1:5" ht="102">
      <c r="A209" t="s">
        <v>61</v>
      </c>
      <c r="E209" s="38" t="s">
        <v>1161</v>
      </c>
    </row>
    <row r="210" spans="1:16" ht="25.5">
      <c r="A210" s="26" t="s">
        <v>51</v>
      </c>
      <c s="31" t="s">
        <v>464</v>
      </c>
      <c s="31" t="s">
        <v>1173</v>
      </c>
      <c s="26" t="s">
        <v>53</v>
      </c>
      <c s="32" t="s">
        <v>1174</v>
      </c>
      <c s="33" t="s">
        <v>72</v>
      </c>
      <c s="34">
        <v>1</v>
      </c>
      <c s="35">
        <v>0</v>
      </c>
      <c s="36">
        <f>ROUND(ROUND(H210,2)*ROUND(G210,3),2)</f>
      </c>
      <c s="33" t="s">
        <v>906</v>
      </c>
      <c r="O210">
        <f>(I210*21)/100</f>
      </c>
      <c t="s">
        <v>26</v>
      </c>
    </row>
    <row r="211" spans="1:5" ht="12.75">
      <c r="A211" s="37" t="s">
        <v>57</v>
      </c>
      <c r="E211" s="38" t="s">
        <v>53</v>
      </c>
    </row>
    <row r="212" spans="1:5" ht="12.75">
      <c r="A212" s="39" t="s">
        <v>59</v>
      </c>
      <c r="E212" s="40" t="s">
        <v>907</v>
      </c>
    </row>
    <row r="213" spans="1:5" ht="102">
      <c r="A213" t="s">
        <v>61</v>
      </c>
      <c r="E213" s="38" t="s">
        <v>1161</v>
      </c>
    </row>
    <row r="214" spans="1:16" ht="25.5">
      <c r="A214" s="26" t="s">
        <v>51</v>
      </c>
      <c s="31" t="s">
        <v>470</v>
      </c>
      <c s="31" t="s">
        <v>1175</v>
      </c>
      <c s="26" t="s">
        <v>53</v>
      </c>
      <c s="32" t="s">
        <v>1176</v>
      </c>
      <c s="33" t="s">
        <v>72</v>
      </c>
      <c s="34">
        <v>1</v>
      </c>
      <c s="35">
        <v>0</v>
      </c>
      <c s="36">
        <f>ROUND(ROUND(H214,2)*ROUND(G214,3),2)</f>
      </c>
      <c s="33" t="s">
        <v>906</v>
      </c>
      <c r="O214">
        <f>(I214*21)/100</f>
      </c>
      <c t="s">
        <v>26</v>
      </c>
    </row>
    <row r="215" spans="1:5" ht="12.75">
      <c r="A215" s="37" t="s">
        <v>57</v>
      </c>
      <c r="E215" s="38" t="s">
        <v>53</v>
      </c>
    </row>
    <row r="216" spans="1:5" ht="12.75">
      <c r="A216" s="39" t="s">
        <v>59</v>
      </c>
      <c r="E216" s="40" t="s">
        <v>907</v>
      </c>
    </row>
    <row r="217" spans="1:5" ht="102">
      <c r="A217" t="s">
        <v>61</v>
      </c>
      <c r="E217" s="38" t="s">
        <v>1161</v>
      </c>
    </row>
    <row r="218" spans="1:16" ht="25.5">
      <c r="A218" s="26" t="s">
        <v>51</v>
      </c>
      <c s="31" t="s">
        <v>477</v>
      </c>
      <c s="31" t="s">
        <v>1177</v>
      </c>
      <c s="26" t="s">
        <v>53</v>
      </c>
      <c s="32" t="s">
        <v>1178</v>
      </c>
      <c s="33" t="s">
        <v>72</v>
      </c>
      <c s="34">
        <v>8</v>
      </c>
      <c s="35">
        <v>0</v>
      </c>
      <c s="36">
        <f>ROUND(ROUND(H218,2)*ROUND(G218,3),2)</f>
      </c>
      <c s="33" t="s">
        <v>906</v>
      </c>
      <c r="O218">
        <f>(I218*21)/100</f>
      </c>
      <c t="s">
        <v>26</v>
      </c>
    </row>
    <row r="219" spans="1:5" ht="12.75">
      <c r="A219" s="37" t="s">
        <v>57</v>
      </c>
      <c r="E219" s="38" t="s">
        <v>53</v>
      </c>
    </row>
    <row r="220" spans="1:5" ht="12.75">
      <c r="A220" s="39" t="s">
        <v>59</v>
      </c>
      <c r="E220" s="40" t="s">
        <v>907</v>
      </c>
    </row>
    <row r="221" spans="1:5" ht="89.25">
      <c r="A221" t="s">
        <v>61</v>
      </c>
      <c r="E221" s="38" t="s">
        <v>1022</v>
      </c>
    </row>
    <row r="222" spans="1:16" ht="12.75">
      <c r="A222" s="26" t="s">
        <v>51</v>
      </c>
      <c s="31" t="s">
        <v>480</v>
      </c>
      <c s="31" t="s">
        <v>1179</v>
      </c>
      <c s="26" t="s">
        <v>53</v>
      </c>
      <c s="32" t="s">
        <v>1180</v>
      </c>
      <c s="33" t="s">
        <v>72</v>
      </c>
      <c s="34">
        <v>50</v>
      </c>
      <c s="35">
        <v>0</v>
      </c>
      <c s="36">
        <f>ROUND(ROUND(H222,2)*ROUND(G222,3),2)</f>
      </c>
      <c s="33" t="s">
        <v>906</v>
      </c>
      <c r="O222">
        <f>(I222*21)/100</f>
      </c>
      <c t="s">
        <v>26</v>
      </c>
    </row>
    <row r="223" spans="1:5" ht="12.75">
      <c r="A223" s="37" t="s">
        <v>57</v>
      </c>
      <c r="E223" s="38" t="s">
        <v>53</v>
      </c>
    </row>
    <row r="224" spans="1:5" ht="12.75">
      <c r="A224" s="39" t="s">
        <v>59</v>
      </c>
      <c r="E224" s="40" t="s">
        <v>907</v>
      </c>
    </row>
    <row r="225" spans="1:5" ht="89.25">
      <c r="A225" t="s">
        <v>61</v>
      </c>
      <c r="E225" s="38" t="s">
        <v>1022</v>
      </c>
    </row>
    <row r="226" spans="1:16" ht="12.75">
      <c r="A226" s="26" t="s">
        <v>51</v>
      </c>
      <c s="31" t="s">
        <v>485</v>
      </c>
      <c s="31" t="s">
        <v>1181</v>
      </c>
      <c s="26" t="s">
        <v>53</v>
      </c>
      <c s="32" t="s">
        <v>1182</v>
      </c>
      <c s="33" t="s">
        <v>72</v>
      </c>
      <c s="34">
        <v>5</v>
      </c>
      <c s="35">
        <v>0</v>
      </c>
      <c s="36">
        <f>ROUND(ROUND(H226,2)*ROUND(G226,3),2)</f>
      </c>
      <c s="33" t="s">
        <v>906</v>
      </c>
      <c r="O226">
        <f>(I226*21)/100</f>
      </c>
      <c t="s">
        <v>26</v>
      </c>
    </row>
    <row r="227" spans="1:5" ht="12.75">
      <c r="A227" s="37" t="s">
        <v>57</v>
      </c>
      <c r="E227" s="38" t="s">
        <v>53</v>
      </c>
    </row>
    <row r="228" spans="1:5" ht="12.75">
      <c r="A228" s="39" t="s">
        <v>59</v>
      </c>
      <c r="E228" s="40" t="s">
        <v>907</v>
      </c>
    </row>
    <row r="229" spans="1:5" ht="114.75">
      <c r="A229" t="s">
        <v>61</v>
      </c>
      <c r="E229" s="38" t="s">
        <v>1183</v>
      </c>
    </row>
    <row r="230" spans="1:16" ht="12.75">
      <c r="A230" s="26" t="s">
        <v>51</v>
      </c>
      <c s="31" t="s">
        <v>489</v>
      </c>
      <c s="31" t="s">
        <v>1184</v>
      </c>
      <c s="26" t="s">
        <v>53</v>
      </c>
      <c s="32" t="s">
        <v>1185</v>
      </c>
      <c s="33" t="s">
        <v>72</v>
      </c>
      <c s="34">
        <v>34</v>
      </c>
      <c s="35">
        <v>0</v>
      </c>
      <c s="36">
        <f>ROUND(ROUND(H230,2)*ROUND(G230,3),2)</f>
      </c>
      <c s="33" t="s">
        <v>906</v>
      </c>
      <c r="O230">
        <f>(I230*21)/100</f>
      </c>
      <c t="s">
        <v>26</v>
      </c>
    </row>
    <row r="231" spans="1:5" ht="12.75">
      <c r="A231" s="37" t="s">
        <v>57</v>
      </c>
      <c r="E231" s="38" t="s">
        <v>53</v>
      </c>
    </row>
    <row r="232" spans="1:5" ht="12.75">
      <c r="A232" s="39" t="s">
        <v>59</v>
      </c>
      <c r="E232" s="40" t="s">
        <v>907</v>
      </c>
    </row>
    <row r="233" spans="1:5" ht="114.75">
      <c r="A233" t="s">
        <v>61</v>
      </c>
      <c r="E233" s="38" t="s">
        <v>1183</v>
      </c>
    </row>
    <row r="234" spans="1:16" ht="12.75">
      <c r="A234" s="26" t="s">
        <v>51</v>
      </c>
      <c s="31" t="s">
        <v>491</v>
      </c>
      <c s="31" t="s">
        <v>1186</v>
      </c>
      <c s="26" t="s">
        <v>53</v>
      </c>
      <c s="32" t="s">
        <v>1187</v>
      </c>
      <c s="33" t="s">
        <v>72</v>
      </c>
      <c s="34">
        <v>34</v>
      </c>
      <c s="35">
        <v>0</v>
      </c>
      <c s="36">
        <f>ROUND(ROUND(H234,2)*ROUND(G234,3),2)</f>
      </c>
      <c s="33" t="s">
        <v>906</v>
      </c>
      <c r="O234">
        <f>(I234*21)/100</f>
      </c>
      <c t="s">
        <v>26</v>
      </c>
    </row>
    <row r="235" spans="1:5" ht="12.75">
      <c r="A235" s="37" t="s">
        <v>57</v>
      </c>
      <c r="E235" s="38" t="s">
        <v>53</v>
      </c>
    </row>
    <row r="236" spans="1:5" ht="12.75">
      <c r="A236" s="39" t="s">
        <v>59</v>
      </c>
      <c r="E236" s="40" t="s">
        <v>907</v>
      </c>
    </row>
    <row r="237" spans="1:5" ht="114.75">
      <c r="A237" t="s">
        <v>61</v>
      </c>
      <c r="E237" s="38" t="s">
        <v>1183</v>
      </c>
    </row>
    <row r="238" spans="1:16" ht="12.75">
      <c r="A238" s="26" t="s">
        <v>51</v>
      </c>
      <c s="31" t="s">
        <v>496</v>
      </c>
      <c s="31" t="s">
        <v>1188</v>
      </c>
      <c s="26" t="s">
        <v>53</v>
      </c>
      <c s="32" t="s">
        <v>1189</v>
      </c>
      <c s="33" t="s">
        <v>72</v>
      </c>
      <c s="34">
        <v>64</v>
      </c>
      <c s="35">
        <v>0</v>
      </c>
      <c s="36">
        <f>ROUND(ROUND(H238,2)*ROUND(G238,3),2)</f>
      </c>
      <c s="33" t="s">
        <v>906</v>
      </c>
      <c r="O238">
        <f>(I238*21)/100</f>
      </c>
      <c t="s">
        <v>26</v>
      </c>
    </row>
    <row r="239" spans="1:5" ht="12.75">
      <c r="A239" s="37" t="s">
        <v>57</v>
      </c>
      <c r="E239" s="38" t="s">
        <v>53</v>
      </c>
    </row>
    <row r="240" spans="1:5" ht="12.75">
      <c r="A240" s="39" t="s">
        <v>59</v>
      </c>
      <c r="E240" s="40" t="s">
        <v>907</v>
      </c>
    </row>
    <row r="241" spans="1:5" ht="114.75">
      <c r="A241" t="s">
        <v>61</v>
      </c>
      <c r="E241" s="38" t="s">
        <v>1183</v>
      </c>
    </row>
    <row r="242" spans="1:16" ht="12.75">
      <c r="A242" s="26" t="s">
        <v>51</v>
      </c>
      <c s="31" t="s">
        <v>501</v>
      </c>
      <c s="31" t="s">
        <v>975</v>
      </c>
      <c s="26" t="s">
        <v>53</v>
      </c>
      <c s="32" t="s">
        <v>976</v>
      </c>
      <c s="33" t="s">
        <v>290</v>
      </c>
      <c s="34">
        <v>150</v>
      </c>
      <c s="35">
        <v>0</v>
      </c>
      <c s="36">
        <f>ROUND(ROUND(H242,2)*ROUND(G242,3),2)</f>
      </c>
      <c s="33" t="s">
        <v>906</v>
      </c>
      <c r="O242">
        <f>(I242*21)/100</f>
      </c>
      <c t="s">
        <v>26</v>
      </c>
    </row>
    <row r="243" spans="1:5" ht="12.75">
      <c r="A243" s="37" t="s">
        <v>57</v>
      </c>
      <c r="E243" s="38" t="s">
        <v>53</v>
      </c>
    </row>
    <row r="244" spans="1:5" ht="12.75">
      <c r="A244" s="39" t="s">
        <v>59</v>
      </c>
      <c r="E244" s="40" t="s">
        <v>907</v>
      </c>
    </row>
    <row r="245" spans="1:5" ht="127.5">
      <c r="A245" t="s">
        <v>61</v>
      </c>
      <c r="E245" s="38" t="s">
        <v>977</v>
      </c>
    </row>
    <row r="246" spans="1:16" ht="25.5">
      <c r="A246" s="26" t="s">
        <v>51</v>
      </c>
      <c s="31" t="s">
        <v>507</v>
      </c>
      <c s="31" t="s">
        <v>981</v>
      </c>
      <c s="26" t="s">
        <v>53</v>
      </c>
      <c s="32" t="s">
        <v>982</v>
      </c>
      <c s="33" t="s">
        <v>72</v>
      </c>
      <c s="34">
        <v>1</v>
      </c>
      <c s="35">
        <v>0</v>
      </c>
      <c s="36">
        <f>ROUND(ROUND(H246,2)*ROUND(G246,3),2)</f>
      </c>
      <c s="33" t="s">
        <v>906</v>
      </c>
      <c r="O246">
        <f>(I246*21)/100</f>
      </c>
      <c t="s">
        <v>26</v>
      </c>
    </row>
    <row r="247" spans="1:5" ht="12.75">
      <c r="A247" s="37" t="s">
        <v>57</v>
      </c>
      <c r="E247" s="38" t="s">
        <v>53</v>
      </c>
    </row>
    <row r="248" spans="1:5" ht="12.75">
      <c r="A248" s="39" t="s">
        <v>59</v>
      </c>
      <c r="E248" s="40" t="s">
        <v>907</v>
      </c>
    </row>
    <row r="249" spans="1:5" ht="102">
      <c r="A249" t="s">
        <v>61</v>
      </c>
      <c r="E249" s="38" t="s">
        <v>983</v>
      </c>
    </row>
    <row r="250" spans="1:16" ht="38.25">
      <c r="A250" s="26" t="s">
        <v>51</v>
      </c>
      <c s="31" t="s">
        <v>513</v>
      </c>
      <c s="31" t="s">
        <v>984</v>
      </c>
      <c s="26" t="s">
        <v>53</v>
      </c>
      <c s="32" t="s">
        <v>985</v>
      </c>
      <c s="33" t="s">
        <v>72</v>
      </c>
      <c s="34">
        <v>14</v>
      </c>
      <c s="35">
        <v>0</v>
      </c>
      <c s="36">
        <f>ROUND(ROUND(H250,2)*ROUND(G250,3),2)</f>
      </c>
      <c s="33" t="s">
        <v>906</v>
      </c>
      <c r="O250">
        <f>(I250*21)/100</f>
      </c>
      <c t="s">
        <v>26</v>
      </c>
    </row>
    <row r="251" spans="1:5" ht="12.75">
      <c r="A251" s="37" t="s">
        <v>57</v>
      </c>
      <c r="E251" s="38" t="s">
        <v>53</v>
      </c>
    </row>
    <row r="252" spans="1:5" ht="12.75">
      <c r="A252" s="39" t="s">
        <v>59</v>
      </c>
      <c r="E252" s="40" t="s">
        <v>907</v>
      </c>
    </row>
    <row r="253" spans="1:5" ht="102">
      <c r="A253" t="s">
        <v>61</v>
      </c>
      <c r="E253" s="38" t="s">
        <v>983</v>
      </c>
    </row>
    <row r="254" spans="1:16" ht="12.75">
      <c r="A254" s="26" t="s">
        <v>51</v>
      </c>
      <c s="31" t="s">
        <v>516</v>
      </c>
      <c s="31" t="s">
        <v>989</v>
      </c>
      <c s="26" t="s">
        <v>53</v>
      </c>
      <c s="32" t="s">
        <v>990</v>
      </c>
      <c s="33" t="s">
        <v>72</v>
      </c>
      <c s="34">
        <v>13</v>
      </c>
      <c s="35">
        <v>0</v>
      </c>
      <c s="36">
        <f>ROUND(ROUND(H254,2)*ROUND(G254,3),2)</f>
      </c>
      <c s="33" t="s">
        <v>906</v>
      </c>
      <c r="O254">
        <f>(I254*21)/100</f>
      </c>
      <c t="s">
        <v>26</v>
      </c>
    </row>
    <row r="255" spans="1:5" ht="12.75">
      <c r="A255" s="37" t="s">
        <v>57</v>
      </c>
      <c r="E255" s="38" t="s">
        <v>53</v>
      </c>
    </row>
    <row r="256" spans="1:5" ht="12.75">
      <c r="A256" s="39" t="s">
        <v>59</v>
      </c>
      <c r="E256" s="40" t="s">
        <v>907</v>
      </c>
    </row>
    <row r="257" spans="1:5" ht="76.5">
      <c r="A257" t="s">
        <v>61</v>
      </c>
      <c r="E257" s="38" t="s">
        <v>991</v>
      </c>
    </row>
    <row r="258" spans="1:16" ht="12.75">
      <c r="A258" s="26" t="s">
        <v>51</v>
      </c>
      <c s="31" t="s">
        <v>522</v>
      </c>
      <c s="31" t="s">
        <v>1190</v>
      </c>
      <c s="26" t="s">
        <v>53</v>
      </c>
      <c s="32" t="s">
        <v>1191</v>
      </c>
      <c s="33" t="s">
        <v>72</v>
      </c>
      <c s="34">
        <v>2</v>
      </c>
      <c s="35">
        <v>0</v>
      </c>
      <c s="36">
        <f>ROUND(ROUND(H258,2)*ROUND(G258,3),2)</f>
      </c>
      <c s="33" t="s">
        <v>906</v>
      </c>
      <c r="O258">
        <f>(I258*21)/100</f>
      </c>
      <c t="s">
        <v>26</v>
      </c>
    </row>
    <row r="259" spans="1:5" ht="12.75">
      <c r="A259" s="37" t="s">
        <v>57</v>
      </c>
      <c r="E259" s="38" t="s">
        <v>53</v>
      </c>
    </row>
    <row r="260" spans="1:5" ht="12.75">
      <c r="A260" s="39" t="s">
        <v>59</v>
      </c>
      <c r="E260" s="40" t="s">
        <v>907</v>
      </c>
    </row>
    <row r="261" spans="1:5" ht="76.5">
      <c r="A261" t="s">
        <v>61</v>
      </c>
      <c r="E261" s="38" t="s">
        <v>1192</v>
      </c>
    </row>
    <row r="262" spans="1:16" ht="12.75">
      <c r="A262" s="26" t="s">
        <v>51</v>
      </c>
      <c s="31" t="s">
        <v>528</v>
      </c>
      <c s="31" t="s">
        <v>992</v>
      </c>
      <c s="26" t="s">
        <v>53</v>
      </c>
      <c s="32" t="s">
        <v>993</v>
      </c>
      <c s="33" t="s">
        <v>629</v>
      </c>
      <c s="34">
        <v>200</v>
      </c>
      <c s="35">
        <v>0</v>
      </c>
      <c s="36">
        <f>ROUND(ROUND(H262,2)*ROUND(G262,3),2)</f>
      </c>
      <c s="33" t="s">
        <v>906</v>
      </c>
      <c r="O262">
        <f>(I262*21)/100</f>
      </c>
      <c t="s">
        <v>26</v>
      </c>
    </row>
    <row r="263" spans="1:5" ht="12.75">
      <c r="A263" s="37" t="s">
        <v>57</v>
      </c>
      <c r="E263" s="38" t="s">
        <v>53</v>
      </c>
    </row>
    <row r="264" spans="1:5" ht="12.75">
      <c r="A264" s="39" t="s">
        <v>59</v>
      </c>
      <c r="E264" s="40" t="s">
        <v>907</v>
      </c>
    </row>
    <row r="265" spans="1:5" ht="89.25">
      <c r="A265" t="s">
        <v>61</v>
      </c>
      <c r="E265" s="38" t="s">
        <v>994</v>
      </c>
    </row>
    <row r="266" spans="1:16" ht="12.75">
      <c r="A266" s="26" t="s">
        <v>51</v>
      </c>
      <c s="31" t="s">
        <v>533</v>
      </c>
      <c s="31" t="s">
        <v>998</v>
      </c>
      <c s="26" t="s">
        <v>53</v>
      </c>
      <c s="32" t="s">
        <v>999</v>
      </c>
      <c s="33" t="s">
        <v>629</v>
      </c>
      <c s="34">
        <v>160</v>
      </c>
      <c s="35">
        <v>0</v>
      </c>
      <c s="36">
        <f>ROUND(ROUND(H266,2)*ROUND(G266,3),2)</f>
      </c>
      <c s="33" t="s">
        <v>906</v>
      </c>
      <c r="O266">
        <f>(I266*21)/100</f>
      </c>
      <c t="s">
        <v>26</v>
      </c>
    </row>
    <row r="267" spans="1:5" ht="12.75">
      <c r="A267" s="37" t="s">
        <v>57</v>
      </c>
      <c r="E267" s="38" t="s">
        <v>53</v>
      </c>
    </row>
    <row r="268" spans="1:5" ht="12.75">
      <c r="A268" s="39" t="s">
        <v>59</v>
      </c>
      <c r="E268" s="40" t="s">
        <v>907</v>
      </c>
    </row>
    <row r="269" spans="1:5" ht="89.25">
      <c r="A269" t="s">
        <v>61</v>
      </c>
      <c r="E269" s="38" t="s">
        <v>1000</v>
      </c>
    </row>
    <row r="270" spans="1:16" ht="12.75">
      <c r="A270" s="26" t="s">
        <v>51</v>
      </c>
      <c s="31" t="s">
        <v>536</v>
      </c>
      <c s="31" t="s">
        <v>1193</v>
      </c>
      <c s="26" t="s">
        <v>53</v>
      </c>
      <c s="32" t="s">
        <v>1194</v>
      </c>
      <c s="33" t="s">
        <v>72</v>
      </c>
      <c s="34">
        <v>7</v>
      </c>
      <c s="35">
        <v>0</v>
      </c>
      <c s="36">
        <f>ROUND(ROUND(H270,2)*ROUND(G270,3),2)</f>
      </c>
      <c s="33" t="s">
        <v>906</v>
      </c>
      <c r="O270">
        <f>(I270*21)/100</f>
      </c>
      <c t="s">
        <v>26</v>
      </c>
    </row>
    <row r="271" spans="1:5" ht="12.75">
      <c r="A271" s="37" t="s">
        <v>57</v>
      </c>
      <c r="E271" s="38" t="s">
        <v>53</v>
      </c>
    </row>
    <row r="272" spans="1:5" ht="12.75">
      <c r="A272" s="39" t="s">
        <v>59</v>
      </c>
      <c r="E272" s="40" t="s">
        <v>907</v>
      </c>
    </row>
    <row r="273" spans="1:5" ht="127.5">
      <c r="A273" t="s">
        <v>61</v>
      </c>
      <c r="E273" s="38" t="s">
        <v>1195</v>
      </c>
    </row>
    <row r="274" spans="1:16" ht="12.75">
      <c r="A274" s="26" t="s">
        <v>51</v>
      </c>
      <c s="31" t="s">
        <v>541</v>
      </c>
      <c s="31" t="s">
        <v>1196</v>
      </c>
      <c s="26" t="s">
        <v>53</v>
      </c>
      <c s="32" t="s">
        <v>1197</v>
      </c>
      <c s="33" t="s">
        <v>72</v>
      </c>
      <c s="34">
        <v>376</v>
      </c>
      <c s="35">
        <v>0</v>
      </c>
      <c s="36">
        <f>ROUND(ROUND(H274,2)*ROUND(G274,3),2)</f>
      </c>
      <c s="33" t="s">
        <v>906</v>
      </c>
      <c r="O274">
        <f>(I274*21)/100</f>
      </c>
      <c t="s">
        <v>26</v>
      </c>
    </row>
    <row r="275" spans="1:5" ht="12.75">
      <c r="A275" s="37" t="s">
        <v>57</v>
      </c>
      <c r="E275" s="38" t="s">
        <v>53</v>
      </c>
    </row>
    <row r="276" spans="1:5" ht="12.75">
      <c r="A276" s="39" t="s">
        <v>59</v>
      </c>
      <c r="E276" s="40" t="s">
        <v>907</v>
      </c>
    </row>
    <row r="277" spans="1:5" ht="102">
      <c r="A277" t="s">
        <v>61</v>
      </c>
      <c r="E277" s="38" t="s">
        <v>1198</v>
      </c>
    </row>
    <row r="278" spans="1:18" ht="12.75" customHeight="1">
      <c r="A278" s="6" t="s">
        <v>49</v>
      </c>
      <c s="6"/>
      <c s="42" t="s">
        <v>117</v>
      </c>
      <c s="6"/>
      <c s="29" t="s">
        <v>200</v>
      </c>
      <c s="6"/>
      <c s="6"/>
      <c s="6"/>
      <c s="43">
        <f>0+Q278</f>
      </c>
      <c s="6"/>
      <c r="O278">
        <f>0+R278</f>
      </c>
      <c r="Q278">
        <f>0+I279+I283</f>
      </c>
      <c>
        <f>0+O279+O283</f>
      </c>
    </row>
    <row r="279" spans="1:16" ht="12.75">
      <c r="A279" s="26" t="s">
        <v>51</v>
      </c>
      <c s="31" t="s">
        <v>545</v>
      </c>
      <c s="31" t="s">
        <v>1199</v>
      </c>
      <c s="26" t="s">
        <v>53</v>
      </c>
      <c s="32" t="s">
        <v>1200</v>
      </c>
      <c s="33" t="s">
        <v>126</v>
      </c>
      <c s="34">
        <v>11</v>
      </c>
      <c s="35">
        <v>0</v>
      </c>
      <c s="36">
        <f>ROUND(ROUND(H279,2)*ROUND(G279,3),2)</f>
      </c>
      <c s="33" t="s">
        <v>906</v>
      </c>
      <c r="O279">
        <f>(I279*21)/100</f>
      </c>
      <c t="s">
        <v>26</v>
      </c>
    </row>
    <row r="280" spans="1:5" ht="12.75">
      <c r="A280" s="37" t="s">
        <v>57</v>
      </c>
      <c r="E280" s="38" t="s">
        <v>53</v>
      </c>
    </row>
    <row r="281" spans="1:5" ht="12.75">
      <c r="A281" s="39" t="s">
        <v>59</v>
      </c>
      <c r="E281" s="40" t="s">
        <v>907</v>
      </c>
    </row>
    <row r="282" spans="1:5" ht="242.25">
      <c r="A282" t="s">
        <v>61</v>
      </c>
      <c r="E282" s="38" t="s">
        <v>1201</v>
      </c>
    </row>
    <row r="283" spans="1:16" ht="12.75">
      <c r="A283" s="26" t="s">
        <v>51</v>
      </c>
      <c s="31" t="s">
        <v>549</v>
      </c>
      <c s="31" t="s">
        <v>1032</v>
      </c>
      <c s="26" t="s">
        <v>53</v>
      </c>
      <c s="32" t="s">
        <v>1033</v>
      </c>
      <c s="33" t="s">
        <v>113</v>
      </c>
      <c s="34">
        <v>35</v>
      </c>
      <c s="35">
        <v>0</v>
      </c>
      <c s="36">
        <f>ROUND(ROUND(H283,2)*ROUND(G283,3),2)</f>
      </c>
      <c s="33" t="s">
        <v>906</v>
      </c>
      <c r="O283">
        <f>(I283*21)/100</f>
      </c>
      <c t="s">
        <v>26</v>
      </c>
    </row>
    <row r="284" spans="1:5" ht="12.75">
      <c r="A284" s="37" t="s">
        <v>57</v>
      </c>
      <c r="E284" s="38" t="s">
        <v>53</v>
      </c>
    </row>
    <row r="285" spans="1:5" ht="12.75">
      <c r="A285" s="39" t="s">
        <v>59</v>
      </c>
      <c r="E285" s="40" t="s">
        <v>907</v>
      </c>
    </row>
    <row r="286" spans="1:5" ht="369.75">
      <c r="A286" t="s">
        <v>61</v>
      </c>
      <c r="E286" s="38" t="s">
        <v>1034</v>
      </c>
    </row>
    <row r="287" spans="1:18" ht="12.75" customHeight="1">
      <c r="A287" s="6" t="s">
        <v>49</v>
      </c>
      <c s="6"/>
      <c s="42" t="s">
        <v>1081</v>
      </c>
      <c s="6"/>
      <c s="29" t="s">
        <v>1082</v>
      </c>
      <c s="6"/>
      <c s="6"/>
      <c s="6"/>
      <c s="43">
        <f>0+Q287</f>
      </c>
      <c s="6"/>
      <c r="O287">
        <f>0+R287</f>
      </c>
      <c r="Q287">
        <f>0+I288</f>
      </c>
      <c>
        <f>0+O288</f>
      </c>
    </row>
    <row r="288" spans="1:16" ht="12.75">
      <c r="A288" s="26" t="s">
        <v>51</v>
      </c>
      <c s="31" t="s">
        <v>555</v>
      </c>
      <c s="31" t="s">
        <v>1035</v>
      </c>
      <c s="26" t="s">
        <v>53</v>
      </c>
      <c s="32" t="s">
        <v>1036</v>
      </c>
      <c s="33" t="s">
        <v>113</v>
      </c>
      <c s="34">
        <v>5</v>
      </c>
      <c s="35">
        <v>0</v>
      </c>
      <c s="36">
        <f>ROUND(ROUND(H288,2)*ROUND(G288,3),2)</f>
      </c>
      <c s="33" t="s">
        <v>906</v>
      </c>
      <c r="O288">
        <f>(I288*21)/100</f>
      </c>
      <c t="s">
        <v>26</v>
      </c>
    </row>
    <row r="289" spans="1:5" ht="12.75">
      <c r="A289" s="37" t="s">
        <v>57</v>
      </c>
      <c r="E289" s="38" t="s">
        <v>53</v>
      </c>
    </row>
    <row r="290" spans="1:5" ht="12.75">
      <c r="A290" s="39" t="s">
        <v>59</v>
      </c>
      <c r="E290" s="40" t="s">
        <v>907</v>
      </c>
    </row>
    <row r="291" spans="1:5" ht="102">
      <c r="A291" t="s">
        <v>61</v>
      </c>
      <c r="E291" s="38" t="s">
        <v>1083</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13.xml><?xml version="1.0" encoding="utf-8"?>
<worksheet xmlns="http://schemas.openxmlformats.org/spreadsheetml/2006/main" xmlns:r="http://schemas.openxmlformats.org/officeDocument/2006/relationships">
  <sheetPr>
    <pageSetUpPr fitToPage="1"/>
  </sheetPr>
  <dimension ref="A1:R148"/>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0+O8+O29+O58+O63+O72</f>
      </c>
      <c t="s">
        <v>25</v>
      </c>
    </row>
    <row r="3" spans="1:16" ht="15" customHeight="1">
      <c r="A3" t="s">
        <v>11</v>
      </c>
      <c s="12" t="s">
        <v>13</v>
      </c>
      <c s="13" t="s">
        <v>14</v>
      </c>
      <c s="1"/>
      <c s="14" t="s">
        <v>15</v>
      </c>
      <c s="1"/>
      <c s="9"/>
      <c s="8" t="s">
        <v>1202</v>
      </c>
      <c s="44">
        <f>0+I8+I29+I58+I63+I72</f>
      </c>
      <c s="10"/>
      <c r="O3" t="s">
        <v>22</v>
      </c>
      <c t="s">
        <v>26</v>
      </c>
    </row>
    <row r="4" spans="1:16" ht="15" customHeight="1">
      <c r="A4" t="s">
        <v>16</v>
      </c>
      <c s="16" t="s">
        <v>21</v>
      </c>
      <c s="17" t="s">
        <v>1202</v>
      </c>
      <c s="6"/>
      <c s="18" t="s">
        <v>1203</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0+I9+I13+I17+I21+I25</f>
      </c>
      <c>
        <f>0+O9+O13+O17+O21+O25</f>
      </c>
    </row>
    <row r="9" spans="1:16" ht="25.5">
      <c r="A9" s="26" t="s">
        <v>51</v>
      </c>
      <c s="31" t="s">
        <v>32</v>
      </c>
      <c s="31" t="s">
        <v>86</v>
      </c>
      <c s="26" t="s">
        <v>53</v>
      </c>
      <c s="32" t="s">
        <v>87</v>
      </c>
      <c s="33" t="s">
        <v>55</v>
      </c>
      <c s="34">
        <v>26.092</v>
      </c>
      <c s="35">
        <v>0</v>
      </c>
      <c s="36">
        <f>ROUND(ROUND(H9,2)*ROUND(G9,3),2)</f>
      </c>
      <c s="33" t="s">
        <v>56</v>
      </c>
      <c r="O9">
        <f>(I9*21)/100</f>
      </c>
      <c t="s">
        <v>26</v>
      </c>
    </row>
    <row r="10" spans="1:5" ht="12.75">
      <c r="A10" s="37" t="s">
        <v>57</v>
      </c>
      <c r="E10" s="38" t="s">
        <v>1204</v>
      </c>
    </row>
    <row r="11" spans="1:5" ht="51">
      <c r="A11" s="39" t="s">
        <v>59</v>
      </c>
      <c r="E11" s="40" t="s">
        <v>1205</v>
      </c>
    </row>
    <row r="12" spans="1:5" ht="140.25">
      <c r="A12" t="s">
        <v>61</v>
      </c>
      <c r="E12" s="38" t="s">
        <v>62</v>
      </c>
    </row>
    <row r="13" spans="1:16" ht="12.75">
      <c r="A13" s="26" t="s">
        <v>51</v>
      </c>
      <c s="31" t="s">
        <v>26</v>
      </c>
      <c s="31" t="s">
        <v>1206</v>
      </c>
      <c s="26" t="s">
        <v>93</v>
      </c>
      <c s="32" t="s">
        <v>1207</v>
      </c>
      <c s="33" t="s">
        <v>629</v>
      </c>
      <c s="34">
        <v>2</v>
      </c>
      <c s="35">
        <v>0</v>
      </c>
      <c s="36">
        <f>ROUND(ROUND(H13,2)*ROUND(G13,3),2)</f>
      </c>
      <c s="33" t="s">
        <v>56</v>
      </c>
      <c r="O13">
        <f>(I13*21)/100</f>
      </c>
      <c t="s">
        <v>26</v>
      </c>
    </row>
    <row r="14" spans="1:5" ht="12.75">
      <c r="A14" s="37" t="s">
        <v>57</v>
      </c>
      <c r="E14" s="38" t="s">
        <v>1208</v>
      </c>
    </row>
    <row r="15" spans="1:5" ht="12.75">
      <c r="A15" s="39" t="s">
        <v>59</v>
      </c>
      <c r="E15" s="40" t="s">
        <v>872</v>
      </c>
    </row>
    <row r="16" spans="1:5" ht="89.25">
      <c r="A16" t="s">
        <v>61</v>
      </c>
      <c r="E16" s="38" t="s">
        <v>1209</v>
      </c>
    </row>
    <row r="17" spans="1:16" ht="12.75">
      <c r="A17" s="26" t="s">
        <v>51</v>
      </c>
      <c s="31" t="s">
        <v>25</v>
      </c>
      <c s="31" t="s">
        <v>1210</v>
      </c>
      <c s="26" t="s">
        <v>93</v>
      </c>
      <c s="32" t="s">
        <v>1211</v>
      </c>
      <c s="33" t="s">
        <v>629</v>
      </c>
      <c s="34">
        <v>4</v>
      </c>
      <c s="35">
        <v>0</v>
      </c>
      <c s="36">
        <f>ROUND(ROUND(H17,2)*ROUND(G17,3),2)</f>
      </c>
      <c s="33" t="s">
        <v>56</v>
      </c>
      <c r="O17">
        <f>(I17*21)/100</f>
      </c>
      <c t="s">
        <v>26</v>
      </c>
    </row>
    <row r="18" spans="1:5" ht="12.75">
      <c r="A18" s="37" t="s">
        <v>57</v>
      </c>
      <c r="E18" s="38" t="s">
        <v>1212</v>
      </c>
    </row>
    <row r="19" spans="1:5" ht="12.75">
      <c r="A19" s="39" t="s">
        <v>59</v>
      </c>
      <c r="E19" s="40" t="s">
        <v>263</v>
      </c>
    </row>
    <row r="20" spans="1:5" ht="51">
      <c r="A20" t="s">
        <v>61</v>
      </c>
      <c r="E20" s="38" t="s">
        <v>255</v>
      </c>
    </row>
    <row r="21" spans="1:16" ht="12.75">
      <c r="A21" s="26" t="s">
        <v>51</v>
      </c>
      <c s="31" t="s">
        <v>36</v>
      </c>
      <c s="31" t="s">
        <v>1213</v>
      </c>
      <c s="26" t="s">
        <v>93</v>
      </c>
      <c s="32" t="s">
        <v>1214</v>
      </c>
      <c s="33" t="s">
        <v>629</v>
      </c>
      <c s="34">
        <v>4</v>
      </c>
      <c s="35">
        <v>0</v>
      </c>
      <c s="36">
        <f>ROUND(ROUND(H21,2)*ROUND(G21,3),2)</f>
      </c>
      <c s="33" t="s">
        <v>56</v>
      </c>
      <c r="O21">
        <f>(I21*21)/100</f>
      </c>
      <c t="s">
        <v>26</v>
      </c>
    </row>
    <row r="22" spans="1:5" ht="12.75">
      <c r="A22" s="37" t="s">
        <v>57</v>
      </c>
      <c r="E22" s="38" t="s">
        <v>1215</v>
      </c>
    </row>
    <row r="23" spans="1:5" ht="12.75">
      <c r="A23" s="39" t="s">
        <v>59</v>
      </c>
      <c r="E23" s="40" t="s">
        <v>263</v>
      </c>
    </row>
    <row r="24" spans="1:5" ht="51">
      <c r="A24" t="s">
        <v>61</v>
      </c>
      <c r="E24" s="38" t="s">
        <v>255</v>
      </c>
    </row>
    <row r="25" spans="1:16" ht="12.75">
      <c r="A25" s="26" t="s">
        <v>51</v>
      </c>
      <c s="31" t="s">
        <v>38</v>
      </c>
      <c s="31" t="s">
        <v>1216</v>
      </c>
      <c s="26" t="s">
        <v>93</v>
      </c>
      <c s="32" t="s">
        <v>1217</v>
      </c>
      <c s="33" t="s">
        <v>629</v>
      </c>
      <c s="34">
        <v>4</v>
      </c>
      <c s="35">
        <v>0</v>
      </c>
      <c s="36">
        <f>ROUND(ROUND(H25,2)*ROUND(G25,3),2)</f>
      </c>
      <c s="33" t="s">
        <v>56</v>
      </c>
      <c r="O25">
        <f>(I25*21)/100</f>
      </c>
      <c t="s">
        <v>26</v>
      </c>
    </row>
    <row r="26" spans="1:5" ht="12.75">
      <c r="A26" s="37" t="s">
        <v>57</v>
      </c>
      <c r="E26" s="38" t="s">
        <v>1218</v>
      </c>
    </row>
    <row r="27" spans="1:5" ht="12.75">
      <c r="A27" s="39" t="s">
        <v>59</v>
      </c>
      <c r="E27" s="40" t="s">
        <v>263</v>
      </c>
    </row>
    <row r="28" spans="1:5" ht="51">
      <c r="A28" t="s">
        <v>61</v>
      </c>
      <c r="E28" s="38" t="s">
        <v>255</v>
      </c>
    </row>
    <row r="29" spans="1:18" ht="12.75" customHeight="1">
      <c r="A29" s="6" t="s">
        <v>49</v>
      </c>
      <c s="6"/>
      <c s="42" t="s">
        <v>32</v>
      </c>
      <c s="6"/>
      <c s="29" t="s">
        <v>63</v>
      </c>
      <c s="6"/>
      <c s="6"/>
      <c s="6"/>
      <c s="43">
        <f>0+Q29</f>
      </c>
      <c s="6"/>
      <c r="O29">
        <f>0+R29</f>
      </c>
      <c r="Q29">
        <f>0+I30+I34+I38+I42+I46+I50+I54</f>
      </c>
      <c>
        <f>0+O30+O34+O38+O42+O46+O50+O54</f>
      </c>
    </row>
    <row r="30" spans="1:16" ht="12.75">
      <c r="A30" s="26" t="s">
        <v>51</v>
      </c>
      <c s="31" t="s">
        <v>40</v>
      </c>
      <c s="31" t="s">
        <v>164</v>
      </c>
      <c s="26" t="s">
        <v>53</v>
      </c>
      <c s="32" t="s">
        <v>165</v>
      </c>
      <c s="33" t="s">
        <v>113</v>
      </c>
      <c s="34">
        <v>0.796</v>
      </c>
      <c s="35">
        <v>0</v>
      </c>
      <c s="36">
        <f>ROUND(ROUND(H30,2)*ROUND(G30,3),2)</f>
      </c>
      <c s="33" t="s">
        <v>56</v>
      </c>
      <c r="O30">
        <f>(I30*21)/100</f>
      </c>
      <c t="s">
        <v>26</v>
      </c>
    </row>
    <row r="31" spans="1:5" ht="38.25">
      <c r="A31" s="37" t="s">
        <v>57</v>
      </c>
      <c r="E31" s="38" t="s">
        <v>1219</v>
      </c>
    </row>
    <row r="32" spans="1:5" ht="12.75">
      <c r="A32" s="39" t="s">
        <v>59</v>
      </c>
      <c r="E32" s="40" t="s">
        <v>1220</v>
      </c>
    </row>
    <row r="33" spans="1:5" ht="357">
      <c r="A33" t="s">
        <v>61</v>
      </c>
      <c r="E33" s="38" t="s">
        <v>167</v>
      </c>
    </row>
    <row r="34" spans="1:16" ht="12.75">
      <c r="A34" s="26" t="s">
        <v>51</v>
      </c>
      <c s="31" t="s">
        <v>110</v>
      </c>
      <c s="31" t="s">
        <v>1221</v>
      </c>
      <c s="26" t="s">
        <v>53</v>
      </c>
      <c s="32" t="s">
        <v>1222</v>
      </c>
      <c s="33" t="s">
        <v>113</v>
      </c>
      <c s="34">
        <v>9.6</v>
      </c>
      <c s="35">
        <v>0</v>
      </c>
      <c s="36">
        <f>ROUND(ROUND(H34,2)*ROUND(G34,3),2)</f>
      </c>
      <c s="33" t="s">
        <v>56</v>
      </c>
      <c r="O34">
        <f>(I34*21)/100</f>
      </c>
      <c t="s">
        <v>26</v>
      </c>
    </row>
    <row r="35" spans="1:5" ht="25.5">
      <c r="A35" s="37" t="s">
        <v>57</v>
      </c>
      <c r="E35" s="38" t="s">
        <v>1223</v>
      </c>
    </row>
    <row r="36" spans="1:5" ht="12.75">
      <c r="A36" s="39" t="s">
        <v>59</v>
      </c>
      <c r="E36" s="40" t="s">
        <v>1224</v>
      </c>
    </row>
    <row r="37" spans="1:5" ht="357">
      <c r="A37" t="s">
        <v>61</v>
      </c>
      <c r="E37" s="38" t="s">
        <v>167</v>
      </c>
    </row>
    <row r="38" spans="1:16" ht="12.75">
      <c r="A38" s="26" t="s">
        <v>51</v>
      </c>
      <c s="31" t="s">
        <v>117</v>
      </c>
      <c s="31" t="s">
        <v>1221</v>
      </c>
      <c s="26" t="s">
        <v>32</v>
      </c>
      <c s="32" t="s">
        <v>1222</v>
      </c>
      <c s="33" t="s">
        <v>113</v>
      </c>
      <c s="34">
        <v>22.68</v>
      </c>
      <c s="35">
        <v>0</v>
      </c>
      <c s="36">
        <f>ROUND(ROUND(H38,2)*ROUND(G38,3),2)</f>
      </c>
      <c s="33" t="s">
        <v>56</v>
      </c>
      <c r="O38">
        <f>(I38*21)/100</f>
      </c>
      <c t="s">
        <v>26</v>
      </c>
    </row>
    <row r="39" spans="1:5" ht="25.5">
      <c r="A39" s="37" t="s">
        <v>57</v>
      </c>
      <c r="E39" s="38" t="s">
        <v>1225</v>
      </c>
    </row>
    <row r="40" spans="1:5" ht="25.5">
      <c r="A40" s="39" t="s">
        <v>59</v>
      </c>
      <c r="E40" s="40" t="s">
        <v>1226</v>
      </c>
    </row>
    <row r="41" spans="1:5" ht="357">
      <c r="A41" t="s">
        <v>61</v>
      </c>
      <c r="E41" s="38" t="s">
        <v>167</v>
      </c>
    </row>
    <row r="42" spans="1:16" ht="12.75">
      <c r="A42" s="26" t="s">
        <v>51</v>
      </c>
      <c s="31" t="s">
        <v>43</v>
      </c>
      <c s="31" t="s">
        <v>931</v>
      </c>
      <c s="26" t="s">
        <v>53</v>
      </c>
      <c s="32" t="s">
        <v>932</v>
      </c>
      <c s="33" t="s">
        <v>558</v>
      </c>
      <c s="34">
        <v>78.276</v>
      </c>
      <c s="35">
        <v>0</v>
      </c>
      <c s="36">
        <f>ROUND(ROUND(H42,2)*ROUND(G42,3),2)</f>
      </c>
      <c s="33" t="s">
        <v>56</v>
      </c>
      <c r="O42">
        <f>(I42*21)/100</f>
      </c>
      <c t="s">
        <v>26</v>
      </c>
    </row>
    <row r="43" spans="1:5" ht="25.5">
      <c r="A43" s="37" t="s">
        <v>57</v>
      </c>
      <c r="E43" s="38" t="s">
        <v>1227</v>
      </c>
    </row>
    <row r="44" spans="1:5" ht="51">
      <c r="A44" s="39" t="s">
        <v>59</v>
      </c>
      <c r="E44" s="40" t="s">
        <v>1228</v>
      </c>
    </row>
    <row r="45" spans="1:5" ht="76.5">
      <c r="A45" t="s">
        <v>61</v>
      </c>
      <c r="E45" s="38" t="s">
        <v>1229</v>
      </c>
    </row>
    <row r="46" spans="1:16" ht="12.75">
      <c r="A46" s="26" t="s">
        <v>51</v>
      </c>
      <c s="31" t="s">
        <v>45</v>
      </c>
      <c s="31" t="s">
        <v>1128</v>
      </c>
      <c s="26" t="s">
        <v>53</v>
      </c>
      <c s="32" t="s">
        <v>1129</v>
      </c>
      <c s="33" t="s">
        <v>126</v>
      </c>
      <c s="34">
        <v>25</v>
      </c>
      <c s="35">
        <v>0</v>
      </c>
      <c s="36">
        <f>ROUND(ROUND(H46,2)*ROUND(G46,3),2)</f>
      </c>
      <c s="33" t="s">
        <v>56</v>
      </c>
      <c r="O46">
        <f>(I46*21)/100</f>
      </c>
      <c t="s">
        <v>26</v>
      </c>
    </row>
    <row r="47" spans="1:5" ht="25.5">
      <c r="A47" s="37" t="s">
        <v>57</v>
      </c>
      <c r="E47" s="38" t="s">
        <v>1230</v>
      </c>
    </row>
    <row r="48" spans="1:5" ht="12.75">
      <c r="A48" s="39" t="s">
        <v>59</v>
      </c>
      <c r="E48" s="40" t="s">
        <v>1231</v>
      </c>
    </row>
    <row r="49" spans="1:5" ht="76.5">
      <c r="A49" t="s">
        <v>61</v>
      </c>
      <c r="E49" s="38" t="s">
        <v>1232</v>
      </c>
    </row>
    <row r="50" spans="1:16" ht="12.75">
      <c r="A50" s="26" t="s">
        <v>51</v>
      </c>
      <c s="31" t="s">
        <v>47</v>
      </c>
      <c s="31" t="s">
        <v>1233</v>
      </c>
      <c s="26" t="s">
        <v>53</v>
      </c>
      <c s="32" t="s">
        <v>1234</v>
      </c>
      <c s="33" t="s">
        <v>113</v>
      </c>
      <c s="34">
        <v>6.8</v>
      </c>
      <c s="35">
        <v>0</v>
      </c>
      <c s="36">
        <f>ROUND(ROUND(H50,2)*ROUND(G50,3),2)</f>
      </c>
      <c s="33" t="s">
        <v>56</v>
      </c>
      <c r="O50">
        <f>(I50*21)/100</f>
      </c>
      <c t="s">
        <v>26</v>
      </c>
    </row>
    <row r="51" spans="1:5" ht="12.75">
      <c r="A51" s="37" t="s">
        <v>57</v>
      </c>
      <c r="E51" s="38" t="s">
        <v>1235</v>
      </c>
    </row>
    <row r="52" spans="1:5" ht="12.75">
      <c r="A52" s="39" t="s">
        <v>59</v>
      </c>
      <c r="E52" s="40" t="s">
        <v>1236</v>
      </c>
    </row>
    <row r="53" spans="1:5" ht="255">
      <c r="A53" t="s">
        <v>61</v>
      </c>
      <c r="E53" s="38" t="s">
        <v>1237</v>
      </c>
    </row>
    <row r="54" spans="1:16" ht="12.75">
      <c r="A54" s="26" t="s">
        <v>51</v>
      </c>
      <c s="31" t="s">
        <v>182</v>
      </c>
      <c s="31" t="s">
        <v>1233</v>
      </c>
      <c s="26" t="s">
        <v>32</v>
      </c>
      <c s="32" t="s">
        <v>1234</v>
      </c>
      <c s="33" t="s">
        <v>113</v>
      </c>
      <c s="34">
        <v>13.23</v>
      </c>
      <c s="35">
        <v>0</v>
      </c>
      <c s="36">
        <f>ROUND(ROUND(H54,2)*ROUND(G54,3),2)</f>
      </c>
      <c s="33" t="s">
        <v>56</v>
      </c>
      <c r="O54">
        <f>(I54*21)/100</f>
      </c>
      <c t="s">
        <v>26</v>
      </c>
    </row>
    <row r="55" spans="1:5" ht="12.75">
      <c r="A55" s="37" t="s">
        <v>57</v>
      </c>
      <c r="E55" s="38" t="s">
        <v>1238</v>
      </c>
    </row>
    <row r="56" spans="1:5" ht="25.5">
      <c r="A56" s="39" t="s">
        <v>59</v>
      </c>
      <c r="E56" s="40" t="s">
        <v>1239</v>
      </c>
    </row>
    <row r="57" spans="1:5" ht="255">
      <c r="A57" t="s">
        <v>61</v>
      </c>
      <c r="E57" s="38" t="s">
        <v>1237</v>
      </c>
    </row>
    <row r="58" spans="1:18" ht="12.75" customHeight="1">
      <c r="A58" s="6" t="s">
        <v>49</v>
      </c>
      <c s="6"/>
      <c s="42" t="s">
        <v>26</v>
      </c>
      <c s="6"/>
      <c s="29" t="s">
        <v>324</v>
      </c>
      <c s="6"/>
      <c s="6"/>
      <c s="6"/>
      <c s="43">
        <f>0+Q58</f>
      </c>
      <c s="6"/>
      <c r="O58">
        <f>0+R58</f>
      </c>
      <c r="Q58">
        <f>0+I59</f>
      </c>
      <c>
        <f>0+O59</f>
      </c>
    </row>
    <row r="59" spans="1:16" ht="12.75">
      <c r="A59" s="26" t="s">
        <v>51</v>
      </c>
      <c s="31" t="s">
        <v>188</v>
      </c>
      <c s="31" t="s">
        <v>1140</v>
      </c>
      <c s="26" t="s">
        <v>53</v>
      </c>
      <c s="32" t="s">
        <v>1141</v>
      </c>
      <c s="33" t="s">
        <v>113</v>
      </c>
      <c s="34">
        <v>0.796</v>
      </c>
      <c s="35">
        <v>0</v>
      </c>
      <c s="36">
        <f>ROUND(ROUND(H59,2)*ROUND(G59,3),2)</f>
      </c>
      <c s="33" t="s">
        <v>56</v>
      </c>
      <c r="O59">
        <f>(I59*21)/100</f>
      </c>
      <c t="s">
        <v>26</v>
      </c>
    </row>
    <row r="60" spans="1:5" ht="25.5">
      <c r="A60" s="37" t="s">
        <v>57</v>
      </c>
      <c r="E60" s="38" t="s">
        <v>1240</v>
      </c>
    </row>
    <row r="61" spans="1:5" ht="12.75">
      <c r="A61" s="39" t="s">
        <v>59</v>
      </c>
      <c r="E61" s="40" t="s">
        <v>1220</v>
      </c>
    </row>
    <row r="62" spans="1:5" ht="395.25">
      <c r="A62" t="s">
        <v>61</v>
      </c>
      <c r="E62" s="38" t="s">
        <v>681</v>
      </c>
    </row>
    <row r="63" spans="1:18" ht="12.75" customHeight="1">
      <c r="A63" s="6" t="s">
        <v>49</v>
      </c>
      <c s="6"/>
      <c s="42" t="s">
        <v>36</v>
      </c>
      <c s="6"/>
      <c s="29" t="s">
        <v>676</v>
      </c>
      <c s="6"/>
      <c s="6"/>
      <c s="6"/>
      <c s="43">
        <f>0+Q63</f>
      </c>
      <c s="6"/>
      <c r="O63">
        <f>0+R63</f>
      </c>
      <c r="Q63">
        <f>0+I64+I68</f>
      </c>
      <c>
        <f>0+O64+O68</f>
      </c>
    </row>
    <row r="64" spans="1:16" ht="12.75">
      <c r="A64" s="26" t="s">
        <v>51</v>
      </c>
      <c s="31" t="s">
        <v>194</v>
      </c>
      <c s="31" t="s">
        <v>677</v>
      </c>
      <c s="26" t="s">
        <v>53</v>
      </c>
      <c s="32" t="s">
        <v>678</v>
      </c>
      <c s="33" t="s">
        <v>113</v>
      </c>
      <c s="34">
        <v>2.8</v>
      </c>
      <c s="35">
        <v>0</v>
      </c>
      <c s="36">
        <f>ROUND(ROUND(H64,2)*ROUND(G64,3),2)</f>
      </c>
      <c s="33" t="s">
        <v>56</v>
      </c>
      <c r="O64">
        <f>(I64*21)/100</f>
      </c>
      <c t="s">
        <v>26</v>
      </c>
    </row>
    <row r="65" spans="1:5" ht="12.75">
      <c r="A65" s="37" t="s">
        <v>57</v>
      </c>
      <c r="E65" s="38" t="s">
        <v>1241</v>
      </c>
    </row>
    <row r="66" spans="1:5" ht="12.75">
      <c r="A66" s="39" t="s">
        <v>59</v>
      </c>
      <c r="E66" s="40" t="s">
        <v>1242</v>
      </c>
    </row>
    <row r="67" spans="1:5" ht="395.25">
      <c r="A67" t="s">
        <v>61</v>
      </c>
      <c r="E67" s="38" t="s">
        <v>681</v>
      </c>
    </row>
    <row r="68" spans="1:16" ht="12.75">
      <c r="A68" s="26" t="s">
        <v>51</v>
      </c>
      <c s="31" t="s">
        <v>201</v>
      </c>
      <c s="31" t="s">
        <v>707</v>
      </c>
      <c s="26" t="s">
        <v>53</v>
      </c>
      <c s="32" t="s">
        <v>708</v>
      </c>
      <c s="33" t="s">
        <v>113</v>
      </c>
      <c s="34">
        <v>9.45</v>
      </c>
      <c s="35">
        <v>0</v>
      </c>
      <c s="36">
        <f>ROUND(ROUND(H68,2)*ROUND(G68,3),2)</f>
      </c>
      <c s="33" t="s">
        <v>56</v>
      </c>
      <c r="O68">
        <f>(I68*21)/100</f>
      </c>
      <c t="s">
        <v>26</v>
      </c>
    </row>
    <row r="69" spans="1:5" ht="12.75">
      <c r="A69" s="37" t="s">
        <v>57</v>
      </c>
      <c r="E69" s="38" t="s">
        <v>1243</v>
      </c>
    </row>
    <row r="70" spans="1:5" ht="25.5">
      <c r="A70" s="39" t="s">
        <v>59</v>
      </c>
      <c r="E70" s="40" t="s">
        <v>1244</v>
      </c>
    </row>
    <row r="71" spans="1:5" ht="76.5">
      <c r="A71" t="s">
        <v>61</v>
      </c>
      <c r="E71" s="38" t="s">
        <v>697</v>
      </c>
    </row>
    <row r="72" spans="1:18" ht="12.75" customHeight="1">
      <c r="A72" s="6" t="s">
        <v>49</v>
      </c>
      <c s="6"/>
      <c s="42" t="s">
        <v>110</v>
      </c>
      <c s="6"/>
      <c s="29" t="s">
        <v>463</v>
      </c>
      <c s="6"/>
      <c s="6"/>
      <c s="6"/>
      <c s="43">
        <f>0+Q72</f>
      </c>
      <c s="6"/>
      <c r="O72">
        <f>0+R72</f>
      </c>
      <c r="Q72">
        <f>0+I73+I77+I81+I85+I89+I93+I97+I101+I105+I109+I113+I117+I121+I125+I129+I133+I137+I141+I145</f>
      </c>
      <c>
        <f>0+O73+O77+O81+O85+O89+O93+O97+O101+O105+O109+O113+O117+O121+O125+O129+O133+O137+O141+O145</f>
      </c>
    </row>
    <row r="73" spans="1:16" ht="12.75">
      <c r="A73" s="26" t="s">
        <v>51</v>
      </c>
      <c s="31" t="s">
        <v>281</v>
      </c>
      <c s="31" t="s">
        <v>1143</v>
      </c>
      <c s="26" t="s">
        <v>53</v>
      </c>
      <c s="32" t="s">
        <v>1144</v>
      </c>
      <c s="33" t="s">
        <v>126</v>
      </c>
      <c s="34">
        <v>57</v>
      </c>
      <c s="35">
        <v>0</v>
      </c>
      <c s="36">
        <f>ROUND(ROUND(H73,2)*ROUND(G73,3),2)</f>
      </c>
      <c s="33" t="s">
        <v>56</v>
      </c>
      <c r="O73">
        <f>(I73*21)/100</f>
      </c>
      <c t="s">
        <v>26</v>
      </c>
    </row>
    <row r="74" spans="1:5" ht="12.75">
      <c r="A74" s="37" t="s">
        <v>57</v>
      </c>
      <c r="E74" s="38" t="s">
        <v>1245</v>
      </c>
    </row>
    <row r="75" spans="1:5" ht="12.75">
      <c r="A75" s="39" t="s">
        <v>59</v>
      </c>
      <c r="E75" s="40" t="s">
        <v>1246</v>
      </c>
    </row>
    <row r="76" spans="1:5" ht="76.5">
      <c r="A76" t="s">
        <v>61</v>
      </c>
      <c r="E76" s="38" t="s">
        <v>1247</v>
      </c>
    </row>
    <row r="77" spans="1:16" ht="12.75">
      <c r="A77" s="26" t="s">
        <v>51</v>
      </c>
      <c s="31" t="s">
        <v>287</v>
      </c>
      <c s="31" t="s">
        <v>941</v>
      </c>
      <c s="26" t="s">
        <v>53</v>
      </c>
      <c s="32" t="s">
        <v>942</v>
      </c>
      <c s="33" t="s">
        <v>126</v>
      </c>
      <c s="34">
        <v>16</v>
      </c>
      <c s="35">
        <v>0</v>
      </c>
      <c s="36">
        <f>ROUND(ROUND(H77,2)*ROUND(G77,3),2)</f>
      </c>
      <c s="33" t="s">
        <v>56</v>
      </c>
      <c r="O77">
        <f>(I77*21)/100</f>
      </c>
      <c t="s">
        <v>26</v>
      </c>
    </row>
    <row r="78" spans="1:5" ht="12.75">
      <c r="A78" s="37" t="s">
        <v>57</v>
      </c>
      <c r="E78" s="38" t="s">
        <v>1248</v>
      </c>
    </row>
    <row r="79" spans="1:5" ht="12.75">
      <c r="A79" s="39" t="s">
        <v>59</v>
      </c>
      <c r="E79" s="40" t="s">
        <v>1249</v>
      </c>
    </row>
    <row r="80" spans="1:5" ht="89.25">
      <c r="A80" t="s">
        <v>61</v>
      </c>
      <c r="E80" s="38" t="s">
        <v>1250</v>
      </c>
    </row>
    <row r="81" spans="1:16" ht="12.75">
      <c r="A81" s="26" t="s">
        <v>51</v>
      </c>
      <c s="31" t="s">
        <v>294</v>
      </c>
      <c s="31" t="s">
        <v>1251</v>
      </c>
      <c s="26" t="s">
        <v>53</v>
      </c>
      <c s="32" t="s">
        <v>1252</v>
      </c>
      <c s="33" t="s">
        <v>126</v>
      </c>
      <c s="34">
        <v>189</v>
      </c>
      <c s="35">
        <v>0</v>
      </c>
      <c s="36">
        <f>ROUND(ROUND(H81,2)*ROUND(G81,3),2)</f>
      </c>
      <c s="33" t="s">
        <v>56</v>
      </c>
      <c r="O81">
        <f>(I81*21)/100</f>
      </c>
      <c t="s">
        <v>26</v>
      </c>
    </row>
    <row r="82" spans="1:5" ht="12.75">
      <c r="A82" s="37" t="s">
        <v>57</v>
      </c>
      <c r="E82" s="38" t="s">
        <v>1253</v>
      </c>
    </row>
    <row r="83" spans="1:5" ht="12.75">
      <c r="A83" s="39" t="s">
        <v>59</v>
      </c>
      <c r="E83" s="40" t="s">
        <v>1254</v>
      </c>
    </row>
    <row r="84" spans="1:5" ht="89.25">
      <c r="A84" t="s">
        <v>61</v>
      </c>
      <c r="E84" s="38" t="s">
        <v>737</v>
      </c>
    </row>
    <row r="85" spans="1:16" ht="12.75">
      <c r="A85" s="26" t="s">
        <v>51</v>
      </c>
      <c s="31" t="s">
        <v>299</v>
      </c>
      <c s="31" t="s">
        <v>1255</v>
      </c>
      <c s="26" t="s">
        <v>53</v>
      </c>
      <c s="32" t="s">
        <v>1256</v>
      </c>
      <c s="33" t="s">
        <v>72</v>
      </c>
      <c s="34">
        <v>1</v>
      </c>
      <c s="35">
        <v>0</v>
      </c>
      <c s="36">
        <f>ROUND(ROUND(H85,2)*ROUND(G85,3),2)</f>
      </c>
      <c s="33" t="s">
        <v>56</v>
      </c>
      <c r="O85">
        <f>(I85*21)/100</f>
      </c>
      <c t="s">
        <v>26</v>
      </c>
    </row>
    <row r="86" spans="1:5" ht="63.75">
      <c r="A86" s="37" t="s">
        <v>57</v>
      </c>
      <c r="E86" s="38" t="s">
        <v>1257</v>
      </c>
    </row>
    <row r="87" spans="1:5" ht="12.75">
      <c r="A87" s="39" t="s">
        <v>59</v>
      </c>
      <c r="E87" s="40" t="s">
        <v>254</v>
      </c>
    </row>
    <row r="88" spans="1:5" ht="114.75">
      <c r="A88" t="s">
        <v>61</v>
      </c>
      <c r="E88" s="38" t="s">
        <v>1258</v>
      </c>
    </row>
    <row r="89" spans="1:16" ht="12.75">
      <c r="A89" s="26" t="s">
        <v>51</v>
      </c>
      <c s="31" t="s">
        <v>305</v>
      </c>
      <c s="31" t="s">
        <v>992</v>
      </c>
      <c s="26" t="s">
        <v>53</v>
      </c>
      <c s="32" t="s">
        <v>993</v>
      </c>
      <c s="33" t="s">
        <v>629</v>
      </c>
      <c s="34">
        <v>4</v>
      </c>
      <c s="35">
        <v>0</v>
      </c>
      <c s="36">
        <f>ROUND(ROUND(H89,2)*ROUND(G89,3),2)</f>
      </c>
      <c s="33" t="s">
        <v>56</v>
      </c>
      <c r="O89">
        <f>(I89*21)/100</f>
      </c>
      <c t="s">
        <v>26</v>
      </c>
    </row>
    <row r="90" spans="1:5" ht="12.75">
      <c r="A90" s="37" t="s">
        <v>57</v>
      </c>
      <c r="E90" s="38" t="s">
        <v>1259</v>
      </c>
    </row>
    <row r="91" spans="1:5" ht="12.75">
      <c r="A91" s="39" t="s">
        <v>59</v>
      </c>
      <c r="E91" s="40" t="s">
        <v>263</v>
      </c>
    </row>
    <row r="92" spans="1:5" ht="89.25">
      <c r="A92" t="s">
        <v>61</v>
      </c>
      <c r="E92" s="38" t="s">
        <v>1117</v>
      </c>
    </row>
    <row r="93" spans="1:16" ht="12.75">
      <c r="A93" s="26" t="s">
        <v>51</v>
      </c>
      <c s="31" t="s">
        <v>310</v>
      </c>
      <c s="31" t="s">
        <v>992</v>
      </c>
      <c s="26" t="s">
        <v>32</v>
      </c>
      <c s="32" t="s">
        <v>993</v>
      </c>
      <c s="33" t="s">
        <v>629</v>
      </c>
      <c s="34">
        <v>16</v>
      </c>
      <c s="35">
        <v>0</v>
      </c>
      <c s="36">
        <f>ROUND(ROUND(H93,2)*ROUND(G93,3),2)</f>
      </c>
      <c s="33" t="s">
        <v>56</v>
      </c>
      <c r="O93">
        <f>(I93*21)/100</f>
      </c>
      <c t="s">
        <v>26</v>
      </c>
    </row>
    <row r="94" spans="1:5" ht="12.75">
      <c r="A94" s="37" t="s">
        <v>57</v>
      </c>
      <c r="E94" s="38" t="s">
        <v>1260</v>
      </c>
    </row>
    <row r="95" spans="1:5" ht="12.75">
      <c r="A95" s="39" t="s">
        <v>59</v>
      </c>
      <c r="E95" s="40" t="s">
        <v>198</v>
      </c>
    </row>
    <row r="96" spans="1:5" ht="89.25">
      <c r="A96" t="s">
        <v>61</v>
      </c>
      <c r="E96" s="38" t="s">
        <v>1117</v>
      </c>
    </row>
    <row r="97" spans="1:16" ht="12.75">
      <c r="A97" s="26" t="s">
        <v>51</v>
      </c>
      <c s="31" t="s">
        <v>313</v>
      </c>
      <c s="31" t="s">
        <v>1261</v>
      </c>
      <c s="26" t="s">
        <v>53</v>
      </c>
      <c s="32" t="s">
        <v>1262</v>
      </c>
      <c s="33" t="s">
        <v>126</v>
      </c>
      <c s="34">
        <v>367</v>
      </c>
      <c s="35">
        <v>0</v>
      </c>
      <c s="36">
        <f>ROUND(ROUND(H97,2)*ROUND(G97,3),2)</f>
      </c>
      <c s="33" t="s">
        <v>56</v>
      </c>
      <c r="O97">
        <f>(I97*21)/100</f>
      </c>
      <c t="s">
        <v>26</v>
      </c>
    </row>
    <row r="98" spans="1:5" ht="12.75">
      <c r="A98" s="37" t="s">
        <v>57</v>
      </c>
      <c r="E98" s="38" t="s">
        <v>1263</v>
      </c>
    </row>
    <row r="99" spans="1:5" ht="12.75">
      <c r="A99" s="39" t="s">
        <v>59</v>
      </c>
      <c r="E99" s="40" t="s">
        <v>1264</v>
      </c>
    </row>
    <row r="100" spans="1:5" ht="165.75">
      <c r="A100" t="s">
        <v>61</v>
      </c>
      <c r="E100" s="38" t="s">
        <v>1265</v>
      </c>
    </row>
    <row r="101" spans="1:16" ht="12.75">
      <c r="A101" s="26" t="s">
        <v>51</v>
      </c>
      <c s="31" t="s">
        <v>319</v>
      </c>
      <c s="31" t="s">
        <v>1261</v>
      </c>
      <c s="26" t="s">
        <v>32</v>
      </c>
      <c s="32" t="s">
        <v>1262</v>
      </c>
      <c s="33" t="s">
        <v>126</v>
      </c>
      <c s="34">
        <v>46</v>
      </c>
      <c s="35">
        <v>0</v>
      </c>
      <c s="36">
        <f>ROUND(ROUND(H101,2)*ROUND(G101,3),2)</f>
      </c>
      <c s="33" t="s">
        <v>56</v>
      </c>
      <c r="O101">
        <f>(I101*21)/100</f>
      </c>
      <c t="s">
        <v>26</v>
      </c>
    </row>
    <row r="102" spans="1:5" ht="12.75">
      <c r="A102" s="37" t="s">
        <v>57</v>
      </c>
      <c r="E102" s="38" t="s">
        <v>1266</v>
      </c>
    </row>
    <row r="103" spans="1:5" ht="12.75">
      <c r="A103" s="39" t="s">
        <v>59</v>
      </c>
      <c r="E103" s="40" t="s">
        <v>1267</v>
      </c>
    </row>
    <row r="104" spans="1:5" ht="165.75">
      <c r="A104" t="s">
        <v>61</v>
      </c>
      <c r="E104" s="38" t="s">
        <v>1265</v>
      </c>
    </row>
    <row r="105" spans="1:16" ht="12.75">
      <c r="A105" s="26" t="s">
        <v>51</v>
      </c>
      <c s="31" t="s">
        <v>322</v>
      </c>
      <c s="31" t="s">
        <v>1268</v>
      </c>
      <c s="26" t="s">
        <v>53</v>
      </c>
      <c s="32" t="s">
        <v>1269</v>
      </c>
      <c s="33" t="s">
        <v>126</v>
      </c>
      <c s="34">
        <v>348</v>
      </c>
      <c s="35">
        <v>0</v>
      </c>
      <c s="36">
        <f>ROUND(ROUND(H105,2)*ROUND(G105,3),2)</f>
      </c>
      <c s="33" t="s">
        <v>56</v>
      </c>
      <c r="O105">
        <f>(I105*21)/100</f>
      </c>
      <c t="s">
        <v>26</v>
      </c>
    </row>
    <row r="106" spans="1:5" ht="12.75">
      <c r="A106" s="37" t="s">
        <v>57</v>
      </c>
      <c r="E106" s="38" t="s">
        <v>1270</v>
      </c>
    </row>
    <row r="107" spans="1:5" ht="25.5">
      <c r="A107" s="39" t="s">
        <v>59</v>
      </c>
      <c r="E107" s="40" t="s">
        <v>1271</v>
      </c>
    </row>
    <row r="108" spans="1:5" ht="127.5">
      <c r="A108" t="s">
        <v>61</v>
      </c>
      <c r="E108" s="38" t="s">
        <v>1272</v>
      </c>
    </row>
    <row r="109" spans="1:16" ht="12.75">
      <c r="A109" s="26" t="s">
        <v>51</v>
      </c>
      <c s="31" t="s">
        <v>325</v>
      </c>
      <c s="31" t="s">
        <v>1268</v>
      </c>
      <c s="26" t="s">
        <v>32</v>
      </c>
      <c s="32" t="s">
        <v>1269</v>
      </c>
      <c s="33" t="s">
        <v>126</v>
      </c>
      <c s="34">
        <v>65</v>
      </c>
      <c s="35">
        <v>0</v>
      </c>
      <c s="36">
        <f>ROUND(ROUND(H109,2)*ROUND(G109,3),2)</f>
      </c>
      <c s="33" t="s">
        <v>56</v>
      </c>
      <c r="O109">
        <f>(I109*21)/100</f>
      </c>
      <c t="s">
        <v>26</v>
      </c>
    </row>
    <row r="110" spans="1:5" ht="12.75">
      <c r="A110" s="37" t="s">
        <v>57</v>
      </c>
      <c r="E110" s="38" t="s">
        <v>1273</v>
      </c>
    </row>
    <row r="111" spans="1:5" ht="12.75">
      <c r="A111" s="39" t="s">
        <v>59</v>
      </c>
      <c r="E111" s="40" t="s">
        <v>1274</v>
      </c>
    </row>
    <row r="112" spans="1:5" ht="127.5">
      <c r="A112" t="s">
        <v>61</v>
      </c>
      <c r="E112" s="38" t="s">
        <v>1272</v>
      </c>
    </row>
    <row r="113" spans="1:16" ht="12.75">
      <c r="A113" s="26" t="s">
        <v>51</v>
      </c>
      <c s="31" t="s">
        <v>331</v>
      </c>
      <c s="31" t="s">
        <v>1275</v>
      </c>
      <c s="26" t="s">
        <v>53</v>
      </c>
      <c s="32" t="s">
        <v>1276</v>
      </c>
      <c s="33" t="s">
        <v>126</v>
      </c>
      <c s="34">
        <v>3</v>
      </c>
      <c s="35">
        <v>0</v>
      </c>
      <c s="36">
        <f>ROUND(ROUND(H113,2)*ROUND(G113,3),2)</f>
      </c>
      <c s="33" t="s">
        <v>56</v>
      </c>
      <c r="O113">
        <f>(I113*21)/100</f>
      </c>
      <c t="s">
        <v>26</v>
      </c>
    </row>
    <row r="114" spans="1:5" ht="12.75">
      <c r="A114" s="37" t="s">
        <v>57</v>
      </c>
      <c r="E114" s="38" t="s">
        <v>1277</v>
      </c>
    </row>
    <row r="115" spans="1:5" ht="12.75">
      <c r="A115" s="39" t="s">
        <v>59</v>
      </c>
      <c r="E115" s="40" t="s">
        <v>1278</v>
      </c>
    </row>
    <row r="116" spans="1:5" ht="153">
      <c r="A116" t="s">
        <v>61</v>
      </c>
      <c r="E116" s="38" t="s">
        <v>1279</v>
      </c>
    </row>
    <row r="117" spans="1:16" ht="12.75">
      <c r="A117" s="26" t="s">
        <v>51</v>
      </c>
      <c s="31" t="s">
        <v>337</v>
      </c>
      <c s="31" t="s">
        <v>1280</v>
      </c>
      <c s="26" t="s">
        <v>53</v>
      </c>
      <c s="32" t="s">
        <v>1281</v>
      </c>
      <c s="33" t="s">
        <v>1282</v>
      </c>
      <c s="34">
        <v>1</v>
      </c>
      <c s="35">
        <v>0</v>
      </c>
      <c s="36">
        <f>ROUND(ROUND(H117,2)*ROUND(G117,3),2)</f>
      </c>
      <c s="33" t="s">
        <v>56</v>
      </c>
      <c r="O117">
        <f>(I117*21)/100</f>
      </c>
      <c t="s">
        <v>26</v>
      </c>
    </row>
    <row r="118" spans="1:5" ht="12.75">
      <c r="A118" s="37" t="s">
        <v>57</v>
      </c>
      <c r="E118" s="38" t="s">
        <v>1283</v>
      </c>
    </row>
    <row r="119" spans="1:5" ht="12.75">
      <c r="A119" s="39" t="s">
        <v>59</v>
      </c>
      <c r="E119" s="40" t="s">
        <v>254</v>
      </c>
    </row>
    <row r="120" spans="1:5" ht="140.25">
      <c r="A120" t="s">
        <v>61</v>
      </c>
      <c r="E120" s="38" t="s">
        <v>1284</v>
      </c>
    </row>
    <row r="121" spans="1:16" ht="12.75">
      <c r="A121" s="26" t="s">
        <v>51</v>
      </c>
      <c s="31" t="s">
        <v>343</v>
      </c>
      <c s="31" t="s">
        <v>1285</v>
      </c>
      <c s="26" t="s">
        <v>53</v>
      </c>
      <c s="32" t="s">
        <v>1286</v>
      </c>
      <c s="33" t="s">
        <v>126</v>
      </c>
      <c s="34">
        <v>413</v>
      </c>
      <c s="35">
        <v>0</v>
      </c>
      <c s="36">
        <f>ROUND(ROUND(H121,2)*ROUND(G121,3),2)</f>
      </c>
      <c s="33" t="s">
        <v>56</v>
      </c>
      <c r="O121">
        <f>(I121*21)/100</f>
      </c>
      <c t="s">
        <v>26</v>
      </c>
    </row>
    <row r="122" spans="1:5" ht="12.75">
      <c r="A122" s="37" t="s">
        <v>57</v>
      </c>
      <c r="E122" s="38" t="s">
        <v>1287</v>
      </c>
    </row>
    <row r="123" spans="1:5" ht="25.5">
      <c r="A123" s="39" t="s">
        <v>59</v>
      </c>
      <c r="E123" s="40" t="s">
        <v>1288</v>
      </c>
    </row>
    <row r="124" spans="1:5" ht="140.25">
      <c r="A124" t="s">
        <v>61</v>
      </c>
      <c r="E124" s="38" t="s">
        <v>1289</v>
      </c>
    </row>
    <row r="125" spans="1:16" ht="12.75">
      <c r="A125" s="26" t="s">
        <v>51</v>
      </c>
      <c s="31" t="s">
        <v>349</v>
      </c>
      <c s="31" t="s">
        <v>1290</v>
      </c>
      <c s="26" t="s">
        <v>53</v>
      </c>
      <c s="32" t="s">
        <v>1291</v>
      </c>
      <c s="33" t="s">
        <v>72</v>
      </c>
      <c s="34">
        <v>8</v>
      </c>
      <c s="35">
        <v>0</v>
      </c>
      <c s="36">
        <f>ROUND(ROUND(H125,2)*ROUND(G125,3),2)</f>
      </c>
      <c s="33" t="s">
        <v>56</v>
      </c>
      <c r="O125">
        <f>(I125*21)/100</f>
      </c>
      <c t="s">
        <v>26</v>
      </c>
    </row>
    <row r="126" spans="1:5" ht="12.75">
      <c r="A126" s="37" t="s">
        <v>57</v>
      </c>
      <c r="E126" s="38" t="s">
        <v>1292</v>
      </c>
    </row>
    <row r="127" spans="1:5" ht="12.75">
      <c r="A127" s="39" t="s">
        <v>59</v>
      </c>
      <c r="E127" s="40" t="s">
        <v>81</v>
      </c>
    </row>
    <row r="128" spans="1:5" ht="153">
      <c r="A128" t="s">
        <v>61</v>
      </c>
      <c r="E128" s="38" t="s">
        <v>1293</v>
      </c>
    </row>
    <row r="129" spans="1:16" ht="12.75">
      <c r="A129" s="26" t="s">
        <v>51</v>
      </c>
      <c s="31" t="s">
        <v>355</v>
      </c>
      <c s="31" t="s">
        <v>1294</v>
      </c>
      <c s="26" t="s">
        <v>53</v>
      </c>
      <c s="32" t="s">
        <v>1295</v>
      </c>
      <c s="33" t="s">
        <v>72</v>
      </c>
      <c s="34">
        <v>8</v>
      </c>
      <c s="35">
        <v>0</v>
      </c>
      <c s="36">
        <f>ROUND(ROUND(H129,2)*ROUND(G129,3),2)</f>
      </c>
      <c s="33" t="s">
        <v>56</v>
      </c>
      <c r="O129">
        <f>(I129*21)/100</f>
      </c>
      <c t="s">
        <v>26</v>
      </c>
    </row>
    <row r="130" spans="1:5" ht="12.75">
      <c r="A130" s="37" t="s">
        <v>57</v>
      </c>
      <c r="E130" s="38" t="s">
        <v>1296</v>
      </c>
    </row>
    <row r="131" spans="1:5" ht="12.75">
      <c r="A131" s="39" t="s">
        <v>59</v>
      </c>
      <c r="E131" s="40" t="s">
        <v>81</v>
      </c>
    </row>
    <row r="132" spans="1:5" ht="127.5">
      <c r="A132" t="s">
        <v>61</v>
      </c>
      <c r="E132" s="38" t="s">
        <v>1297</v>
      </c>
    </row>
    <row r="133" spans="1:16" ht="12.75">
      <c r="A133" s="26" t="s">
        <v>51</v>
      </c>
      <c s="31" t="s">
        <v>361</v>
      </c>
      <c s="31" t="s">
        <v>1298</v>
      </c>
      <c s="26" t="s">
        <v>53</v>
      </c>
      <c s="32" t="s">
        <v>1299</v>
      </c>
      <c s="33" t="s">
        <v>72</v>
      </c>
      <c s="34">
        <v>9</v>
      </c>
      <c s="35">
        <v>0</v>
      </c>
      <c s="36">
        <f>ROUND(ROUND(H133,2)*ROUND(G133,3),2)</f>
      </c>
      <c s="33" t="s">
        <v>56</v>
      </c>
      <c r="O133">
        <f>(I133*21)/100</f>
      </c>
      <c t="s">
        <v>26</v>
      </c>
    </row>
    <row r="134" spans="1:5" ht="12.75">
      <c r="A134" s="37" t="s">
        <v>57</v>
      </c>
      <c r="E134" s="38" t="s">
        <v>1300</v>
      </c>
    </row>
    <row r="135" spans="1:5" ht="12.75">
      <c r="A135" s="39" t="s">
        <v>59</v>
      </c>
      <c r="E135" s="40" t="s">
        <v>1301</v>
      </c>
    </row>
    <row r="136" spans="1:5" ht="153">
      <c r="A136" t="s">
        <v>61</v>
      </c>
      <c r="E136" s="38" t="s">
        <v>1293</v>
      </c>
    </row>
    <row r="137" spans="1:16" ht="12.75">
      <c r="A137" s="26" t="s">
        <v>51</v>
      </c>
      <c s="31" t="s">
        <v>367</v>
      </c>
      <c s="31" t="s">
        <v>1302</v>
      </c>
      <c s="26" t="s">
        <v>53</v>
      </c>
      <c s="32" t="s">
        <v>1303</v>
      </c>
      <c s="33" t="s">
        <v>72</v>
      </c>
      <c s="34">
        <v>9</v>
      </c>
      <c s="35">
        <v>0</v>
      </c>
      <c s="36">
        <f>ROUND(ROUND(H137,2)*ROUND(G137,3),2)</f>
      </c>
      <c s="33" t="s">
        <v>56</v>
      </c>
      <c r="O137">
        <f>(I137*21)/100</f>
      </c>
      <c t="s">
        <v>26</v>
      </c>
    </row>
    <row r="138" spans="1:5" ht="12.75">
      <c r="A138" s="37" t="s">
        <v>57</v>
      </c>
      <c r="E138" s="38" t="s">
        <v>1304</v>
      </c>
    </row>
    <row r="139" spans="1:5" ht="12.75">
      <c r="A139" s="39" t="s">
        <v>59</v>
      </c>
      <c r="E139" s="40" t="s">
        <v>1301</v>
      </c>
    </row>
    <row r="140" spans="1:5" ht="127.5">
      <c r="A140" t="s">
        <v>61</v>
      </c>
      <c r="E140" s="38" t="s">
        <v>1297</v>
      </c>
    </row>
    <row r="141" spans="1:16" ht="12.75">
      <c r="A141" s="26" t="s">
        <v>51</v>
      </c>
      <c s="31" t="s">
        <v>373</v>
      </c>
      <c s="31" t="s">
        <v>1305</v>
      </c>
      <c s="26" t="s">
        <v>93</v>
      </c>
      <c s="32" t="s">
        <v>1306</v>
      </c>
      <c s="33" t="s">
        <v>72</v>
      </c>
      <c s="34">
        <v>1</v>
      </c>
      <c s="35">
        <v>0</v>
      </c>
      <c s="36">
        <f>ROUND(ROUND(H141,2)*ROUND(G141,3),2)</f>
      </c>
      <c s="33" t="s">
        <v>56</v>
      </c>
      <c r="O141">
        <f>(I141*21)/100</f>
      </c>
      <c t="s">
        <v>26</v>
      </c>
    </row>
    <row r="142" spans="1:5" ht="25.5">
      <c r="A142" s="37" t="s">
        <v>57</v>
      </c>
      <c r="E142" s="38" t="s">
        <v>1307</v>
      </c>
    </row>
    <row r="143" spans="1:5" ht="12.75">
      <c r="A143" s="39" t="s">
        <v>59</v>
      </c>
      <c r="E143" s="40" t="s">
        <v>254</v>
      </c>
    </row>
    <row r="144" spans="1:5" ht="153">
      <c r="A144" t="s">
        <v>61</v>
      </c>
      <c r="E144" s="38" t="s">
        <v>495</v>
      </c>
    </row>
    <row r="145" spans="1:16" ht="12.75">
      <c r="A145" s="26" t="s">
        <v>51</v>
      </c>
      <c s="31" t="s">
        <v>379</v>
      </c>
      <c s="31" t="s">
        <v>1308</v>
      </c>
      <c s="26" t="s">
        <v>93</v>
      </c>
      <c s="32" t="s">
        <v>1309</v>
      </c>
      <c s="33" t="s">
        <v>72</v>
      </c>
      <c s="34">
        <v>1</v>
      </c>
      <c s="35">
        <v>0</v>
      </c>
      <c s="36">
        <f>ROUND(ROUND(H145,2)*ROUND(G145,3),2)</f>
      </c>
      <c s="33" t="s">
        <v>56</v>
      </c>
      <c r="O145">
        <f>(I145*21)/100</f>
      </c>
      <c t="s">
        <v>26</v>
      </c>
    </row>
    <row r="146" spans="1:5" ht="25.5">
      <c r="A146" s="37" t="s">
        <v>57</v>
      </c>
      <c r="E146" s="38" t="s">
        <v>1310</v>
      </c>
    </row>
    <row r="147" spans="1:5" ht="12.75">
      <c r="A147" s="39" t="s">
        <v>59</v>
      </c>
      <c r="E147" s="40" t="s">
        <v>254</v>
      </c>
    </row>
    <row r="148" spans="1:5" ht="127.5">
      <c r="A148" t="s">
        <v>61</v>
      </c>
      <c r="E148" s="38" t="s">
        <v>1297</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14.xml><?xml version="1.0" encoding="utf-8"?>
<worksheet xmlns="http://schemas.openxmlformats.org/spreadsheetml/2006/main" xmlns:r="http://schemas.openxmlformats.org/officeDocument/2006/relationships">
  <sheetPr>
    <pageSetUpPr fitToPage="1"/>
  </sheetPr>
  <dimension ref="A1:R481"/>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0+O8+O25+O30+O35+O56+O61+O102+O115+O124+O129+O134+O147+O172+O197+O254+O259+O272+O277+O282+O287+O452+O477</f>
      </c>
      <c t="s">
        <v>25</v>
      </c>
    </row>
    <row r="3" spans="1:16" ht="15" customHeight="1">
      <c r="A3" t="s">
        <v>11</v>
      </c>
      <c s="12" t="s">
        <v>13</v>
      </c>
      <c s="13" t="s">
        <v>14</v>
      </c>
      <c s="1"/>
      <c s="14" t="s">
        <v>15</v>
      </c>
      <c s="1"/>
      <c s="9"/>
      <c s="8" t="s">
        <v>1311</v>
      </c>
      <c s="44">
        <f>0+I8+I25+I30+I35+I56+I61+I102+I115+I124+I129+I134+I147+I172+I197+I254+I259+I272+I277+I282+I287+I452+I477</f>
      </c>
      <c s="10"/>
      <c r="O3" t="s">
        <v>22</v>
      </c>
      <c t="s">
        <v>26</v>
      </c>
    </row>
    <row r="4" spans="1:16" ht="15" customHeight="1">
      <c r="A4" t="s">
        <v>16</v>
      </c>
      <c s="16" t="s">
        <v>21</v>
      </c>
      <c s="17" t="s">
        <v>1311</v>
      </c>
      <c s="6"/>
      <c s="18" t="s">
        <v>1312</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47</v>
      </c>
      <c s="27"/>
      <c s="29" t="s">
        <v>1313</v>
      </c>
      <c s="27"/>
      <c s="27"/>
      <c s="27"/>
      <c s="30">
        <f>0+Q8</f>
      </c>
      <c s="27"/>
      <c r="O8">
        <f>0+R8</f>
      </c>
      <c r="Q8">
        <f>0+I9+I13+I17+I21</f>
      </c>
      <c>
        <f>0+O9+O13+O17+O21</f>
      </c>
    </row>
    <row r="9" spans="1:16" ht="12.75">
      <c r="A9" s="26" t="s">
        <v>51</v>
      </c>
      <c s="31" t="s">
        <v>32</v>
      </c>
      <c s="31" t="s">
        <v>1314</v>
      </c>
      <c s="26" t="s">
        <v>53</v>
      </c>
      <c s="32" t="s">
        <v>1315</v>
      </c>
      <c s="33" t="s">
        <v>629</v>
      </c>
      <c s="34">
        <v>50</v>
      </c>
      <c s="35">
        <v>0</v>
      </c>
      <c s="36">
        <f>ROUND(ROUND(H9,2)*ROUND(G9,3),2)</f>
      </c>
      <c s="33" t="s">
        <v>56</v>
      </c>
      <c r="O9">
        <f>(I9*21)/100</f>
      </c>
      <c t="s">
        <v>26</v>
      </c>
    </row>
    <row r="10" spans="1:5" ht="12.75">
      <c r="A10" s="37" t="s">
        <v>57</v>
      </c>
      <c r="E10" s="38" t="s">
        <v>464</v>
      </c>
    </row>
    <row r="11" spans="1:5" ht="12.75">
      <c r="A11" s="39" t="s">
        <v>59</v>
      </c>
      <c r="E11" s="40" t="s">
        <v>1316</v>
      </c>
    </row>
    <row r="12" spans="1:5" ht="12.75">
      <c r="A12" t="s">
        <v>61</v>
      </c>
      <c r="E12" s="38" t="s">
        <v>1317</v>
      </c>
    </row>
    <row r="13" spans="1:16" ht="12.75">
      <c r="A13" s="26" t="s">
        <v>51</v>
      </c>
      <c s="31" t="s">
        <v>26</v>
      </c>
      <c s="31" t="s">
        <v>1318</v>
      </c>
      <c s="26" t="s">
        <v>53</v>
      </c>
      <c s="32" t="s">
        <v>1319</v>
      </c>
      <c s="33" t="s">
        <v>126</v>
      </c>
      <c s="34">
        <v>11</v>
      </c>
      <c s="35">
        <v>0</v>
      </c>
      <c s="36">
        <f>ROUND(ROUND(H13,2)*ROUND(G13,3),2)</f>
      </c>
      <c s="33" t="s">
        <v>56</v>
      </c>
      <c r="O13">
        <f>(I13*21)/100</f>
      </c>
      <c t="s">
        <v>26</v>
      </c>
    </row>
    <row r="14" spans="1:5" ht="12.75">
      <c r="A14" s="37" t="s">
        <v>57</v>
      </c>
      <c r="E14" s="38" t="s">
        <v>1320</v>
      </c>
    </row>
    <row r="15" spans="1:5" ht="12.75">
      <c r="A15" s="39" t="s">
        <v>59</v>
      </c>
      <c r="E15" s="40" t="s">
        <v>1321</v>
      </c>
    </row>
    <row r="16" spans="1:5" ht="12.75">
      <c r="A16" t="s">
        <v>61</v>
      </c>
      <c r="E16" s="38" t="s">
        <v>1322</v>
      </c>
    </row>
    <row r="17" spans="1:16" ht="12.75">
      <c r="A17" s="26" t="s">
        <v>51</v>
      </c>
      <c s="31" t="s">
        <v>25</v>
      </c>
      <c s="31" t="s">
        <v>1323</v>
      </c>
      <c s="26" t="s">
        <v>53</v>
      </c>
      <c s="32" t="s">
        <v>1324</v>
      </c>
      <c s="33" t="s">
        <v>126</v>
      </c>
      <c s="34">
        <v>9.9</v>
      </c>
      <c s="35">
        <v>0</v>
      </c>
      <c s="36">
        <f>ROUND(ROUND(H17,2)*ROUND(G17,3),2)</f>
      </c>
      <c s="33" t="s">
        <v>56</v>
      </c>
      <c r="O17">
        <f>(I17*21)/100</f>
      </c>
      <c t="s">
        <v>26</v>
      </c>
    </row>
    <row r="18" spans="1:5" ht="12.75">
      <c r="A18" s="37" t="s">
        <v>57</v>
      </c>
      <c r="E18" s="38" t="s">
        <v>1325</v>
      </c>
    </row>
    <row r="19" spans="1:5" ht="12.75">
      <c r="A19" s="39" t="s">
        <v>59</v>
      </c>
      <c r="E19" s="40" t="s">
        <v>1326</v>
      </c>
    </row>
    <row r="20" spans="1:5" ht="12.75">
      <c r="A20" t="s">
        <v>61</v>
      </c>
      <c r="E20" s="38" t="s">
        <v>1322</v>
      </c>
    </row>
    <row r="21" spans="1:16" ht="12.75">
      <c r="A21" s="26" t="s">
        <v>51</v>
      </c>
      <c s="31" t="s">
        <v>36</v>
      </c>
      <c s="31" t="s">
        <v>1327</v>
      </c>
      <c s="26" t="s">
        <v>53</v>
      </c>
      <c s="32" t="s">
        <v>1328</v>
      </c>
      <c s="33" t="s">
        <v>126</v>
      </c>
      <c s="34">
        <v>45.1</v>
      </c>
      <c s="35">
        <v>0</v>
      </c>
      <c s="36">
        <f>ROUND(ROUND(H21,2)*ROUND(G21,3),2)</f>
      </c>
      <c s="33" t="s">
        <v>56</v>
      </c>
      <c r="O21">
        <f>(I21*21)/100</f>
      </c>
      <c t="s">
        <v>26</v>
      </c>
    </row>
    <row r="22" spans="1:5" ht="12.75">
      <c r="A22" s="37" t="s">
        <v>57</v>
      </c>
      <c r="E22" s="38" t="s">
        <v>1329</v>
      </c>
    </row>
    <row r="23" spans="1:5" ht="12.75">
      <c r="A23" s="39" t="s">
        <v>59</v>
      </c>
      <c r="E23" s="40" t="s">
        <v>1330</v>
      </c>
    </row>
    <row r="24" spans="1:5" ht="12.75">
      <c r="A24" t="s">
        <v>61</v>
      </c>
      <c r="E24" s="38" t="s">
        <v>1331</v>
      </c>
    </row>
    <row r="25" spans="1:18" ht="12.75" customHeight="1">
      <c r="A25" s="6" t="s">
        <v>49</v>
      </c>
      <c s="6"/>
      <c s="42" t="s">
        <v>1332</v>
      </c>
      <c s="6"/>
      <c s="29" t="s">
        <v>1333</v>
      </c>
      <c s="6"/>
      <c s="6"/>
      <c s="6"/>
      <c s="43">
        <f>0+Q25</f>
      </c>
      <c s="6"/>
      <c r="O25">
        <f>0+R25</f>
      </c>
      <c r="Q25">
        <f>0+I26</f>
      </c>
      <c>
        <f>0+O26</f>
      </c>
    </row>
    <row r="26" spans="1:16" ht="12.75">
      <c r="A26" s="26" t="s">
        <v>51</v>
      </c>
      <c s="31" t="s">
        <v>38</v>
      </c>
      <c s="31" t="s">
        <v>1334</v>
      </c>
      <c s="26" t="s">
        <v>53</v>
      </c>
      <c s="32" t="s">
        <v>1335</v>
      </c>
      <c s="33" t="s">
        <v>126</v>
      </c>
      <c s="34">
        <v>45.1</v>
      </c>
      <c s="35">
        <v>0</v>
      </c>
      <c s="36">
        <f>ROUND(ROUND(H26,2)*ROUND(G26,3),2)</f>
      </c>
      <c s="33" t="s">
        <v>56</v>
      </c>
      <c r="O26">
        <f>(I26*21)/100</f>
      </c>
      <c t="s">
        <v>26</v>
      </c>
    </row>
    <row r="27" spans="1:5" ht="12.75">
      <c r="A27" s="37" t="s">
        <v>57</v>
      </c>
      <c r="E27" s="38" t="s">
        <v>1336</v>
      </c>
    </row>
    <row r="28" spans="1:5" ht="12.75">
      <c r="A28" s="39" t="s">
        <v>59</v>
      </c>
      <c r="E28" s="40" t="s">
        <v>1337</v>
      </c>
    </row>
    <row r="29" spans="1:5" ht="12.75">
      <c r="A29" t="s">
        <v>61</v>
      </c>
      <c r="E29" s="38" t="s">
        <v>1338</v>
      </c>
    </row>
    <row r="30" spans="1:18" ht="12.75" customHeight="1">
      <c r="A30" s="6" t="s">
        <v>49</v>
      </c>
      <c s="6"/>
      <c s="42" t="s">
        <v>182</v>
      </c>
      <c s="6"/>
      <c s="29" t="s">
        <v>1339</v>
      </c>
      <c s="6"/>
      <c s="6"/>
      <c s="6"/>
      <c s="43">
        <f>0+Q30</f>
      </c>
      <c s="6"/>
      <c r="O30">
        <f>0+R30</f>
      </c>
      <c r="Q30">
        <f>0+I31</f>
      </c>
      <c>
        <f>0+O31</f>
      </c>
    </row>
    <row r="31" spans="1:16" ht="12.75">
      <c r="A31" s="26" t="s">
        <v>51</v>
      </c>
      <c s="31" t="s">
        <v>40</v>
      </c>
      <c s="31" t="s">
        <v>1340</v>
      </c>
      <c s="26" t="s">
        <v>53</v>
      </c>
      <c s="32" t="s">
        <v>1341</v>
      </c>
      <c s="33" t="s">
        <v>113</v>
      </c>
      <c s="34">
        <v>483.388</v>
      </c>
      <c s="35">
        <v>0</v>
      </c>
      <c s="36">
        <f>ROUND(ROUND(H31,2)*ROUND(G31,3),2)</f>
      </c>
      <c s="33" t="s">
        <v>56</v>
      </c>
      <c r="O31">
        <f>(I31*21)/100</f>
      </c>
      <c t="s">
        <v>26</v>
      </c>
    </row>
    <row r="32" spans="1:5" ht="12.75">
      <c r="A32" s="37" t="s">
        <v>57</v>
      </c>
      <c r="E32" s="38" t="s">
        <v>1342</v>
      </c>
    </row>
    <row r="33" spans="1:5" ht="12.75">
      <c r="A33" s="39" t="s">
        <v>59</v>
      </c>
      <c r="E33" s="40" t="s">
        <v>1343</v>
      </c>
    </row>
    <row r="34" spans="1:5" ht="12.75">
      <c r="A34" t="s">
        <v>61</v>
      </c>
      <c r="E34" s="38" t="s">
        <v>1344</v>
      </c>
    </row>
    <row r="35" spans="1:18" ht="12.75" customHeight="1">
      <c r="A35" s="6" t="s">
        <v>49</v>
      </c>
      <c s="6"/>
      <c s="42" t="s">
        <v>188</v>
      </c>
      <c s="6"/>
      <c s="29" t="s">
        <v>1345</v>
      </c>
      <c s="6"/>
      <c s="6"/>
      <c s="6"/>
      <c s="43">
        <f>0+Q35</f>
      </c>
      <c s="6"/>
      <c r="O35">
        <f>0+R35</f>
      </c>
      <c r="Q35">
        <f>0+I36+I40+I44+I48+I52</f>
      </c>
      <c>
        <f>0+O36+O40+O44+O48+O52</f>
      </c>
    </row>
    <row r="36" spans="1:16" ht="12.75">
      <c r="A36" s="26" t="s">
        <v>51</v>
      </c>
      <c s="31" t="s">
        <v>110</v>
      </c>
      <c s="31" t="s">
        <v>1346</v>
      </c>
      <c s="26" t="s">
        <v>53</v>
      </c>
      <c s="32" t="s">
        <v>1347</v>
      </c>
      <c s="33" t="s">
        <v>113</v>
      </c>
      <c s="34">
        <v>27.5</v>
      </c>
      <c s="35">
        <v>0</v>
      </c>
      <c s="36">
        <f>ROUND(ROUND(H36,2)*ROUND(G36,3),2)</f>
      </c>
      <c s="33" t="s">
        <v>56</v>
      </c>
      <c r="O36">
        <f>(I36*21)/100</f>
      </c>
      <c t="s">
        <v>26</v>
      </c>
    </row>
    <row r="37" spans="1:5" ht="25.5">
      <c r="A37" s="37" t="s">
        <v>57</v>
      </c>
      <c r="E37" s="38" t="s">
        <v>1348</v>
      </c>
    </row>
    <row r="38" spans="1:5" ht="38.25">
      <c r="A38" s="39" t="s">
        <v>59</v>
      </c>
      <c r="E38" s="40" t="s">
        <v>1349</v>
      </c>
    </row>
    <row r="39" spans="1:5" ht="12.75">
      <c r="A39" t="s">
        <v>61</v>
      </c>
      <c r="E39" s="38" t="s">
        <v>53</v>
      </c>
    </row>
    <row r="40" spans="1:16" ht="12.75">
      <c r="A40" s="26" t="s">
        <v>51</v>
      </c>
      <c s="31" t="s">
        <v>117</v>
      </c>
      <c s="31" t="s">
        <v>1350</v>
      </c>
      <c s="26" t="s">
        <v>53</v>
      </c>
      <c s="32" t="s">
        <v>1351</v>
      </c>
      <c s="33" t="s">
        <v>113</v>
      </c>
      <c s="34">
        <v>8.25</v>
      </c>
      <c s="35">
        <v>0</v>
      </c>
      <c s="36">
        <f>ROUND(ROUND(H40,2)*ROUND(G40,3),2)</f>
      </c>
      <c s="33" t="s">
        <v>56</v>
      </c>
      <c r="O40">
        <f>(I40*21)/100</f>
      </c>
      <c t="s">
        <v>26</v>
      </c>
    </row>
    <row r="41" spans="1:5" ht="12.75">
      <c r="A41" s="37" t="s">
        <v>57</v>
      </c>
      <c r="E41" s="38" t="s">
        <v>1352</v>
      </c>
    </row>
    <row r="42" spans="1:5" ht="12.75">
      <c r="A42" s="39" t="s">
        <v>59</v>
      </c>
      <c r="E42" s="40" t="s">
        <v>1353</v>
      </c>
    </row>
    <row r="43" spans="1:5" ht="25.5">
      <c r="A43" t="s">
        <v>61</v>
      </c>
      <c r="E43" s="38" t="s">
        <v>1354</v>
      </c>
    </row>
    <row r="44" spans="1:16" ht="12.75">
      <c r="A44" s="26" t="s">
        <v>51</v>
      </c>
      <c s="31" t="s">
        <v>43</v>
      </c>
      <c s="31" t="s">
        <v>1355</v>
      </c>
      <c s="26" t="s">
        <v>53</v>
      </c>
      <c s="32" t="s">
        <v>1356</v>
      </c>
      <c s="33" t="s">
        <v>113</v>
      </c>
      <c s="34">
        <v>150.436</v>
      </c>
      <c s="35">
        <v>0</v>
      </c>
      <c s="36">
        <f>ROUND(ROUND(H44,2)*ROUND(G44,3),2)</f>
      </c>
      <c s="33" t="s">
        <v>56</v>
      </c>
      <c r="O44">
        <f>(I44*21)/100</f>
      </c>
      <c t="s">
        <v>26</v>
      </c>
    </row>
    <row r="45" spans="1:5" ht="38.25">
      <c r="A45" s="37" t="s">
        <v>57</v>
      </c>
      <c r="E45" s="38" t="s">
        <v>1357</v>
      </c>
    </row>
    <row r="46" spans="1:5" ht="51">
      <c r="A46" s="39" t="s">
        <v>59</v>
      </c>
      <c r="E46" s="40" t="s">
        <v>1358</v>
      </c>
    </row>
    <row r="47" spans="1:5" ht="76.5">
      <c r="A47" t="s">
        <v>61</v>
      </c>
      <c r="E47" s="38" t="s">
        <v>1359</v>
      </c>
    </row>
    <row r="48" spans="1:16" ht="12.75">
      <c r="A48" s="26" t="s">
        <v>51</v>
      </c>
      <c s="31" t="s">
        <v>45</v>
      </c>
      <c s="31" t="s">
        <v>1360</v>
      </c>
      <c s="26" t="s">
        <v>53</v>
      </c>
      <c s="32" t="s">
        <v>1361</v>
      </c>
      <c s="33" t="s">
        <v>113</v>
      </c>
      <c s="34">
        <v>305.448</v>
      </c>
      <c s="35">
        <v>0</v>
      </c>
      <c s="36">
        <f>ROUND(ROUND(H48,2)*ROUND(G48,3),2)</f>
      </c>
      <c s="33" t="s">
        <v>56</v>
      </c>
      <c r="O48">
        <f>(I48*21)/100</f>
      </c>
      <c t="s">
        <v>26</v>
      </c>
    </row>
    <row r="49" spans="1:5" ht="12.75">
      <c r="A49" s="37" t="s">
        <v>57</v>
      </c>
      <c r="E49" s="38" t="s">
        <v>1362</v>
      </c>
    </row>
    <row r="50" spans="1:5" ht="12.75">
      <c r="A50" s="39" t="s">
        <v>59</v>
      </c>
      <c r="E50" s="40" t="s">
        <v>1363</v>
      </c>
    </row>
    <row r="51" spans="1:5" ht="76.5">
      <c r="A51" t="s">
        <v>61</v>
      </c>
      <c r="E51" s="38" t="s">
        <v>1359</v>
      </c>
    </row>
    <row r="52" spans="1:16" ht="12.75">
      <c r="A52" s="26" t="s">
        <v>51</v>
      </c>
      <c s="31" t="s">
        <v>47</v>
      </c>
      <c s="31" t="s">
        <v>1364</v>
      </c>
      <c s="26" t="s">
        <v>53</v>
      </c>
      <c s="32" t="s">
        <v>1365</v>
      </c>
      <c s="33" t="s">
        <v>113</v>
      </c>
      <c s="34">
        <v>136.766</v>
      </c>
      <c s="35">
        <v>0</v>
      </c>
      <c s="36">
        <f>ROUND(ROUND(H52,2)*ROUND(G52,3),2)</f>
      </c>
      <c s="33" t="s">
        <v>56</v>
      </c>
      <c r="O52">
        <f>(I52*21)/100</f>
      </c>
      <c t="s">
        <v>26</v>
      </c>
    </row>
    <row r="53" spans="1:5" ht="12.75">
      <c r="A53" s="37" t="s">
        <v>57</v>
      </c>
      <c r="E53" s="38" t="s">
        <v>1366</v>
      </c>
    </row>
    <row r="54" spans="1:5" ht="12.75">
      <c r="A54" s="39" t="s">
        <v>59</v>
      </c>
      <c r="E54" s="40" t="s">
        <v>1367</v>
      </c>
    </row>
    <row r="55" spans="1:5" ht="25.5">
      <c r="A55" t="s">
        <v>61</v>
      </c>
      <c r="E55" s="38" t="s">
        <v>1354</v>
      </c>
    </row>
    <row r="56" spans="1:18" ht="12.75" customHeight="1">
      <c r="A56" s="6" t="s">
        <v>49</v>
      </c>
      <c s="6"/>
      <c s="42" t="s">
        <v>194</v>
      </c>
      <c s="6"/>
      <c s="29" t="s">
        <v>1368</v>
      </c>
      <c s="6"/>
      <c s="6"/>
      <c s="6"/>
      <c s="43">
        <f>0+Q56</f>
      </c>
      <c s="6"/>
      <c r="O56">
        <f>0+R56</f>
      </c>
      <c r="Q56">
        <f>0+I57</f>
      </c>
      <c>
        <f>0+O57</f>
      </c>
    </row>
    <row r="57" spans="1:16" ht="12.75">
      <c r="A57" s="26" t="s">
        <v>51</v>
      </c>
      <c s="31" t="s">
        <v>182</v>
      </c>
      <c s="31" t="s">
        <v>1369</v>
      </c>
      <c s="26" t="s">
        <v>53</v>
      </c>
      <c s="32" t="s">
        <v>1370</v>
      </c>
      <c s="33" t="s">
        <v>126</v>
      </c>
      <c s="34">
        <v>26</v>
      </c>
      <c s="35">
        <v>0</v>
      </c>
      <c s="36">
        <f>ROUND(ROUND(H57,2)*ROUND(G57,3),2)</f>
      </c>
      <c s="33" t="s">
        <v>56</v>
      </c>
      <c r="O57">
        <f>(I57*21)/100</f>
      </c>
      <c t="s">
        <v>26</v>
      </c>
    </row>
    <row r="58" spans="1:5" ht="12.75">
      <c r="A58" s="37" t="s">
        <v>57</v>
      </c>
      <c r="E58" s="38" t="s">
        <v>331</v>
      </c>
    </row>
    <row r="59" spans="1:5" ht="12.75">
      <c r="A59" s="39" t="s">
        <v>59</v>
      </c>
      <c r="E59" s="40" t="s">
        <v>1371</v>
      </c>
    </row>
    <row r="60" spans="1:5" ht="76.5">
      <c r="A60" t="s">
        <v>61</v>
      </c>
      <c r="E60" s="38" t="s">
        <v>1372</v>
      </c>
    </row>
    <row r="61" spans="1:18" ht="12.75" customHeight="1">
      <c r="A61" s="6" t="s">
        <v>49</v>
      </c>
      <c s="6"/>
      <c s="42" t="s">
        <v>201</v>
      </c>
      <c s="6"/>
      <c s="29" t="s">
        <v>1373</v>
      </c>
      <c s="6"/>
      <c s="6"/>
      <c s="6"/>
      <c s="43">
        <f>0+Q61</f>
      </c>
      <c s="6"/>
      <c r="O61">
        <f>0+R61</f>
      </c>
      <c r="Q61">
        <f>0+I62+I66+I70+I74+I78+I82+I86+I90+I94+I98</f>
      </c>
      <c>
        <f>0+O62+O66+O70+O74+O78+O82+O86+O90+O94+O98</f>
      </c>
    </row>
    <row r="62" spans="1:16" ht="12.75">
      <c r="A62" s="26" t="s">
        <v>51</v>
      </c>
      <c s="31" t="s">
        <v>188</v>
      </c>
      <c s="31" t="s">
        <v>1374</v>
      </c>
      <c s="26" t="s">
        <v>53</v>
      </c>
      <c s="32" t="s">
        <v>1375</v>
      </c>
      <c s="33" t="s">
        <v>66</v>
      </c>
      <c s="34">
        <v>568.96</v>
      </c>
      <c s="35">
        <v>0</v>
      </c>
      <c s="36">
        <f>ROUND(ROUND(H62,2)*ROUND(G62,3),2)</f>
      </c>
      <c s="33" t="s">
        <v>56</v>
      </c>
      <c r="O62">
        <f>(I62*21)/100</f>
      </c>
      <c t="s">
        <v>26</v>
      </c>
    </row>
    <row r="63" spans="1:5" ht="25.5">
      <c r="A63" s="37" t="s">
        <v>57</v>
      </c>
      <c r="E63" s="38" t="s">
        <v>1376</v>
      </c>
    </row>
    <row r="64" spans="1:5" ht="38.25">
      <c r="A64" s="39" t="s">
        <v>59</v>
      </c>
      <c r="E64" s="40" t="s">
        <v>1377</v>
      </c>
    </row>
    <row r="65" spans="1:5" ht="12.75">
      <c r="A65" t="s">
        <v>61</v>
      </c>
      <c r="E65" s="38" t="s">
        <v>1378</v>
      </c>
    </row>
    <row r="66" spans="1:16" ht="12.75">
      <c r="A66" s="26" t="s">
        <v>51</v>
      </c>
      <c s="31" t="s">
        <v>194</v>
      </c>
      <c s="31" t="s">
        <v>1379</v>
      </c>
      <c s="26" t="s">
        <v>53</v>
      </c>
      <c s="32" t="s">
        <v>1380</v>
      </c>
      <c s="33" t="s">
        <v>66</v>
      </c>
      <c s="34">
        <v>259.92</v>
      </c>
      <c s="35">
        <v>0</v>
      </c>
      <c s="36">
        <f>ROUND(ROUND(H66,2)*ROUND(G66,3),2)</f>
      </c>
      <c s="33" t="s">
        <v>56</v>
      </c>
      <c r="O66">
        <f>(I66*21)/100</f>
      </c>
      <c t="s">
        <v>26</v>
      </c>
    </row>
    <row r="67" spans="1:5" ht="25.5">
      <c r="A67" s="37" t="s">
        <v>57</v>
      </c>
      <c r="E67" s="38" t="s">
        <v>1381</v>
      </c>
    </row>
    <row r="68" spans="1:5" ht="38.25">
      <c r="A68" s="39" t="s">
        <v>59</v>
      </c>
      <c r="E68" s="40" t="s">
        <v>1382</v>
      </c>
    </row>
    <row r="69" spans="1:5" ht="12.75">
      <c r="A69" t="s">
        <v>61</v>
      </c>
      <c r="E69" s="38" t="s">
        <v>1378</v>
      </c>
    </row>
    <row r="70" spans="1:16" ht="12.75">
      <c r="A70" s="26" t="s">
        <v>51</v>
      </c>
      <c s="31" t="s">
        <v>201</v>
      </c>
      <c s="31" t="s">
        <v>1383</v>
      </c>
      <c s="26" t="s">
        <v>53</v>
      </c>
      <c s="32" t="s">
        <v>1384</v>
      </c>
      <c s="33" t="s">
        <v>66</v>
      </c>
      <c s="34">
        <v>568.96</v>
      </c>
      <c s="35">
        <v>0</v>
      </c>
      <c s="36">
        <f>ROUND(ROUND(H70,2)*ROUND(G70,3),2)</f>
      </c>
      <c s="33" t="s">
        <v>56</v>
      </c>
      <c r="O70">
        <f>(I70*21)/100</f>
      </c>
      <c t="s">
        <v>26</v>
      </c>
    </row>
    <row r="71" spans="1:5" ht="12.75">
      <c r="A71" s="37" t="s">
        <v>57</v>
      </c>
      <c r="E71" s="38" t="s">
        <v>1385</v>
      </c>
    </row>
    <row r="72" spans="1:5" ht="12.75">
      <c r="A72" s="39" t="s">
        <v>59</v>
      </c>
      <c r="E72" s="40" t="s">
        <v>1386</v>
      </c>
    </row>
    <row r="73" spans="1:5" ht="12.75">
      <c r="A73" t="s">
        <v>61</v>
      </c>
      <c r="E73" s="38" t="s">
        <v>53</v>
      </c>
    </row>
    <row r="74" spans="1:16" ht="12.75">
      <c r="A74" s="26" t="s">
        <v>51</v>
      </c>
      <c s="31" t="s">
        <v>281</v>
      </c>
      <c s="31" t="s">
        <v>1387</v>
      </c>
      <c s="26" t="s">
        <v>53</v>
      </c>
      <c s="32" t="s">
        <v>1388</v>
      </c>
      <c s="33" t="s">
        <v>66</v>
      </c>
      <c s="34">
        <v>259.92</v>
      </c>
      <c s="35">
        <v>0</v>
      </c>
      <c s="36">
        <f>ROUND(ROUND(H74,2)*ROUND(G74,3),2)</f>
      </c>
      <c s="33" t="s">
        <v>56</v>
      </c>
      <c r="O74">
        <f>(I74*21)/100</f>
      </c>
      <c t="s">
        <v>26</v>
      </c>
    </row>
    <row r="75" spans="1:5" ht="12.75">
      <c r="A75" s="37" t="s">
        <v>57</v>
      </c>
      <c r="E75" s="38" t="s">
        <v>1389</v>
      </c>
    </row>
    <row r="76" spans="1:5" ht="12.75">
      <c r="A76" s="39" t="s">
        <v>59</v>
      </c>
      <c r="E76" s="40" t="s">
        <v>1390</v>
      </c>
    </row>
    <row r="77" spans="1:5" ht="12.75">
      <c r="A77" t="s">
        <v>61</v>
      </c>
      <c r="E77" s="38" t="s">
        <v>53</v>
      </c>
    </row>
    <row r="78" spans="1:16" ht="12.75">
      <c r="A78" s="26" t="s">
        <v>51</v>
      </c>
      <c s="31" t="s">
        <v>287</v>
      </c>
      <c s="31" t="s">
        <v>1391</v>
      </c>
      <c s="26" t="s">
        <v>53</v>
      </c>
      <c s="32" t="s">
        <v>1392</v>
      </c>
      <c s="33" t="s">
        <v>66</v>
      </c>
      <c s="34">
        <v>42</v>
      </c>
      <c s="35">
        <v>0</v>
      </c>
      <c s="36">
        <f>ROUND(ROUND(H78,2)*ROUND(G78,3),2)</f>
      </c>
      <c s="33" t="s">
        <v>56</v>
      </c>
      <c r="O78">
        <f>(I78*21)/100</f>
      </c>
      <c t="s">
        <v>26</v>
      </c>
    </row>
    <row r="79" spans="1:5" ht="25.5">
      <c r="A79" s="37" t="s">
        <v>57</v>
      </c>
      <c r="E79" s="38" t="s">
        <v>1393</v>
      </c>
    </row>
    <row r="80" spans="1:5" ht="38.25">
      <c r="A80" s="39" t="s">
        <v>59</v>
      </c>
      <c r="E80" s="40" t="s">
        <v>1394</v>
      </c>
    </row>
    <row r="81" spans="1:5" ht="25.5">
      <c r="A81" t="s">
        <v>61</v>
      </c>
      <c r="E81" s="38" t="s">
        <v>1395</v>
      </c>
    </row>
    <row r="82" spans="1:16" ht="12.75">
      <c r="A82" s="26" t="s">
        <v>51</v>
      </c>
      <c s="31" t="s">
        <v>294</v>
      </c>
      <c s="31" t="s">
        <v>1396</v>
      </c>
      <c s="26" t="s">
        <v>53</v>
      </c>
      <c s="32" t="s">
        <v>1397</v>
      </c>
      <c s="33" t="s">
        <v>66</v>
      </c>
      <c s="34">
        <v>42</v>
      </c>
      <c s="35">
        <v>0</v>
      </c>
      <c s="36">
        <f>ROUND(ROUND(H82,2)*ROUND(G82,3),2)</f>
      </c>
      <c s="33" t="s">
        <v>56</v>
      </c>
      <c r="O82">
        <f>(I82*21)/100</f>
      </c>
      <c t="s">
        <v>26</v>
      </c>
    </row>
    <row r="83" spans="1:5" ht="12.75">
      <c r="A83" s="37" t="s">
        <v>57</v>
      </c>
      <c r="E83" s="38" t="s">
        <v>423</v>
      </c>
    </row>
    <row r="84" spans="1:5" ht="12.75">
      <c r="A84" s="39" t="s">
        <v>59</v>
      </c>
      <c r="E84" s="40" t="s">
        <v>1398</v>
      </c>
    </row>
    <row r="85" spans="1:5" ht="12.75">
      <c r="A85" t="s">
        <v>61</v>
      </c>
      <c r="E85" s="38" t="s">
        <v>53</v>
      </c>
    </row>
    <row r="86" spans="1:16" ht="12.75">
      <c r="A86" s="26" t="s">
        <v>51</v>
      </c>
      <c s="31" t="s">
        <v>299</v>
      </c>
      <c s="31" t="s">
        <v>1399</v>
      </c>
      <c s="26" t="s">
        <v>53</v>
      </c>
      <c s="32" t="s">
        <v>1400</v>
      </c>
      <c s="33" t="s">
        <v>113</v>
      </c>
      <c s="34">
        <v>27.5</v>
      </c>
      <c s="35">
        <v>0</v>
      </c>
      <c s="36">
        <f>ROUND(ROUND(H86,2)*ROUND(G86,3),2)</f>
      </c>
      <c s="33" t="s">
        <v>56</v>
      </c>
      <c r="O86">
        <f>(I86*21)/100</f>
      </c>
      <c t="s">
        <v>26</v>
      </c>
    </row>
    <row r="87" spans="1:5" ht="12.75">
      <c r="A87" s="37" t="s">
        <v>57</v>
      </c>
      <c r="E87" s="38" t="s">
        <v>1401</v>
      </c>
    </row>
    <row r="88" spans="1:5" ht="12.75">
      <c r="A88" s="39" t="s">
        <v>59</v>
      </c>
      <c r="E88" s="40" t="s">
        <v>1402</v>
      </c>
    </row>
    <row r="89" spans="1:5" ht="12.75">
      <c r="A89" t="s">
        <v>61</v>
      </c>
      <c r="E89" s="38" t="s">
        <v>1403</v>
      </c>
    </row>
    <row r="90" spans="1:16" ht="12.75">
      <c r="A90" s="26" t="s">
        <v>51</v>
      </c>
      <c s="31" t="s">
        <v>305</v>
      </c>
      <c s="31" t="s">
        <v>1404</v>
      </c>
      <c s="26" t="s">
        <v>53</v>
      </c>
      <c s="32" t="s">
        <v>1405</v>
      </c>
      <c s="33" t="s">
        <v>113</v>
      </c>
      <c s="34">
        <v>27.5</v>
      </c>
      <c s="35">
        <v>0</v>
      </c>
      <c s="36">
        <f>ROUND(ROUND(H90,2)*ROUND(G90,3),2)</f>
      </c>
      <c s="33" t="s">
        <v>56</v>
      </c>
      <c r="O90">
        <f>(I90*21)/100</f>
      </c>
      <c t="s">
        <v>26</v>
      </c>
    </row>
    <row r="91" spans="1:5" ht="12.75">
      <c r="A91" s="37" t="s">
        <v>57</v>
      </c>
      <c r="E91" s="38" t="s">
        <v>1401</v>
      </c>
    </row>
    <row r="92" spans="1:5" ht="12.75">
      <c r="A92" s="39" t="s">
        <v>59</v>
      </c>
      <c r="E92" s="40" t="s">
        <v>1402</v>
      </c>
    </row>
    <row r="93" spans="1:5" ht="12.75">
      <c r="A93" t="s">
        <v>61</v>
      </c>
      <c r="E93" s="38" t="s">
        <v>53</v>
      </c>
    </row>
    <row r="94" spans="1:16" ht="12.75">
      <c r="A94" s="26" t="s">
        <v>51</v>
      </c>
      <c s="31" t="s">
        <v>310</v>
      </c>
      <c s="31" t="s">
        <v>1406</v>
      </c>
      <c s="26" t="s">
        <v>53</v>
      </c>
      <c s="32" t="s">
        <v>1407</v>
      </c>
      <c s="33" t="s">
        <v>66</v>
      </c>
      <c s="34">
        <v>42</v>
      </c>
      <c s="35">
        <v>0</v>
      </c>
      <c s="36">
        <f>ROUND(ROUND(H94,2)*ROUND(G94,3),2)</f>
      </c>
      <c s="33" t="s">
        <v>56</v>
      </c>
      <c r="O94">
        <f>(I94*21)/100</f>
      </c>
      <c t="s">
        <v>26</v>
      </c>
    </row>
    <row r="95" spans="1:5" ht="12.75">
      <c r="A95" s="37" t="s">
        <v>57</v>
      </c>
      <c r="E95" s="38" t="s">
        <v>423</v>
      </c>
    </row>
    <row r="96" spans="1:5" ht="12.75">
      <c r="A96" s="39" t="s">
        <v>59</v>
      </c>
      <c r="E96" s="40" t="s">
        <v>1398</v>
      </c>
    </row>
    <row r="97" spans="1:5" ht="25.5">
      <c r="A97" t="s">
        <v>61</v>
      </c>
      <c r="E97" s="38" t="s">
        <v>1408</v>
      </c>
    </row>
    <row r="98" spans="1:16" ht="12.75">
      <c r="A98" s="26" t="s">
        <v>51</v>
      </c>
      <c s="31" t="s">
        <v>313</v>
      </c>
      <c s="31" t="s">
        <v>1409</v>
      </c>
      <c s="26" t="s">
        <v>53</v>
      </c>
      <c s="32" t="s">
        <v>1410</v>
      </c>
      <c s="33" t="s">
        <v>66</v>
      </c>
      <c s="34">
        <v>42</v>
      </c>
      <c s="35">
        <v>0</v>
      </c>
      <c s="36">
        <f>ROUND(ROUND(H98,2)*ROUND(G98,3),2)</f>
      </c>
      <c s="33" t="s">
        <v>56</v>
      </c>
      <c r="O98">
        <f>(I98*21)/100</f>
      </c>
      <c t="s">
        <v>26</v>
      </c>
    </row>
    <row r="99" spans="1:5" ht="12.75">
      <c r="A99" s="37" t="s">
        <v>57</v>
      </c>
      <c r="E99" s="38" t="s">
        <v>423</v>
      </c>
    </row>
    <row r="100" spans="1:5" ht="12.75">
      <c r="A100" s="39" t="s">
        <v>59</v>
      </c>
      <c r="E100" s="40" t="s">
        <v>1398</v>
      </c>
    </row>
    <row r="101" spans="1:5" ht="12.75">
      <c r="A101" t="s">
        <v>61</v>
      </c>
      <c r="E101" s="38" t="s">
        <v>53</v>
      </c>
    </row>
    <row r="102" spans="1:18" ht="12.75" customHeight="1">
      <c r="A102" s="6" t="s">
        <v>49</v>
      </c>
      <c s="6"/>
      <c s="42" t="s">
        <v>281</v>
      </c>
      <c s="6"/>
      <c s="29" t="s">
        <v>1411</v>
      </c>
      <c s="6"/>
      <c s="6"/>
      <c s="6"/>
      <c s="43">
        <f>0+Q102</f>
      </c>
      <c s="6"/>
      <c r="O102">
        <f>0+R102</f>
      </c>
      <c r="Q102">
        <f>0+I103+I107+I111</f>
      </c>
      <c>
        <f>0+O103+O107+O111</f>
      </c>
    </row>
    <row r="103" spans="1:16" ht="12.75">
      <c r="A103" s="26" t="s">
        <v>51</v>
      </c>
      <c s="31" t="s">
        <v>319</v>
      </c>
      <c s="31" t="s">
        <v>1412</v>
      </c>
      <c s="26" t="s">
        <v>53</v>
      </c>
      <c s="32" t="s">
        <v>1413</v>
      </c>
      <c s="33" t="s">
        <v>113</v>
      </c>
      <c s="34">
        <v>330.664</v>
      </c>
      <c s="35">
        <v>0</v>
      </c>
      <c s="36">
        <f>ROUND(ROUND(H103,2)*ROUND(G103,3),2)</f>
      </c>
      <c s="33" t="s">
        <v>56</v>
      </c>
      <c r="O103">
        <f>(I103*21)/100</f>
      </c>
      <c t="s">
        <v>26</v>
      </c>
    </row>
    <row r="104" spans="1:5" ht="63.75">
      <c r="A104" s="37" t="s">
        <v>57</v>
      </c>
      <c r="E104" s="38" t="s">
        <v>1414</v>
      </c>
    </row>
    <row r="105" spans="1:5" ht="76.5">
      <c r="A105" s="39" t="s">
        <v>59</v>
      </c>
      <c r="E105" s="40" t="s">
        <v>1415</v>
      </c>
    </row>
    <row r="106" spans="1:5" ht="114.75">
      <c r="A106" t="s">
        <v>61</v>
      </c>
      <c r="E106" s="38" t="s">
        <v>1416</v>
      </c>
    </row>
    <row r="107" spans="1:16" ht="12.75">
      <c r="A107" s="26" t="s">
        <v>51</v>
      </c>
      <c s="31" t="s">
        <v>322</v>
      </c>
      <c s="31" t="s">
        <v>1417</v>
      </c>
      <c s="26" t="s">
        <v>53</v>
      </c>
      <c s="32" t="s">
        <v>1418</v>
      </c>
      <c s="33" t="s">
        <v>113</v>
      </c>
      <c s="34">
        <v>483.388</v>
      </c>
      <c s="35">
        <v>0</v>
      </c>
      <c s="36">
        <f>ROUND(ROUND(H107,2)*ROUND(G107,3),2)</f>
      </c>
      <c s="33" t="s">
        <v>56</v>
      </c>
      <c r="O107">
        <f>(I107*21)/100</f>
      </c>
      <c t="s">
        <v>26</v>
      </c>
    </row>
    <row r="108" spans="1:5" ht="63.75">
      <c r="A108" s="37" t="s">
        <v>57</v>
      </c>
      <c r="E108" s="38" t="s">
        <v>1419</v>
      </c>
    </row>
    <row r="109" spans="1:5" ht="76.5">
      <c r="A109" s="39" t="s">
        <v>59</v>
      </c>
      <c r="E109" s="40" t="s">
        <v>1420</v>
      </c>
    </row>
    <row r="110" spans="1:5" ht="12.75">
      <c r="A110" t="s">
        <v>61</v>
      </c>
      <c r="E110" s="38" t="s">
        <v>53</v>
      </c>
    </row>
    <row r="111" spans="1:16" ht="12.75">
      <c r="A111" s="26" t="s">
        <v>51</v>
      </c>
      <c s="31" t="s">
        <v>325</v>
      </c>
      <c s="31" t="s">
        <v>1417</v>
      </c>
      <c s="26" t="s">
        <v>32</v>
      </c>
      <c s="32" t="s">
        <v>1421</v>
      </c>
      <c s="33" t="s">
        <v>113</v>
      </c>
      <c s="34">
        <v>324.979</v>
      </c>
      <c s="35">
        <v>0</v>
      </c>
      <c s="36">
        <f>ROUND(ROUND(H111,2)*ROUND(G111,3),2)</f>
      </c>
      <c s="33" t="s">
        <v>56</v>
      </c>
      <c r="O111">
        <f>(I111*21)/100</f>
      </c>
      <c t="s">
        <v>26</v>
      </c>
    </row>
    <row r="112" spans="1:5" ht="76.5">
      <c r="A112" s="37" t="s">
        <v>57</v>
      </c>
      <c r="E112" s="38" t="s">
        <v>1422</v>
      </c>
    </row>
    <row r="113" spans="1:5" ht="89.25">
      <c r="A113" s="39" t="s">
        <v>59</v>
      </c>
      <c r="E113" s="40" t="s">
        <v>1423</v>
      </c>
    </row>
    <row r="114" spans="1:5" ht="12.75">
      <c r="A114" t="s">
        <v>61</v>
      </c>
      <c r="E114" s="38" t="s">
        <v>53</v>
      </c>
    </row>
    <row r="115" spans="1:18" ht="12.75" customHeight="1">
      <c r="A115" s="6" t="s">
        <v>49</v>
      </c>
      <c s="6"/>
      <c s="42" t="s">
        <v>287</v>
      </c>
      <c s="6"/>
      <c s="29" t="s">
        <v>1424</v>
      </c>
      <c s="6"/>
      <c s="6"/>
      <c s="6"/>
      <c s="43">
        <f>0+Q115</f>
      </c>
      <c s="6"/>
      <c r="O115">
        <f>0+R115</f>
      </c>
      <c r="Q115">
        <f>0+I116+I120</f>
      </c>
      <c>
        <f>0+O116+O120</f>
      </c>
    </row>
    <row r="116" spans="1:16" ht="12.75">
      <c r="A116" s="26" t="s">
        <v>51</v>
      </c>
      <c s="31" t="s">
        <v>331</v>
      </c>
      <c s="31" t="s">
        <v>1425</v>
      </c>
      <c s="26" t="s">
        <v>53</v>
      </c>
      <c s="32" t="s">
        <v>1426</v>
      </c>
      <c s="33" t="s">
        <v>113</v>
      </c>
      <c s="34">
        <v>483.388</v>
      </c>
      <c s="35">
        <v>0</v>
      </c>
      <c s="36">
        <f>ROUND(ROUND(H116,2)*ROUND(G116,3),2)</f>
      </c>
      <c s="33" t="s">
        <v>56</v>
      </c>
      <c r="O116">
        <f>(I116*21)/100</f>
      </c>
      <c t="s">
        <v>26</v>
      </c>
    </row>
    <row r="117" spans="1:5" ht="12.75">
      <c r="A117" s="37" t="s">
        <v>57</v>
      </c>
      <c r="E117" s="38" t="s">
        <v>1427</v>
      </c>
    </row>
    <row r="118" spans="1:5" ht="12.75">
      <c r="A118" s="39" t="s">
        <v>59</v>
      </c>
      <c r="E118" s="40" t="s">
        <v>1428</v>
      </c>
    </row>
    <row r="119" spans="1:5" ht="25.5">
      <c r="A119" t="s">
        <v>61</v>
      </c>
      <c r="E119" s="38" t="s">
        <v>1429</v>
      </c>
    </row>
    <row r="120" spans="1:16" ht="12.75">
      <c r="A120" s="26" t="s">
        <v>51</v>
      </c>
      <c s="31" t="s">
        <v>337</v>
      </c>
      <c s="31" t="s">
        <v>1430</v>
      </c>
      <c s="26" t="s">
        <v>53</v>
      </c>
      <c s="32" t="s">
        <v>1431</v>
      </c>
      <c s="33" t="s">
        <v>113</v>
      </c>
      <c s="34">
        <v>129.366</v>
      </c>
      <c s="35">
        <v>0</v>
      </c>
      <c s="36">
        <f>ROUND(ROUND(H120,2)*ROUND(G120,3),2)</f>
      </c>
      <c s="33" t="s">
        <v>56</v>
      </c>
      <c r="O120">
        <f>(I120*21)/100</f>
      </c>
      <c t="s">
        <v>26</v>
      </c>
    </row>
    <row r="121" spans="1:5" ht="76.5">
      <c r="A121" s="37" t="s">
        <v>57</v>
      </c>
      <c r="E121" s="38" t="s">
        <v>1432</v>
      </c>
    </row>
    <row r="122" spans="1:5" ht="76.5">
      <c r="A122" s="39" t="s">
        <v>59</v>
      </c>
      <c r="E122" s="40" t="s">
        <v>1433</v>
      </c>
    </row>
    <row r="123" spans="1:5" ht="12.75">
      <c r="A123" t="s">
        <v>61</v>
      </c>
      <c r="E123" s="38" t="s">
        <v>1434</v>
      </c>
    </row>
    <row r="124" spans="1:18" ht="12.75" customHeight="1">
      <c r="A124" s="6" t="s">
        <v>49</v>
      </c>
      <c s="6"/>
      <c s="42" t="s">
        <v>299</v>
      </c>
      <c s="6"/>
      <c s="29" t="s">
        <v>1435</v>
      </c>
      <c s="6"/>
      <c s="6"/>
      <c s="6"/>
      <c s="43">
        <f>0+Q124</f>
      </c>
      <c s="6"/>
      <c r="O124">
        <f>0+R124</f>
      </c>
      <c r="Q124">
        <f>0+I125</f>
      </c>
      <c>
        <f>0+O125</f>
      </c>
    </row>
    <row r="125" spans="1:16" ht="12.75">
      <c r="A125" s="26" t="s">
        <v>51</v>
      </c>
      <c s="31" t="s">
        <v>343</v>
      </c>
      <c s="31" t="s">
        <v>1436</v>
      </c>
      <c s="26" t="s">
        <v>53</v>
      </c>
      <c s="32" t="s">
        <v>1437</v>
      </c>
      <c s="33" t="s">
        <v>113</v>
      </c>
      <c s="34">
        <v>483.388</v>
      </c>
      <c s="35">
        <v>0</v>
      </c>
      <c s="36">
        <f>ROUND(ROUND(H125,2)*ROUND(G125,3),2)</f>
      </c>
      <c s="33" t="s">
        <v>56</v>
      </c>
      <c r="O125">
        <f>(I125*21)/100</f>
      </c>
      <c t="s">
        <v>26</v>
      </c>
    </row>
    <row r="126" spans="1:5" ht="12.75">
      <c r="A126" s="37" t="s">
        <v>57</v>
      </c>
      <c r="E126" s="38" t="s">
        <v>1427</v>
      </c>
    </row>
    <row r="127" spans="1:5" ht="12.75">
      <c r="A127" s="39" t="s">
        <v>59</v>
      </c>
      <c r="E127" s="40" t="s">
        <v>1428</v>
      </c>
    </row>
    <row r="128" spans="1:5" ht="12.75">
      <c r="A128" t="s">
        <v>61</v>
      </c>
      <c r="E128" s="38" t="s">
        <v>1438</v>
      </c>
    </row>
    <row r="129" spans="1:18" ht="12.75" customHeight="1">
      <c r="A129" s="6" t="s">
        <v>49</v>
      </c>
      <c s="6"/>
      <c s="42" t="s">
        <v>337</v>
      </c>
      <c s="6"/>
      <c s="29" t="s">
        <v>324</v>
      </c>
      <c s="6"/>
      <c s="6"/>
      <c s="6"/>
      <c s="43">
        <f>0+Q129</f>
      </c>
      <c s="6"/>
      <c r="O129">
        <f>0+R129</f>
      </c>
      <c r="Q129">
        <f>0+I130</f>
      </c>
      <c>
        <f>0+O130</f>
      </c>
    </row>
    <row r="130" spans="1:16" ht="12.75">
      <c r="A130" s="26" t="s">
        <v>51</v>
      </c>
      <c s="31" t="s">
        <v>349</v>
      </c>
      <c s="31" t="s">
        <v>1439</v>
      </c>
      <c s="26" t="s">
        <v>53</v>
      </c>
      <c s="32" t="s">
        <v>1440</v>
      </c>
      <c s="33" t="s">
        <v>55</v>
      </c>
      <c s="34">
        <v>0.01</v>
      </c>
      <c s="35">
        <v>0</v>
      </c>
      <c s="36">
        <f>ROUND(ROUND(H130,2)*ROUND(G130,3),2)</f>
      </c>
      <c s="33" t="s">
        <v>56</v>
      </c>
      <c r="O130">
        <f>(I130*21)/100</f>
      </c>
      <c t="s">
        <v>26</v>
      </c>
    </row>
    <row r="131" spans="1:5" ht="25.5">
      <c r="A131" s="37" t="s">
        <v>57</v>
      </c>
      <c r="E131" s="38" t="s">
        <v>1441</v>
      </c>
    </row>
    <row r="132" spans="1:5" ht="12.75">
      <c r="A132" s="39" t="s">
        <v>59</v>
      </c>
      <c r="E132" s="40" t="s">
        <v>1442</v>
      </c>
    </row>
    <row r="133" spans="1:5" ht="38.25">
      <c r="A133" t="s">
        <v>61</v>
      </c>
      <c r="E133" s="38" t="s">
        <v>1443</v>
      </c>
    </row>
    <row r="134" spans="1:18" ht="12.75" customHeight="1">
      <c r="A134" s="6" t="s">
        <v>49</v>
      </c>
      <c s="6"/>
      <c s="42" t="s">
        <v>437</v>
      </c>
      <c s="6"/>
      <c s="29" t="s">
        <v>1444</v>
      </c>
      <c s="6"/>
      <c s="6"/>
      <c s="6"/>
      <c s="43">
        <f>0+Q134</f>
      </c>
      <c s="6"/>
      <c r="O134">
        <f>0+R134</f>
      </c>
      <c r="Q134">
        <f>0+I135+I139+I143</f>
      </c>
      <c>
        <f>0+O135+O139+O143</f>
      </c>
    </row>
    <row r="135" spans="1:16" ht="12.75">
      <c r="A135" s="26" t="s">
        <v>51</v>
      </c>
      <c s="31" t="s">
        <v>355</v>
      </c>
      <c s="31" t="s">
        <v>1445</v>
      </c>
      <c s="26" t="s">
        <v>53</v>
      </c>
      <c s="32" t="s">
        <v>1446</v>
      </c>
      <c s="33" t="s">
        <v>113</v>
      </c>
      <c s="34">
        <v>29.04</v>
      </c>
      <c s="35">
        <v>0</v>
      </c>
      <c s="36">
        <f>ROUND(ROUND(H135,2)*ROUND(G135,3),2)</f>
      </c>
      <c s="33" t="s">
        <v>56</v>
      </c>
      <c r="O135">
        <f>(I135*21)/100</f>
      </c>
      <c t="s">
        <v>26</v>
      </c>
    </row>
    <row r="136" spans="1:5" ht="63.75">
      <c r="A136" s="37" t="s">
        <v>57</v>
      </c>
      <c r="E136" s="38" t="s">
        <v>1447</v>
      </c>
    </row>
    <row r="137" spans="1:5" ht="76.5">
      <c r="A137" s="39" t="s">
        <v>59</v>
      </c>
      <c r="E137" s="40" t="s">
        <v>1448</v>
      </c>
    </row>
    <row r="138" spans="1:5" ht="25.5">
      <c r="A138" t="s">
        <v>61</v>
      </c>
      <c r="E138" s="38" t="s">
        <v>1449</v>
      </c>
    </row>
    <row r="139" spans="1:16" ht="12.75">
      <c r="A139" s="26" t="s">
        <v>51</v>
      </c>
      <c s="31" t="s">
        <v>361</v>
      </c>
      <c s="31" t="s">
        <v>1450</v>
      </c>
      <c s="26" t="s">
        <v>53</v>
      </c>
      <c s="32" t="s">
        <v>1451</v>
      </c>
      <c s="33" t="s">
        <v>113</v>
      </c>
      <c s="34">
        <v>2.825</v>
      </c>
      <c s="35">
        <v>0</v>
      </c>
      <c s="36">
        <f>ROUND(ROUND(H139,2)*ROUND(G139,3),2)</f>
      </c>
      <c s="33" t="s">
        <v>56</v>
      </c>
      <c r="O139">
        <f>(I139*21)/100</f>
      </c>
      <c t="s">
        <v>26</v>
      </c>
    </row>
    <row r="140" spans="1:5" ht="12.75">
      <c r="A140" s="37" t="s">
        <v>57</v>
      </c>
      <c r="E140" s="38" t="s">
        <v>1452</v>
      </c>
    </row>
    <row r="141" spans="1:5" ht="12.75">
      <c r="A141" s="39" t="s">
        <v>59</v>
      </c>
      <c r="E141" s="40" t="s">
        <v>1453</v>
      </c>
    </row>
    <row r="142" spans="1:5" ht="25.5">
      <c r="A142" t="s">
        <v>61</v>
      </c>
      <c r="E142" s="38" t="s">
        <v>1454</v>
      </c>
    </row>
    <row r="143" spans="1:16" ht="12.75">
      <c r="A143" s="26" t="s">
        <v>51</v>
      </c>
      <c s="31" t="s">
        <v>367</v>
      </c>
      <c s="31" t="s">
        <v>1455</v>
      </c>
      <c s="26" t="s">
        <v>53</v>
      </c>
      <c s="32" t="s">
        <v>1456</v>
      </c>
      <c s="33" t="s">
        <v>66</v>
      </c>
      <c s="34">
        <v>13.84</v>
      </c>
      <c s="35">
        <v>0</v>
      </c>
      <c s="36">
        <f>ROUND(ROUND(H143,2)*ROUND(G143,3),2)</f>
      </c>
      <c s="33" t="s">
        <v>56</v>
      </c>
      <c r="O143">
        <f>(I143*21)/100</f>
      </c>
      <c t="s">
        <v>26</v>
      </c>
    </row>
    <row r="144" spans="1:5" ht="12.75">
      <c r="A144" s="37" t="s">
        <v>57</v>
      </c>
      <c r="E144" s="38" t="s">
        <v>1457</v>
      </c>
    </row>
    <row r="145" spans="1:5" ht="12.75">
      <c r="A145" s="39" t="s">
        <v>59</v>
      </c>
      <c r="E145" s="40" t="s">
        <v>1458</v>
      </c>
    </row>
    <row r="146" spans="1:5" ht="38.25">
      <c r="A146" t="s">
        <v>61</v>
      </c>
      <c r="E146" s="38" t="s">
        <v>1459</v>
      </c>
    </row>
    <row r="147" spans="1:18" ht="12.75" customHeight="1">
      <c r="A147" s="6" t="s">
        <v>49</v>
      </c>
      <c s="6"/>
      <c s="42" t="s">
        <v>1460</v>
      </c>
      <c s="6"/>
      <c s="29" t="s">
        <v>1461</v>
      </c>
      <c s="6"/>
      <c s="6"/>
      <c s="6"/>
      <c s="43">
        <f>0+Q147</f>
      </c>
      <c s="6"/>
      <c r="O147">
        <f>0+R147</f>
      </c>
      <c r="Q147">
        <f>0+I148+I152+I156+I160+I164+I168</f>
      </c>
      <c>
        <f>0+O148+O152+O156+O160+O164+O168</f>
      </c>
    </row>
    <row r="148" spans="1:16" ht="12.75">
      <c r="A148" s="26" t="s">
        <v>51</v>
      </c>
      <c s="31" t="s">
        <v>373</v>
      </c>
      <c s="31" t="s">
        <v>1462</v>
      </c>
      <c s="26" t="s">
        <v>53</v>
      </c>
      <c s="32" t="s">
        <v>1463</v>
      </c>
      <c s="33" t="s">
        <v>72</v>
      </c>
      <c s="34">
        <v>11</v>
      </c>
      <c s="35">
        <v>0</v>
      </c>
      <c s="36">
        <f>ROUND(ROUND(H148,2)*ROUND(G148,3),2)</f>
      </c>
      <c s="33" t="s">
        <v>56</v>
      </c>
      <c r="O148">
        <f>(I148*21)/100</f>
      </c>
      <c t="s">
        <v>26</v>
      </c>
    </row>
    <row r="149" spans="1:5" ht="12.75">
      <c r="A149" s="37" t="s">
        <v>57</v>
      </c>
      <c r="E149" s="38" t="s">
        <v>1464</v>
      </c>
    </row>
    <row r="150" spans="1:5" ht="12.75">
      <c r="A150" s="39" t="s">
        <v>59</v>
      </c>
      <c r="E150" s="40" t="s">
        <v>1465</v>
      </c>
    </row>
    <row r="151" spans="1:5" ht="51">
      <c r="A151" t="s">
        <v>61</v>
      </c>
      <c r="E151" s="38" t="s">
        <v>1466</v>
      </c>
    </row>
    <row r="152" spans="1:16" ht="12.75">
      <c r="A152" s="26" t="s">
        <v>51</v>
      </c>
      <c s="31" t="s">
        <v>379</v>
      </c>
      <c s="31" t="s">
        <v>1467</v>
      </c>
      <c s="26" t="s">
        <v>53</v>
      </c>
      <c s="32" t="s">
        <v>1468</v>
      </c>
      <c s="33" t="s">
        <v>72</v>
      </c>
      <c s="34">
        <v>1</v>
      </c>
      <c s="35">
        <v>0</v>
      </c>
      <c s="36">
        <f>ROUND(ROUND(H152,2)*ROUND(G152,3),2)</f>
      </c>
      <c s="33" t="s">
        <v>56</v>
      </c>
      <c r="O152">
        <f>(I152*21)/100</f>
      </c>
      <c t="s">
        <v>26</v>
      </c>
    </row>
    <row r="153" spans="1:5" ht="12.75">
      <c r="A153" s="37" t="s">
        <v>57</v>
      </c>
      <c r="E153" s="38" t="s">
        <v>32</v>
      </c>
    </row>
    <row r="154" spans="1:5" ht="12.75">
      <c r="A154" s="39" t="s">
        <v>59</v>
      </c>
      <c r="E154" s="40" t="s">
        <v>254</v>
      </c>
    </row>
    <row r="155" spans="1:5" ht="51">
      <c r="A155" t="s">
        <v>61</v>
      </c>
      <c r="E155" s="38" t="s">
        <v>1466</v>
      </c>
    </row>
    <row r="156" spans="1:16" ht="12.75">
      <c r="A156" s="26" t="s">
        <v>51</v>
      </c>
      <c s="31" t="s">
        <v>383</v>
      </c>
      <c s="31" t="s">
        <v>1469</v>
      </c>
      <c s="26" t="s">
        <v>53</v>
      </c>
      <c s="32" t="s">
        <v>1470</v>
      </c>
      <c s="33" t="s">
        <v>72</v>
      </c>
      <c s="34">
        <v>16</v>
      </c>
      <c s="35">
        <v>0</v>
      </c>
      <c s="36">
        <f>ROUND(ROUND(H156,2)*ROUND(G156,3),2)</f>
      </c>
      <c s="33" t="s">
        <v>56</v>
      </c>
      <c r="O156">
        <f>(I156*21)/100</f>
      </c>
      <c t="s">
        <v>26</v>
      </c>
    </row>
    <row r="157" spans="1:5" ht="12.75">
      <c r="A157" s="37" t="s">
        <v>57</v>
      </c>
      <c r="E157" s="38" t="s">
        <v>281</v>
      </c>
    </row>
    <row r="158" spans="1:5" ht="12.75">
      <c r="A158" s="39" t="s">
        <v>59</v>
      </c>
      <c r="E158" s="40" t="s">
        <v>198</v>
      </c>
    </row>
    <row r="159" spans="1:5" ht="51">
      <c r="A159" t="s">
        <v>61</v>
      </c>
      <c r="E159" s="38" t="s">
        <v>1466</v>
      </c>
    </row>
    <row r="160" spans="1:16" ht="12.75">
      <c r="A160" s="26" t="s">
        <v>51</v>
      </c>
      <c s="31" t="s">
        <v>389</v>
      </c>
      <c s="31" t="s">
        <v>1471</v>
      </c>
      <c s="26" t="s">
        <v>53</v>
      </c>
      <c s="32" t="s">
        <v>1472</v>
      </c>
      <c s="33" t="s">
        <v>72</v>
      </c>
      <c s="34">
        <v>7</v>
      </c>
      <c s="35">
        <v>0</v>
      </c>
      <c s="36">
        <f>ROUND(ROUND(H160,2)*ROUND(G160,3),2)</f>
      </c>
      <c s="33" t="s">
        <v>56</v>
      </c>
      <c r="O160">
        <f>(I160*21)/100</f>
      </c>
      <c t="s">
        <v>26</v>
      </c>
    </row>
    <row r="161" spans="1:5" ht="12.75">
      <c r="A161" s="37" t="s">
        <v>57</v>
      </c>
      <c r="E161" s="38" t="s">
        <v>1473</v>
      </c>
    </row>
    <row r="162" spans="1:5" ht="12.75">
      <c r="A162" s="39" t="s">
        <v>59</v>
      </c>
      <c r="E162" s="40" t="s">
        <v>1474</v>
      </c>
    </row>
    <row r="163" spans="1:5" ht="51">
      <c r="A163" t="s">
        <v>61</v>
      </c>
      <c r="E163" s="38" t="s">
        <v>1475</v>
      </c>
    </row>
    <row r="164" spans="1:16" ht="12.75">
      <c r="A164" s="26" t="s">
        <v>51</v>
      </c>
      <c s="31" t="s">
        <v>395</v>
      </c>
      <c s="31" t="s">
        <v>1476</v>
      </c>
      <c s="26" t="s">
        <v>53</v>
      </c>
      <c s="32" t="s">
        <v>1477</v>
      </c>
      <c s="33" t="s">
        <v>72</v>
      </c>
      <c s="34">
        <v>1</v>
      </c>
      <c s="35">
        <v>0</v>
      </c>
      <c s="36">
        <f>ROUND(ROUND(H164,2)*ROUND(G164,3),2)</f>
      </c>
      <c s="33" t="s">
        <v>56</v>
      </c>
      <c r="O164">
        <f>(I164*21)/100</f>
      </c>
      <c t="s">
        <v>26</v>
      </c>
    </row>
    <row r="165" spans="1:5" ht="12.75">
      <c r="A165" s="37" t="s">
        <v>57</v>
      </c>
      <c r="E165" s="38" t="s">
        <v>32</v>
      </c>
    </row>
    <row r="166" spans="1:5" ht="12.75">
      <c r="A166" s="39" t="s">
        <v>59</v>
      </c>
      <c r="E166" s="40" t="s">
        <v>254</v>
      </c>
    </row>
    <row r="167" spans="1:5" ht="51">
      <c r="A167" t="s">
        <v>61</v>
      </c>
      <c r="E167" s="38" t="s">
        <v>1478</v>
      </c>
    </row>
    <row r="168" spans="1:16" ht="12.75">
      <c r="A168" s="26" t="s">
        <v>51</v>
      </c>
      <c s="31" t="s">
        <v>400</v>
      </c>
      <c s="31" t="s">
        <v>1479</v>
      </c>
      <c s="26" t="s">
        <v>53</v>
      </c>
      <c s="32" t="s">
        <v>1480</v>
      </c>
      <c s="33" t="s">
        <v>72</v>
      </c>
      <c s="34">
        <v>1</v>
      </c>
      <c s="35">
        <v>0</v>
      </c>
      <c s="36">
        <f>ROUND(ROUND(H168,2)*ROUND(G168,3),2)</f>
      </c>
      <c s="33" t="s">
        <v>56</v>
      </c>
      <c r="O168">
        <f>(I168*21)/100</f>
      </c>
      <c t="s">
        <v>26</v>
      </c>
    </row>
    <row r="169" spans="1:5" ht="12.75">
      <c r="A169" s="37" t="s">
        <v>57</v>
      </c>
      <c r="E169" s="38" t="s">
        <v>32</v>
      </c>
    </row>
    <row r="170" spans="1:5" ht="12.75">
      <c r="A170" s="39" t="s">
        <v>59</v>
      </c>
      <c r="E170" s="40" t="s">
        <v>254</v>
      </c>
    </row>
    <row r="171" spans="1:5" ht="51">
      <c r="A171" t="s">
        <v>61</v>
      </c>
      <c r="E171" s="38" t="s">
        <v>1478</v>
      </c>
    </row>
    <row r="172" spans="1:18" ht="12.75" customHeight="1">
      <c r="A172" s="6" t="s">
        <v>49</v>
      </c>
      <c s="6"/>
      <c s="42" t="s">
        <v>1481</v>
      </c>
      <c s="6"/>
      <c s="29" t="s">
        <v>1482</v>
      </c>
      <c s="6"/>
      <c s="6"/>
      <c s="6"/>
      <c s="43">
        <f>0+Q172</f>
      </c>
      <c s="6"/>
      <c r="O172">
        <f>0+R172</f>
      </c>
      <c r="Q172">
        <f>0+I173+I177+I181+I185+I189+I193</f>
      </c>
      <c>
        <f>0+O173+O177+O181+O185+O189+O193</f>
      </c>
    </row>
    <row r="173" spans="1:16" ht="12.75">
      <c r="A173" s="26" t="s">
        <v>51</v>
      </c>
      <c s="31" t="s">
        <v>406</v>
      </c>
      <c s="31" t="s">
        <v>1483</v>
      </c>
      <c s="26" t="s">
        <v>53</v>
      </c>
      <c s="32" t="s">
        <v>1484</v>
      </c>
      <c s="33" t="s">
        <v>126</v>
      </c>
      <c s="34">
        <v>82.5</v>
      </c>
      <c s="35">
        <v>0</v>
      </c>
      <c s="36">
        <f>ROUND(ROUND(H173,2)*ROUND(G173,3),2)</f>
      </c>
      <c s="33" t="s">
        <v>56</v>
      </c>
      <c r="O173">
        <f>(I173*21)/100</f>
      </c>
      <c t="s">
        <v>26</v>
      </c>
    </row>
    <row r="174" spans="1:5" ht="12.75">
      <c r="A174" s="37" t="s">
        <v>57</v>
      </c>
      <c r="E174" s="38" t="s">
        <v>1485</v>
      </c>
    </row>
    <row r="175" spans="1:5" ht="12.75">
      <c r="A175" s="39" t="s">
        <v>59</v>
      </c>
      <c r="E175" s="40" t="s">
        <v>1486</v>
      </c>
    </row>
    <row r="176" spans="1:5" ht="63.75">
      <c r="A176" t="s">
        <v>61</v>
      </c>
      <c r="E176" s="38" t="s">
        <v>1487</v>
      </c>
    </row>
    <row r="177" spans="1:16" ht="12.75">
      <c r="A177" s="26" t="s">
        <v>51</v>
      </c>
      <c s="31" t="s">
        <v>412</v>
      </c>
      <c s="31" t="s">
        <v>1488</v>
      </c>
      <c s="26" t="s">
        <v>53</v>
      </c>
      <c s="32" t="s">
        <v>1489</v>
      </c>
      <c s="33" t="s">
        <v>126</v>
      </c>
      <c s="34">
        <v>186</v>
      </c>
      <c s="35">
        <v>0</v>
      </c>
      <c s="36">
        <f>ROUND(ROUND(H177,2)*ROUND(G177,3),2)</f>
      </c>
      <c s="33" t="s">
        <v>56</v>
      </c>
      <c r="O177">
        <f>(I177*21)/100</f>
      </c>
      <c t="s">
        <v>26</v>
      </c>
    </row>
    <row r="178" spans="1:5" ht="12.75">
      <c r="A178" s="37" t="s">
        <v>57</v>
      </c>
      <c r="E178" s="38" t="s">
        <v>1490</v>
      </c>
    </row>
    <row r="179" spans="1:5" ht="12.75">
      <c r="A179" s="39" t="s">
        <v>59</v>
      </c>
      <c r="E179" s="40" t="s">
        <v>1491</v>
      </c>
    </row>
    <row r="180" spans="1:5" ht="63.75">
      <c r="A180" t="s">
        <v>61</v>
      </c>
      <c r="E180" s="38" t="s">
        <v>1487</v>
      </c>
    </row>
    <row r="181" spans="1:16" ht="12.75">
      <c r="A181" s="26" t="s">
        <v>51</v>
      </c>
      <c s="31" t="s">
        <v>417</v>
      </c>
      <c s="31" t="s">
        <v>1492</v>
      </c>
      <c s="26" t="s">
        <v>53</v>
      </c>
      <c s="32" t="s">
        <v>1493</v>
      </c>
      <c s="33" t="s">
        <v>126</v>
      </c>
      <c s="34">
        <v>12</v>
      </c>
      <c s="35">
        <v>0</v>
      </c>
      <c s="36">
        <f>ROUND(ROUND(H181,2)*ROUND(G181,3),2)</f>
      </c>
      <c s="33" t="s">
        <v>56</v>
      </c>
      <c r="O181">
        <f>(I181*21)/100</f>
      </c>
      <c t="s">
        <v>26</v>
      </c>
    </row>
    <row r="182" spans="1:5" ht="12.75">
      <c r="A182" s="37" t="s">
        <v>57</v>
      </c>
      <c r="E182" s="38" t="s">
        <v>182</v>
      </c>
    </row>
    <row r="183" spans="1:5" ht="12.75">
      <c r="A183" s="39" t="s">
        <v>59</v>
      </c>
      <c r="E183" s="40" t="s">
        <v>763</v>
      </c>
    </row>
    <row r="184" spans="1:5" ht="63.75">
      <c r="A184" t="s">
        <v>61</v>
      </c>
      <c r="E184" s="38" t="s">
        <v>1487</v>
      </c>
    </row>
    <row r="185" spans="1:16" ht="12.75">
      <c r="A185" s="26" t="s">
        <v>51</v>
      </c>
      <c s="31" t="s">
        <v>423</v>
      </c>
      <c s="31" t="s">
        <v>1494</v>
      </c>
      <c s="26" t="s">
        <v>53</v>
      </c>
      <c s="32" t="s">
        <v>1495</v>
      </c>
      <c s="33" t="s">
        <v>72</v>
      </c>
      <c s="34">
        <v>26</v>
      </c>
      <c s="35">
        <v>0</v>
      </c>
      <c s="36">
        <f>ROUND(ROUND(H185,2)*ROUND(G185,3),2)</f>
      </c>
      <c s="33" t="s">
        <v>56</v>
      </c>
      <c r="O185">
        <f>(I185*21)/100</f>
      </c>
      <c t="s">
        <v>26</v>
      </c>
    </row>
    <row r="186" spans="1:5" ht="12.75">
      <c r="A186" s="37" t="s">
        <v>57</v>
      </c>
      <c r="E186" s="38" t="s">
        <v>331</v>
      </c>
    </row>
    <row r="187" spans="1:5" ht="12.75">
      <c r="A187" s="39" t="s">
        <v>59</v>
      </c>
      <c r="E187" s="40" t="s">
        <v>1371</v>
      </c>
    </row>
    <row r="188" spans="1:5" ht="38.25">
      <c r="A188" t="s">
        <v>61</v>
      </c>
      <c r="E188" s="38" t="s">
        <v>1496</v>
      </c>
    </row>
    <row r="189" spans="1:16" ht="12.75">
      <c r="A189" s="26" t="s">
        <v>51</v>
      </c>
      <c s="31" t="s">
        <v>429</v>
      </c>
      <c s="31" t="s">
        <v>1497</v>
      </c>
      <c s="26" t="s">
        <v>53</v>
      </c>
      <c s="32" t="s">
        <v>1498</v>
      </c>
      <c s="33" t="s">
        <v>72</v>
      </c>
      <c s="34">
        <v>100</v>
      </c>
      <c s="35">
        <v>0</v>
      </c>
      <c s="36">
        <f>ROUND(ROUND(H189,2)*ROUND(G189,3),2)</f>
      </c>
      <c s="33" t="s">
        <v>56</v>
      </c>
      <c r="O189">
        <f>(I189*21)/100</f>
      </c>
      <c t="s">
        <v>26</v>
      </c>
    </row>
    <row r="190" spans="1:5" ht="12.75">
      <c r="A190" s="37" t="s">
        <v>57</v>
      </c>
      <c r="E190" s="38" t="s">
        <v>1499</v>
      </c>
    </row>
    <row r="191" spans="1:5" ht="12.75">
      <c r="A191" s="39" t="s">
        <v>59</v>
      </c>
      <c r="E191" s="40" t="s">
        <v>1500</v>
      </c>
    </row>
    <row r="192" spans="1:5" ht="38.25">
      <c r="A192" t="s">
        <v>61</v>
      </c>
      <c r="E192" s="38" t="s">
        <v>1496</v>
      </c>
    </row>
    <row r="193" spans="1:16" ht="12.75">
      <c r="A193" s="26" t="s">
        <v>51</v>
      </c>
      <c s="31" t="s">
        <v>435</v>
      </c>
      <c s="31" t="s">
        <v>1501</v>
      </c>
      <c s="26" t="s">
        <v>53</v>
      </c>
      <c s="32" t="s">
        <v>1502</v>
      </c>
      <c s="33" t="s">
        <v>72</v>
      </c>
      <c s="34">
        <v>2</v>
      </c>
      <c s="35">
        <v>0</v>
      </c>
      <c s="36">
        <f>ROUND(ROUND(H193,2)*ROUND(G193,3),2)</f>
      </c>
      <c s="33" t="s">
        <v>56</v>
      </c>
      <c r="O193">
        <f>(I193*21)/100</f>
      </c>
      <c t="s">
        <v>26</v>
      </c>
    </row>
    <row r="194" spans="1:5" ht="12.75">
      <c r="A194" s="37" t="s">
        <v>57</v>
      </c>
      <c r="E194" s="38" t="s">
        <v>26</v>
      </c>
    </row>
    <row r="195" spans="1:5" ht="12.75">
      <c r="A195" s="39" t="s">
        <v>59</v>
      </c>
      <c r="E195" s="40" t="s">
        <v>872</v>
      </c>
    </row>
    <row r="196" spans="1:5" ht="38.25">
      <c r="A196" t="s">
        <v>61</v>
      </c>
      <c r="E196" s="38" t="s">
        <v>1496</v>
      </c>
    </row>
    <row r="197" spans="1:18" ht="12.75" customHeight="1">
      <c r="A197" s="6" t="s">
        <v>49</v>
      </c>
      <c s="6"/>
      <c s="42" t="s">
        <v>1503</v>
      </c>
      <c s="6"/>
      <c s="29" t="s">
        <v>1504</v>
      </c>
      <c s="6"/>
      <c s="6"/>
      <c s="6"/>
      <c s="43">
        <f>0+Q197</f>
      </c>
      <c s="6"/>
      <c r="O197">
        <f>0+R197</f>
      </c>
      <c r="Q197">
        <f>0+I198+I202+I206+I210+I214+I218+I222+I226+I230+I234+I238+I242+I246+I250</f>
      </c>
      <c>
        <f>0+O198+O202+O206+O210+O214+O218+O222+O226+O230+O234+O238+O242+O246+O250</f>
      </c>
    </row>
    <row r="198" spans="1:16" ht="12.75">
      <c r="A198" s="26" t="s">
        <v>51</v>
      </c>
      <c s="31" t="s">
        <v>437</v>
      </c>
      <c s="31" t="s">
        <v>1505</v>
      </c>
      <c s="26" t="s">
        <v>53</v>
      </c>
      <c s="32" t="s">
        <v>1506</v>
      </c>
      <c s="33" t="s">
        <v>72</v>
      </c>
      <c s="34">
        <v>1</v>
      </c>
      <c s="35">
        <v>0</v>
      </c>
      <c s="36">
        <f>ROUND(ROUND(H198,2)*ROUND(G198,3),2)</f>
      </c>
      <c s="33" t="s">
        <v>56</v>
      </c>
      <c r="O198">
        <f>(I198*21)/100</f>
      </c>
      <c t="s">
        <v>26</v>
      </c>
    </row>
    <row r="199" spans="1:5" ht="12.75">
      <c r="A199" s="37" t="s">
        <v>57</v>
      </c>
      <c r="E199" s="38" t="s">
        <v>32</v>
      </c>
    </row>
    <row r="200" spans="1:5" ht="12.75">
      <c r="A200" s="39" t="s">
        <v>59</v>
      </c>
      <c r="E200" s="40" t="s">
        <v>254</v>
      </c>
    </row>
    <row r="201" spans="1:5" ht="114.75">
      <c r="A201" t="s">
        <v>61</v>
      </c>
      <c r="E201" s="38" t="s">
        <v>1507</v>
      </c>
    </row>
    <row r="202" spans="1:16" ht="12.75">
      <c r="A202" s="26" t="s">
        <v>51</v>
      </c>
      <c s="31" t="s">
        <v>443</v>
      </c>
      <c s="31" t="s">
        <v>1508</v>
      </c>
      <c s="26" t="s">
        <v>53</v>
      </c>
      <c s="32" t="s">
        <v>1509</v>
      </c>
      <c s="33" t="s">
        <v>72</v>
      </c>
      <c s="34">
        <v>5</v>
      </c>
      <c s="35">
        <v>0</v>
      </c>
      <c s="36">
        <f>ROUND(ROUND(H202,2)*ROUND(G202,3),2)</f>
      </c>
      <c s="33" t="s">
        <v>56</v>
      </c>
      <c r="O202">
        <f>(I202*21)/100</f>
      </c>
      <c t="s">
        <v>26</v>
      </c>
    </row>
    <row r="203" spans="1:5" ht="12.75">
      <c r="A203" s="37" t="s">
        <v>57</v>
      </c>
      <c r="E203" s="38" t="s">
        <v>38</v>
      </c>
    </row>
    <row r="204" spans="1:5" ht="12.75">
      <c r="A204" s="39" t="s">
        <v>59</v>
      </c>
      <c r="E204" s="40" t="s">
        <v>1510</v>
      </c>
    </row>
    <row r="205" spans="1:5" ht="114.75">
      <c r="A205" t="s">
        <v>61</v>
      </c>
      <c r="E205" s="38" t="s">
        <v>1507</v>
      </c>
    </row>
    <row r="206" spans="1:16" ht="12.75">
      <c r="A206" s="26" t="s">
        <v>51</v>
      </c>
      <c s="31" t="s">
        <v>447</v>
      </c>
      <c s="31" t="s">
        <v>1511</v>
      </c>
      <c s="26" t="s">
        <v>53</v>
      </c>
      <c s="32" t="s">
        <v>1512</v>
      </c>
      <c s="33" t="s">
        <v>72</v>
      </c>
      <c s="34">
        <v>4</v>
      </c>
      <c s="35">
        <v>0</v>
      </c>
      <c s="36">
        <f>ROUND(ROUND(H206,2)*ROUND(G206,3),2)</f>
      </c>
      <c s="33" t="s">
        <v>56</v>
      </c>
      <c r="O206">
        <f>(I206*21)/100</f>
      </c>
      <c t="s">
        <v>26</v>
      </c>
    </row>
    <row r="207" spans="1:5" ht="127.5">
      <c r="A207" s="37" t="s">
        <v>57</v>
      </c>
      <c r="E207" s="38" t="s">
        <v>1513</v>
      </c>
    </row>
    <row r="208" spans="1:5" ht="12.75">
      <c r="A208" s="39" t="s">
        <v>59</v>
      </c>
      <c r="E208" s="40" t="s">
        <v>263</v>
      </c>
    </row>
    <row r="209" spans="1:5" ht="12.75">
      <c r="A209" t="s">
        <v>61</v>
      </c>
      <c r="E209" s="38" t="s">
        <v>53</v>
      </c>
    </row>
    <row r="210" spans="1:16" ht="12.75">
      <c r="A210" s="26" t="s">
        <v>51</v>
      </c>
      <c s="31" t="s">
        <v>453</v>
      </c>
      <c s="31" t="s">
        <v>1514</v>
      </c>
      <c s="26" t="s">
        <v>53</v>
      </c>
      <c s="32" t="s">
        <v>1515</v>
      </c>
      <c s="33" t="s">
        <v>72</v>
      </c>
      <c s="34">
        <v>1</v>
      </c>
      <c s="35">
        <v>0</v>
      </c>
      <c s="36">
        <f>ROUND(ROUND(H210,2)*ROUND(G210,3),2)</f>
      </c>
      <c s="33" t="s">
        <v>56</v>
      </c>
      <c r="O210">
        <f>(I210*21)/100</f>
      </c>
      <c t="s">
        <v>26</v>
      </c>
    </row>
    <row r="211" spans="1:5" ht="12.75">
      <c r="A211" s="37" t="s">
        <v>57</v>
      </c>
      <c r="E211" s="38" t="s">
        <v>32</v>
      </c>
    </row>
    <row r="212" spans="1:5" ht="12.75">
      <c r="A212" s="39" t="s">
        <v>59</v>
      </c>
      <c r="E212" s="40" t="s">
        <v>254</v>
      </c>
    </row>
    <row r="213" spans="1:5" ht="114.75">
      <c r="A213" t="s">
        <v>61</v>
      </c>
      <c r="E213" s="38" t="s">
        <v>1507</v>
      </c>
    </row>
    <row r="214" spans="1:16" ht="12.75">
      <c r="A214" s="26" t="s">
        <v>51</v>
      </c>
      <c s="31" t="s">
        <v>459</v>
      </c>
      <c s="31" t="s">
        <v>1516</v>
      </c>
      <c s="26" t="s">
        <v>53</v>
      </c>
      <c s="32" t="s">
        <v>1517</v>
      </c>
      <c s="33" t="s">
        <v>72</v>
      </c>
      <c s="34">
        <v>1</v>
      </c>
      <c s="35">
        <v>0</v>
      </c>
      <c s="36">
        <f>ROUND(ROUND(H214,2)*ROUND(G214,3),2)</f>
      </c>
      <c s="33" t="s">
        <v>56</v>
      </c>
      <c r="O214">
        <f>(I214*21)/100</f>
      </c>
      <c t="s">
        <v>26</v>
      </c>
    </row>
    <row r="215" spans="1:5" ht="12.75">
      <c r="A215" s="37" t="s">
        <v>57</v>
      </c>
      <c r="E215" s="38" t="s">
        <v>32</v>
      </c>
    </row>
    <row r="216" spans="1:5" ht="12.75">
      <c r="A216" s="39" t="s">
        <v>59</v>
      </c>
      <c r="E216" s="40" t="s">
        <v>254</v>
      </c>
    </row>
    <row r="217" spans="1:5" ht="114.75">
      <c r="A217" t="s">
        <v>61</v>
      </c>
      <c r="E217" s="38" t="s">
        <v>1507</v>
      </c>
    </row>
    <row r="218" spans="1:16" ht="12.75">
      <c r="A218" s="26" t="s">
        <v>51</v>
      </c>
      <c s="31" t="s">
        <v>464</v>
      </c>
      <c s="31" t="s">
        <v>1518</v>
      </c>
      <c s="26" t="s">
        <v>53</v>
      </c>
      <c s="32" t="s">
        <v>1519</v>
      </c>
      <c s="33" t="s">
        <v>126</v>
      </c>
      <c s="34">
        <v>30</v>
      </c>
      <c s="35">
        <v>0</v>
      </c>
      <c s="36">
        <f>ROUND(ROUND(H218,2)*ROUND(G218,3),2)</f>
      </c>
      <c s="33" t="s">
        <v>56</v>
      </c>
      <c r="O218">
        <f>(I218*21)/100</f>
      </c>
      <c t="s">
        <v>26</v>
      </c>
    </row>
    <row r="219" spans="1:5" ht="12.75">
      <c r="A219" s="37" t="s">
        <v>57</v>
      </c>
      <c r="E219" s="38" t="s">
        <v>355</v>
      </c>
    </row>
    <row r="220" spans="1:5" ht="12.75">
      <c r="A220" s="39" t="s">
        <v>59</v>
      </c>
      <c r="E220" s="40" t="s">
        <v>1520</v>
      </c>
    </row>
    <row r="221" spans="1:5" ht="25.5">
      <c r="A221" t="s">
        <v>61</v>
      </c>
      <c r="E221" s="38" t="s">
        <v>1521</v>
      </c>
    </row>
    <row r="222" spans="1:16" ht="12.75">
      <c r="A222" s="26" t="s">
        <v>51</v>
      </c>
      <c s="31" t="s">
        <v>470</v>
      </c>
      <c s="31" t="s">
        <v>1522</v>
      </c>
      <c s="26" t="s">
        <v>53</v>
      </c>
      <c s="32" t="s">
        <v>1523</v>
      </c>
      <c s="33" t="s">
        <v>126</v>
      </c>
      <c s="34">
        <v>34</v>
      </c>
      <c s="35">
        <v>0</v>
      </c>
      <c s="36">
        <f>ROUND(ROUND(H222,2)*ROUND(G222,3),2)</f>
      </c>
      <c s="33" t="s">
        <v>56</v>
      </c>
      <c r="O222">
        <f>(I222*21)/100</f>
      </c>
      <c t="s">
        <v>26</v>
      </c>
    </row>
    <row r="223" spans="1:5" ht="12.75">
      <c r="A223" s="37" t="s">
        <v>57</v>
      </c>
      <c r="E223" s="38" t="s">
        <v>1524</v>
      </c>
    </row>
    <row r="224" spans="1:5" ht="12.75">
      <c r="A224" s="39" t="s">
        <v>59</v>
      </c>
      <c r="E224" s="40" t="s">
        <v>1525</v>
      </c>
    </row>
    <row r="225" spans="1:5" ht="25.5">
      <c r="A225" t="s">
        <v>61</v>
      </c>
      <c r="E225" s="38" t="s">
        <v>1526</v>
      </c>
    </row>
    <row r="226" spans="1:16" ht="12.75">
      <c r="A226" s="26" t="s">
        <v>51</v>
      </c>
      <c s="31" t="s">
        <v>477</v>
      </c>
      <c s="31" t="s">
        <v>1527</v>
      </c>
      <c s="26" t="s">
        <v>53</v>
      </c>
      <c s="32" t="s">
        <v>1528</v>
      </c>
      <c s="33" t="s">
        <v>126</v>
      </c>
      <c s="34">
        <v>4</v>
      </c>
      <c s="35">
        <v>0</v>
      </c>
      <c s="36">
        <f>ROUND(ROUND(H226,2)*ROUND(G226,3),2)</f>
      </c>
      <c s="33" t="s">
        <v>56</v>
      </c>
      <c r="O226">
        <f>(I226*21)/100</f>
      </c>
      <c t="s">
        <v>26</v>
      </c>
    </row>
    <row r="227" spans="1:5" ht="12.75">
      <c r="A227" s="37" t="s">
        <v>57</v>
      </c>
      <c r="E227" s="38" t="s">
        <v>36</v>
      </c>
    </row>
    <row r="228" spans="1:5" ht="12.75">
      <c r="A228" s="39" t="s">
        <v>59</v>
      </c>
      <c r="E228" s="40" t="s">
        <v>263</v>
      </c>
    </row>
    <row r="229" spans="1:5" ht="25.5">
      <c r="A229" t="s">
        <v>61</v>
      </c>
      <c r="E229" s="38" t="s">
        <v>1521</v>
      </c>
    </row>
    <row r="230" spans="1:16" ht="12.75">
      <c r="A230" s="26" t="s">
        <v>51</v>
      </c>
      <c s="31" t="s">
        <v>480</v>
      </c>
      <c s="31" t="s">
        <v>1529</v>
      </c>
      <c s="26" t="s">
        <v>53</v>
      </c>
      <c s="32" t="s">
        <v>1530</v>
      </c>
      <c s="33" t="s">
        <v>126</v>
      </c>
      <c s="34">
        <v>220</v>
      </c>
      <c s="35">
        <v>0</v>
      </c>
      <c s="36">
        <f>ROUND(ROUND(H230,2)*ROUND(G230,3),2)</f>
      </c>
      <c s="33" t="s">
        <v>56</v>
      </c>
      <c r="O230">
        <f>(I230*21)/100</f>
      </c>
      <c t="s">
        <v>26</v>
      </c>
    </row>
    <row r="231" spans="1:5" ht="12.75">
      <c r="A231" s="37" t="s">
        <v>57</v>
      </c>
      <c r="E231" s="38" t="s">
        <v>1531</v>
      </c>
    </row>
    <row r="232" spans="1:5" ht="12.75">
      <c r="A232" s="39" t="s">
        <v>59</v>
      </c>
      <c r="E232" s="40" t="s">
        <v>1532</v>
      </c>
    </row>
    <row r="233" spans="1:5" ht="25.5">
      <c r="A233" t="s">
        <v>61</v>
      </c>
      <c r="E233" s="38" t="s">
        <v>1526</v>
      </c>
    </row>
    <row r="234" spans="1:16" ht="12.75">
      <c r="A234" s="26" t="s">
        <v>51</v>
      </c>
      <c s="31" t="s">
        <v>485</v>
      </c>
      <c s="31" t="s">
        <v>1533</v>
      </c>
      <c s="26" t="s">
        <v>53</v>
      </c>
      <c s="32" t="s">
        <v>1534</v>
      </c>
      <c s="33" t="s">
        <v>126</v>
      </c>
      <c s="34">
        <v>220</v>
      </c>
      <c s="35">
        <v>0</v>
      </c>
      <c s="36">
        <f>ROUND(ROUND(H234,2)*ROUND(G234,3),2)</f>
      </c>
      <c s="33" t="s">
        <v>56</v>
      </c>
      <c r="O234">
        <f>(I234*21)/100</f>
      </c>
      <c t="s">
        <v>26</v>
      </c>
    </row>
    <row r="235" spans="1:5" ht="12.75">
      <c r="A235" s="37" t="s">
        <v>57</v>
      </c>
      <c r="E235" s="38" t="s">
        <v>1531</v>
      </c>
    </row>
    <row r="236" spans="1:5" ht="12.75">
      <c r="A236" s="39" t="s">
        <v>59</v>
      </c>
      <c r="E236" s="40" t="s">
        <v>1532</v>
      </c>
    </row>
    <row r="237" spans="1:5" ht="25.5">
      <c r="A237" t="s">
        <v>61</v>
      </c>
      <c r="E237" s="38" t="s">
        <v>1521</v>
      </c>
    </row>
    <row r="238" spans="1:16" ht="12.75">
      <c r="A238" s="26" t="s">
        <v>51</v>
      </c>
      <c s="31" t="s">
        <v>489</v>
      </c>
      <c s="31" t="s">
        <v>1535</v>
      </c>
      <c s="26" t="s">
        <v>53</v>
      </c>
      <c s="32" t="s">
        <v>1536</v>
      </c>
      <c s="33" t="s">
        <v>72</v>
      </c>
      <c s="34">
        <v>8</v>
      </c>
      <c s="35">
        <v>0</v>
      </c>
      <c s="36">
        <f>ROUND(ROUND(H238,2)*ROUND(G238,3),2)</f>
      </c>
      <c s="33" t="s">
        <v>56</v>
      </c>
      <c r="O238">
        <f>(I238*21)/100</f>
      </c>
      <c t="s">
        <v>26</v>
      </c>
    </row>
    <row r="239" spans="1:5" ht="12.75">
      <c r="A239" s="37" t="s">
        <v>57</v>
      </c>
      <c r="E239" s="38" t="s">
        <v>1537</v>
      </c>
    </row>
    <row r="240" spans="1:5" ht="12.75">
      <c r="A240" s="39" t="s">
        <v>59</v>
      </c>
      <c r="E240" s="40" t="s">
        <v>1538</v>
      </c>
    </row>
    <row r="241" spans="1:5" ht="38.25">
      <c r="A241" t="s">
        <v>61</v>
      </c>
      <c r="E241" s="38" t="s">
        <v>1539</v>
      </c>
    </row>
    <row r="242" spans="1:16" ht="12.75">
      <c r="A242" s="26" t="s">
        <v>51</v>
      </c>
      <c s="31" t="s">
        <v>491</v>
      </c>
      <c s="31" t="s">
        <v>1540</v>
      </c>
      <c s="26" t="s">
        <v>53</v>
      </c>
      <c s="32" t="s">
        <v>1541</v>
      </c>
      <c s="33" t="s">
        <v>72</v>
      </c>
      <c s="34">
        <v>4</v>
      </c>
      <c s="35">
        <v>0</v>
      </c>
      <c s="36">
        <f>ROUND(ROUND(H242,2)*ROUND(G242,3),2)</f>
      </c>
      <c s="33" t="s">
        <v>56</v>
      </c>
      <c r="O242">
        <f>(I242*21)/100</f>
      </c>
      <c t="s">
        <v>26</v>
      </c>
    </row>
    <row r="243" spans="1:5" ht="12.75">
      <c r="A243" s="37" t="s">
        <v>57</v>
      </c>
      <c r="E243" s="38" t="s">
        <v>36</v>
      </c>
    </row>
    <row r="244" spans="1:5" ht="12.75">
      <c r="A244" s="39" t="s">
        <v>59</v>
      </c>
      <c r="E244" s="40" t="s">
        <v>263</v>
      </c>
    </row>
    <row r="245" spans="1:5" ht="38.25">
      <c r="A245" t="s">
        <v>61</v>
      </c>
      <c r="E245" s="38" t="s">
        <v>1539</v>
      </c>
    </row>
    <row r="246" spans="1:16" ht="12.75">
      <c r="A246" s="26" t="s">
        <v>51</v>
      </c>
      <c s="31" t="s">
        <v>496</v>
      </c>
      <c s="31" t="s">
        <v>1542</v>
      </c>
      <c s="26" t="s">
        <v>53</v>
      </c>
      <c s="32" t="s">
        <v>1543</v>
      </c>
      <c s="33" t="s">
        <v>72</v>
      </c>
      <c s="34">
        <v>8</v>
      </c>
      <c s="35">
        <v>0</v>
      </c>
      <c s="36">
        <f>ROUND(ROUND(H246,2)*ROUND(G246,3),2)</f>
      </c>
      <c s="33" t="s">
        <v>56</v>
      </c>
      <c r="O246">
        <f>(I246*21)/100</f>
      </c>
      <c t="s">
        <v>26</v>
      </c>
    </row>
    <row r="247" spans="1:5" ht="12.75">
      <c r="A247" s="37" t="s">
        <v>57</v>
      </c>
      <c r="E247" s="38" t="s">
        <v>117</v>
      </c>
    </row>
    <row r="248" spans="1:5" ht="12.75">
      <c r="A248" s="39" t="s">
        <v>59</v>
      </c>
      <c r="E248" s="40" t="s">
        <v>81</v>
      </c>
    </row>
    <row r="249" spans="1:5" ht="12.75">
      <c r="A249" t="s">
        <v>61</v>
      </c>
      <c r="E249" s="38" t="s">
        <v>53</v>
      </c>
    </row>
    <row r="250" spans="1:16" ht="12.75">
      <c r="A250" s="26" t="s">
        <v>51</v>
      </c>
      <c s="31" t="s">
        <v>501</v>
      </c>
      <c s="31" t="s">
        <v>1544</v>
      </c>
      <c s="26" t="s">
        <v>53</v>
      </c>
      <c s="32" t="s">
        <v>1545</v>
      </c>
      <c s="33" t="s">
        <v>126</v>
      </c>
      <c s="34">
        <v>254</v>
      </c>
      <c s="35">
        <v>0</v>
      </c>
      <c s="36">
        <f>ROUND(ROUND(H250,2)*ROUND(G250,3),2)</f>
      </c>
      <c s="33" t="s">
        <v>56</v>
      </c>
      <c r="O250">
        <f>(I250*21)/100</f>
      </c>
      <c t="s">
        <v>26</v>
      </c>
    </row>
    <row r="251" spans="1:5" ht="12.75">
      <c r="A251" s="37" t="s">
        <v>57</v>
      </c>
      <c r="E251" s="38" t="s">
        <v>1546</v>
      </c>
    </row>
    <row r="252" spans="1:5" ht="12.75">
      <c r="A252" s="39" t="s">
        <v>59</v>
      </c>
      <c r="E252" s="40" t="s">
        <v>1547</v>
      </c>
    </row>
    <row r="253" spans="1:5" ht="12.75">
      <c r="A253" t="s">
        <v>61</v>
      </c>
      <c r="E253" s="38" t="s">
        <v>53</v>
      </c>
    </row>
    <row r="254" spans="1:18" ht="12.75" customHeight="1">
      <c r="A254" s="6" t="s">
        <v>49</v>
      </c>
      <c s="6"/>
      <c s="42" t="s">
        <v>1548</v>
      </c>
      <c s="6"/>
      <c s="29" t="s">
        <v>1549</v>
      </c>
      <c s="6"/>
      <c s="6"/>
      <c s="6"/>
      <c s="43">
        <f>0+Q254</f>
      </c>
      <c s="6"/>
      <c r="O254">
        <f>0+R254</f>
      </c>
      <c r="Q254">
        <f>0+I255</f>
      </c>
      <c>
        <f>0+O255</f>
      </c>
    </row>
    <row r="255" spans="1:16" ht="12.75">
      <c r="A255" s="26" t="s">
        <v>51</v>
      </c>
      <c s="31" t="s">
        <v>507</v>
      </c>
      <c s="31" t="s">
        <v>1550</v>
      </c>
      <c s="26" t="s">
        <v>53</v>
      </c>
      <c s="32" t="s">
        <v>1551</v>
      </c>
      <c s="33" t="s">
        <v>629</v>
      </c>
      <c s="34">
        <v>50</v>
      </c>
      <c s="35">
        <v>0</v>
      </c>
      <c s="36">
        <f>ROUND(ROUND(H255,2)*ROUND(G255,3),2)</f>
      </c>
      <c s="33" t="s">
        <v>56</v>
      </c>
      <c r="O255">
        <f>(I255*21)/100</f>
      </c>
      <c t="s">
        <v>26</v>
      </c>
    </row>
    <row r="256" spans="1:5" ht="12.75">
      <c r="A256" s="37" t="s">
        <v>57</v>
      </c>
      <c r="E256" s="38" t="s">
        <v>464</v>
      </c>
    </row>
    <row r="257" spans="1:5" ht="12.75">
      <c r="A257" s="39" t="s">
        <v>59</v>
      </c>
      <c r="E257" s="40" t="s">
        <v>1316</v>
      </c>
    </row>
    <row r="258" spans="1:5" ht="255">
      <c r="A258" t="s">
        <v>61</v>
      </c>
      <c r="E258" s="38" t="s">
        <v>1552</v>
      </c>
    </row>
    <row r="259" spans="1:18" ht="12.75" customHeight="1">
      <c r="A259" s="6" t="s">
        <v>49</v>
      </c>
      <c s="6"/>
      <c s="42" t="s">
        <v>1553</v>
      </c>
      <c s="6"/>
      <c s="29" t="s">
        <v>1554</v>
      </c>
      <c s="6"/>
      <c s="6"/>
      <c s="6"/>
      <c s="43">
        <f>0+Q259</f>
      </c>
      <c s="6"/>
      <c r="O259">
        <f>0+R259</f>
      </c>
      <c r="Q259">
        <f>0+I260+I264+I268</f>
      </c>
      <c>
        <f>0+O260+O264+O268</f>
      </c>
    </row>
    <row r="260" spans="1:16" ht="12.75">
      <c r="A260" s="26" t="s">
        <v>51</v>
      </c>
      <c s="31" t="s">
        <v>513</v>
      </c>
      <c s="31" t="s">
        <v>1555</v>
      </c>
      <c s="26" t="s">
        <v>53</v>
      </c>
      <c s="32" t="s">
        <v>1556</v>
      </c>
      <c s="33" t="s">
        <v>126</v>
      </c>
      <c s="34">
        <v>30</v>
      </c>
      <c s="35">
        <v>0</v>
      </c>
      <c s="36">
        <f>ROUND(ROUND(H260,2)*ROUND(G260,3),2)</f>
      </c>
      <c s="33" t="s">
        <v>56</v>
      </c>
      <c r="O260">
        <f>(I260*21)/100</f>
      </c>
      <c t="s">
        <v>26</v>
      </c>
    </row>
    <row r="261" spans="1:5" ht="25.5">
      <c r="A261" s="37" t="s">
        <v>57</v>
      </c>
      <c r="E261" s="38" t="s">
        <v>1557</v>
      </c>
    </row>
    <row r="262" spans="1:5" ht="38.25">
      <c r="A262" s="39" t="s">
        <v>59</v>
      </c>
      <c r="E262" s="40" t="s">
        <v>1558</v>
      </c>
    </row>
    <row r="263" spans="1:5" ht="12.75">
      <c r="A263" t="s">
        <v>61</v>
      </c>
      <c r="E263" s="38" t="s">
        <v>53</v>
      </c>
    </row>
    <row r="264" spans="1:16" ht="12.75">
      <c r="A264" s="26" t="s">
        <v>51</v>
      </c>
      <c s="31" t="s">
        <v>516</v>
      </c>
      <c s="31" t="s">
        <v>1559</v>
      </c>
      <c s="26" t="s">
        <v>53</v>
      </c>
      <c s="32" t="s">
        <v>1560</v>
      </c>
      <c s="33" t="s">
        <v>126</v>
      </c>
      <c s="34">
        <v>24.5</v>
      </c>
      <c s="35">
        <v>0</v>
      </c>
      <c s="36">
        <f>ROUND(ROUND(H264,2)*ROUND(G264,3),2)</f>
      </c>
      <c s="33" t="s">
        <v>56</v>
      </c>
      <c r="O264">
        <f>(I264*21)/100</f>
      </c>
      <c t="s">
        <v>26</v>
      </c>
    </row>
    <row r="265" spans="1:5" ht="12.75">
      <c r="A265" s="37" t="s">
        <v>57</v>
      </c>
      <c r="E265" s="38" t="s">
        <v>1561</v>
      </c>
    </row>
    <row r="266" spans="1:5" ht="12.75">
      <c r="A266" s="39" t="s">
        <v>59</v>
      </c>
      <c r="E266" s="40" t="s">
        <v>1562</v>
      </c>
    </row>
    <row r="267" spans="1:5" ht="12.75">
      <c r="A267" t="s">
        <v>61</v>
      </c>
      <c r="E267" s="38" t="s">
        <v>53</v>
      </c>
    </row>
    <row r="268" spans="1:16" ht="12.75">
      <c r="A268" s="26" t="s">
        <v>51</v>
      </c>
      <c s="31" t="s">
        <v>522</v>
      </c>
      <c s="31" t="s">
        <v>1563</v>
      </c>
      <c s="26" t="s">
        <v>53</v>
      </c>
      <c s="32" t="s">
        <v>1564</v>
      </c>
      <c s="33" t="s">
        <v>126</v>
      </c>
      <c s="34">
        <v>183</v>
      </c>
      <c s="35">
        <v>0</v>
      </c>
      <c s="36">
        <f>ROUND(ROUND(H268,2)*ROUND(G268,3),2)</f>
      </c>
      <c s="33" t="s">
        <v>56</v>
      </c>
      <c r="O268">
        <f>(I268*21)/100</f>
      </c>
      <c t="s">
        <v>26</v>
      </c>
    </row>
    <row r="269" spans="1:5" ht="12.75">
      <c r="A269" s="37" t="s">
        <v>57</v>
      </c>
      <c r="E269" s="38" t="s">
        <v>1565</v>
      </c>
    </row>
    <row r="270" spans="1:5" ht="12.75">
      <c r="A270" s="39" t="s">
        <v>59</v>
      </c>
      <c r="E270" s="40" t="s">
        <v>1566</v>
      </c>
    </row>
    <row r="271" spans="1:5" ht="12.75">
      <c r="A271" t="s">
        <v>61</v>
      </c>
      <c r="E271" s="38" t="s">
        <v>53</v>
      </c>
    </row>
    <row r="272" spans="1:18" ht="12.75" customHeight="1">
      <c r="A272" s="6" t="s">
        <v>49</v>
      </c>
      <c s="6"/>
      <c s="42" t="s">
        <v>1081</v>
      </c>
      <c s="6"/>
      <c s="29" t="s">
        <v>1082</v>
      </c>
      <c s="6"/>
      <c s="6"/>
      <c s="6"/>
      <c s="43">
        <f>0+Q272</f>
      </c>
      <c s="6"/>
      <c r="O272">
        <f>0+R272</f>
      </c>
      <c r="Q272">
        <f>0+I273</f>
      </c>
      <c>
        <f>0+O273</f>
      </c>
    </row>
    <row r="273" spans="1:16" ht="12.75">
      <c r="A273" s="26" t="s">
        <v>51</v>
      </c>
      <c s="31" t="s">
        <v>528</v>
      </c>
      <c s="31" t="s">
        <v>1567</v>
      </c>
      <c s="26" t="s">
        <v>53</v>
      </c>
      <c s="32" t="s">
        <v>1568</v>
      </c>
      <c s="33" t="s">
        <v>126</v>
      </c>
      <c s="34">
        <v>9.5</v>
      </c>
      <c s="35">
        <v>0</v>
      </c>
      <c s="36">
        <f>ROUND(ROUND(H273,2)*ROUND(G273,3),2)</f>
      </c>
      <c s="33" t="s">
        <v>56</v>
      </c>
      <c r="O273">
        <f>(I273*21)/100</f>
      </c>
      <c t="s">
        <v>26</v>
      </c>
    </row>
    <row r="274" spans="1:5" ht="12.75">
      <c r="A274" s="37" t="s">
        <v>57</v>
      </c>
      <c r="E274" s="38" t="s">
        <v>1569</v>
      </c>
    </row>
    <row r="275" spans="1:5" ht="12.75">
      <c r="A275" s="39" t="s">
        <v>59</v>
      </c>
      <c r="E275" s="40" t="s">
        <v>1570</v>
      </c>
    </row>
    <row r="276" spans="1:5" ht="25.5">
      <c r="A276" t="s">
        <v>61</v>
      </c>
      <c r="E276" s="38" t="s">
        <v>1571</v>
      </c>
    </row>
    <row r="277" spans="1:18" ht="12.75" customHeight="1">
      <c r="A277" s="6" t="s">
        <v>49</v>
      </c>
      <c s="6"/>
      <c s="42" t="s">
        <v>1572</v>
      </c>
      <c s="6"/>
      <c s="29" t="s">
        <v>1573</v>
      </c>
      <c s="6"/>
      <c s="6"/>
      <c s="6"/>
      <c s="43">
        <f>0+Q277</f>
      </c>
      <c s="6"/>
      <c r="O277">
        <f>0+R277</f>
      </c>
      <c r="Q277">
        <f>0+I278</f>
      </c>
      <c>
        <f>0+O278</f>
      </c>
    </row>
    <row r="278" spans="1:16" ht="12.75">
      <c r="A278" s="26" t="s">
        <v>51</v>
      </c>
      <c s="31" t="s">
        <v>533</v>
      </c>
      <c s="31" t="s">
        <v>1574</v>
      </c>
      <c s="26" t="s">
        <v>53</v>
      </c>
      <c s="32" t="s">
        <v>1575</v>
      </c>
      <c s="33" t="s">
        <v>55</v>
      </c>
      <c s="34">
        <v>1.091</v>
      </c>
      <c s="35">
        <v>0</v>
      </c>
      <c s="36">
        <f>ROUND(ROUND(H278,2)*ROUND(G278,3),2)</f>
      </c>
      <c s="33" t="s">
        <v>56</v>
      </c>
      <c r="O278">
        <f>(I278*21)/100</f>
      </c>
      <c t="s">
        <v>26</v>
      </c>
    </row>
    <row r="279" spans="1:5" ht="12.75">
      <c r="A279" s="37" t="s">
        <v>57</v>
      </c>
      <c r="E279" s="38" t="s">
        <v>1576</v>
      </c>
    </row>
    <row r="280" spans="1:5" ht="12.75">
      <c r="A280" s="39" t="s">
        <v>59</v>
      </c>
      <c r="E280" s="40" t="s">
        <v>1577</v>
      </c>
    </row>
    <row r="281" spans="1:5" ht="12.75">
      <c r="A281" t="s">
        <v>61</v>
      </c>
      <c r="E281" s="38" t="s">
        <v>53</v>
      </c>
    </row>
    <row r="282" spans="1:18" ht="12.75" customHeight="1">
      <c r="A282" s="6" t="s">
        <v>49</v>
      </c>
      <c s="6"/>
      <c s="42" t="s">
        <v>1578</v>
      </c>
      <c s="6"/>
      <c s="29" t="s">
        <v>1579</v>
      </c>
      <c s="6"/>
      <c s="6"/>
      <c s="6"/>
      <c s="43">
        <f>0+Q282</f>
      </c>
      <c s="6"/>
      <c r="O282">
        <f>0+R282</f>
      </c>
      <c r="Q282">
        <f>0+I283</f>
      </c>
      <c>
        <f>0+O283</f>
      </c>
    </row>
    <row r="283" spans="1:16" ht="12.75">
      <c r="A283" s="26" t="s">
        <v>51</v>
      </c>
      <c s="31" t="s">
        <v>536</v>
      </c>
      <c s="31" t="s">
        <v>1580</v>
      </c>
      <c s="26" t="s">
        <v>53</v>
      </c>
      <c s="32" t="s">
        <v>1581</v>
      </c>
      <c s="33" t="s">
        <v>55</v>
      </c>
      <c s="34">
        <v>9.724</v>
      </c>
      <c s="35">
        <v>0</v>
      </c>
      <c s="36">
        <f>ROUND(ROUND(H283,2)*ROUND(G283,3),2)</f>
      </c>
      <c s="33" t="s">
        <v>56</v>
      </c>
      <c r="O283">
        <f>(I283*21)/100</f>
      </c>
      <c t="s">
        <v>26</v>
      </c>
    </row>
    <row r="284" spans="1:5" ht="12.75">
      <c r="A284" s="37" t="s">
        <v>57</v>
      </c>
      <c r="E284" s="38" t="s">
        <v>53</v>
      </c>
    </row>
    <row r="285" spans="1:5" ht="12.75">
      <c r="A285" s="39" t="s">
        <v>59</v>
      </c>
      <c r="E285" s="40" t="s">
        <v>1582</v>
      </c>
    </row>
    <row r="286" spans="1:5" ht="76.5">
      <c r="A286" t="s">
        <v>61</v>
      </c>
      <c r="E286" s="38" t="s">
        <v>1583</v>
      </c>
    </row>
    <row r="287" spans="1:18" ht="12.75" customHeight="1">
      <c r="A287" s="6" t="s">
        <v>49</v>
      </c>
      <c s="6"/>
      <c s="42" t="s">
        <v>126</v>
      </c>
      <c s="6"/>
      <c s="29" t="s">
        <v>1584</v>
      </c>
      <c s="6"/>
      <c s="6"/>
      <c s="6"/>
      <c s="43">
        <f>0+Q287</f>
      </c>
      <c s="6"/>
      <c r="O287">
        <f>0+R287</f>
      </c>
      <c r="Q287">
        <f>0+I288+I292+I296+I300+I304+I308+I312+I316+I320+I324+I328+I332+I336+I340+I344+I348+I352+I356+I360+I364+I368+I372+I376+I380+I384+I388+I392+I396+I400+I404+I408+I412+I416+I420+I424+I428+I432+I436+I440+I444+I448</f>
      </c>
      <c>
        <f>0+O288+O292+O296+O300+O304+O308+O312+O316+O320+O324+O328+O332+O336+O340+O344+O348+O352+O356+O360+O364+O368+O372+O376+O380+O384+O388+O392+O396+O400+O404+O408+O412+O416+O420+O424+O428+O432+O436+O440+O444+O448</f>
      </c>
    </row>
    <row r="288" spans="1:16" ht="12.75">
      <c r="A288" s="26" t="s">
        <v>51</v>
      </c>
      <c s="31" t="s">
        <v>541</v>
      </c>
      <c s="31" t="s">
        <v>1585</v>
      </c>
      <c s="26" t="s">
        <v>53</v>
      </c>
      <c s="32" t="s">
        <v>1586</v>
      </c>
      <c s="33" t="s">
        <v>72</v>
      </c>
      <c s="34">
        <v>2</v>
      </c>
      <c s="35">
        <v>0</v>
      </c>
      <c s="36">
        <f>ROUND(ROUND(H288,2)*ROUND(G288,3),2)</f>
      </c>
      <c s="33" t="s">
        <v>56</v>
      </c>
      <c r="O288">
        <f>(I288*21)/100</f>
      </c>
      <c t="s">
        <v>26</v>
      </c>
    </row>
    <row r="289" spans="1:5" ht="12.75">
      <c r="A289" s="37" t="s">
        <v>57</v>
      </c>
      <c r="E289" s="38" t="s">
        <v>26</v>
      </c>
    </row>
    <row r="290" spans="1:5" ht="12.75">
      <c r="A290" s="39" t="s">
        <v>59</v>
      </c>
      <c r="E290" s="40" t="s">
        <v>872</v>
      </c>
    </row>
    <row r="291" spans="1:5" ht="89.25">
      <c r="A291" t="s">
        <v>61</v>
      </c>
      <c r="E291" s="38" t="s">
        <v>1587</v>
      </c>
    </row>
    <row r="292" spans="1:16" ht="12.75">
      <c r="A292" s="26" t="s">
        <v>51</v>
      </c>
      <c s="31" t="s">
        <v>545</v>
      </c>
      <c s="31" t="s">
        <v>1588</v>
      </c>
      <c s="26" t="s">
        <v>53</v>
      </c>
      <c s="32" t="s">
        <v>1589</v>
      </c>
      <c s="33" t="s">
        <v>72</v>
      </c>
      <c s="34">
        <v>2</v>
      </c>
      <c s="35">
        <v>0</v>
      </c>
      <c s="36">
        <f>ROUND(ROUND(H292,2)*ROUND(G292,3),2)</f>
      </c>
      <c s="33" t="s">
        <v>56</v>
      </c>
      <c r="O292">
        <f>(I292*21)/100</f>
      </c>
      <c t="s">
        <v>26</v>
      </c>
    </row>
    <row r="293" spans="1:5" ht="12.75">
      <c r="A293" s="37" t="s">
        <v>57</v>
      </c>
      <c r="E293" s="38" t="s">
        <v>26</v>
      </c>
    </row>
    <row r="294" spans="1:5" ht="12.75">
      <c r="A294" s="39" t="s">
        <v>59</v>
      </c>
      <c r="E294" s="40" t="s">
        <v>872</v>
      </c>
    </row>
    <row r="295" spans="1:5" ht="89.25">
      <c r="A295" t="s">
        <v>61</v>
      </c>
      <c r="E295" s="38" t="s">
        <v>1587</v>
      </c>
    </row>
    <row r="296" spans="1:16" ht="12.75">
      <c r="A296" s="26" t="s">
        <v>51</v>
      </c>
      <c s="31" t="s">
        <v>549</v>
      </c>
      <c s="31" t="s">
        <v>1590</v>
      </c>
      <c s="26" t="s">
        <v>53</v>
      </c>
      <c s="32" t="s">
        <v>1591</v>
      </c>
      <c s="33" t="s">
        <v>126</v>
      </c>
      <c s="34">
        <v>228</v>
      </c>
      <c s="35">
        <v>0</v>
      </c>
      <c s="36">
        <f>ROUND(ROUND(H296,2)*ROUND(G296,3),2)</f>
      </c>
      <c s="33" t="s">
        <v>56</v>
      </c>
      <c r="O296">
        <f>(I296*21)/100</f>
      </c>
      <c t="s">
        <v>26</v>
      </c>
    </row>
    <row r="297" spans="1:5" ht="12.75">
      <c r="A297" s="37" t="s">
        <v>57</v>
      </c>
      <c r="E297" s="38" t="s">
        <v>1592</v>
      </c>
    </row>
    <row r="298" spans="1:5" ht="12.75">
      <c r="A298" s="39" t="s">
        <v>59</v>
      </c>
      <c r="E298" s="40" t="s">
        <v>1593</v>
      </c>
    </row>
    <row r="299" spans="1:5" ht="12.75">
      <c r="A299" t="s">
        <v>61</v>
      </c>
      <c r="E299" s="38" t="s">
        <v>1594</v>
      </c>
    </row>
    <row r="300" spans="1:16" ht="12.75">
      <c r="A300" s="26" t="s">
        <v>51</v>
      </c>
      <c s="31" t="s">
        <v>555</v>
      </c>
      <c s="31" t="s">
        <v>1595</v>
      </c>
      <c s="26" t="s">
        <v>53</v>
      </c>
      <c s="32" t="s">
        <v>1596</v>
      </c>
      <c s="33" t="s">
        <v>72</v>
      </c>
      <c s="34">
        <v>3</v>
      </c>
      <c s="35">
        <v>0</v>
      </c>
      <c s="36">
        <f>ROUND(ROUND(H300,2)*ROUND(G300,3),2)</f>
      </c>
      <c s="33" t="s">
        <v>56</v>
      </c>
      <c r="O300">
        <f>(I300*21)/100</f>
      </c>
      <c t="s">
        <v>26</v>
      </c>
    </row>
    <row r="301" spans="1:5" ht="12.75">
      <c r="A301" s="37" t="s">
        <v>57</v>
      </c>
      <c r="E301" s="38" t="s">
        <v>25</v>
      </c>
    </row>
    <row r="302" spans="1:5" ht="12.75">
      <c r="A302" s="39" t="s">
        <v>59</v>
      </c>
      <c r="E302" s="40" t="s">
        <v>74</v>
      </c>
    </row>
    <row r="303" spans="1:5" ht="25.5">
      <c r="A303" t="s">
        <v>61</v>
      </c>
      <c r="E303" s="38" t="s">
        <v>1597</v>
      </c>
    </row>
    <row r="304" spans="1:16" ht="12.75">
      <c r="A304" s="26" t="s">
        <v>51</v>
      </c>
      <c s="31" t="s">
        <v>562</v>
      </c>
      <c s="31" t="s">
        <v>1598</v>
      </c>
      <c s="26" t="s">
        <v>53</v>
      </c>
      <c s="32" t="s">
        <v>1599</v>
      </c>
      <c s="33" t="s">
        <v>72</v>
      </c>
      <c s="34">
        <v>11</v>
      </c>
      <c s="35">
        <v>0</v>
      </c>
      <c s="36">
        <f>ROUND(ROUND(H304,2)*ROUND(G304,3),2)</f>
      </c>
      <c s="33" t="s">
        <v>56</v>
      </c>
      <c r="O304">
        <f>(I304*21)/100</f>
      </c>
      <c t="s">
        <v>26</v>
      </c>
    </row>
    <row r="305" spans="1:5" ht="12.75">
      <c r="A305" s="37" t="s">
        <v>57</v>
      </c>
      <c r="E305" s="38" t="s">
        <v>47</v>
      </c>
    </row>
    <row r="306" spans="1:5" ht="12.75">
      <c r="A306" s="39" t="s">
        <v>59</v>
      </c>
      <c r="E306" s="40" t="s">
        <v>1600</v>
      </c>
    </row>
    <row r="307" spans="1:5" ht="12.75">
      <c r="A307" t="s">
        <v>61</v>
      </c>
      <c r="E307" s="38" t="s">
        <v>1601</v>
      </c>
    </row>
    <row r="308" spans="1:16" ht="12.75">
      <c r="A308" s="26" t="s">
        <v>51</v>
      </c>
      <c s="31" t="s">
        <v>568</v>
      </c>
      <c s="31" t="s">
        <v>1602</v>
      </c>
      <c s="26" t="s">
        <v>53</v>
      </c>
      <c s="32" t="s">
        <v>1603</v>
      </c>
      <c s="33" t="s">
        <v>72</v>
      </c>
      <c s="34">
        <v>42</v>
      </c>
      <c s="35">
        <v>0</v>
      </c>
      <c s="36">
        <f>ROUND(ROUND(H308,2)*ROUND(G308,3),2)</f>
      </c>
      <c s="33" t="s">
        <v>56</v>
      </c>
      <c r="O308">
        <f>(I308*21)/100</f>
      </c>
      <c t="s">
        <v>26</v>
      </c>
    </row>
    <row r="309" spans="1:5" ht="12.75">
      <c r="A309" s="37" t="s">
        <v>57</v>
      </c>
      <c r="E309" s="38" t="s">
        <v>423</v>
      </c>
    </row>
    <row r="310" spans="1:5" ht="12.75">
      <c r="A310" s="39" t="s">
        <v>59</v>
      </c>
      <c r="E310" s="40" t="s">
        <v>1398</v>
      </c>
    </row>
    <row r="311" spans="1:5" ht="12.75">
      <c r="A311" t="s">
        <v>61</v>
      </c>
      <c r="E311" s="38" t="s">
        <v>1604</v>
      </c>
    </row>
    <row r="312" spans="1:16" ht="12.75">
      <c r="A312" s="26" t="s">
        <v>51</v>
      </c>
      <c s="31" t="s">
        <v>574</v>
      </c>
      <c s="31" t="s">
        <v>1605</v>
      </c>
      <c s="26" t="s">
        <v>53</v>
      </c>
      <c s="32" t="s">
        <v>1606</v>
      </c>
      <c s="33" t="s">
        <v>72</v>
      </c>
      <c s="34">
        <v>1</v>
      </c>
      <c s="35">
        <v>0</v>
      </c>
      <c s="36">
        <f>ROUND(ROUND(H312,2)*ROUND(G312,3),2)</f>
      </c>
      <c s="33" t="s">
        <v>56</v>
      </c>
      <c r="O312">
        <f>(I312*21)/100</f>
      </c>
      <c t="s">
        <v>26</v>
      </c>
    </row>
    <row r="313" spans="1:5" ht="12.75">
      <c r="A313" s="37" t="s">
        <v>57</v>
      </c>
      <c r="E313" s="38" t="s">
        <v>32</v>
      </c>
    </row>
    <row r="314" spans="1:5" ht="12.75">
      <c r="A314" s="39" t="s">
        <v>59</v>
      </c>
      <c r="E314" s="40" t="s">
        <v>254</v>
      </c>
    </row>
    <row r="315" spans="1:5" ht="12.75">
      <c r="A315" t="s">
        <v>61</v>
      </c>
      <c r="E315" s="38" t="s">
        <v>1604</v>
      </c>
    </row>
    <row r="316" spans="1:16" ht="12.75">
      <c r="A316" s="26" t="s">
        <v>51</v>
      </c>
      <c s="31" t="s">
        <v>577</v>
      </c>
      <c s="31" t="s">
        <v>1607</v>
      </c>
      <c s="26" t="s">
        <v>53</v>
      </c>
      <c s="32" t="s">
        <v>1608</v>
      </c>
      <c s="33" t="s">
        <v>126</v>
      </c>
      <c s="34">
        <v>33</v>
      </c>
      <c s="35">
        <v>0</v>
      </c>
      <c s="36">
        <f>ROUND(ROUND(H316,2)*ROUND(G316,3),2)</f>
      </c>
      <c s="33" t="s">
        <v>56</v>
      </c>
      <c r="O316">
        <f>(I316*21)/100</f>
      </c>
      <c t="s">
        <v>26</v>
      </c>
    </row>
    <row r="317" spans="1:5" ht="25.5">
      <c r="A317" s="37" t="s">
        <v>57</v>
      </c>
      <c r="E317" s="38" t="s">
        <v>1609</v>
      </c>
    </row>
    <row r="318" spans="1:5" ht="38.25">
      <c r="A318" s="39" t="s">
        <v>59</v>
      </c>
      <c r="E318" s="40" t="s">
        <v>1610</v>
      </c>
    </row>
    <row r="319" spans="1:5" ht="63.75">
      <c r="A319" t="s">
        <v>61</v>
      </c>
      <c r="E319" s="38" t="s">
        <v>1611</v>
      </c>
    </row>
    <row r="320" spans="1:16" ht="12.75">
      <c r="A320" s="26" t="s">
        <v>51</v>
      </c>
      <c s="31" t="s">
        <v>580</v>
      </c>
      <c s="31" t="s">
        <v>1612</v>
      </c>
      <c s="26" t="s">
        <v>53</v>
      </c>
      <c s="32" t="s">
        <v>1613</v>
      </c>
      <c s="33" t="s">
        <v>126</v>
      </c>
      <c s="34">
        <v>4.4</v>
      </c>
      <c s="35">
        <v>0</v>
      </c>
      <c s="36">
        <f>ROUND(ROUND(H320,2)*ROUND(G320,3),2)</f>
      </c>
      <c s="33" t="s">
        <v>56</v>
      </c>
      <c r="O320">
        <f>(I320*21)/100</f>
      </c>
      <c t="s">
        <v>26</v>
      </c>
    </row>
    <row r="321" spans="1:5" ht="25.5">
      <c r="A321" s="37" t="s">
        <v>57</v>
      </c>
      <c r="E321" s="38" t="s">
        <v>1614</v>
      </c>
    </row>
    <row r="322" spans="1:5" ht="38.25">
      <c r="A322" s="39" t="s">
        <v>59</v>
      </c>
      <c r="E322" s="40" t="s">
        <v>1615</v>
      </c>
    </row>
    <row r="323" spans="1:5" ht="63.75">
      <c r="A323" t="s">
        <v>61</v>
      </c>
      <c r="E323" s="38" t="s">
        <v>1616</v>
      </c>
    </row>
    <row r="324" spans="1:16" ht="12.75">
      <c r="A324" s="26" t="s">
        <v>51</v>
      </c>
      <c s="31" t="s">
        <v>585</v>
      </c>
      <c s="31" t="s">
        <v>1617</v>
      </c>
      <c s="26" t="s">
        <v>53</v>
      </c>
      <c s="32" t="s">
        <v>1618</v>
      </c>
      <c s="33" t="s">
        <v>126</v>
      </c>
      <c s="34">
        <v>37.4</v>
      </c>
      <c s="35">
        <v>0</v>
      </c>
      <c s="36">
        <f>ROUND(ROUND(H324,2)*ROUND(G324,3),2)</f>
      </c>
      <c s="33" t="s">
        <v>56</v>
      </c>
      <c r="O324">
        <f>(I324*21)/100</f>
      </c>
      <c t="s">
        <v>26</v>
      </c>
    </row>
    <row r="325" spans="1:5" ht="25.5">
      <c r="A325" s="37" t="s">
        <v>57</v>
      </c>
      <c r="E325" s="38" t="s">
        <v>1619</v>
      </c>
    </row>
    <row r="326" spans="1:5" ht="38.25">
      <c r="A326" s="39" t="s">
        <v>59</v>
      </c>
      <c r="E326" s="40" t="s">
        <v>1620</v>
      </c>
    </row>
    <row r="327" spans="1:5" ht="63.75">
      <c r="A327" t="s">
        <v>61</v>
      </c>
      <c r="E327" s="38" t="s">
        <v>1621</v>
      </c>
    </row>
    <row r="328" spans="1:16" ht="12.75">
      <c r="A328" s="26" t="s">
        <v>51</v>
      </c>
      <c s="31" t="s">
        <v>590</v>
      </c>
      <c s="31" t="s">
        <v>1622</v>
      </c>
      <c s="26" t="s">
        <v>53</v>
      </c>
      <c s="32" t="s">
        <v>1623</v>
      </c>
      <c s="33" t="s">
        <v>126</v>
      </c>
      <c s="34">
        <v>176</v>
      </c>
      <c s="35">
        <v>0</v>
      </c>
      <c s="36">
        <f>ROUND(ROUND(H328,2)*ROUND(G328,3),2)</f>
      </c>
      <c s="33" t="s">
        <v>56</v>
      </c>
      <c r="O328">
        <f>(I328*21)/100</f>
      </c>
      <c t="s">
        <v>26</v>
      </c>
    </row>
    <row r="329" spans="1:5" ht="25.5">
      <c r="A329" s="37" t="s">
        <v>57</v>
      </c>
      <c r="E329" s="38" t="s">
        <v>1624</v>
      </c>
    </row>
    <row r="330" spans="1:5" ht="38.25">
      <c r="A330" s="39" t="s">
        <v>59</v>
      </c>
      <c r="E330" s="40" t="s">
        <v>1625</v>
      </c>
    </row>
    <row r="331" spans="1:5" ht="89.25">
      <c r="A331" t="s">
        <v>61</v>
      </c>
      <c r="E331" s="38" t="s">
        <v>1626</v>
      </c>
    </row>
    <row r="332" spans="1:16" ht="12.75">
      <c r="A332" s="26" t="s">
        <v>51</v>
      </c>
      <c s="31" t="s">
        <v>593</v>
      </c>
      <c s="31" t="s">
        <v>1627</v>
      </c>
      <c s="26" t="s">
        <v>53</v>
      </c>
      <c s="32" t="s">
        <v>1628</v>
      </c>
      <c s="33" t="s">
        <v>126</v>
      </c>
      <c s="34">
        <v>28.6</v>
      </c>
      <c s="35">
        <v>0</v>
      </c>
      <c s="36">
        <f>ROUND(ROUND(H332,2)*ROUND(G332,3),2)</f>
      </c>
      <c s="33" t="s">
        <v>56</v>
      </c>
      <c r="O332">
        <f>(I332*21)/100</f>
      </c>
      <c t="s">
        <v>26</v>
      </c>
    </row>
    <row r="333" spans="1:5" ht="25.5">
      <c r="A333" s="37" t="s">
        <v>57</v>
      </c>
      <c r="E333" s="38" t="s">
        <v>1629</v>
      </c>
    </row>
    <row r="334" spans="1:5" ht="38.25">
      <c r="A334" s="39" t="s">
        <v>59</v>
      </c>
      <c r="E334" s="40" t="s">
        <v>1630</v>
      </c>
    </row>
    <row r="335" spans="1:5" ht="12.75">
      <c r="A335" t="s">
        <v>61</v>
      </c>
      <c r="E335" s="38" t="s">
        <v>53</v>
      </c>
    </row>
    <row r="336" spans="1:16" ht="12.75">
      <c r="A336" s="26" t="s">
        <v>51</v>
      </c>
      <c s="31" t="s">
        <v>596</v>
      </c>
      <c s="31" t="s">
        <v>1631</v>
      </c>
      <c s="26" t="s">
        <v>53</v>
      </c>
      <c s="32" t="s">
        <v>1632</v>
      </c>
      <c s="33" t="s">
        <v>126</v>
      </c>
      <c s="34">
        <v>15.95</v>
      </c>
      <c s="35">
        <v>0</v>
      </c>
      <c s="36">
        <f>ROUND(ROUND(H336,2)*ROUND(G336,3),2)</f>
      </c>
      <c s="33" t="s">
        <v>56</v>
      </c>
      <c r="O336">
        <f>(I336*21)/100</f>
      </c>
      <c t="s">
        <v>26</v>
      </c>
    </row>
    <row r="337" spans="1:5" ht="25.5">
      <c r="A337" s="37" t="s">
        <v>57</v>
      </c>
      <c r="E337" s="38" t="s">
        <v>1633</v>
      </c>
    </row>
    <row r="338" spans="1:5" ht="38.25">
      <c r="A338" s="39" t="s">
        <v>59</v>
      </c>
      <c r="E338" s="40" t="s">
        <v>1634</v>
      </c>
    </row>
    <row r="339" spans="1:5" ht="12.75">
      <c r="A339" t="s">
        <v>61</v>
      </c>
      <c r="E339" s="38" t="s">
        <v>53</v>
      </c>
    </row>
    <row r="340" spans="1:16" ht="12.75">
      <c r="A340" s="26" t="s">
        <v>51</v>
      </c>
      <c s="31" t="s">
        <v>599</v>
      </c>
      <c s="31" t="s">
        <v>1635</v>
      </c>
      <c s="26" t="s">
        <v>53</v>
      </c>
      <c s="32" t="s">
        <v>1636</v>
      </c>
      <c s="33" t="s">
        <v>126</v>
      </c>
      <c s="34">
        <v>13.2</v>
      </c>
      <c s="35">
        <v>0</v>
      </c>
      <c s="36">
        <f>ROUND(ROUND(H340,2)*ROUND(G340,3),2)</f>
      </c>
      <c s="33" t="s">
        <v>56</v>
      </c>
      <c r="O340">
        <f>(I340*21)/100</f>
      </c>
      <c t="s">
        <v>26</v>
      </c>
    </row>
    <row r="341" spans="1:5" ht="25.5">
      <c r="A341" s="37" t="s">
        <v>57</v>
      </c>
      <c r="E341" s="38" t="s">
        <v>1637</v>
      </c>
    </row>
    <row r="342" spans="1:5" ht="38.25">
      <c r="A342" s="39" t="s">
        <v>59</v>
      </c>
      <c r="E342" s="40" t="s">
        <v>1638</v>
      </c>
    </row>
    <row r="343" spans="1:5" ht="12.75">
      <c r="A343" t="s">
        <v>61</v>
      </c>
      <c r="E343" s="38" t="s">
        <v>53</v>
      </c>
    </row>
    <row r="344" spans="1:16" ht="12.75">
      <c r="A344" s="26" t="s">
        <v>51</v>
      </c>
      <c s="31" t="s">
        <v>605</v>
      </c>
      <c s="31" t="s">
        <v>1639</v>
      </c>
      <c s="26" t="s">
        <v>53</v>
      </c>
      <c s="32" t="s">
        <v>1640</v>
      </c>
      <c s="33" t="s">
        <v>72</v>
      </c>
      <c s="34">
        <v>17</v>
      </c>
      <c s="35">
        <v>0</v>
      </c>
      <c s="36">
        <f>ROUND(ROUND(H344,2)*ROUND(G344,3),2)</f>
      </c>
      <c s="33" t="s">
        <v>56</v>
      </c>
      <c r="O344">
        <f>(I344*21)/100</f>
      </c>
      <c t="s">
        <v>26</v>
      </c>
    </row>
    <row r="345" spans="1:5" ht="12.75">
      <c r="A345" s="37" t="s">
        <v>57</v>
      </c>
      <c r="E345" s="38" t="s">
        <v>287</v>
      </c>
    </row>
    <row r="346" spans="1:5" ht="12.75">
      <c r="A346" s="39" t="s">
        <v>59</v>
      </c>
      <c r="E346" s="40" t="s">
        <v>1641</v>
      </c>
    </row>
    <row r="347" spans="1:5" ht="127.5">
      <c r="A347" t="s">
        <v>61</v>
      </c>
      <c r="E347" s="38" t="s">
        <v>1642</v>
      </c>
    </row>
    <row r="348" spans="1:16" ht="12.75">
      <c r="A348" s="26" t="s">
        <v>51</v>
      </c>
      <c s="31" t="s">
        <v>611</v>
      </c>
      <c s="31" t="s">
        <v>1643</v>
      </c>
      <c s="26" t="s">
        <v>53</v>
      </c>
      <c s="32" t="s">
        <v>1644</v>
      </c>
      <c s="33" t="s">
        <v>72</v>
      </c>
      <c s="34">
        <v>14</v>
      </c>
      <c s="35">
        <v>0</v>
      </c>
      <c s="36">
        <f>ROUND(ROUND(H348,2)*ROUND(G348,3),2)</f>
      </c>
      <c s="33" t="s">
        <v>56</v>
      </c>
      <c r="O348">
        <f>(I348*21)/100</f>
      </c>
      <c t="s">
        <v>26</v>
      </c>
    </row>
    <row r="349" spans="1:5" ht="12.75">
      <c r="A349" s="37" t="s">
        <v>57</v>
      </c>
      <c r="E349" s="38" t="s">
        <v>194</v>
      </c>
    </row>
    <row r="350" spans="1:5" ht="12.75">
      <c r="A350" s="39" t="s">
        <v>59</v>
      </c>
      <c r="E350" s="40" t="s">
        <v>1645</v>
      </c>
    </row>
    <row r="351" spans="1:5" ht="127.5">
      <c r="A351" t="s">
        <v>61</v>
      </c>
      <c r="E351" s="38" t="s">
        <v>1646</v>
      </c>
    </row>
    <row r="352" spans="1:16" ht="12.75">
      <c r="A352" s="26" t="s">
        <v>51</v>
      </c>
      <c s="31" t="s">
        <v>614</v>
      </c>
      <c s="31" t="s">
        <v>1647</v>
      </c>
      <c s="26" t="s">
        <v>53</v>
      </c>
      <c s="32" t="s">
        <v>1648</v>
      </c>
      <c s="33" t="s">
        <v>72</v>
      </c>
      <c s="34">
        <v>1</v>
      </c>
      <c s="35">
        <v>0</v>
      </c>
      <c s="36">
        <f>ROUND(ROUND(H352,2)*ROUND(G352,3),2)</f>
      </c>
      <c s="33" t="s">
        <v>56</v>
      </c>
      <c r="O352">
        <f>(I352*21)/100</f>
      </c>
      <c t="s">
        <v>26</v>
      </c>
    </row>
    <row r="353" spans="1:5" ht="12.75">
      <c r="A353" s="37" t="s">
        <v>57</v>
      </c>
      <c r="E353" s="38" t="s">
        <v>32</v>
      </c>
    </row>
    <row r="354" spans="1:5" ht="12.75">
      <c r="A354" s="39" t="s">
        <v>59</v>
      </c>
      <c r="E354" s="40" t="s">
        <v>254</v>
      </c>
    </row>
    <row r="355" spans="1:5" ht="51">
      <c r="A355" t="s">
        <v>61</v>
      </c>
      <c r="E355" s="38" t="s">
        <v>1649</v>
      </c>
    </row>
    <row r="356" spans="1:16" ht="12.75">
      <c r="A356" s="26" t="s">
        <v>51</v>
      </c>
      <c s="31" t="s">
        <v>1650</v>
      </c>
      <c s="31" t="s">
        <v>1651</v>
      </c>
      <c s="26" t="s">
        <v>53</v>
      </c>
      <c s="32" t="s">
        <v>1652</v>
      </c>
      <c s="33" t="s">
        <v>72</v>
      </c>
      <c s="34">
        <v>8</v>
      </c>
      <c s="35">
        <v>0</v>
      </c>
      <c s="36">
        <f>ROUND(ROUND(H356,2)*ROUND(G356,3),2)</f>
      </c>
      <c s="33" t="s">
        <v>56</v>
      </c>
      <c r="O356">
        <f>(I356*21)/100</f>
      </c>
      <c t="s">
        <v>26</v>
      </c>
    </row>
    <row r="357" spans="1:5" ht="12.75">
      <c r="A357" s="37" t="s">
        <v>57</v>
      </c>
      <c r="E357" s="38" t="s">
        <v>117</v>
      </c>
    </row>
    <row r="358" spans="1:5" ht="12.75">
      <c r="A358" s="39" t="s">
        <v>59</v>
      </c>
      <c r="E358" s="40" t="s">
        <v>81</v>
      </c>
    </row>
    <row r="359" spans="1:5" ht="51">
      <c r="A359" t="s">
        <v>61</v>
      </c>
      <c r="E359" s="38" t="s">
        <v>1653</v>
      </c>
    </row>
    <row r="360" spans="1:16" ht="12.75">
      <c r="A360" s="26" t="s">
        <v>51</v>
      </c>
      <c s="31" t="s">
        <v>1654</v>
      </c>
      <c s="31" t="s">
        <v>1655</v>
      </c>
      <c s="26" t="s">
        <v>53</v>
      </c>
      <c s="32" t="s">
        <v>1656</v>
      </c>
      <c s="33" t="s">
        <v>72</v>
      </c>
      <c s="34">
        <v>50</v>
      </c>
      <c s="35">
        <v>0</v>
      </c>
      <c s="36">
        <f>ROUND(ROUND(H360,2)*ROUND(G360,3),2)</f>
      </c>
      <c s="33" t="s">
        <v>56</v>
      </c>
      <c r="O360">
        <f>(I360*21)/100</f>
      </c>
      <c t="s">
        <v>26</v>
      </c>
    </row>
    <row r="361" spans="1:5" ht="12.75">
      <c r="A361" s="37" t="s">
        <v>57</v>
      </c>
      <c r="E361" s="38" t="s">
        <v>464</v>
      </c>
    </row>
    <row r="362" spans="1:5" ht="12.75">
      <c r="A362" s="39" t="s">
        <v>59</v>
      </c>
      <c r="E362" s="40" t="s">
        <v>1316</v>
      </c>
    </row>
    <row r="363" spans="1:5" ht="51">
      <c r="A363" t="s">
        <v>61</v>
      </c>
      <c r="E363" s="38" t="s">
        <v>1657</v>
      </c>
    </row>
    <row r="364" spans="1:16" ht="12.75">
      <c r="A364" s="26" t="s">
        <v>51</v>
      </c>
      <c s="31" t="s">
        <v>1460</v>
      </c>
      <c s="31" t="s">
        <v>1658</v>
      </c>
      <c s="26" t="s">
        <v>53</v>
      </c>
      <c s="32" t="s">
        <v>1659</v>
      </c>
      <c s="33" t="s">
        <v>72</v>
      </c>
      <c s="34">
        <v>8</v>
      </c>
      <c s="35">
        <v>0</v>
      </c>
      <c s="36">
        <f>ROUND(ROUND(H364,2)*ROUND(G364,3),2)</f>
      </c>
      <c s="33" t="s">
        <v>56</v>
      </c>
      <c r="O364">
        <f>(I364*21)/100</f>
      </c>
      <c t="s">
        <v>26</v>
      </c>
    </row>
    <row r="365" spans="1:5" ht="12.75">
      <c r="A365" s="37" t="s">
        <v>57</v>
      </c>
      <c r="E365" s="38" t="s">
        <v>117</v>
      </c>
    </row>
    <row r="366" spans="1:5" ht="12.75">
      <c r="A366" s="39" t="s">
        <v>59</v>
      </c>
      <c r="E366" s="40" t="s">
        <v>81</v>
      </c>
    </row>
    <row r="367" spans="1:5" ht="12.75">
      <c r="A367" t="s">
        <v>61</v>
      </c>
      <c r="E367" s="38" t="s">
        <v>1660</v>
      </c>
    </row>
    <row r="368" spans="1:16" ht="12.75">
      <c r="A368" s="26" t="s">
        <v>51</v>
      </c>
      <c s="31" t="s">
        <v>1661</v>
      </c>
      <c s="31" t="s">
        <v>1662</v>
      </c>
      <c s="26" t="s">
        <v>53</v>
      </c>
      <c s="32" t="s">
        <v>1663</v>
      </c>
      <c s="33" t="s">
        <v>72</v>
      </c>
      <c s="34">
        <v>4</v>
      </c>
      <c s="35">
        <v>0</v>
      </c>
      <c s="36">
        <f>ROUND(ROUND(H368,2)*ROUND(G368,3),2)</f>
      </c>
      <c s="33" t="s">
        <v>56</v>
      </c>
      <c r="O368">
        <f>(I368*21)/100</f>
      </c>
      <c t="s">
        <v>26</v>
      </c>
    </row>
    <row r="369" spans="1:5" ht="12.75">
      <c r="A369" s="37" t="s">
        <v>57</v>
      </c>
      <c r="E369" s="38" t="s">
        <v>36</v>
      </c>
    </row>
    <row r="370" spans="1:5" ht="12.75">
      <c r="A370" s="39" t="s">
        <v>59</v>
      </c>
      <c r="E370" s="40" t="s">
        <v>263</v>
      </c>
    </row>
    <row r="371" spans="1:5" ht="12.75">
      <c r="A371" t="s">
        <v>61</v>
      </c>
      <c r="E371" s="38" t="s">
        <v>1660</v>
      </c>
    </row>
    <row r="372" spans="1:16" ht="12.75">
      <c r="A372" s="26" t="s">
        <v>51</v>
      </c>
      <c s="31" t="s">
        <v>1481</v>
      </c>
      <c s="31" t="s">
        <v>1664</v>
      </c>
      <c s="26" t="s">
        <v>53</v>
      </c>
      <c s="32" t="s">
        <v>1665</v>
      </c>
      <c s="33" t="s">
        <v>72</v>
      </c>
      <c s="34">
        <v>1</v>
      </c>
      <c s="35">
        <v>0</v>
      </c>
      <c s="36">
        <f>ROUND(ROUND(H372,2)*ROUND(G372,3),2)</f>
      </c>
      <c s="33" t="s">
        <v>56</v>
      </c>
      <c r="O372">
        <f>(I372*21)/100</f>
      </c>
      <c t="s">
        <v>26</v>
      </c>
    </row>
    <row r="373" spans="1:5" ht="12.75">
      <c r="A373" s="37" t="s">
        <v>57</v>
      </c>
      <c r="E373" s="38" t="s">
        <v>32</v>
      </c>
    </row>
    <row r="374" spans="1:5" ht="12.75">
      <c r="A374" s="39" t="s">
        <v>59</v>
      </c>
      <c r="E374" s="40" t="s">
        <v>254</v>
      </c>
    </row>
    <row r="375" spans="1:5" ht="38.25">
      <c r="A375" t="s">
        <v>61</v>
      </c>
      <c r="E375" s="38" t="s">
        <v>1666</v>
      </c>
    </row>
    <row r="376" spans="1:16" ht="12.75">
      <c r="A376" s="26" t="s">
        <v>51</v>
      </c>
      <c s="31" t="s">
        <v>1667</v>
      </c>
      <c s="31" t="s">
        <v>1668</v>
      </c>
      <c s="26" t="s">
        <v>53</v>
      </c>
      <c s="32" t="s">
        <v>1669</v>
      </c>
      <c s="33" t="s">
        <v>72</v>
      </c>
      <c s="34">
        <v>5</v>
      </c>
      <c s="35">
        <v>0</v>
      </c>
      <c s="36">
        <f>ROUND(ROUND(H376,2)*ROUND(G376,3),2)</f>
      </c>
      <c s="33" t="s">
        <v>56</v>
      </c>
      <c r="O376">
        <f>(I376*21)/100</f>
      </c>
      <c t="s">
        <v>26</v>
      </c>
    </row>
    <row r="377" spans="1:5" ht="12.75">
      <c r="A377" s="37" t="s">
        <v>57</v>
      </c>
      <c r="E377" s="38" t="s">
        <v>38</v>
      </c>
    </row>
    <row r="378" spans="1:5" ht="12.75">
      <c r="A378" s="39" t="s">
        <v>59</v>
      </c>
      <c r="E378" s="40" t="s">
        <v>1510</v>
      </c>
    </row>
    <row r="379" spans="1:5" ht="38.25">
      <c r="A379" t="s">
        <v>61</v>
      </c>
      <c r="E379" s="38" t="s">
        <v>1670</v>
      </c>
    </row>
    <row r="380" spans="1:16" ht="12.75">
      <c r="A380" s="26" t="s">
        <v>51</v>
      </c>
      <c s="31" t="s">
        <v>1503</v>
      </c>
      <c s="31" t="s">
        <v>1671</v>
      </c>
      <c s="26" t="s">
        <v>53</v>
      </c>
      <c s="32" t="s">
        <v>1672</v>
      </c>
      <c s="33" t="s">
        <v>72</v>
      </c>
      <c s="34">
        <v>1</v>
      </c>
      <c s="35">
        <v>0</v>
      </c>
      <c s="36">
        <f>ROUND(ROUND(H380,2)*ROUND(G380,3),2)</f>
      </c>
      <c s="33" t="s">
        <v>56</v>
      </c>
      <c r="O380">
        <f>(I380*21)/100</f>
      </c>
      <c t="s">
        <v>26</v>
      </c>
    </row>
    <row r="381" spans="1:5" ht="12.75">
      <c r="A381" s="37" t="s">
        <v>57</v>
      </c>
      <c r="E381" s="38" t="s">
        <v>32</v>
      </c>
    </row>
    <row r="382" spans="1:5" ht="12.75">
      <c r="A382" s="39" t="s">
        <v>59</v>
      </c>
      <c r="E382" s="40" t="s">
        <v>254</v>
      </c>
    </row>
    <row r="383" spans="1:5" ht="38.25">
      <c r="A383" t="s">
        <v>61</v>
      </c>
      <c r="E383" s="38" t="s">
        <v>1670</v>
      </c>
    </row>
    <row r="384" spans="1:16" ht="12.75">
      <c r="A384" s="26" t="s">
        <v>51</v>
      </c>
      <c s="31" t="s">
        <v>1548</v>
      </c>
      <c s="31" t="s">
        <v>1673</v>
      </c>
      <c s="26" t="s">
        <v>53</v>
      </c>
      <c s="32" t="s">
        <v>1674</v>
      </c>
      <c s="33" t="s">
        <v>72</v>
      </c>
      <c s="34">
        <v>1</v>
      </c>
      <c s="35">
        <v>0</v>
      </c>
      <c s="36">
        <f>ROUND(ROUND(H384,2)*ROUND(G384,3),2)</f>
      </c>
      <c s="33" t="s">
        <v>56</v>
      </c>
      <c r="O384">
        <f>(I384*21)/100</f>
      </c>
      <c t="s">
        <v>26</v>
      </c>
    </row>
    <row r="385" spans="1:5" ht="12.75">
      <c r="A385" s="37" t="s">
        <v>57</v>
      </c>
      <c r="E385" s="38" t="s">
        <v>32</v>
      </c>
    </row>
    <row r="386" spans="1:5" ht="12.75">
      <c r="A386" s="39" t="s">
        <v>59</v>
      </c>
      <c r="E386" s="40" t="s">
        <v>254</v>
      </c>
    </row>
    <row r="387" spans="1:5" ht="38.25">
      <c r="A387" t="s">
        <v>61</v>
      </c>
      <c r="E387" s="38" t="s">
        <v>1670</v>
      </c>
    </row>
    <row r="388" spans="1:16" ht="12.75">
      <c r="A388" s="26" t="s">
        <v>51</v>
      </c>
      <c s="31" t="s">
        <v>1675</v>
      </c>
      <c s="31" t="s">
        <v>1676</v>
      </c>
      <c s="26" t="s">
        <v>53</v>
      </c>
      <c s="32" t="s">
        <v>1677</v>
      </c>
      <c s="33" t="s">
        <v>72</v>
      </c>
      <c s="34">
        <v>4</v>
      </c>
      <c s="35">
        <v>0</v>
      </c>
      <c s="36">
        <f>ROUND(ROUND(H388,2)*ROUND(G388,3),2)</f>
      </c>
      <c s="33" t="s">
        <v>56</v>
      </c>
      <c r="O388">
        <f>(I388*21)/100</f>
      </c>
      <c t="s">
        <v>26</v>
      </c>
    </row>
    <row r="389" spans="1:5" ht="12.75">
      <c r="A389" s="37" t="s">
        <v>57</v>
      </c>
      <c r="E389" s="38" t="s">
        <v>36</v>
      </c>
    </row>
    <row r="390" spans="1:5" ht="12.75">
      <c r="A390" s="39" t="s">
        <v>59</v>
      </c>
      <c r="E390" s="40" t="s">
        <v>263</v>
      </c>
    </row>
    <row r="391" spans="1:5" ht="12.75">
      <c r="A391" t="s">
        <v>61</v>
      </c>
      <c r="E391" s="38" t="s">
        <v>1678</v>
      </c>
    </row>
    <row r="392" spans="1:16" ht="12.75">
      <c r="A392" s="26" t="s">
        <v>51</v>
      </c>
      <c s="31" t="s">
        <v>1679</v>
      </c>
      <c s="31" t="s">
        <v>1680</v>
      </c>
      <c s="26" t="s">
        <v>53</v>
      </c>
      <c s="32" t="s">
        <v>1681</v>
      </c>
      <c s="33" t="s">
        <v>72</v>
      </c>
      <c s="34">
        <v>6</v>
      </c>
      <c s="35">
        <v>0</v>
      </c>
      <c s="36">
        <f>ROUND(ROUND(H392,2)*ROUND(G392,3),2)</f>
      </c>
      <c s="33" t="s">
        <v>56</v>
      </c>
      <c r="O392">
        <f>(I392*21)/100</f>
      </c>
      <c t="s">
        <v>26</v>
      </c>
    </row>
    <row r="393" spans="1:5" ht="12.75">
      <c r="A393" s="37" t="s">
        <v>57</v>
      </c>
      <c r="E393" s="38" t="s">
        <v>40</v>
      </c>
    </row>
    <row r="394" spans="1:5" ht="12.75">
      <c r="A394" s="39" t="s">
        <v>59</v>
      </c>
      <c r="E394" s="40" t="s">
        <v>1682</v>
      </c>
    </row>
    <row r="395" spans="1:5" ht="127.5">
      <c r="A395" t="s">
        <v>61</v>
      </c>
      <c r="E395" s="38" t="s">
        <v>1683</v>
      </c>
    </row>
    <row r="396" spans="1:16" ht="12.75">
      <c r="A396" s="26" t="s">
        <v>51</v>
      </c>
      <c s="31" t="s">
        <v>1553</v>
      </c>
      <c s="31" t="s">
        <v>1684</v>
      </c>
      <c s="26" t="s">
        <v>53</v>
      </c>
      <c s="32" t="s">
        <v>1685</v>
      </c>
      <c s="33" t="s">
        <v>72</v>
      </c>
      <c s="34">
        <v>1</v>
      </c>
      <c s="35">
        <v>0</v>
      </c>
      <c s="36">
        <f>ROUND(ROUND(H396,2)*ROUND(G396,3),2)</f>
      </c>
      <c s="33" t="s">
        <v>56</v>
      </c>
      <c r="O396">
        <f>(I396*21)/100</f>
      </c>
      <c t="s">
        <v>26</v>
      </c>
    </row>
    <row r="397" spans="1:5" ht="12.75">
      <c r="A397" s="37" t="s">
        <v>57</v>
      </c>
      <c r="E397" s="38" t="s">
        <v>32</v>
      </c>
    </row>
    <row r="398" spans="1:5" ht="12.75">
      <c r="A398" s="39" t="s">
        <v>59</v>
      </c>
      <c r="E398" s="40" t="s">
        <v>254</v>
      </c>
    </row>
    <row r="399" spans="1:5" ht="127.5">
      <c r="A399" t="s">
        <v>61</v>
      </c>
      <c r="E399" s="38" t="s">
        <v>1686</v>
      </c>
    </row>
    <row r="400" spans="1:16" ht="12.75">
      <c r="A400" s="26" t="s">
        <v>51</v>
      </c>
      <c s="31" t="s">
        <v>1687</v>
      </c>
      <c s="31" t="s">
        <v>1688</v>
      </c>
      <c s="26" t="s">
        <v>53</v>
      </c>
      <c s="32" t="s">
        <v>1689</v>
      </c>
      <c s="33" t="s">
        <v>72</v>
      </c>
      <c s="34">
        <v>1</v>
      </c>
      <c s="35">
        <v>0</v>
      </c>
      <c s="36">
        <f>ROUND(ROUND(H400,2)*ROUND(G400,3),2)</f>
      </c>
      <c s="33" t="s">
        <v>56</v>
      </c>
      <c r="O400">
        <f>(I400*21)/100</f>
      </c>
      <c t="s">
        <v>26</v>
      </c>
    </row>
    <row r="401" spans="1:5" ht="12.75">
      <c r="A401" s="37" t="s">
        <v>57</v>
      </c>
      <c r="E401" s="38" t="s">
        <v>32</v>
      </c>
    </row>
    <row r="402" spans="1:5" ht="12.75">
      <c r="A402" s="39" t="s">
        <v>59</v>
      </c>
      <c r="E402" s="40" t="s">
        <v>254</v>
      </c>
    </row>
    <row r="403" spans="1:5" ht="127.5">
      <c r="A403" t="s">
        <v>61</v>
      </c>
      <c r="E403" s="38" t="s">
        <v>1690</v>
      </c>
    </row>
    <row r="404" spans="1:16" ht="12.75">
      <c r="A404" s="26" t="s">
        <v>51</v>
      </c>
      <c s="31" t="s">
        <v>1691</v>
      </c>
      <c s="31" t="s">
        <v>1692</v>
      </c>
      <c s="26" t="s">
        <v>53</v>
      </c>
      <c s="32" t="s">
        <v>1693</v>
      </c>
      <c s="33" t="s">
        <v>72</v>
      </c>
      <c s="34">
        <v>1</v>
      </c>
      <c s="35">
        <v>0</v>
      </c>
      <c s="36">
        <f>ROUND(ROUND(H404,2)*ROUND(G404,3),2)</f>
      </c>
      <c s="33" t="s">
        <v>56</v>
      </c>
      <c r="O404">
        <f>(I404*21)/100</f>
      </c>
      <c t="s">
        <v>26</v>
      </c>
    </row>
    <row r="405" spans="1:5" ht="12.75">
      <c r="A405" s="37" t="s">
        <v>57</v>
      </c>
      <c r="E405" s="38" t="s">
        <v>32</v>
      </c>
    </row>
    <row r="406" spans="1:5" ht="12.75">
      <c r="A406" s="39" t="s">
        <v>59</v>
      </c>
      <c r="E406" s="40" t="s">
        <v>254</v>
      </c>
    </row>
    <row r="407" spans="1:5" ht="204">
      <c r="A407" t="s">
        <v>61</v>
      </c>
      <c r="E407" s="38" t="s">
        <v>1694</v>
      </c>
    </row>
    <row r="408" spans="1:16" ht="12.75">
      <c r="A408" s="26" t="s">
        <v>51</v>
      </c>
      <c s="31" t="s">
        <v>1081</v>
      </c>
      <c s="31" t="s">
        <v>1695</v>
      </c>
      <c s="26" t="s">
        <v>53</v>
      </c>
      <c s="32" t="s">
        <v>1696</v>
      </c>
      <c s="33" t="s">
        <v>72</v>
      </c>
      <c s="34">
        <v>1</v>
      </c>
      <c s="35">
        <v>0</v>
      </c>
      <c s="36">
        <f>ROUND(ROUND(H408,2)*ROUND(G408,3),2)</f>
      </c>
      <c s="33" t="s">
        <v>56</v>
      </c>
      <c r="O408">
        <f>(I408*21)/100</f>
      </c>
      <c t="s">
        <v>26</v>
      </c>
    </row>
    <row r="409" spans="1:5" ht="12.75">
      <c r="A409" s="37" t="s">
        <v>57</v>
      </c>
      <c r="E409" s="38" t="s">
        <v>32</v>
      </c>
    </row>
    <row r="410" spans="1:5" ht="12.75">
      <c r="A410" s="39" t="s">
        <v>59</v>
      </c>
      <c r="E410" s="40" t="s">
        <v>254</v>
      </c>
    </row>
    <row r="411" spans="1:5" ht="204">
      <c r="A411" t="s">
        <v>61</v>
      </c>
      <c r="E411" s="38" t="s">
        <v>1694</v>
      </c>
    </row>
    <row r="412" spans="1:16" ht="12.75">
      <c r="A412" s="26" t="s">
        <v>51</v>
      </c>
      <c s="31" t="s">
        <v>1572</v>
      </c>
      <c s="31" t="s">
        <v>1697</v>
      </c>
      <c s="26" t="s">
        <v>53</v>
      </c>
      <c s="32" t="s">
        <v>1698</v>
      </c>
      <c s="33" t="s">
        <v>72</v>
      </c>
      <c s="34">
        <v>1</v>
      </c>
      <c s="35">
        <v>0</v>
      </c>
      <c s="36">
        <f>ROUND(ROUND(H412,2)*ROUND(G412,3),2)</f>
      </c>
      <c s="33" t="s">
        <v>56</v>
      </c>
      <c r="O412">
        <f>(I412*21)/100</f>
      </c>
      <c t="s">
        <v>26</v>
      </c>
    </row>
    <row r="413" spans="1:5" ht="12.75">
      <c r="A413" s="37" t="s">
        <v>57</v>
      </c>
      <c r="E413" s="38" t="s">
        <v>32</v>
      </c>
    </row>
    <row r="414" spans="1:5" ht="12.75">
      <c r="A414" s="39" t="s">
        <v>59</v>
      </c>
      <c r="E414" s="40" t="s">
        <v>254</v>
      </c>
    </row>
    <row r="415" spans="1:5" ht="140.25">
      <c r="A415" t="s">
        <v>61</v>
      </c>
      <c r="E415" s="38" t="s">
        <v>1699</v>
      </c>
    </row>
    <row r="416" spans="1:16" ht="12.75">
      <c r="A416" s="26" t="s">
        <v>51</v>
      </c>
      <c s="31" t="s">
        <v>1700</v>
      </c>
      <c s="31" t="s">
        <v>1701</v>
      </c>
      <c s="26" t="s">
        <v>53</v>
      </c>
      <c s="32" t="s">
        <v>1702</v>
      </c>
      <c s="33" t="s">
        <v>72</v>
      </c>
      <c s="34">
        <v>1</v>
      </c>
      <c s="35">
        <v>0</v>
      </c>
      <c s="36">
        <f>ROUND(ROUND(H416,2)*ROUND(G416,3),2)</f>
      </c>
      <c s="33" t="s">
        <v>56</v>
      </c>
      <c r="O416">
        <f>(I416*21)/100</f>
      </c>
      <c t="s">
        <v>26</v>
      </c>
    </row>
    <row r="417" spans="1:5" ht="12.75">
      <c r="A417" s="37" t="s">
        <v>57</v>
      </c>
      <c r="E417" s="38" t="s">
        <v>32</v>
      </c>
    </row>
    <row r="418" spans="1:5" ht="12.75">
      <c r="A418" s="39" t="s">
        <v>59</v>
      </c>
      <c r="E418" s="40" t="s">
        <v>254</v>
      </c>
    </row>
    <row r="419" spans="1:5" ht="140.25">
      <c r="A419" t="s">
        <v>61</v>
      </c>
      <c r="E419" s="38" t="s">
        <v>1699</v>
      </c>
    </row>
    <row r="420" spans="1:16" ht="12.75">
      <c r="A420" s="26" t="s">
        <v>51</v>
      </c>
      <c s="31" t="s">
        <v>1703</v>
      </c>
      <c s="31" t="s">
        <v>1704</v>
      </c>
      <c s="26" t="s">
        <v>53</v>
      </c>
      <c s="32" t="s">
        <v>1705</v>
      </c>
      <c s="33" t="s">
        <v>72</v>
      </c>
      <c s="34">
        <v>1</v>
      </c>
      <c s="35">
        <v>0</v>
      </c>
      <c s="36">
        <f>ROUND(ROUND(H420,2)*ROUND(G420,3),2)</f>
      </c>
      <c s="33" t="s">
        <v>56</v>
      </c>
      <c r="O420">
        <f>(I420*21)/100</f>
      </c>
      <c t="s">
        <v>26</v>
      </c>
    </row>
    <row r="421" spans="1:5" ht="12.75">
      <c r="A421" s="37" t="s">
        <v>57</v>
      </c>
      <c r="E421" s="38" t="s">
        <v>32</v>
      </c>
    </row>
    <row r="422" spans="1:5" ht="12.75">
      <c r="A422" s="39" t="s">
        <v>59</v>
      </c>
      <c r="E422" s="40" t="s">
        <v>254</v>
      </c>
    </row>
    <row r="423" spans="1:5" ht="140.25">
      <c r="A423" t="s">
        <v>61</v>
      </c>
      <c r="E423" s="38" t="s">
        <v>1699</v>
      </c>
    </row>
    <row r="424" spans="1:16" ht="12.75">
      <c r="A424" s="26" t="s">
        <v>51</v>
      </c>
      <c s="31" t="s">
        <v>1499</v>
      </c>
      <c s="31" t="s">
        <v>1706</v>
      </c>
      <c s="26" t="s">
        <v>53</v>
      </c>
      <c s="32" t="s">
        <v>1707</v>
      </c>
      <c s="33" t="s">
        <v>72</v>
      </c>
      <c s="34">
        <v>16</v>
      </c>
      <c s="35">
        <v>0</v>
      </c>
      <c s="36">
        <f>ROUND(ROUND(H424,2)*ROUND(G424,3),2)</f>
      </c>
      <c s="33" t="s">
        <v>56</v>
      </c>
      <c r="O424">
        <f>(I424*21)/100</f>
      </c>
      <c t="s">
        <v>26</v>
      </c>
    </row>
    <row r="425" spans="1:5" ht="12.75">
      <c r="A425" s="37" t="s">
        <v>57</v>
      </c>
      <c r="E425" s="38" t="s">
        <v>281</v>
      </c>
    </row>
    <row r="426" spans="1:5" ht="12.75">
      <c r="A426" s="39" t="s">
        <v>59</v>
      </c>
      <c r="E426" s="40" t="s">
        <v>198</v>
      </c>
    </row>
    <row r="427" spans="1:5" ht="140.25">
      <c r="A427" t="s">
        <v>61</v>
      </c>
      <c r="E427" s="38" t="s">
        <v>1699</v>
      </c>
    </row>
    <row r="428" spans="1:16" ht="12.75">
      <c r="A428" s="26" t="s">
        <v>51</v>
      </c>
      <c s="31" t="s">
        <v>1708</v>
      </c>
      <c s="31" t="s">
        <v>1709</v>
      </c>
      <c s="26" t="s">
        <v>53</v>
      </c>
      <c s="32" t="s">
        <v>1710</v>
      </c>
      <c s="33" t="s">
        <v>72</v>
      </c>
      <c s="34">
        <v>4</v>
      </c>
      <c s="35">
        <v>0</v>
      </c>
      <c s="36">
        <f>ROUND(ROUND(H428,2)*ROUND(G428,3),2)</f>
      </c>
      <c s="33" t="s">
        <v>56</v>
      </c>
      <c r="O428">
        <f>(I428*21)/100</f>
      </c>
      <c t="s">
        <v>26</v>
      </c>
    </row>
    <row r="429" spans="1:5" ht="12.75">
      <c r="A429" s="37" t="s">
        <v>57</v>
      </c>
      <c r="E429" s="38" t="s">
        <v>36</v>
      </c>
    </row>
    <row r="430" spans="1:5" ht="12.75">
      <c r="A430" s="39" t="s">
        <v>59</v>
      </c>
      <c r="E430" s="40" t="s">
        <v>263</v>
      </c>
    </row>
    <row r="431" spans="1:5" ht="25.5">
      <c r="A431" t="s">
        <v>61</v>
      </c>
      <c r="E431" s="38" t="s">
        <v>1711</v>
      </c>
    </row>
    <row r="432" spans="1:16" ht="12.75">
      <c r="A432" s="26" t="s">
        <v>51</v>
      </c>
      <c s="31" t="s">
        <v>1712</v>
      </c>
      <c s="31" t="s">
        <v>1713</v>
      </c>
      <c s="26" t="s">
        <v>53</v>
      </c>
      <c s="32" t="s">
        <v>1714</v>
      </c>
      <c s="33" t="s">
        <v>72</v>
      </c>
      <c s="34">
        <v>1</v>
      </c>
      <c s="35">
        <v>0</v>
      </c>
      <c s="36">
        <f>ROUND(ROUND(H432,2)*ROUND(G432,3),2)</f>
      </c>
      <c s="33" t="s">
        <v>56</v>
      </c>
      <c r="O432">
        <f>(I432*21)/100</f>
      </c>
      <c t="s">
        <v>26</v>
      </c>
    </row>
    <row r="433" spans="1:5" ht="12.75">
      <c r="A433" s="37" t="s">
        <v>57</v>
      </c>
      <c r="E433" s="38" t="s">
        <v>32</v>
      </c>
    </row>
    <row r="434" spans="1:5" ht="12.75">
      <c r="A434" s="39" t="s">
        <v>59</v>
      </c>
      <c r="E434" s="40" t="s">
        <v>254</v>
      </c>
    </row>
    <row r="435" spans="1:5" ht="12.75">
      <c r="A435" t="s">
        <v>61</v>
      </c>
      <c r="E435" s="38" t="s">
        <v>1715</v>
      </c>
    </row>
    <row r="436" spans="1:16" ht="12.75">
      <c r="A436" s="26" t="s">
        <v>51</v>
      </c>
      <c s="31" t="s">
        <v>1716</v>
      </c>
      <c s="31" t="s">
        <v>1717</v>
      </c>
      <c s="26" t="s">
        <v>53</v>
      </c>
      <c s="32" t="s">
        <v>1718</v>
      </c>
      <c s="33" t="s">
        <v>72</v>
      </c>
      <c s="34">
        <v>6</v>
      </c>
      <c s="35">
        <v>0</v>
      </c>
      <c s="36">
        <f>ROUND(ROUND(H436,2)*ROUND(G436,3),2)</f>
      </c>
      <c s="33" t="s">
        <v>56</v>
      </c>
      <c r="O436">
        <f>(I436*21)/100</f>
      </c>
      <c t="s">
        <v>26</v>
      </c>
    </row>
    <row r="437" spans="1:5" ht="12.75">
      <c r="A437" s="37" t="s">
        <v>57</v>
      </c>
      <c r="E437" s="38" t="s">
        <v>40</v>
      </c>
    </row>
    <row r="438" spans="1:5" ht="12.75">
      <c r="A438" s="39" t="s">
        <v>59</v>
      </c>
      <c r="E438" s="40" t="s">
        <v>1682</v>
      </c>
    </row>
    <row r="439" spans="1:5" ht="12.75">
      <c r="A439" t="s">
        <v>61</v>
      </c>
      <c r="E439" s="38" t="s">
        <v>1719</v>
      </c>
    </row>
    <row r="440" spans="1:16" ht="12.75">
      <c r="A440" s="26" t="s">
        <v>51</v>
      </c>
      <c s="31" t="s">
        <v>1720</v>
      </c>
      <c s="31" t="s">
        <v>1721</v>
      </c>
      <c s="26" t="s">
        <v>53</v>
      </c>
      <c s="32" t="s">
        <v>1722</v>
      </c>
      <c s="33" t="s">
        <v>72</v>
      </c>
      <c s="34">
        <v>1</v>
      </c>
      <c s="35">
        <v>0</v>
      </c>
      <c s="36">
        <f>ROUND(ROUND(H440,2)*ROUND(G440,3),2)</f>
      </c>
      <c s="33" t="s">
        <v>56</v>
      </c>
      <c r="O440">
        <f>(I440*21)/100</f>
      </c>
      <c t="s">
        <v>26</v>
      </c>
    </row>
    <row r="441" spans="1:5" ht="12.75">
      <c r="A441" s="37" t="s">
        <v>57</v>
      </c>
      <c r="E441" s="38" t="s">
        <v>32</v>
      </c>
    </row>
    <row r="442" spans="1:5" ht="12.75">
      <c r="A442" s="39" t="s">
        <v>59</v>
      </c>
      <c r="E442" s="40" t="s">
        <v>254</v>
      </c>
    </row>
    <row r="443" spans="1:5" ht="12.75">
      <c r="A443" t="s">
        <v>61</v>
      </c>
      <c r="E443" s="38" t="s">
        <v>1719</v>
      </c>
    </row>
    <row r="444" spans="1:16" ht="12.75">
      <c r="A444" s="26" t="s">
        <v>51</v>
      </c>
      <c s="31" t="s">
        <v>1723</v>
      </c>
      <c s="31" t="s">
        <v>1724</v>
      </c>
      <c s="26" t="s">
        <v>53</v>
      </c>
      <c s="32" t="s">
        <v>1725</v>
      </c>
      <c s="33" t="s">
        <v>72</v>
      </c>
      <c s="34">
        <v>4</v>
      </c>
      <c s="35">
        <v>0</v>
      </c>
      <c s="36">
        <f>ROUND(ROUND(H444,2)*ROUND(G444,3),2)</f>
      </c>
      <c s="33" t="s">
        <v>56</v>
      </c>
      <c r="O444">
        <f>(I444*21)/100</f>
      </c>
      <c t="s">
        <v>26</v>
      </c>
    </row>
    <row r="445" spans="1:5" ht="12.75">
      <c r="A445" s="37" t="s">
        <v>57</v>
      </c>
      <c r="E445" s="38" t="s">
        <v>36</v>
      </c>
    </row>
    <row r="446" spans="1:5" ht="12.75">
      <c r="A446" s="39" t="s">
        <v>59</v>
      </c>
      <c r="E446" s="40" t="s">
        <v>263</v>
      </c>
    </row>
    <row r="447" spans="1:5" ht="12.75">
      <c r="A447" t="s">
        <v>61</v>
      </c>
      <c r="E447" s="38" t="s">
        <v>1719</v>
      </c>
    </row>
    <row r="448" spans="1:16" ht="12.75">
      <c r="A448" s="26" t="s">
        <v>51</v>
      </c>
      <c s="31" t="s">
        <v>1726</v>
      </c>
      <c s="31" t="s">
        <v>1727</v>
      </c>
      <c s="26" t="s">
        <v>53</v>
      </c>
      <c s="32" t="s">
        <v>1728</v>
      </c>
      <c s="33" t="s">
        <v>55</v>
      </c>
      <c s="34">
        <v>714.943</v>
      </c>
      <c s="35">
        <v>0</v>
      </c>
      <c s="36">
        <f>ROUND(ROUND(H448,2)*ROUND(G448,3),2)</f>
      </c>
      <c s="33" t="s">
        <v>56</v>
      </c>
      <c r="O448">
        <f>(I448*21)/100</f>
      </c>
      <c t="s">
        <v>26</v>
      </c>
    </row>
    <row r="449" spans="1:5" ht="12.75">
      <c r="A449" s="37" t="s">
        <v>57</v>
      </c>
      <c r="E449" s="38" t="s">
        <v>1729</v>
      </c>
    </row>
    <row r="450" spans="1:5" ht="12.75">
      <c r="A450" s="39" t="s">
        <v>59</v>
      </c>
      <c r="E450" s="40" t="s">
        <v>1730</v>
      </c>
    </row>
    <row r="451" spans="1:5" ht="12.75">
      <c r="A451" t="s">
        <v>61</v>
      </c>
      <c r="E451" s="38" t="s">
        <v>1731</v>
      </c>
    </row>
    <row r="452" spans="1:18" ht="12.75" customHeight="1">
      <c r="A452" s="6" t="s">
        <v>49</v>
      </c>
      <c s="6"/>
      <c s="42" t="s">
        <v>1732</v>
      </c>
      <c s="6"/>
      <c s="29" t="s">
        <v>1733</v>
      </c>
      <c s="6"/>
      <c s="6"/>
      <c s="6"/>
      <c s="43">
        <f>0+Q452</f>
      </c>
      <c s="6"/>
      <c r="O452">
        <f>0+R452</f>
      </c>
      <c r="Q452">
        <f>0+I453+I457+I461+I465+I469+I473</f>
      </c>
      <c>
        <f>0+O453+O457+O461+O465+O469+O473</f>
      </c>
    </row>
    <row r="453" spans="1:16" ht="12.75">
      <c r="A453" s="26" t="s">
        <v>51</v>
      </c>
      <c s="31" t="s">
        <v>1734</v>
      </c>
      <c s="31" t="s">
        <v>1735</v>
      </c>
      <c s="26" t="s">
        <v>53</v>
      </c>
      <c s="32" t="s">
        <v>1736</v>
      </c>
      <c s="33" t="s">
        <v>72</v>
      </c>
      <c s="34">
        <v>2</v>
      </c>
      <c s="35">
        <v>0</v>
      </c>
      <c s="36">
        <f>ROUND(ROUND(H453,2)*ROUND(G453,3),2)</f>
      </c>
      <c s="33" t="s">
        <v>56</v>
      </c>
      <c r="O453">
        <f>(I453*21)/100</f>
      </c>
      <c t="s">
        <v>26</v>
      </c>
    </row>
    <row r="454" spans="1:5" ht="12.75">
      <c r="A454" s="37" t="s">
        <v>57</v>
      </c>
      <c r="E454" s="38" t="s">
        <v>26</v>
      </c>
    </row>
    <row r="455" spans="1:5" ht="12.75">
      <c r="A455" s="39" t="s">
        <v>59</v>
      </c>
      <c r="E455" s="40" t="s">
        <v>872</v>
      </c>
    </row>
    <row r="456" spans="1:5" ht="12.75">
      <c r="A456" t="s">
        <v>61</v>
      </c>
      <c r="E456" s="38" t="s">
        <v>53</v>
      </c>
    </row>
    <row r="457" spans="1:16" ht="12.75">
      <c r="A457" s="26" t="s">
        <v>51</v>
      </c>
      <c s="31" t="s">
        <v>1737</v>
      </c>
      <c s="31" t="s">
        <v>1738</v>
      </c>
      <c s="26" t="s">
        <v>53</v>
      </c>
      <c s="32" t="s">
        <v>1739</v>
      </c>
      <c s="33" t="s">
        <v>72</v>
      </c>
      <c s="34">
        <v>2</v>
      </c>
      <c s="35">
        <v>0</v>
      </c>
      <c s="36">
        <f>ROUND(ROUND(H457,2)*ROUND(G457,3),2)</f>
      </c>
      <c s="33" t="s">
        <v>56</v>
      </c>
      <c r="O457">
        <f>(I457*21)/100</f>
      </c>
      <c t="s">
        <v>26</v>
      </c>
    </row>
    <row r="458" spans="1:5" ht="12.75">
      <c r="A458" s="37" t="s">
        <v>57</v>
      </c>
      <c r="E458" s="38" t="s">
        <v>26</v>
      </c>
    </row>
    <row r="459" spans="1:5" ht="12.75">
      <c r="A459" s="39" t="s">
        <v>59</v>
      </c>
      <c r="E459" s="40" t="s">
        <v>872</v>
      </c>
    </row>
    <row r="460" spans="1:5" ht="12.75">
      <c r="A460" t="s">
        <v>61</v>
      </c>
      <c r="E460" s="38" t="s">
        <v>53</v>
      </c>
    </row>
    <row r="461" spans="1:16" ht="12.75">
      <c r="A461" s="26" t="s">
        <v>51</v>
      </c>
      <c s="31" t="s">
        <v>1740</v>
      </c>
      <c s="31" t="s">
        <v>1741</v>
      </c>
      <c s="26" t="s">
        <v>53</v>
      </c>
      <c s="32" t="s">
        <v>1742</v>
      </c>
      <c s="33" t="s">
        <v>72</v>
      </c>
      <c s="34">
        <v>17</v>
      </c>
      <c s="35">
        <v>0</v>
      </c>
      <c s="36">
        <f>ROUND(ROUND(H461,2)*ROUND(G461,3),2)</f>
      </c>
      <c s="33" t="s">
        <v>56</v>
      </c>
      <c r="O461">
        <f>(I461*21)/100</f>
      </c>
      <c t="s">
        <v>26</v>
      </c>
    </row>
    <row r="462" spans="1:5" ht="12.75">
      <c r="A462" s="37" t="s">
        <v>57</v>
      </c>
      <c r="E462" s="38" t="s">
        <v>287</v>
      </c>
    </row>
    <row r="463" spans="1:5" ht="12.75">
      <c r="A463" s="39" t="s">
        <v>59</v>
      </c>
      <c r="E463" s="40" t="s">
        <v>1641</v>
      </c>
    </row>
    <row r="464" spans="1:5" ht="12.75">
      <c r="A464" t="s">
        <v>61</v>
      </c>
      <c r="E464" s="38" t="s">
        <v>53</v>
      </c>
    </row>
    <row r="465" spans="1:16" ht="12.75">
      <c r="A465" s="26" t="s">
        <v>51</v>
      </c>
      <c s="31" t="s">
        <v>1743</v>
      </c>
      <c s="31" t="s">
        <v>1744</v>
      </c>
      <c s="26" t="s">
        <v>53</v>
      </c>
      <c s="32" t="s">
        <v>1745</v>
      </c>
      <c s="33" t="s">
        <v>72</v>
      </c>
      <c s="34">
        <v>14</v>
      </c>
      <c s="35">
        <v>0</v>
      </c>
      <c s="36">
        <f>ROUND(ROUND(H465,2)*ROUND(G465,3),2)</f>
      </c>
      <c s="33" t="s">
        <v>56</v>
      </c>
      <c r="O465">
        <f>(I465*21)/100</f>
      </c>
      <c t="s">
        <v>26</v>
      </c>
    </row>
    <row r="466" spans="1:5" ht="12.75">
      <c r="A466" s="37" t="s">
        <v>57</v>
      </c>
      <c r="E466" s="38" t="s">
        <v>194</v>
      </c>
    </row>
    <row r="467" spans="1:5" ht="12.75">
      <c r="A467" s="39" t="s">
        <v>59</v>
      </c>
      <c r="E467" s="40" t="s">
        <v>1645</v>
      </c>
    </row>
    <row r="468" spans="1:5" ht="12.75">
      <c r="A468" t="s">
        <v>61</v>
      </c>
      <c r="E468" s="38" t="s">
        <v>53</v>
      </c>
    </row>
    <row r="469" spans="1:16" ht="12.75">
      <c r="A469" s="26" t="s">
        <v>51</v>
      </c>
      <c s="31" t="s">
        <v>1746</v>
      </c>
      <c s="31" t="s">
        <v>1747</v>
      </c>
      <c s="26" t="s">
        <v>53</v>
      </c>
      <c s="32" t="s">
        <v>1748</v>
      </c>
      <c s="33" t="s">
        <v>126</v>
      </c>
      <c s="34">
        <v>14.5</v>
      </c>
      <c s="35">
        <v>0</v>
      </c>
      <c s="36">
        <f>ROUND(ROUND(H469,2)*ROUND(G469,3),2)</f>
      </c>
      <c s="33" t="s">
        <v>56</v>
      </c>
      <c r="O469">
        <f>(I469*21)/100</f>
      </c>
      <c t="s">
        <v>26</v>
      </c>
    </row>
    <row r="470" spans="1:5" ht="12.75">
      <c r="A470" s="37" t="s">
        <v>57</v>
      </c>
      <c r="E470" s="38" t="s">
        <v>1749</v>
      </c>
    </row>
    <row r="471" spans="1:5" ht="12.75">
      <c r="A471" s="39" t="s">
        <v>59</v>
      </c>
      <c r="E471" s="40" t="s">
        <v>1750</v>
      </c>
    </row>
    <row r="472" spans="1:5" ht="12.75">
      <c r="A472" t="s">
        <v>61</v>
      </c>
      <c r="E472" s="38" t="s">
        <v>53</v>
      </c>
    </row>
    <row r="473" spans="1:16" ht="12.75">
      <c r="A473" s="26" t="s">
        <v>51</v>
      </c>
      <c s="31" t="s">
        <v>1751</v>
      </c>
      <c s="31" t="s">
        <v>1752</v>
      </c>
      <c s="26" t="s">
        <v>53</v>
      </c>
      <c s="32" t="s">
        <v>1753</v>
      </c>
      <c s="33" t="s">
        <v>126</v>
      </c>
      <c s="34">
        <v>12</v>
      </c>
      <c s="35">
        <v>0</v>
      </c>
      <c s="36">
        <f>ROUND(ROUND(H473,2)*ROUND(G473,3),2)</f>
      </c>
      <c s="33" t="s">
        <v>56</v>
      </c>
      <c r="O473">
        <f>(I473*21)/100</f>
      </c>
      <c t="s">
        <v>26</v>
      </c>
    </row>
    <row r="474" spans="1:5" ht="12.75">
      <c r="A474" s="37" t="s">
        <v>57</v>
      </c>
      <c r="E474" s="38" t="s">
        <v>182</v>
      </c>
    </row>
    <row r="475" spans="1:5" ht="12.75">
      <c r="A475" s="39" t="s">
        <v>59</v>
      </c>
      <c r="E475" s="40" t="s">
        <v>1754</v>
      </c>
    </row>
    <row r="476" spans="1:5" ht="12.75">
      <c r="A476" t="s">
        <v>61</v>
      </c>
      <c r="E476" s="38" t="s">
        <v>53</v>
      </c>
    </row>
    <row r="477" spans="1:18" ht="12.75" customHeight="1">
      <c r="A477" s="6" t="s">
        <v>49</v>
      </c>
      <c s="6"/>
      <c s="42" t="s">
        <v>11</v>
      </c>
      <c s="6"/>
      <c s="29" t="s">
        <v>1755</v>
      </c>
      <c s="6"/>
      <c s="6"/>
      <c s="6"/>
      <c s="43">
        <f>0+Q477</f>
      </c>
      <c s="6"/>
      <c r="O477">
        <f>0+R477</f>
      </c>
      <c r="Q477">
        <f>0+I478</f>
      </c>
      <c>
        <f>0+O478</f>
      </c>
    </row>
    <row r="478" spans="1:16" ht="12.75">
      <c r="A478" s="26" t="s">
        <v>51</v>
      </c>
      <c s="31" t="s">
        <v>1756</v>
      </c>
      <c s="31" t="s">
        <v>1757</v>
      </c>
      <c s="26" t="s">
        <v>53</v>
      </c>
      <c s="32" t="s">
        <v>1758</v>
      </c>
      <c s="33" t="s">
        <v>55</v>
      </c>
      <c s="34">
        <v>1.091</v>
      </c>
      <c s="35">
        <v>0</v>
      </c>
      <c s="36">
        <f>ROUND(ROUND(H478,2)*ROUND(G478,3),2)</f>
      </c>
      <c s="33" t="s">
        <v>56</v>
      </c>
      <c r="O478">
        <f>(I478*21)/100</f>
      </c>
      <c t="s">
        <v>26</v>
      </c>
    </row>
    <row r="479" spans="1:5" ht="12.75">
      <c r="A479" s="37" t="s">
        <v>57</v>
      </c>
      <c r="E479" s="45" t="s">
        <v>1576</v>
      </c>
    </row>
    <row r="480" spans="1:5" ht="12.75">
      <c r="A480" s="39" t="s">
        <v>59</v>
      </c>
      <c r="E480" s="40" t="s">
        <v>1577</v>
      </c>
    </row>
    <row r="481" spans="1:5" ht="12.75">
      <c r="A481" t="s">
        <v>61</v>
      </c>
      <c r="E481" s="38" t="s">
        <v>1759</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15.xml><?xml version="1.0" encoding="utf-8"?>
<worksheet xmlns="http://schemas.openxmlformats.org/spreadsheetml/2006/main" xmlns:r="http://schemas.openxmlformats.org/officeDocument/2006/relationships">
  <sheetPr>
    <pageSetUpPr fitToPage="1"/>
  </sheetPr>
  <dimension ref="A1:R393"/>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0+O9+O18+O103+O112+O373</f>
      </c>
      <c t="s">
        <v>25</v>
      </c>
    </row>
    <row r="3" spans="1:16" ht="15" customHeight="1">
      <c r="A3" t="s">
        <v>11</v>
      </c>
      <c s="12" t="s">
        <v>13</v>
      </c>
      <c s="13" t="s">
        <v>14</v>
      </c>
      <c s="1"/>
      <c s="14" t="s">
        <v>15</v>
      </c>
      <c s="1"/>
      <c s="9"/>
      <c s="8" t="s">
        <v>1762</v>
      </c>
      <c s="44">
        <f>0+I9+I18+I103+I112+I373</f>
      </c>
      <c s="10"/>
      <c r="O3" t="s">
        <v>22</v>
      </c>
      <c t="s">
        <v>26</v>
      </c>
    </row>
    <row r="4" spans="1:16" ht="15" customHeight="1">
      <c r="A4" t="s">
        <v>16</v>
      </c>
      <c s="12" t="s">
        <v>17</v>
      </c>
      <c s="13" t="s">
        <v>1760</v>
      </c>
      <c s="1"/>
      <c s="14" t="s">
        <v>1761</v>
      </c>
      <c s="1"/>
      <c s="1"/>
      <c s="11"/>
      <c s="11"/>
      <c s="1"/>
      <c r="O4" t="s">
        <v>23</v>
      </c>
      <c t="s">
        <v>26</v>
      </c>
    </row>
    <row r="5" spans="1:16" ht="12.75" customHeight="1">
      <c r="A5" t="s">
        <v>20</v>
      </c>
      <c s="16" t="s">
        <v>21</v>
      </c>
      <c s="17" t="s">
        <v>1762</v>
      </c>
      <c s="6"/>
      <c s="18" t="s">
        <v>1763</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1333</v>
      </c>
      <c s="27"/>
      <c s="27"/>
      <c s="27"/>
      <c s="30">
        <f>0+Q9</f>
      </c>
      <c s="27"/>
      <c r="O9">
        <f>0+R9</f>
      </c>
      <c r="Q9">
        <f>0+I10+I14</f>
      </c>
      <c>
        <f>0+O10+O14</f>
      </c>
    </row>
    <row r="10" spans="1:16" ht="12.75">
      <c r="A10" s="26" t="s">
        <v>51</v>
      </c>
      <c s="31" t="s">
        <v>32</v>
      </c>
      <c s="31" t="s">
        <v>1765</v>
      </c>
      <c s="26" t="s">
        <v>53</v>
      </c>
      <c s="32" t="s">
        <v>1766</v>
      </c>
      <c s="33" t="s">
        <v>1767</v>
      </c>
      <c s="34">
        <v>2</v>
      </c>
      <c s="35">
        <v>0</v>
      </c>
      <c s="36">
        <f>ROUND(ROUND(H10,2)*ROUND(G10,3),2)</f>
      </c>
      <c s="33"/>
      <c r="O10">
        <f>(I10*21)/100</f>
      </c>
      <c t="s">
        <v>26</v>
      </c>
    </row>
    <row r="11" spans="1:5" ht="12.75">
      <c r="A11" s="37" t="s">
        <v>57</v>
      </c>
      <c r="E11" s="38" t="s">
        <v>1766</v>
      </c>
    </row>
    <row r="12" spans="1:5" ht="12.75">
      <c r="A12" s="39" t="s">
        <v>59</v>
      </c>
      <c r="E12" s="40" t="s">
        <v>53</v>
      </c>
    </row>
    <row r="13" spans="1:5" ht="12.75">
      <c r="A13" t="s">
        <v>61</v>
      </c>
      <c r="E13" s="38" t="s">
        <v>53</v>
      </c>
    </row>
    <row r="14" spans="1:16" ht="12.75">
      <c r="A14" s="26" t="s">
        <v>51</v>
      </c>
      <c s="31" t="s">
        <v>26</v>
      </c>
      <c s="31" t="s">
        <v>1768</v>
      </c>
      <c s="26" t="s">
        <v>53</v>
      </c>
      <c s="32" t="s">
        <v>1769</v>
      </c>
      <c s="33" t="s">
        <v>1767</v>
      </c>
      <c s="34">
        <v>2</v>
      </c>
      <c s="35">
        <v>0</v>
      </c>
      <c s="36">
        <f>ROUND(ROUND(H14,2)*ROUND(G14,3),2)</f>
      </c>
      <c s="33"/>
      <c r="O14">
        <f>(I14*21)/100</f>
      </c>
      <c t="s">
        <v>26</v>
      </c>
    </row>
    <row r="15" spans="1:5" ht="12.75">
      <c r="A15" s="37" t="s">
        <v>57</v>
      </c>
      <c r="E15" s="38" t="s">
        <v>1770</v>
      </c>
    </row>
    <row r="16" spans="1:5" ht="12.75">
      <c r="A16" s="39" t="s">
        <v>59</v>
      </c>
      <c r="E16" s="40" t="s">
        <v>53</v>
      </c>
    </row>
    <row r="17" spans="1:5" ht="12.75">
      <c r="A17" t="s">
        <v>61</v>
      </c>
      <c r="E17" s="38" t="s">
        <v>53</v>
      </c>
    </row>
    <row r="18" spans="1:18" ht="12.75" customHeight="1">
      <c r="A18" s="6" t="s">
        <v>49</v>
      </c>
      <c s="6"/>
      <c s="42" t="s">
        <v>32</v>
      </c>
      <c s="6"/>
      <c s="29" t="s">
        <v>63</v>
      </c>
      <c s="6"/>
      <c s="6"/>
      <c s="6"/>
      <c s="43">
        <f>0+Q18</f>
      </c>
      <c s="6"/>
      <c r="O18">
        <f>0+R18</f>
      </c>
      <c r="Q18">
        <f>0+I19+I23+I27+I31+I35+I39+I43+I47+I51+I55+I59+I63+I67+I71+I75+I79+I83+I87+I91+I95+I99</f>
      </c>
      <c>
        <f>0+O19+O23+O27+O31+O35+O39+O43+O47+O51+O55+O59+O63+O67+O71+O75+O79+O83+O87+O91+O95+O99</f>
      </c>
    </row>
    <row r="19" spans="1:16" ht="12.75">
      <c r="A19" s="26" t="s">
        <v>51</v>
      </c>
      <c s="31" t="s">
        <v>25</v>
      </c>
      <c s="31" t="s">
        <v>1771</v>
      </c>
      <c s="26" t="s">
        <v>53</v>
      </c>
      <c s="32" t="s">
        <v>1772</v>
      </c>
      <c s="33" t="s">
        <v>629</v>
      </c>
      <c s="34">
        <v>45</v>
      </c>
      <c s="35">
        <v>0</v>
      </c>
      <c s="36">
        <f>ROUND(ROUND(H19,2)*ROUND(G19,3),2)</f>
      </c>
      <c s="33" t="s">
        <v>1773</v>
      </c>
      <c r="O19">
        <f>(I19*21)/100</f>
      </c>
      <c t="s">
        <v>26</v>
      </c>
    </row>
    <row r="20" spans="1:5" ht="25.5">
      <c r="A20" s="37" t="s">
        <v>57</v>
      </c>
      <c r="E20" s="38" t="s">
        <v>1774</v>
      </c>
    </row>
    <row r="21" spans="1:5" ht="12.75">
      <c r="A21" s="39" t="s">
        <v>59</v>
      </c>
      <c r="E21" s="40" t="s">
        <v>53</v>
      </c>
    </row>
    <row r="22" spans="1:5" ht="12.75">
      <c r="A22" t="s">
        <v>61</v>
      </c>
      <c r="E22" s="38" t="s">
        <v>53</v>
      </c>
    </row>
    <row r="23" spans="1:16" ht="12.75">
      <c r="A23" s="26" t="s">
        <v>51</v>
      </c>
      <c s="31" t="s">
        <v>36</v>
      </c>
      <c s="31" t="s">
        <v>1775</v>
      </c>
      <c s="26" t="s">
        <v>53</v>
      </c>
      <c s="32" t="s">
        <v>1776</v>
      </c>
      <c s="33" t="s">
        <v>1777</v>
      </c>
      <c s="34">
        <v>15</v>
      </c>
      <c s="35">
        <v>0</v>
      </c>
      <c s="36">
        <f>ROUND(ROUND(H23,2)*ROUND(G23,3),2)</f>
      </c>
      <c s="33" t="s">
        <v>1773</v>
      </c>
      <c r="O23">
        <f>(I23*21)/100</f>
      </c>
      <c t="s">
        <v>26</v>
      </c>
    </row>
    <row r="24" spans="1:5" ht="25.5">
      <c r="A24" s="37" t="s">
        <v>57</v>
      </c>
      <c r="E24" s="38" t="s">
        <v>1778</v>
      </c>
    </row>
    <row r="25" spans="1:5" ht="12.75">
      <c r="A25" s="39" t="s">
        <v>59</v>
      </c>
      <c r="E25" s="40" t="s">
        <v>53</v>
      </c>
    </row>
    <row r="26" spans="1:5" ht="12.75">
      <c r="A26" t="s">
        <v>61</v>
      </c>
      <c r="E26" s="38" t="s">
        <v>53</v>
      </c>
    </row>
    <row r="27" spans="1:16" ht="12.75">
      <c r="A27" s="26" t="s">
        <v>51</v>
      </c>
      <c s="31" t="s">
        <v>38</v>
      </c>
      <c s="31" t="s">
        <v>1779</v>
      </c>
      <c s="26" t="s">
        <v>53</v>
      </c>
      <c s="32" t="s">
        <v>1780</v>
      </c>
      <c s="33" t="s">
        <v>126</v>
      </c>
      <c s="34">
        <v>6</v>
      </c>
      <c s="35">
        <v>0</v>
      </c>
      <c s="36">
        <f>ROUND(ROUND(H27,2)*ROUND(G27,3),2)</f>
      </c>
      <c s="33" t="s">
        <v>1773</v>
      </c>
      <c r="O27">
        <f>(I27*21)/100</f>
      </c>
      <c t="s">
        <v>26</v>
      </c>
    </row>
    <row r="28" spans="1:5" ht="63.75">
      <c r="A28" s="37" t="s">
        <v>57</v>
      </c>
      <c r="E28" s="38" t="s">
        <v>1781</v>
      </c>
    </row>
    <row r="29" spans="1:5" ht="12.75">
      <c r="A29" s="39" t="s">
        <v>59</v>
      </c>
      <c r="E29" s="40" t="s">
        <v>53</v>
      </c>
    </row>
    <row r="30" spans="1:5" ht="12.75">
      <c r="A30" t="s">
        <v>61</v>
      </c>
      <c r="E30" s="38" t="s">
        <v>53</v>
      </c>
    </row>
    <row r="31" spans="1:16" ht="12.75">
      <c r="A31" s="26" t="s">
        <v>51</v>
      </c>
      <c s="31" t="s">
        <v>40</v>
      </c>
      <c s="31" t="s">
        <v>1782</v>
      </c>
      <c s="26" t="s">
        <v>53</v>
      </c>
      <c s="32" t="s">
        <v>1783</v>
      </c>
      <c s="33" t="s">
        <v>126</v>
      </c>
      <c s="34">
        <v>22</v>
      </c>
      <c s="35">
        <v>0</v>
      </c>
      <c s="36">
        <f>ROUND(ROUND(H31,2)*ROUND(G31,3),2)</f>
      </c>
      <c s="33" t="s">
        <v>1773</v>
      </c>
      <c r="O31">
        <f>(I31*21)/100</f>
      </c>
      <c t="s">
        <v>26</v>
      </c>
    </row>
    <row r="32" spans="1:5" ht="63.75">
      <c r="A32" s="37" t="s">
        <v>57</v>
      </c>
      <c r="E32" s="38" t="s">
        <v>1784</v>
      </c>
    </row>
    <row r="33" spans="1:5" ht="12.75">
      <c r="A33" s="39" t="s">
        <v>59</v>
      </c>
      <c r="E33" s="40" t="s">
        <v>53</v>
      </c>
    </row>
    <row r="34" spans="1:5" ht="12.75">
      <c r="A34" t="s">
        <v>61</v>
      </c>
      <c r="E34" s="38" t="s">
        <v>53</v>
      </c>
    </row>
    <row r="35" spans="1:16" ht="25.5">
      <c r="A35" s="26" t="s">
        <v>51</v>
      </c>
      <c s="31" t="s">
        <v>110</v>
      </c>
      <c s="31" t="s">
        <v>1785</v>
      </c>
      <c s="26" t="s">
        <v>53</v>
      </c>
      <c s="32" t="s">
        <v>1786</v>
      </c>
      <c s="33" t="s">
        <v>113</v>
      </c>
      <c s="34">
        <v>39.2</v>
      </c>
      <c s="35">
        <v>0</v>
      </c>
      <c s="36">
        <f>ROUND(ROUND(H35,2)*ROUND(G35,3),2)</f>
      </c>
      <c s="33" t="s">
        <v>1773</v>
      </c>
      <c r="O35">
        <f>(I35*21)/100</f>
      </c>
      <c t="s">
        <v>26</v>
      </c>
    </row>
    <row r="36" spans="1:5" ht="25.5">
      <c r="A36" s="37" t="s">
        <v>57</v>
      </c>
      <c r="E36" s="38" t="s">
        <v>1787</v>
      </c>
    </row>
    <row r="37" spans="1:5" ht="153">
      <c r="A37" s="39" t="s">
        <v>59</v>
      </c>
      <c r="E37" s="46" t="s">
        <v>1788</v>
      </c>
    </row>
    <row r="38" spans="1:5" ht="12.75">
      <c r="A38" t="s">
        <v>61</v>
      </c>
      <c r="E38" s="38" t="s">
        <v>53</v>
      </c>
    </row>
    <row r="39" spans="1:16" ht="25.5">
      <c r="A39" s="26" t="s">
        <v>51</v>
      </c>
      <c s="31" t="s">
        <v>117</v>
      </c>
      <c s="31" t="s">
        <v>1789</v>
      </c>
      <c s="26" t="s">
        <v>53</v>
      </c>
      <c s="32" t="s">
        <v>1790</v>
      </c>
      <c s="33" t="s">
        <v>113</v>
      </c>
      <c s="34">
        <v>58.8</v>
      </c>
      <c s="35">
        <v>0</v>
      </c>
      <c s="36">
        <f>ROUND(ROUND(H39,2)*ROUND(G39,3),2)</f>
      </c>
      <c s="33" t="s">
        <v>1773</v>
      </c>
      <c r="O39">
        <f>(I39*21)/100</f>
      </c>
      <c t="s">
        <v>26</v>
      </c>
    </row>
    <row r="40" spans="1:5" ht="25.5">
      <c r="A40" s="37" t="s">
        <v>57</v>
      </c>
      <c r="E40" s="38" t="s">
        <v>1791</v>
      </c>
    </row>
    <row r="41" spans="1:5" ht="12.75">
      <c r="A41" s="39" t="s">
        <v>59</v>
      </c>
      <c r="E41" s="40" t="s">
        <v>1792</v>
      </c>
    </row>
    <row r="42" spans="1:5" ht="12.75">
      <c r="A42" t="s">
        <v>61</v>
      </c>
      <c r="E42" s="38" t="s">
        <v>53</v>
      </c>
    </row>
    <row r="43" spans="1:16" ht="25.5">
      <c r="A43" s="26" t="s">
        <v>51</v>
      </c>
      <c s="31" t="s">
        <v>43</v>
      </c>
      <c s="31" t="s">
        <v>1793</v>
      </c>
      <c s="26" t="s">
        <v>53</v>
      </c>
      <c s="32" t="s">
        <v>1794</v>
      </c>
      <c s="33" t="s">
        <v>113</v>
      </c>
      <c s="34">
        <v>135.432</v>
      </c>
      <c s="35">
        <v>0</v>
      </c>
      <c s="36">
        <f>ROUND(ROUND(H43,2)*ROUND(G43,3),2)</f>
      </c>
      <c s="33" t="s">
        <v>1773</v>
      </c>
      <c r="O43">
        <f>(I43*21)/100</f>
      </c>
      <c t="s">
        <v>26</v>
      </c>
    </row>
    <row r="44" spans="1:5" ht="25.5">
      <c r="A44" s="37" t="s">
        <v>57</v>
      </c>
      <c r="E44" s="38" t="s">
        <v>1795</v>
      </c>
    </row>
    <row r="45" spans="1:5" ht="204">
      <c r="A45" s="39" t="s">
        <v>59</v>
      </c>
      <c r="E45" s="46" t="s">
        <v>1796</v>
      </c>
    </row>
    <row r="46" spans="1:5" ht="12.75">
      <c r="A46" t="s">
        <v>61</v>
      </c>
      <c r="E46" s="38" t="s">
        <v>53</v>
      </c>
    </row>
    <row r="47" spans="1:16" ht="25.5">
      <c r="A47" s="26" t="s">
        <v>51</v>
      </c>
      <c s="31" t="s">
        <v>45</v>
      </c>
      <c s="31" t="s">
        <v>1797</v>
      </c>
      <c s="26" t="s">
        <v>53</v>
      </c>
      <c s="32" t="s">
        <v>1798</v>
      </c>
      <c s="33" t="s">
        <v>113</v>
      </c>
      <c s="34">
        <v>316.008</v>
      </c>
      <c s="35">
        <v>0</v>
      </c>
      <c s="36">
        <f>ROUND(ROUND(H47,2)*ROUND(G47,3),2)</f>
      </c>
      <c s="33" t="s">
        <v>1773</v>
      </c>
      <c r="O47">
        <f>(I47*21)/100</f>
      </c>
      <c t="s">
        <v>26</v>
      </c>
    </row>
    <row r="48" spans="1:5" ht="38.25">
      <c r="A48" s="37" t="s">
        <v>57</v>
      </c>
      <c r="E48" s="38" t="s">
        <v>1799</v>
      </c>
    </row>
    <row r="49" spans="1:5" ht="12.75">
      <c r="A49" s="39" t="s">
        <v>59</v>
      </c>
      <c r="E49" s="40" t="s">
        <v>1800</v>
      </c>
    </row>
    <row r="50" spans="1:5" ht="12.75">
      <c r="A50" t="s">
        <v>61</v>
      </c>
      <c r="E50" s="38" t="s">
        <v>53</v>
      </c>
    </row>
    <row r="51" spans="1:16" ht="25.5">
      <c r="A51" s="26" t="s">
        <v>51</v>
      </c>
      <c s="31" t="s">
        <v>47</v>
      </c>
      <c s="31" t="s">
        <v>1801</v>
      </c>
      <c s="26" t="s">
        <v>53</v>
      </c>
      <c s="32" t="s">
        <v>1802</v>
      </c>
      <c s="33" t="s">
        <v>126</v>
      </c>
      <c s="34">
        <v>29</v>
      </c>
      <c s="35">
        <v>0</v>
      </c>
      <c s="36">
        <f>ROUND(ROUND(H51,2)*ROUND(G51,3),2)</f>
      </c>
      <c s="33" t="s">
        <v>1773</v>
      </c>
      <c r="O51">
        <f>(I51*21)/100</f>
      </c>
      <c t="s">
        <v>26</v>
      </c>
    </row>
    <row r="52" spans="1:5" ht="25.5">
      <c r="A52" s="37" t="s">
        <v>57</v>
      </c>
      <c r="E52" s="38" t="s">
        <v>1803</v>
      </c>
    </row>
    <row r="53" spans="1:5" ht="12.75">
      <c r="A53" s="39" t="s">
        <v>59</v>
      </c>
      <c r="E53" s="40" t="s">
        <v>53</v>
      </c>
    </row>
    <row r="54" spans="1:5" ht="12.75">
      <c r="A54" t="s">
        <v>61</v>
      </c>
      <c r="E54" s="38" t="s">
        <v>53</v>
      </c>
    </row>
    <row r="55" spans="1:16" ht="12.75">
      <c r="A55" s="26" t="s">
        <v>51</v>
      </c>
      <c s="31" t="s">
        <v>182</v>
      </c>
      <c s="31" t="s">
        <v>1804</v>
      </c>
      <c s="26" t="s">
        <v>53</v>
      </c>
      <c s="32" t="s">
        <v>1805</v>
      </c>
      <c s="33" t="s">
        <v>66</v>
      </c>
      <c s="34">
        <v>725.2</v>
      </c>
      <c s="35">
        <v>0</v>
      </c>
      <c s="36">
        <f>ROUND(ROUND(H55,2)*ROUND(G55,3),2)</f>
      </c>
      <c s="33" t="s">
        <v>1773</v>
      </c>
      <c r="O55">
        <f>(I55*21)/100</f>
      </c>
      <c t="s">
        <v>26</v>
      </c>
    </row>
    <row r="56" spans="1:5" ht="25.5">
      <c r="A56" s="37" t="s">
        <v>57</v>
      </c>
      <c r="E56" s="38" t="s">
        <v>1806</v>
      </c>
    </row>
    <row r="57" spans="1:5" ht="114.75">
      <c r="A57" s="39" t="s">
        <v>59</v>
      </c>
      <c r="E57" s="40" t="s">
        <v>1807</v>
      </c>
    </row>
    <row r="58" spans="1:5" ht="12.75">
      <c r="A58" t="s">
        <v>61</v>
      </c>
      <c r="E58" s="38" t="s">
        <v>53</v>
      </c>
    </row>
    <row r="59" spans="1:16" ht="12.75">
      <c r="A59" s="26" t="s">
        <v>51</v>
      </c>
      <c s="31" t="s">
        <v>188</v>
      </c>
      <c s="31" t="s">
        <v>1808</v>
      </c>
      <c s="26" t="s">
        <v>53</v>
      </c>
      <c s="32" t="s">
        <v>1809</v>
      </c>
      <c s="33" t="s">
        <v>66</v>
      </c>
      <c s="34">
        <v>725.2</v>
      </c>
      <c s="35">
        <v>0</v>
      </c>
      <c s="36">
        <f>ROUND(ROUND(H59,2)*ROUND(G59,3),2)</f>
      </c>
      <c s="33" t="s">
        <v>1773</v>
      </c>
      <c r="O59">
        <f>(I59*21)/100</f>
      </c>
      <c t="s">
        <v>26</v>
      </c>
    </row>
    <row r="60" spans="1:5" ht="25.5">
      <c r="A60" s="37" t="s">
        <v>57</v>
      </c>
      <c r="E60" s="38" t="s">
        <v>1810</v>
      </c>
    </row>
    <row r="61" spans="1:5" ht="25.5">
      <c r="A61" s="39" t="s">
        <v>59</v>
      </c>
      <c r="E61" s="40" t="s">
        <v>1811</v>
      </c>
    </row>
    <row r="62" spans="1:5" ht="12.75">
      <c r="A62" t="s">
        <v>61</v>
      </c>
      <c r="E62" s="38" t="s">
        <v>53</v>
      </c>
    </row>
    <row r="63" spans="1:16" ht="25.5">
      <c r="A63" s="26" t="s">
        <v>51</v>
      </c>
      <c s="31" t="s">
        <v>194</v>
      </c>
      <c s="31" t="s">
        <v>1812</v>
      </c>
      <c s="26" t="s">
        <v>53</v>
      </c>
      <c s="32" t="s">
        <v>1813</v>
      </c>
      <c s="33" t="s">
        <v>113</v>
      </c>
      <c s="34">
        <v>549.44</v>
      </c>
      <c s="35">
        <v>0</v>
      </c>
      <c s="36">
        <f>ROUND(ROUND(H63,2)*ROUND(G63,3),2)</f>
      </c>
      <c s="33" t="s">
        <v>1773</v>
      </c>
      <c r="O63">
        <f>(I63*21)/100</f>
      </c>
      <c t="s">
        <v>26</v>
      </c>
    </row>
    <row r="64" spans="1:5" ht="38.25">
      <c r="A64" s="37" t="s">
        <v>57</v>
      </c>
      <c r="E64" s="38" t="s">
        <v>1814</v>
      </c>
    </row>
    <row r="65" spans="1:5" ht="51">
      <c r="A65" s="39" t="s">
        <v>59</v>
      </c>
      <c r="E65" s="46" t="s">
        <v>1815</v>
      </c>
    </row>
    <row r="66" spans="1:5" ht="12.75">
      <c r="A66" t="s">
        <v>61</v>
      </c>
      <c r="E66" s="38" t="s">
        <v>53</v>
      </c>
    </row>
    <row r="67" spans="1:16" ht="25.5">
      <c r="A67" s="26" t="s">
        <v>51</v>
      </c>
      <c s="31" t="s">
        <v>201</v>
      </c>
      <c s="31" t="s">
        <v>1816</v>
      </c>
      <c s="26" t="s">
        <v>53</v>
      </c>
      <c s="32" t="s">
        <v>1817</v>
      </c>
      <c s="33" t="s">
        <v>113</v>
      </c>
      <c s="34">
        <v>549.44</v>
      </c>
      <c s="35">
        <v>0</v>
      </c>
      <c s="36">
        <f>ROUND(ROUND(H67,2)*ROUND(G67,3),2)</f>
      </c>
      <c s="33" t="s">
        <v>1773</v>
      </c>
      <c r="O67">
        <f>(I67*21)/100</f>
      </c>
      <c t="s">
        <v>26</v>
      </c>
    </row>
    <row r="68" spans="1:5" ht="38.25">
      <c r="A68" s="37" t="s">
        <v>57</v>
      </c>
      <c r="E68" s="38" t="s">
        <v>1818</v>
      </c>
    </row>
    <row r="69" spans="1:5" ht="12.75">
      <c r="A69" s="39" t="s">
        <v>59</v>
      </c>
      <c r="E69" s="40" t="s">
        <v>1819</v>
      </c>
    </row>
    <row r="70" spans="1:5" ht="12.75">
      <c r="A70" t="s">
        <v>61</v>
      </c>
      <c r="E70" s="38" t="s">
        <v>53</v>
      </c>
    </row>
    <row r="71" spans="1:16" ht="12.75">
      <c r="A71" s="26" t="s">
        <v>51</v>
      </c>
      <c s="31" t="s">
        <v>281</v>
      </c>
      <c s="31" t="s">
        <v>1820</v>
      </c>
      <c s="26" t="s">
        <v>53</v>
      </c>
      <c s="32" t="s">
        <v>1821</v>
      </c>
      <c s="33" t="s">
        <v>113</v>
      </c>
      <c s="34">
        <v>549.44</v>
      </c>
      <c s="35">
        <v>0</v>
      </c>
      <c s="36">
        <f>ROUND(ROUND(H71,2)*ROUND(G71,3),2)</f>
      </c>
      <c s="33" t="s">
        <v>1773</v>
      </c>
      <c r="O71">
        <f>(I71*21)/100</f>
      </c>
      <c t="s">
        <v>26</v>
      </c>
    </row>
    <row r="72" spans="1:5" ht="25.5">
      <c r="A72" s="37" t="s">
        <v>57</v>
      </c>
      <c r="E72" s="38" t="s">
        <v>1822</v>
      </c>
    </row>
    <row r="73" spans="1:5" ht="12.75">
      <c r="A73" s="39" t="s">
        <v>59</v>
      </c>
      <c r="E73" s="40" t="s">
        <v>1819</v>
      </c>
    </row>
    <row r="74" spans="1:5" ht="12.75">
      <c r="A74" t="s">
        <v>61</v>
      </c>
      <c r="E74" s="38" t="s">
        <v>53</v>
      </c>
    </row>
    <row r="75" spans="1:16" ht="12.75">
      <c r="A75" s="26" t="s">
        <v>51</v>
      </c>
      <c s="31" t="s">
        <v>287</v>
      </c>
      <c s="31" t="s">
        <v>1823</v>
      </c>
      <c s="26" t="s">
        <v>53</v>
      </c>
      <c s="32" t="s">
        <v>1824</v>
      </c>
      <c s="33" t="s">
        <v>55</v>
      </c>
      <c s="34">
        <v>983.498</v>
      </c>
      <c s="35">
        <v>0</v>
      </c>
      <c s="36">
        <f>ROUND(ROUND(H75,2)*ROUND(G75,3),2)</f>
      </c>
      <c s="33"/>
      <c r="O75">
        <f>(I75*21)/100</f>
      </c>
      <c t="s">
        <v>26</v>
      </c>
    </row>
    <row r="76" spans="1:5" ht="12.75">
      <c r="A76" s="37" t="s">
        <v>57</v>
      </c>
      <c r="E76" s="38" t="s">
        <v>1824</v>
      </c>
    </row>
    <row r="77" spans="1:5" ht="12.75">
      <c r="A77" s="39" t="s">
        <v>59</v>
      </c>
      <c r="E77" s="40" t="s">
        <v>1825</v>
      </c>
    </row>
    <row r="78" spans="1:5" ht="12.75">
      <c r="A78" t="s">
        <v>61</v>
      </c>
      <c r="E78" s="38" t="s">
        <v>53</v>
      </c>
    </row>
    <row r="79" spans="1:16" ht="12.75">
      <c r="A79" s="26" t="s">
        <v>51</v>
      </c>
      <c s="31" t="s">
        <v>294</v>
      </c>
      <c s="31" t="s">
        <v>1826</v>
      </c>
      <c s="26" t="s">
        <v>53</v>
      </c>
      <c s="32" t="s">
        <v>1827</v>
      </c>
      <c s="33" t="s">
        <v>113</v>
      </c>
      <c s="34">
        <v>449.349</v>
      </c>
      <c s="35">
        <v>0</v>
      </c>
      <c s="36">
        <f>ROUND(ROUND(H79,2)*ROUND(G79,3),2)</f>
      </c>
      <c s="33" t="s">
        <v>1773</v>
      </c>
      <c r="O79">
        <f>(I79*21)/100</f>
      </c>
      <c t="s">
        <v>26</v>
      </c>
    </row>
    <row r="80" spans="1:5" ht="25.5">
      <c r="A80" s="37" t="s">
        <v>57</v>
      </c>
      <c r="E80" s="38" t="s">
        <v>1828</v>
      </c>
    </row>
    <row r="81" spans="1:5" ht="51">
      <c r="A81" s="39" t="s">
        <v>59</v>
      </c>
      <c r="E81" s="40" t="s">
        <v>1829</v>
      </c>
    </row>
    <row r="82" spans="1:5" ht="12.75">
      <c r="A82" t="s">
        <v>61</v>
      </c>
      <c r="E82" s="38" t="s">
        <v>53</v>
      </c>
    </row>
    <row r="83" spans="1:16" ht="12.75">
      <c r="A83" s="26" t="s">
        <v>51</v>
      </c>
      <c s="31" t="s">
        <v>299</v>
      </c>
      <c s="31" t="s">
        <v>1830</v>
      </c>
      <c s="26" t="s">
        <v>53</v>
      </c>
      <c s="32" t="s">
        <v>1831</v>
      </c>
      <c s="33" t="s">
        <v>113</v>
      </c>
      <c s="34">
        <v>100.091</v>
      </c>
      <c s="35">
        <v>0</v>
      </c>
      <c s="36">
        <f>ROUND(ROUND(H83,2)*ROUND(G83,3),2)</f>
      </c>
      <c s="33" t="s">
        <v>1773</v>
      </c>
      <c r="O83">
        <f>(I83*21)/100</f>
      </c>
      <c t="s">
        <v>26</v>
      </c>
    </row>
    <row r="84" spans="1:5" ht="38.25">
      <c r="A84" s="37" t="s">
        <v>57</v>
      </c>
      <c r="E84" s="38" t="s">
        <v>1832</v>
      </c>
    </row>
    <row r="85" spans="1:5" ht="114.75">
      <c r="A85" s="39" t="s">
        <v>59</v>
      </c>
      <c r="E85" s="40" t="s">
        <v>1833</v>
      </c>
    </row>
    <row r="86" spans="1:5" ht="12.75">
      <c r="A86" t="s">
        <v>61</v>
      </c>
      <c r="E86" s="38" t="s">
        <v>53</v>
      </c>
    </row>
    <row r="87" spans="1:16" ht="12.75">
      <c r="A87" s="26" t="s">
        <v>51</v>
      </c>
      <c s="31" t="s">
        <v>305</v>
      </c>
      <c s="31" t="s">
        <v>1834</v>
      </c>
      <c s="26" t="s">
        <v>53</v>
      </c>
      <c s="32" t="s">
        <v>1835</v>
      </c>
      <c s="33" t="s">
        <v>870</v>
      </c>
      <c s="34">
        <v>1</v>
      </c>
      <c s="35">
        <v>0</v>
      </c>
      <c s="36">
        <f>ROUND(ROUND(H87,2)*ROUND(G87,3),2)</f>
      </c>
      <c s="33"/>
      <c r="O87">
        <f>(I87*21)/100</f>
      </c>
      <c t="s">
        <v>26</v>
      </c>
    </row>
    <row r="88" spans="1:5" ht="12.75">
      <c r="A88" s="37" t="s">
        <v>57</v>
      </c>
      <c r="E88" s="38" t="s">
        <v>1835</v>
      </c>
    </row>
    <row r="89" spans="1:5" ht="12.75">
      <c r="A89" s="39" t="s">
        <v>59</v>
      </c>
      <c r="E89" s="40" t="s">
        <v>53</v>
      </c>
    </row>
    <row r="90" spans="1:5" ht="12.75">
      <c r="A90" t="s">
        <v>61</v>
      </c>
      <c r="E90" s="38" t="s">
        <v>53</v>
      </c>
    </row>
    <row r="91" spans="1:16" ht="12.75">
      <c r="A91" s="26" t="s">
        <v>51</v>
      </c>
      <c s="31" t="s">
        <v>310</v>
      </c>
      <c s="31" t="s">
        <v>1836</v>
      </c>
      <c s="26" t="s">
        <v>53</v>
      </c>
      <c s="32" t="s">
        <v>1837</v>
      </c>
      <c s="33" t="s">
        <v>870</v>
      </c>
      <c s="34">
        <v>1</v>
      </c>
      <c s="35">
        <v>0</v>
      </c>
      <c s="36">
        <f>ROUND(ROUND(H91,2)*ROUND(G91,3),2)</f>
      </c>
      <c s="33"/>
      <c r="O91">
        <f>(I91*21)/100</f>
      </c>
      <c t="s">
        <v>26</v>
      </c>
    </row>
    <row r="92" spans="1:5" ht="12.75">
      <c r="A92" s="37" t="s">
        <v>57</v>
      </c>
      <c r="E92" s="38" t="s">
        <v>1835</v>
      </c>
    </row>
    <row r="93" spans="1:5" ht="12.75">
      <c r="A93" s="39" t="s">
        <v>59</v>
      </c>
      <c r="E93" s="40" t="s">
        <v>53</v>
      </c>
    </row>
    <row r="94" spans="1:5" ht="12.75">
      <c r="A94" t="s">
        <v>61</v>
      </c>
      <c r="E94" s="38" t="s">
        <v>53</v>
      </c>
    </row>
    <row r="95" spans="1:16" ht="12.75">
      <c r="A95" s="26" t="s">
        <v>51</v>
      </c>
      <c s="31" t="s">
        <v>313</v>
      </c>
      <c s="31" t="s">
        <v>1838</v>
      </c>
      <c s="26" t="s">
        <v>53</v>
      </c>
      <c s="32" t="s">
        <v>1839</v>
      </c>
      <c s="33" t="s">
        <v>55</v>
      </c>
      <c s="34">
        <v>804.335</v>
      </c>
      <c s="35">
        <v>0</v>
      </c>
      <c s="36">
        <f>ROUND(ROUND(H95,2)*ROUND(G95,3),2)</f>
      </c>
      <c s="33" t="s">
        <v>1773</v>
      </c>
      <c r="O95">
        <f>(I95*21)/100</f>
      </c>
      <c t="s">
        <v>26</v>
      </c>
    </row>
    <row r="96" spans="1:5" ht="12.75">
      <c r="A96" s="37" t="s">
        <v>57</v>
      </c>
      <c r="E96" s="38" t="s">
        <v>1839</v>
      </c>
    </row>
    <row r="97" spans="1:5" ht="63.75">
      <c r="A97" s="39" t="s">
        <v>59</v>
      </c>
      <c r="E97" s="40" t="s">
        <v>1840</v>
      </c>
    </row>
    <row r="98" spans="1:5" ht="12.75">
      <c r="A98" t="s">
        <v>61</v>
      </c>
      <c r="E98" s="38" t="s">
        <v>53</v>
      </c>
    </row>
    <row r="99" spans="1:16" ht="12.75">
      <c r="A99" s="26" t="s">
        <v>51</v>
      </c>
      <c s="31" t="s">
        <v>319</v>
      </c>
      <c s="31" t="s">
        <v>1841</v>
      </c>
      <c s="26" t="s">
        <v>53</v>
      </c>
      <c s="32" t="s">
        <v>1842</v>
      </c>
      <c s="33" t="s">
        <v>55</v>
      </c>
      <c s="34">
        <v>179.163</v>
      </c>
      <c s="35">
        <v>0</v>
      </c>
      <c s="36">
        <f>ROUND(ROUND(H99,2)*ROUND(G99,3),2)</f>
      </c>
      <c s="33" t="s">
        <v>1773</v>
      </c>
      <c r="O99">
        <f>(I99*21)/100</f>
      </c>
      <c t="s">
        <v>26</v>
      </c>
    </row>
    <row r="100" spans="1:5" ht="12.75">
      <c r="A100" s="37" t="s">
        <v>57</v>
      </c>
      <c r="E100" s="38" t="s">
        <v>1842</v>
      </c>
    </row>
    <row r="101" spans="1:5" ht="12.75">
      <c r="A101" s="39" t="s">
        <v>59</v>
      </c>
      <c r="E101" s="40" t="s">
        <v>1843</v>
      </c>
    </row>
    <row r="102" spans="1:5" ht="12.75">
      <c r="A102" t="s">
        <v>61</v>
      </c>
      <c r="E102" s="38" t="s">
        <v>53</v>
      </c>
    </row>
    <row r="103" spans="1:18" ht="12.75" customHeight="1">
      <c r="A103" s="6" t="s">
        <v>49</v>
      </c>
      <c s="6"/>
      <c s="42" t="s">
        <v>117</v>
      </c>
      <c s="6"/>
      <c s="29" t="s">
        <v>1844</v>
      </c>
      <c s="6"/>
      <c s="6"/>
      <c s="6"/>
      <c s="43">
        <f>0+Q103</f>
      </c>
      <c s="6"/>
      <c r="O103">
        <f>0+R103</f>
      </c>
      <c r="Q103">
        <f>0+I104+I108</f>
      </c>
      <c>
        <f>0+O104+O108</f>
      </c>
    </row>
    <row r="104" spans="1:16" ht="12.75">
      <c r="A104" s="26" t="s">
        <v>51</v>
      </c>
      <c s="31" t="s">
        <v>322</v>
      </c>
      <c s="31" t="s">
        <v>1845</v>
      </c>
      <c s="26" t="s">
        <v>53</v>
      </c>
      <c s="32" t="s">
        <v>1846</v>
      </c>
      <c s="33" t="s">
        <v>126</v>
      </c>
      <c s="34">
        <v>200</v>
      </c>
      <c s="35">
        <v>0</v>
      </c>
      <c s="36">
        <f>ROUND(ROUND(H104,2)*ROUND(G104,3),2)</f>
      </c>
      <c s="33" t="s">
        <v>1773</v>
      </c>
      <c r="O104">
        <f>(I104*21)/100</f>
      </c>
      <c t="s">
        <v>26</v>
      </c>
    </row>
    <row r="105" spans="1:5" ht="12.75">
      <c r="A105" s="37" t="s">
        <v>57</v>
      </c>
      <c r="E105" s="38" t="s">
        <v>1847</v>
      </c>
    </row>
    <row r="106" spans="1:5" ht="12.75">
      <c r="A106" s="39" t="s">
        <v>59</v>
      </c>
      <c r="E106" s="40" t="s">
        <v>1848</v>
      </c>
    </row>
    <row r="107" spans="1:5" ht="12.75">
      <c r="A107" t="s">
        <v>61</v>
      </c>
      <c r="E107" s="38" t="s">
        <v>53</v>
      </c>
    </row>
    <row r="108" spans="1:16" ht="12.75">
      <c r="A108" s="26" t="s">
        <v>51</v>
      </c>
      <c s="31" t="s">
        <v>325</v>
      </c>
      <c s="31" t="s">
        <v>1849</v>
      </c>
      <c s="26" t="s">
        <v>53</v>
      </c>
      <c s="32" t="s">
        <v>1850</v>
      </c>
      <c s="33" t="s">
        <v>113</v>
      </c>
      <c s="34">
        <v>0.385</v>
      </c>
      <c s="35">
        <v>0</v>
      </c>
      <c s="36">
        <f>ROUND(ROUND(H108,2)*ROUND(G108,3),2)</f>
      </c>
      <c s="33" t="s">
        <v>1773</v>
      </c>
      <c r="O108">
        <f>(I108*21)/100</f>
      </c>
      <c t="s">
        <v>26</v>
      </c>
    </row>
    <row r="109" spans="1:5" ht="25.5">
      <c r="A109" s="37" t="s">
        <v>57</v>
      </c>
      <c r="E109" s="38" t="s">
        <v>1851</v>
      </c>
    </row>
    <row r="110" spans="1:5" ht="12.75">
      <c r="A110" s="39" t="s">
        <v>59</v>
      </c>
      <c r="E110" s="40" t="s">
        <v>1852</v>
      </c>
    </row>
    <row r="111" spans="1:5" ht="12.75">
      <c r="A111" t="s">
        <v>61</v>
      </c>
      <c r="E111" s="38" t="s">
        <v>53</v>
      </c>
    </row>
    <row r="112" spans="1:18" ht="12.75" customHeight="1">
      <c r="A112" s="6" t="s">
        <v>49</v>
      </c>
      <c s="6"/>
      <c s="42" t="s">
        <v>1853</v>
      </c>
      <c s="6"/>
      <c s="29" t="s">
        <v>1733</v>
      </c>
      <c s="6"/>
      <c s="6"/>
      <c s="6"/>
      <c s="43">
        <f>0+Q112</f>
      </c>
      <c s="6"/>
      <c r="O112">
        <f>0+R112</f>
      </c>
      <c r="Q112">
        <f>0+I113+I117+I121+I125+I129+I133+I137+I141+I145+I149+I153+I157+I161+I165+I169+I173+I177+I181+I185+I189+I193+I197+I201+I205+I209+I213+I217+I221+I225+I229+I233+I237+I241+I245+I249+I253+I257+I261+I265+I269+I273+I277+I281+I285+I289+I293+I297+I301+I305+I309+I313+I317+I321+I325+I329+I333+I337+I341+I345+I349+I353+I357+I361+I365+I369</f>
      </c>
      <c>
        <f>0+O113+O117+O121+O125+O129+O133+O137+O141+O145+O149+O153+O157+O161+O165+O169+O173+O177+O181+O185+O189+O193+O197+O201+O205+O209+O213+O217+O221+O225+O229+O233+O237+O241+O245+O249+O253+O257+O261+O265+O269+O273+O277+O281+O285+O289+O293+O297+O301+O305+O309+O313+O317+O321+O325+O329+O333+O337+O341+O345+O349+O353+O357+O361+O365+O369</f>
      </c>
    </row>
    <row r="113" spans="1:16" ht="12.75">
      <c r="A113" s="26" t="s">
        <v>51</v>
      </c>
      <c s="31" t="s">
        <v>331</v>
      </c>
      <c s="31" t="s">
        <v>1854</v>
      </c>
      <c s="26" t="s">
        <v>53</v>
      </c>
      <c s="32" t="s">
        <v>1855</v>
      </c>
      <c s="33" t="s">
        <v>126</v>
      </c>
      <c s="34">
        <v>165.9</v>
      </c>
      <c s="35">
        <v>0</v>
      </c>
      <c s="36">
        <f>ROUND(ROUND(H113,2)*ROUND(G113,3),2)</f>
      </c>
      <c s="33"/>
      <c r="O113">
        <f>(I113*21)/100</f>
      </c>
      <c t="s">
        <v>26</v>
      </c>
    </row>
    <row r="114" spans="1:5" ht="12.75">
      <c r="A114" s="37" t="s">
        <v>57</v>
      </c>
      <c r="E114" s="38" t="s">
        <v>1855</v>
      </c>
    </row>
    <row r="115" spans="1:5" ht="12.75">
      <c r="A115" s="39" t="s">
        <v>59</v>
      </c>
      <c r="E115" s="40" t="s">
        <v>1856</v>
      </c>
    </row>
    <row r="116" spans="1:5" ht="12.75">
      <c r="A116" t="s">
        <v>61</v>
      </c>
      <c r="E116" s="38" t="s">
        <v>53</v>
      </c>
    </row>
    <row r="117" spans="1:16" ht="12.75">
      <c r="A117" s="26" t="s">
        <v>51</v>
      </c>
      <c s="31" t="s">
        <v>337</v>
      </c>
      <c s="31" t="s">
        <v>1857</v>
      </c>
      <c s="26" t="s">
        <v>53</v>
      </c>
      <c s="32" t="s">
        <v>1858</v>
      </c>
      <c s="33" t="s">
        <v>126</v>
      </c>
      <c s="34">
        <v>29.4</v>
      </c>
      <c s="35">
        <v>0</v>
      </c>
      <c s="36">
        <f>ROUND(ROUND(H117,2)*ROUND(G117,3),2)</f>
      </c>
      <c s="33"/>
      <c r="O117">
        <f>(I117*21)/100</f>
      </c>
      <c t="s">
        <v>26</v>
      </c>
    </row>
    <row r="118" spans="1:5" ht="12.75">
      <c r="A118" s="37" t="s">
        <v>57</v>
      </c>
      <c r="E118" s="38" t="s">
        <v>1858</v>
      </c>
    </row>
    <row r="119" spans="1:5" ht="12.75">
      <c r="A119" s="39" t="s">
        <v>59</v>
      </c>
      <c r="E119" s="40" t="s">
        <v>1859</v>
      </c>
    </row>
    <row r="120" spans="1:5" ht="12.75">
      <c r="A120" t="s">
        <v>61</v>
      </c>
      <c r="E120" s="38" t="s">
        <v>53</v>
      </c>
    </row>
    <row r="121" spans="1:16" ht="12.75">
      <c r="A121" s="26" t="s">
        <v>51</v>
      </c>
      <c s="31" t="s">
        <v>343</v>
      </c>
      <c s="31" t="s">
        <v>1860</v>
      </c>
      <c s="26" t="s">
        <v>53</v>
      </c>
      <c s="32" t="s">
        <v>1861</v>
      </c>
      <c s="33" t="s">
        <v>126</v>
      </c>
      <c s="34">
        <v>31.5</v>
      </c>
      <c s="35">
        <v>0</v>
      </c>
      <c s="36">
        <f>ROUND(ROUND(H121,2)*ROUND(G121,3),2)</f>
      </c>
      <c s="33"/>
      <c r="O121">
        <f>(I121*21)/100</f>
      </c>
      <c t="s">
        <v>26</v>
      </c>
    </row>
    <row r="122" spans="1:5" ht="12.75">
      <c r="A122" s="37" t="s">
        <v>57</v>
      </c>
      <c r="E122" s="38" t="s">
        <v>1861</v>
      </c>
    </row>
    <row r="123" spans="1:5" ht="12.75">
      <c r="A123" s="39" t="s">
        <v>59</v>
      </c>
      <c r="E123" s="40" t="s">
        <v>1862</v>
      </c>
    </row>
    <row r="124" spans="1:5" ht="12.75">
      <c r="A124" t="s">
        <v>61</v>
      </c>
      <c r="E124" s="38" t="s">
        <v>53</v>
      </c>
    </row>
    <row r="125" spans="1:16" ht="12.75">
      <c r="A125" s="26" t="s">
        <v>51</v>
      </c>
      <c s="31" t="s">
        <v>349</v>
      </c>
      <c s="31" t="s">
        <v>1863</v>
      </c>
      <c s="26" t="s">
        <v>53</v>
      </c>
      <c s="32" t="s">
        <v>1864</v>
      </c>
      <c s="33" t="s">
        <v>126</v>
      </c>
      <c s="34">
        <v>25.2</v>
      </c>
      <c s="35">
        <v>0</v>
      </c>
      <c s="36">
        <f>ROUND(ROUND(H125,2)*ROUND(G125,3),2)</f>
      </c>
      <c s="33"/>
      <c r="O125">
        <f>(I125*21)/100</f>
      </c>
      <c t="s">
        <v>26</v>
      </c>
    </row>
    <row r="126" spans="1:5" ht="12.75">
      <c r="A126" s="37" t="s">
        <v>57</v>
      </c>
      <c r="E126" s="38" t="s">
        <v>1864</v>
      </c>
    </row>
    <row r="127" spans="1:5" ht="12.75">
      <c r="A127" s="39" t="s">
        <v>59</v>
      </c>
      <c r="E127" s="40" t="s">
        <v>1865</v>
      </c>
    </row>
    <row r="128" spans="1:5" ht="12.75">
      <c r="A128" t="s">
        <v>61</v>
      </c>
      <c r="E128" s="38" t="s">
        <v>53</v>
      </c>
    </row>
    <row r="129" spans="1:16" ht="12.75">
      <c r="A129" s="26" t="s">
        <v>51</v>
      </c>
      <c s="31" t="s">
        <v>355</v>
      </c>
      <c s="31" t="s">
        <v>1866</v>
      </c>
      <c s="26" t="s">
        <v>53</v>
      </c>
      <c s="32" t="s">
        <v>1867</v>
      </c>
      <c s="33" t="s">
        <v>72</v>
      </c>
      <c s="34">
        <v>4</v>
      </c>
      <c s="35">
        <v>0</v>
      </c>
      <c s="36">
        <f>ROUND(ROUND(H129,2)*ROUND(G129,3),2)</f>
      </c>
      <c s="33"/>
      <c r="O129">
        <f>(I129*21)/100</f>
      </c>
      <c t="s">
        <v>26</v>
      </c>
    </row>
    <row r="130" spans="1:5" ht="12.75">
      <c r="A130" s="37" t="s">
        <v>57</v>
      </c>
      <c r="E130" s="38" t="s">
        <v>1867</v>
      </c>
    </row>
    <row r="131" spans="1:5" ht="12.75">
      <c r="A131" s="39" t="s">
        <v>59</v>
      </c>
      <c r="E131" s="40" t="s">
        <v>53</v>
      </c>
    </row>
    <row r="132" spans="1:5" ht="12.75">
      <c r="A132" t="s">
        <v>61</v>
      </c>
      <c r="E132" s="38" t="s">
        <v>53</v>
      </c>
    </row>
    <row r="133" spans="1:16" ht="12.75">
      <c r="A133" s="26" t="s">
        <v>51</v>
      </c>
      <c s="31" t="s">
        <v>361</v>
      </c>
      <c s="31" t="s">
        <v>1868</v>
      </c>
      <c s="26" t="s">
        <v>53</v>
      </c>
      <c s="32" t="s">
        <v>1869</v>
      </c>
      <c s="33" t="s">
        <v>72</v>
      </c>
      <c s="34">
        <v>4</v>
      </c>
      <c s="35">
        <v>0</v>
      </c>
      <c s="36">
        <f>ROUND(ROUND(H133,2)*ROUND(G133,3),2)</f>
      </c>
      <c s="33"/>
      <c r="O133">
        <f>(I133*21)/100</f>
      </c>
      <c t="s">
        <v>26</v>
      </c>
    </row>
    <row r="134" spans="1:5" ht="12.75">
      <c r="A134" s="37" t="s">
        <v>57</v>
      </c>
      <c r="E134" s="38" t="s">
        <v>1869</v>
      </c>
    </row>
    <row r="135" spans="1:5" ht="12.75">
      <c r="A135" s="39" t="s">
        <v>59</v>
      </c>
      <c r="E135" s="40" t="s">
        <v>53</v>
      </c>
    </row>
    <row r="136" spans="1:5" ht="12.75">
      <c r="A136" t="s">
        <v>61</v>
      </c>
      <c r="E136" s="38" t="s">
        <v>53</v>
      </c>
    </row>
    <row r="137" spans="1:16" ht="12.75">
      <c r="A137" s="26" t="s">
        <v>51</v>
      </c>
      <c s="31" t="s">
        <v>367</v>
      </c>
      <c s="31" t="s">
        <v>1870</v>
      </c>
      <c s="26" t="s">
        <v>53</v>
      </c>
      <c s="32" t="s">
        <v>1871</v>
      </c>
      <c s="33" t="s">
        <v>72</v>
      </c>
      <c s="34">
        <v>1</v>
      </c>
      <c s="35">
        <v>0</v>
      </c>
      <c s="36">
        <f>ROUND(ROUND(H137,2)*ROUND(G137,3),2)</f>
      </c>
      <c s="33"/>
      <c r="O137">
        <f>(I137*21)/100</f>
      </c>
      <c t="s">
        <v>26</v>
      </c>
    </row>
    <row r="138" spans="1:5" ht="12.75">
      <c r="A138" s="37" t="s">
        <v>57</v>
      </c>
      <c r="E138" s="38" t="s">
        <v>1871</v>
      </c>
    </row>
    <row r="139" spans="1:5" ht="12.75">
      <c r="A139" s="39" t="s">
        <v>59</v>
      </c>
      <c r="E139" s="40" t="s">
        <v>53</v>
      </c>
    </row>
    <row r="140" spans="1:5" ht="12.75">
      <c r="A140" t="s">
        <v>61</v>
      </c>
      <c r="E140" s="38" t="s">
        <v>53</v>
      </c>
    </row>
    <row r="141" spans="1:16" ht="12.75">
      <c r="A141" s="26" t="s">
        <v>51</v>
      </c>
      <c s="31" t="s">
        <v>373</v>
      </c>
      <c s="31" t="s">
        <v>1872</v>
      </c>
      <c s="26" t="s">
        <v>53</v>
      </c>
      <c s="32" t="s">
        <v>1873</v>
      </c>
      <c s="33" t="s">
        <v>72</v>
      </c>
      <c s="34">
        <v>6</v>
      </c>
      <c s="35">
        <v>0</v>
      </c>
      <c s="36">
        <f>ROUND(ROUND(H141,2)*ROUND(G141,3),2)</f>
      </c>
      <c s="33"/>
      <c r="O141">
        <f>(I141*21)/100</f>
      </c>
      <c t="s">
        <v>26</v>
      </c>
    </row>
    <row r="142" spans="1:5" ht="12.75">
      <c r="A142" s="37" t="s">
        <v>57</v>
      </c>
      <c r="E142" s="38" t="s">
        <v>1873</v>
      </c>
    </row>
    <row r="143" spans="1:5" ht="12.75">
      <c r="A143" s="39" t="s">
        <v>59</v>
      </c>
      <c r="E143" s="40" t="s">
        <v>53</v>
      </c>
    </row>
    <row r="144" spans="1:5" ht="12.75">
      <c r="A144" t="s">
        <v>61</v>
      </c>
      <c r="E144" s="38" t="s">
        <v>53</v>
      </c>
    </row>
    <row r="145" spans="1:16" ht="12.75">
      <c r="A145" s="26" t="s">
        <v>51</v>
      </c>
      <c s="31" t="s">
        <v>379</v>
      </c>
      <c s="31" t="s">
        <v>1874</v>
      </c>
      <c s="26" t="s">
        <v>53</v>
      </c>
      <c s="32" t="s">
        <v>1875</v>
      </c>
      <c s="33" t="s">
        <v>72</v>
      </c>
      <c s="34">
        <v>2</v>
      </c>
      <c s="35">
        <v>0</v>
      </c>
      <c s="36">
        <f>ROUND(ROUND(H145,2)*ROUND(G145,3),2)</f>
      </c>
      <c s="33"/>
      <c r="O145">
        <f>(I145*21)/100</f>
      </c>
      <c t="s">
        <v>26</v>
      </c>
    </row>
    <row r="146" spans="1:5" ht="12.75">
      <c r="A146" s="37" t="s">
        <v>57</v>
      </c>
      <c r="E146" s="38" t="s">
        <v>1875</v>
      </c>
    </row>
    <row r="147" spans="1:5" ht="12.75">
      <c r="A147" s="39" t="s">
        <v>59</v>
      </c>
      <c r="E147" s="40" t="s">
        <v>53</v>
      </c>
    </row>
    <row r="148" spans="1:5" ht="12.75">
      <c r="A148" t="s">
        <v>61</v>
      </c>
      <c r="E148" s="38" t="s">
        <v>53</v>
      </c>
    </row>
    <row r="149" spans="1:16" ht="12.75">
      <c r="A149" s="26" t="s">
        <v>51</v>
      </c>
      <c s="31" t="s">
        <v>383</v>
      </c>
      <c s="31" t="s">
        <v>1876</v>
      </c>
      <c s="26" t="s">
        <v>53</v>
      </c>
      <c s="32" t="s">
        <v>1877</v>
      </c>
      <c s="33" t="s">
        <v>72</v>
      </c>
      <c s="34">
        <v>4</v>
      </c>
      <c s="35">
        <v>0</v>
      </c>
      <c s="36">
        <f>ROUND(ROUND(H149,2)*ROUND(G149,3),2)</f>
      </c>
      <c s="33"/>
      <c r="O149">
        <f>(I149*21)/100</f>
      </c>
      <c t="s">
        <v>26</v>
      </c>
    </row>
    <row r="150" spans="1:5" ht="12.75">
      <c r="A150" s="37" t="s">
        <v>57</v>
      </c>
      <c r="E150" s="38" t="s">
        <v>1877</v>
      </c>
    </row>
    <row r="151" spans="1:5" ht="12.75">
      <c r="A151" s="39" t="s">
        <v>59</v>
      </c>
      <c r="E151" s="40" t="s">
        <v>53</v>
      </c>
    </row>
    <row r="152" spans="1:5" ht="12.75">
      <c r="A152" t="s">
        <v>61</v>
      </c>
      <c r="E152" s="38" t="s">
        <v>53</v>
      </c>
    </row>
    <row r="153" spans="1:16" ht="12.75">
      <c r="A153" s="26" t="s">
        <v>51</v>
      </c>
      <c s="31" t="s">
        <v>389</v>
      </c>
      <c s="31" t="s">
        <v>1878</v>
      </c>
      <c s="26" t="s">
        <v>53</v>
      </c>
      <c s="32" t="s">
        <v>1879</v>
      </c>
      <c s="33" t="s">
        <v>72</v>
      </c>
      <c s="34">
        <v>2</v>
      </c>
      <c s="35">
        <v>0</v>
      </c>
      <c s="36">
        <f>ROUND(ROUND(H153,2)*ROUND(G153,3),2)</f>
      </c>
      <c s="33"/>
      <c r="O153">
        <f>(I153*21)/100</f>
      </c>
      <c t="s">
        <v>26</v>
      </c>
    </row>
    <row r="154" spans="1:5" ht="12.75">
      <c r="A154" s="37" t="s">
        <v>57</v>
      </c>
      <c r="E154" s="38" t="s">
        <v>1879</v>
      </c>
    </row>
    <row r="155" spans="1:5" ht="12.75">
      <c r="A155" s="39" t="s">
        <v>59</v>
      </c>
      <c r="E155" s="40" t="s">
        <v>53</v>
      </c>
    </row>
    <row r="156" spans="1:5" ht="12.75">
      <c r="A156" t="s">
        <v>61</v>
      </c>
      <c r="E156" s="38" t="s">
        <v>53</v>
      </c>
    </row>
    <row r="157" spans="1:16" ht="12.75">
      <c r="A157" s="26" t="s">
        <v>51</v>
      </c>
      <c s="31" t="s">
        <v>395</v>
      </c>
      <c s="31" t="s">
        <v>1880</v>
      </c>
      <c s="26" t="s">
        <v>53</v>
      </c>
      <c s="32" t="s">
        <v>1881</v>
      </c>
      <c s="33" t="s">
        <v>72</v>
      </c>
      <c s="34">
        <v>4</v>
      </c>
      <c s="35">
        <v>0</v>
      </c>
      <c s="36">
        <f>ROUND(ROUND(H157,2)*ROUND(G157,3),2)</f>
      </c>
      <c s="33"/>
      <c r="O157">
        <f>(I157*21)/100</f>
      </c>
      <c t="s">
        <v>26</v>
      </c>
    </row>
    <row r="158" spans="1:5" ht="12.75">
      <c r="A158" s="37" t="s">
        <v>57</v>
      </c>
      <c r="E158" s="38" t="s">
        <v>1881</v>
      </c>
    </row>
    <row r="159" spans="1:5" ht="12.75">
      <c r="A159" s="39" t="s">
        <v>59</v>
      </c>
      <c r="E159" s="40" t="s">
        <v>53</v>
      </c>
    </row>
    <row r="160" spans="1:5" ht="12.75">
      <c r="A160" t="s">
        <v>61</v>
      </c>
      <c r="E160" s="38" t="s">
        <v>53</v>
      </c>
    </row>
    <row r="161" spans="1:16" ht="12.75">
      <c r="A161" s="26" t="s">
        <v>51</v>
      </c>
      <c s="31" t="s">
        <v>400</v>
      </c>
      <c s="31" t="s">
        <v>1882</v>
      </c>
      <c s="26" t="s">
        <v>53</v>
      </c>
      <c s="32" t="s">
        <v>1883</v>
      </c>
      <c s="33" t="s">
        <v>72</v>
      </c>
      <c s="34">
        <v>1</v>
      </c>
      <c s="35">
        <v>0</v>
      </c>
      <c s="36">
        <f>ROUND(ROUND(H161,2)*ROUND(G161,3),2)</f>
      </c>
      <c s="33"/>
      <c r="O161">
        <f>(I161*21)/100</f>
      </c>
      <c t="s">
        <v>26</v>
      </c>
    </row>
    <row r="162" spans="1:5" ht="12.75">
      <c r="A162" s="37" t="s">
        <v>57</v>
      </c>
      <c r="E162" s="38" t="s">
        <v>1883</v>
      </c>
    </row>
    <row r="163" spans="1:5" ht="12.75">
      <c r="A163" s="39" t="s">
        <v>59</v>
      </c>
      <c r="E163" s="40" t="s">
        <v>53</v>
      </c>
    </row>
    <row r="164" spans="1:5" ht="12.75">
      <c r="A164" t="s">
        <v>61</v>
      </c>
      <c r="E164" s="38" t="s">
        <v>53</v>
      </c>
    </row>
    <row r="165" spans="1:16" ht="12.75">
      <c r="A165" s="26" t="s">
        <v>51</v>
      </c>
      <c s="31" t="s">
        <v>406</v>
      </c>
      <c s="31" t="s">
        <v>1884</v>
      </c>
      <c s="26" t="s">
        <v>53</v>
      </c>
      <c s="32" t="s">
        <v>1885</v>
      </c>
      <c s="33" t="s">
        <v>72</v>
      </c>
      <c s="34">
        <v>1</v>
      </c>
      <c s="35">
        <v>0</v>
      </c>
      <c s="36">
        <f>ROUND(ROUND(H165,2)*ROUND(G165,3),2)</f>
      </c>
      <c s="33"/>
      <c r="O165">
        <f>(I165*21)/100</f>
      </c>
      <c t="s">
        <v>26</v>
      </c>
    </row>
    <row r="166" spans="1:5" ht="12.75">
      <c r="A166" s="37" t="s">
        <v>57</v>
      </c>
      <c r="E166" s="38" t="s">
        <v>1885</v>
      </c>
    </row>
    <row r="167" spans="1:5" ht="12.75">
      <c r="A167" s="39" t="s">
        <v>59</v>
      </c>
      <c r="E167" s="40" t="s">
        <v>53</v>
      </c>
    </row>
    <row r="168" spans="1:5" ht="12.75">
      <c r="A168" t="s">
        <v>61</v>
      </c>
      <c r="E168" s="38" t="s">
        <v>53</v>
      </c>
    </row>
    <row r="169" spans="1:16" ht="12.75">
      <c r="A169" s="26" t="s">
        <v>51</v>
      </c>
      <c s="31" t="s">
        <v>412</v>
      </c>
      <c s="31" t="s">
        <v>1886</v>
      </c>
      <c s="26" t="s">
        <v>53</v>
      </c>
      <c s="32" t="s">
        <v>1887</v>
      </c>
      <c s="33" t="s">
        <v>72</v>
      </c>
      <c s="34">
        <v>2</v>
      </c>
      <c s="35">
        <v>0</v>
      </c>
      <c s="36">
        <f>ROUND(ROUND(H169,2)*ROUND(G169,3),2)</f>
      </c>
      <c s="33"/>
      <c r="O169">
        <f>(I169*21)/100</f>
      </c>
      <c t="s">
        <v>26</v>
      </c>
    </row>
    <row r="170" spans="1:5" ht="12.75">
      <c r="A170" s="37" t="s">
        <v>57</v>
      </c>
      <c r="E170" s="38" t="s">
        <v>1887</v>
      </c>
    </row>
    <row r="171" spans="1:5" ht="12.75">
      <c r="A171" s="39" t="s">
        <v>59</v>
      </c>
      <c r="E171" s="40" t="s">
        <v>53</v>
      </c>
    </row>
    <row r="172" spans="1:5" ht="12.75">
      <c r="A172" t="s">
        <v>61</v>
      </c>
      <c r="E172" s="38" t="s">
        <v>53</v>
      </c>
    </row>
    <row r="173" spans="1:16" ht="12.75">
      <c r="A173" s="26" t="s">
        <v>51</v>
      </c>
      <c s="31" t="s">
        <v>417</v>
      </c>
      <c s="31" t="s">
        <v>1888</v>
      </c>
      <c s="26" t="s">
        <v>53</v>
      </c>
      <c s="32" t="s">
        <v>1889</v>
      </c>
      <c s="33" t="s">
        <v>72</v>
      </c>
      <c s="34">
        <v>2</v>
      </c>
      <c s="35">
        <v>0</v>
      </c>
      <c s="36">
        <f>ROUND(ROUND(H173,2)*ROUND(G173,3),2)</f>
      </c>
      <c s="33"/>
      <c r="O173">
        <f>(I173*21)/100</f>
      </c>
      <c t="s">
        <v>26</v>
      </c>
    </row>
    <row r="174" spans="1:5" ht="12.75">
      <c r="A174" s="37" t="s">
        <v>57</v>
      </c>
      <c r="E174" s="38" t="s">
        <v>1889</v>
      </c>
    </row>
    <row r="175" spans="1:5" ht="12.75">
      <c r="A175" s="39" t="s">
        <v>59</v>
      </c>
      <c r="E175" s="40" t="s">
        <v>53</v>
      </c>
    </row>
    <row r="176" spans="1:5" ht="12.75">
      <c r="A176" t="s">
        <v>61</v>
      </c>
      <c r="E176" s="38" t="s">
        <v>53</v>
      </c>
    </row>
    <row r="177" spans="1:16" ht="12.75">
      <c r="A177" s="26" t="s">
        <v>51</v>
      </c>
      <c s="31" t="s">
        <v>423</v>
      </c>
      <c s="31" t="s">
        <v>1890</v>
      </c>
      <c s="26" t="s">
        <v>53</v>
      </c>
      <c s="32" t="s">
        <v>1891</v>
      </c>
      <c s="33" t="s">
        <v>72</v>
      </c>
      <c s="34">
        <v>2</v>
      </c>
      <c s="35">
        <v>0</v>
      </c>
      <c s="36">
        <f>ROUND(ROUND(H177,2)*ROUND(G177,3),2)</f>
      </c>
      <c s="33"/>
      <c r="O177">
        <f>(I177*21)/100</f>
      </c>
      <c t="s">
        <v>26</v>
      </c>
    </row>
    <row r="178" spans="1:5" ht="12.75">
      <c r="A178" s="37" t="s">
        <v>57</v>
      </c>
      <c r="E178" s="38" t="s">
        <v>1892</v>
      </c>
    </row>
    <row r="179" spans="1:5" ht="12.75">
      <c r="A179" s="39" t="s">
        <v>59</v>
      </c>
      <c r="E179" s="40" t="s">
        <v>53</v>
      </c>
    </row>
    <row r="180" spans="1:5" ht="12.75">
      <c r="A180" t="s">
        <v>61</v>
      </c>
      <c r="E180" s="38" t="s">
        <v>53</v>
      </c>
    </row>
    <row r="181" spans="1:16" ht="12.75">
      <c r="A181" s="26" t="s">
        <v>51</v>
      </c>
      <c s="31" t="s">
        <v>429</v>
      </c>
      <c s="31" t="s">
        <v>1893</v>
      </c>
      <c s="26" t="s">
        <v>53</v>
      </c>
      <c s="32" t="s">
        <v>1894</v>
      </c>
      <c s="33" t="s">
        <v>72</v>
      </c>
      <c s="34">
        <v>1</v>
      </c>
      <c s="35">
        <v>0</v>
      </c>
      <c s="36">
        <f>ROUND(ROUND(H181,2)*ROUND(G181,3),2)</f>
      </c>
      <c s="33"/>
      <c r="O181">
        <f>(I181*21)/100</f>
      </c>
      <c t="s">
        <v>26</v>
      </c>
    </row>
    <row r="182" spans="1:5" ht="12.75">
      <c r="A182" s="37" t="s">
        <v>57</v>
      </c>
      <c r="E182" s="38" t="s">
        <v>1894</v>
      </c>
    </row>
    <row r="183" spans="1:5" ht="12.75">
      <c r="A183" s="39" t="s">
        <v>59</v>
      </c>
      <c r="E183" s="40" t="s">
        <v>53</v>
      </c>
    </row>
    <row r="184" spans="1:5" ht="12.75">
      <c r="A184" t="s">
        <v>61</v>
      </c>
      <c r="E184" s="38" t="s">
        <v>53</v>
      </c>
    </row>
    <row r="185" spans="1:16" ht="12.75">
      <c r="A185" s="26" t="s">
        <v>51</v>
      </c>
      <c s="31" t="s">
        <v>435</v>
      </c>
      <c s="31" t="s">
        <v>1895</v>
      </c>
      <c s="26" t="s">
        <v>53</v>
      </c>
      <c s="32" t="s">
        <v>1896</v>
      </c>
      <c s="33" t="s">
        <v>72</v>
      </c>
      <c s="34">
        <v>2</v>
      </c>
      <c s="35">
        <v>0</v>
      </c>
      <c s="36">
        <f>ROUND(ROUND(H185,2)*ROUND(G185,3),2)</f>
      </c>
      <c s="33"/>
      <c r="O185">
        <f>(I185*21)/100</f>
      </c>
      <c t="s">
        <v>26</v>
      </c>
    </row>
    <row r="186" spans="1:5" ht="12.75">
      <c r="A186" s="37" t="s">
        <v>57</v>
      </c>
      <c r="E186" s="38" t="s">
        <v>1896</v>
      </c>
    </row>
    <row r="187" spans="1:5" ht="12.75">
      <c r="A187" s="39" t="s">
        <v>59</v>
      </c>
      <c r="E187" s="40" t="s">
        <v>53</v>
      </c>
    </row>
    <row r="188" spans="1:5" ht="12.75">
      <c r="A188" t="s">
        <v>61</v>
      </c>
      <c r="E188" s="38" t="s">
        <v>53</v>
      </c>
    </row>
    <row r="189" spans="1:16" ht="12.75">
      <c r="A189" s="26" t="s">
        <v>51</v>
      </c>
      <c s="31" t="s">
        <v>437</v>
      </c>
      <c s="31" t="s">
        <v>1897</v>
      </c>
      <c s="26" t="s">
        <v>53</v>
      </c>
      <c s="32" t="s">
        <v>1898</v>
      </c>
      <c s="33" t="s">
        <v>72</v>
      </c>
      <c s="34">
        <v>4</v>
      </c>
      <c s="35">
        <v>0</v>
      </c>
      <c s="36">
        <f>ROUND(ROUND(H189,2)*ROUND(G189,3),2)</f>
      </c>
      <c s="33"/>
      <c r="O189">
        <f>(I189*21)/100</f>
      </c>
      <c t="s">
        <v>26</v>
      </c>
    </row>
    <row r="190" spans="1:5" ht="12.75">
      <c r="A190" s="37" t="s">
        <v>57</v>
      </c>
      <c r="E190" s="38" t="s">
        <v>1898</v>
      </c>
    </row>
    <row r="191" spans="1:5" ht="12.75">
      <c r="A191" s="39" t="s">
        <v>59</v>
      </c>
      <c r="E191" s="40" t="s">
        <v>53</v>
      </c>
    </row>
    <row r="192" spans="1:5" ht="12.75">
      <c r="A192" t="s">
        <v>61</v>
      </c>
      <c r="E192" s="38" t="s">
        <v>53</v>
      </c>
    </row>
    <row r="193" spans="1:16" ht="12.75">
      <c r="A193" s="26" t="s">
        <v>51</v>
      </c>
      <c s="31" t="s">
        <v>443</v>
      </c>
      <c s="31" t="s">
        <v>1899</v>
      </c>
      <c s="26" t="s">
        <v>53</v>
      </c>
      <c s="32" t="s">
        <v>1900</v>
      </c>
      <c s="33" t="s">
        <v>72</v>
      </c>
      <c s="34">
        <v>2</v>
      </c>
      <c s="35">
        <v>0</v>
      </c>
      <c s="36">
        <f>ROUND(ROUND(H193,2)*ROUND(G193,3),2)</f>
      </c>
      <c s="33"/>
      <c r="O193">
        <f>(I193*21)/100</f>
      </c>
      <c t="s">
        <v>26</v>
      </c>
    </row>
    <row r="194" spans="1:5" ht="12.75">
      <c r="A194" s="37" t="s">
        <v>57</v>
      </c>
      <c r="E194" s="38" t="s">
        <v>1898</v>
      </c>
    </row>
    <row r="195" spans="1:5" ht="12.75">
      <c r="A195" s="39" t="s">
        <v>59</v>
      </c>
      <c r="E195" s="40" t="s">
        <v>53</v>
      </c>
    </row>
    <row r="196" spans="1:5" ht="12.75">
      <c r="A196" t="s">
        <v>61</v>
      </c>
      <c r="E196" s="38" t="s">
        <v>53</v>
      </c>
    </row>
    <row r="197" spans="1:16" ht="12.75">
      <c r="A197" s="26" t="s">
        <v>51</v>
      </c>
      <c s="31" t="s">
        <v>447</v>
      </c>
      <c s="31" t="s">
        <v>1901</v>
      </c>
      <c s="26" t="s">
        <v>53</v>
      </c>
      <c s="32" t="s">
        <v>1902</v>
      </c>
      <c s="33" t="s">
        <v>72</v>
      </c>
      <c s="34">
        <v>1</v>
      </c>
      <c s="35">
        <v>0</v>
      </c>
      <c s="36">
        <f>ROUND(ROUND(H197,2)*ROUND(G197,3),2)</f>
      </c>
      <c s="33"/>
      <c r="O197">
        <f>(I197*21)/100</f>
      </c>
      <c t="s">
        <v>26</v>
      </c>
    </row>
    <row r="198" spans="1:5" ht="12.75">
      <c r="A198" s="37" t="s">
        <v>57</v>
      </c>
      <c r="E198" s="38" t="s">
        <v>1898</v>
      </c>
    </row>
    <row r="199" spans="1:5" ht="12.75">
      <c r="A199" s="39" t="s">
        <v>59</v>
      </c>
      <c r="E199" s="40" t="s">
        <v>53</v>
      </c>
    </row>
    <row r="200" spans="1:5" ht="12.75">
      <c r="A200" t="s">
        <v>61</v>
      </c>
      <c r="E200" s="38" t="s">
        <v>53</v>
      </c>
    </row>
    <row r="201" spans="1:16" ht="12.75">
      <c r="A201" s="26" t="s">
        <v>51</v>
      </c>
      <c s="31" t="s">
        <v>453</v>
      </c>
      <c s="31" t="s">
        <v>1903</v>
      </c>
      <c s="26" t="s">
        <v>53</v>
      </c>
      <c s="32" t="s">
        <v>1904</v>
      </c>
      <c s="33" t="s">
        <v>72</v>
      </c>
      <c s="34">
        <v>2</v>
      </c>
      <c s="35">
        <v>0</v>
      </c>
      <c s="36">
        <f>ROUND(ROUND(H201,2)*ROUND(G201,3),2)</f>
      </c>
      <c s="33"/>
      <c r="O201">
        <f>(I201*21)/100</f>
      </c>
      <c t="s">
        <v>26</v>
      </c>
    </row>
    <row r="202" spans="1:5" ht="12.75">
      <c r="A202" s="37" t="s">
        <v>57</v>
      </c>
      <c r="E202" s="38" t="s">
        <v>1898</v>
      </c>
    </row>
    <row r="203" spans="1:5" ht="12.75">
      <c r="A203" s="39" t="s">
        <v>59</v>
      </c>
      <c r="E203" s="40" t="s">
        <v>53</v>
      </c>
    </row>
    <row r="204" spans="1:5" ht="12.75">
      <c r="A204" t="s">
        <v>61</v>
      </c>
      <c r="E204" s="38" t="s">
        <v>53</v>
      </c>
    </row>
    <row r="205" spans="1:16" ht="12.75">
      <c r="A205" s="26" t="s">
        <v>51</v>
      </c>
      <c s="31" t="s">
        <v>459</v>
      </c>
      <c s="31" t="s">
        <v>1905</v>
      </c>
      <c s="26" t="s">
        <v>53</v>
      </c>
      <c s="32" t="s">
        <v>1906</v>
      </c>
      <c s="33" t="s">
        <v>72</v>
      </c>
      <c s="34">
        <v>1</v>
      </c>
      <c s="35">
        <v>0</v>
      </c>
      <c s="36">
        <f>ROUND(ROUND(H205,2)*ROUND(G205,3),2)</f>
      </c>
      <c s="33"/>
      <c r="O205">
        <f>(I205*21)/100</f>
      </c>
      <c t="s">
        <v>26</v>
      </c>
    </row>
    <row r="206" spans="1:5" ht="12.75">
      <c r="A206" s="37" t="s">
        <v>57</v>
      </c>
      <c r="E206" s="38" t="s">
        <v>1898</v>
      </c>
    </row>
    <row r="207" spans="1:5" ht="12.75">
      <c r="A207" s="39" t="s">
        <v>59</v>
      </c>
      <c r="E207" s="40" t="s">
        <v>53</v>
      </c>
    </row>
    <row r="208" spans="1:5" ht="12.75">
      <c r="A208" t="s">
        <v>61</v>
      </c>
      <c r="E208" s="38" t="s">
        <v>53</v>
      </c>
    </row>
    <row r="209" spans="1:16" ht="12.75">
      <c r="A209" s="26" t="s">
        <v>51</v>
      </c>
      <c s="31" t="s">
        <v>464</v>
      </c>
      <c s="31" t="s">
        <v>1907</v>
      </c>
      <c s="26" t="s">
        <v>53</v>
      </c>
      <c s="32" t="s">
        <v>1908</v>
      </c>
      <c s="33" t="s">
        <v>126</v>
      </c>
      <c s="34">
        <v>12</v>
      </c>
      <c s="35">
        <v>0</v>
      </c>
      <c s="36">
        <f>ROUND(ROUND(H209,2)*ROUND(G209,3),2)</f>
      </c>
      <c s="33"/>
      <c r="O209">
        <f>(I209*21)/100</f>
      </c>
      <c t="s">
        <v>26</v>
      </c>
    </row>
    <row r="210" spans="1:5" ht="25.5">
      <c r="A210" s="37" t="s">
        <v>57</v>
      </c>
      <c r="E210" s="38" t="s">
        <v>1909</v>
      </c>
    </row>
    <row r="211" spans="1:5" ht="12.75">
      <c r="A211" s="39" t="s">
        <v>59</v>
      </c>
      <c r="E211" s="40" t="s">
        <v>53</v>
      </c>
    </row>
    <row r="212" spans="1:5" ht="12.75">
      <c r="A212" t="s">
        <v>61</v>
      </c>
      <c r="E212" s="38" t="s">
        <v>53</v>
      </c>
    </row>
    <row r="213" spans="1:16" ht="12.75">
      <c r="A213" s="26" t="s">
        <v>51</v>
      </c>
      <c s="31" t="s">
        <v>470</v>
      </c>
      <c s="31" t="s">
        <v>1910</v>
      </c>
      <c s="26" t="s">
        <v>53</v>
      </c>
      <c s="32" t="s">
        <v>1911</v>
      </c>
      <c s="33" t="s">
        <v>72</v>
      </c>
      <c s="34">
        <v>1</v>
      </c>
      <c s="35">
        <v>0</v>
      </c>
      <c s="36">
        <f>ROUND(ROUND(H213,2)*ROUND(G213,3),2)</f>
      </c>
      <c s="33" t="s">
        <v>1773</v>
      </c>
      <c r="O213">
        <f>(I213*21)/100</f>
      </c>
      <c t="s">
        <v>26</v>
      </c>
    </row>
    <row r="214" spans="1:5" ht="12.75">
      <c r="A214" s="37" t="s">
        <v>57</v>
      </c>
      <c r="E214" s="38" t="s">
        <v>1912</v>
      </c>
    </row>
    <row r="215" spans="1:5" ht="12.75">
      <c r="A215" s="39" t="s">
        <v>59</v>
      </c>
      <c r="E215" s="40" t="s">
        <v>53</v>
      </c>
    </row>
    <row r="216" spans="1:5" ht="12.75">
      <c r="A216" t="s">
        <v>61</v>
      </c>
      <c r="E216" s="38" t="s">
        <v>53</v>
      </c>
    </row>
    <row r="217" spans="1:16" ht="12.75">
      <c r="A217" s="26" t="s">
        <v>51</v>
      </c>
      <c s="31" t="s">
        <v>477</v>
      </c>
      <c s="31" t="s">
        <v>1913</v>
      </c>
      <c s="26" t="s">
        <v>53</v>
      </c>
      <c s="32" t="s">
        <v>1914</v>
      </c>
      <c s="33" t="s">
        <v>72</v>
      </c>
      <c s="34">
        <v>10</v>
      </c>
      <c s="35">
        <v>0</v>
      </c>
      <c s="36">
        <f>ROUND(ROUND(H217,2)*ROUND(G217,3),2)</f>
      </c>
      <c s="33" t="s">
        <v>1773</v>
      </c>
      <c r="O217">
        <f>(I217*21)/100</f>
      </c>
      <c t="s">
        <v>26</v>
      </c>
    </row>
    <row r="218" spans="1:5" ht="25.5">
      <c r="A218" s="37" t="s">
        <v>57</v>
      </c>
      <c r="E218" s="38" t="s">
        <v>1915</v>
      </c>
    </row>
    <row r="219" spans="1:5" ht="12.75">
      <c r="A219" s="39" t="s">
        <v>59</v>
      </c>
      <c r="E219" s="40" t="s">
        <v>1916</v>
      </c>
    </row>
    <row r="220" spans="1:5" ht="12.75">
      <c r="A220" t="s">
        <v>61</v>
      </c>
      <c r="E220" s="38" t="s">
        <v>53</v>
      </c>
    </row>
    <row r="221" spans="1:16" ht="12.75">
      <c r="A221" s="26" t="s">
        <v>51</v>
      </c>
      <c s="31" t="s">
        <v>480</v>
      </c>
      <c s="31" t="s">
        <v>1917</v>
      </c>
      <c s="26" t="s">
        <v>53</v>
      </c>
      <c s="32" t="s">
        <v>1918</v>
      </c>
      <c s="33" t="s">
        <v>72</v>
      </c>
      <c s="34">
        <v>4</v>
      </c>
      <c s="35">
        <v>0</v>
      </c>
      <c s="36">
        <f>ROUND(ROUND(H221,2)*ROUND(G221,3),2)</f>
      </c>
      <c s="33" t="s">
        <v>1773</v>
      </c>
      <c r="O221">
        <f>(I221*21)/100</f>
      </c>
      <c t="s">
        <v>26</v>
      </c>
    </row>
    <row r="222" spans="1:5" ht="25.5">
      <c r="A222" s="37" t="s">
        <v>57</v>
      </c>
      <c r="E222" s="38" t="s">
        <v>1919</v>
      </c>
    </row>
    <row r="223" spans="1:5" ht="12.75">
      <c r="A223" s="39" t="s">
        <v>59</v>
      </c>
      <c r="E223" s="40" t="s">
        <v>1920</v>
      </c>
    </row>
    <row r="224" spans="1:5" ht="12.75">
      <c r="A224" t="s">
        <v>61</v>
      </c>
      <c r="E224" s="38" t="s">
        <v>53</v>
      </c>
    </row>
    <row r="225" spans="1:16" ht="12.75">
      <c r="A225" s="26" t="s">
        <v>51</v>
      </c>
      <c s="31" t="s">
        <v>485</v>
      </c>
      <c s="31" t="s">
        <v>1921</v>
      </c>
      <c s="26" t="s">
        <v>53</v>
      </c>
      <c s="32" t="s">
        <v>1922</v>
      </c>
      <c s="33" t="s">
        <v>72</v>
      </c>
      <c s="34">
        <v>43</v>
      </c>
      <c s="35">
        <v>0</v>
      </c>
      <c s="36">
        <f>ROUND(ROUND(H225,2)*ROUND(G225,3),2)</f>
      </c>
      <c s="33" t="s">
        <v>1773</v>
      </c>
      <c r="O225">
        <f>(I225*21)/100</f>
      </c>
      <c t="s">
        <v>26</v>
      </c>
    </row>
    <row r="226" spans="1:5" ht="25.5">
      <c r="A226" s="37" t="s">
        <v>57</v>
      </c>
      <c r="E226" s="38" t="s">
        <v>1923</v>
      </c>
    </row>
    <row r="227" spans="1:5" ht="12.75">
      <c r="A227" s="39" t="s">
        <v>59</v>
      </c>
      <c r="E227" s="40" t="s">
        <v>1924</v>
      </c>
    </row>
    <row r="228" spans="1:5" ht="12.75">
      <c r="A228" t="s">
        <v>61</v>
      </c>
      <c r="E228" s="38" t="s">
        <v>53</v>
      </c>
    </row>
    <row r="229" spans="1:16" ht="12.75">
      <c r="A229" s="26" t="s">
        <v>51</v>
      </c>
      <c s="31" t="s">
        <v>489</v>
      </c>
      <c s="31" t="s">
        <v>1925</v>
      </c>
      <c s="26" t="s">
        <v>53</v>
      </c>
      <c s="32" t="s">
        <v>1926</v>
      </c>
      <c s="33" t="s">
        <v>1927</v>
      </c>
      <c s="34">
        <v>1</v>
      </c>
      <c s="35">
        <v>0</v>
      </c>
      <c s="36">
        <f>ROUND(ROUND(H229,2)*ROUND(G229,3),2)</f>
      </c>
      <c s="33" t="s">
        <v>1773</v>
      </c>
      <c r="O229">
        <f>(I229*21)/100</f>
      </c>
      <c t="s">
        <v>26</v>
      </c>
    </row>
    <row r="230" spans="1:5" ht="12.75">
      <c r="A230" s="37" t="s">
        <v>57</v>
      </c>
      <c r="E230" s="38" t="s">
        <v>1928</v>
      </c>
    </row>
    <row r="231" spans="1:5" ht="12.75">
      <c r="A231" s="39" t="s">
        <v>59</v>
      </c>
      <c r="E231" s="40" t="s">
        <v>53</v>
      </c>
    </row>
    <row r="232" spans="1:5" ht="12.75">
      <c r="A232" t="s">
        <v>61</v>
      </c>
      <c r="E232" s="38" t="s">
        <v>53</v>
      </c>
    </row>
    <row r="233" spans="1:16" ht="12.75">
      <c r="A233" s="26" t="s">
        <v>51</v>
      </c>
      <c s="31" t="s">
        <v>491</v>
      </c>
      <c s="31" t="s">
        <v>1929</v>
      </c>
      <c s="26" t="s">
        <v>53</v>
      </c>
      <c s="32" t="s">
        <v>1930</v>
      </c>
      <c s="33" t="s">
        <v>1927</v>
      </c>
      <c s="34">
        <v>1</v>
      </c>
      <c s="35">
        <v>0</v>
      </c>
      <c s="36">
        <f>ROUND(ROUND(H233,2)*ROUND(G233,3),2)</f>
      </c>
      <c s="33" t="s">
        <v>1773</v>
      </c>
      <c r="O233">
        <f>(I233*21)/100</f>
      </c>
      <c t="s">
        <v>26</v>
      </c>
    </row>
    <row r="234" spans="1:5" ht="12.75">
      <c r="A234" s="37" t="s">
        <v>57</v>
      </c>
      <c r="E234" s="38" t="s">
        <v>1931</v>
      </c>
    </row>
    <row r="235" spans="1:5" ht="12.75">
      <c r="A235" s="39" t="s">
        <v>59</v>
      </c>
      <c r="E235" s="40" t="s">
        <v>53</v>
      </c>
    </row>
    <row r="236" spans="1:5" ht="12.75">
      <c r="A236" t="s">
        <v>61</v>
      </c>
      <c r="E236" s="38" t="s">
        <v>53</v>
      </c>
    </row>
    <row r="237" spans="1:16" ht="12.75">
      <c r="A237" s="26" t="s">
        <v>51</v>
      </c>
      <c s="31" t="s">
        <v>496</v>
      </c>
      <c s="31" t="s">
        <v>1932</v>
      </c>
      <c s="26" t="s">
        <v>53</v>
      </c>
      <c s="32" t="s">
        <v>1933</v>
      </c>
      <c s="33" t="s">
        <v>126</v>
      </c>
      <c s="34">
        <v>30.5</v>
      </c>
      <c s="35">
        <v>0</v>
      </c>
      <c s="36">
        <f>ROUND(ROUND(H237,2)*ROUND(G237,3),2)</f>
      </c>
      <c s="33" t="s">
        <v>1773</v>
      </c>
      <c r="O237">
        <f>(I237*21)/100</f>
      </c>
      <c t="s">
        <v>26</v>
      </c>
    </row>
    <row r="238" spans="1:5" ht="12.75">
      <c r="A238" s="37" t="s">
        <v>57</v>
      </c>
      <c r="E238" s="38" t="s">
        <v>1934</v>
      </c>
    </row>
    <row r="239" spans="1:5" ht="12.75">
      <c r="A239" s="39" t="s">
        <v>59</v>
      </c>
      <c r="E239" s="40" t="s">
        <v>53</v>
      </c>
    </row>
    <row r="240" spans="1:5" ht="12.75">
      <c r="A240" t="s">
        <v>61</v>
      </c>
      <c r="E240" s="38" t="s">
        <v>53</v>
      </c>
    </row>
    <row r="241" spans="1:16" ht="12.75">
      <c r="A241" s="26" t="s">
        <v>51</v>
      </c>
      <c s="31" t="s">
        <v>501</v>
      </c>
      <c s="31" t="s">
        <v>1935</v>
      </c>
      <c s="26" t="s">
        <v>53</v>
      </c>
      <c s="32" t="s">
        <v>1936</v>
      </c>
      <c s="33" t="s">
        <v>126</v>
      </c>
      <c s="34">
        <v>158</v>
      </c>
      <c s="35">
        <v>0</v>
      </c>
      <c s="36">
        <f>ROUND(ROUND(H241,2)*ROUND(G241,3),2)</f>
      </c>
      <c s="33" t="s">
        <v>1773</v>
      </c>
      <c r="O241">
        <f>(I241*21)/100</f>
      </c>
      <c t="s">
        <v>26</v>
      </c>
    </row>
    <row r="242" spans="1:5" ht="12.75">
      <c r="A242" s="37" t="s">
        <v>57</v>
      </c>
      <c r="E242" s="38" t="s">
        <v>1937</v>
      </c>
    </row>
    <row r="243" spans="1:5" ht="12.75">
      <c r="A243" s="39" t="s">
        <v>59</v>
      </c>
      <c r="E243" s="40" t="s">
        <v>53</v>
      </c>
    </row>
    <row r="244" spans="1:5" ht="12.75">
      <c r="A244" t="s">
        <v>61</v>
      </c>
      <c r="E244" s="38" t="s">
        <v>53</v>
      </c>
    </row>
    <row r="245" spans="1:16" ht="12.75">
      <c r="A245" s="26" t="s">
        <v>51</v>
      </c>
      <c s="31" t="s">
        <v>507</v>
      </c>
      <c s="31" t="s">
        <v>1938</v>
      </c>
      <c s="26" t="s">
        <v>53</v>
      </c>
      <c s="32" t="s">
        <v>1939</v>
      </c>
      <c s="33" t="s">
        <v>126</v>
      </c>
      <c s="34">
        <v>2.5</v>
      </c>
      <c s="35">
        <v>0</v>
      </c>
      <c s="36">
        <f>ROUND(ROUND(H245,2)*ROUND(G245,3),2)</f>
      </c>
      <c s="33" t="s">
        <v>1773</v>
      </c>
      <c r="O245">
        <f>(I245*21)/100</f>
      </c>
      <c t="s">
        <v>26</v>
      </c>
    </row>
    <row r="246" spans="1:5" ht="12.75">
      <c r="A246" s="37" t="s">
        <v>57</v>
      </c>
      <c r="E246" s="38" t="s">
        <v>1940</v>
      </c>
    </row>
    <row r="247" spans="1:5" ht="12.75">
      <c r="A247" s="39" t="s">
        <v>59</v>
      </c>
      <c r="E247" s="40" t="s">
        <v>53</v>
      </c>
    </row>
    <row r="248" spans="1:5" ht="12.75">
      <c r="A248" t="s">
        <v>61</v>
      </c>
      <c r="E248" s="38" t="s">
        <v>53</v>
      </c>
    </row>
    <row r="249" spans="1:16" ht="25.5">
      <c r="A249" s="26" t="s">
        <v>51</v>
      </c>
      <c s="31" t="s">
        <v>513</v>
      </c>
      <c s="31" t="s">
        <v>1941</v>
      </c>
      <c s="26" t="s">
        <v>53</v>
      </c>
      <c s="32" t="s">
        <v>1942</v>
      </c>
      <c s="33" t="s">
        <v>870</v>
      </c>
      <c s="34">
        <v>1</v>
      </c>
      <c s="35">
        <v>0</v>
      </c>
      <c s="36">
        <f>ROUND(ROUND(H249,2)*ROUND(G249,3),2)</f>
      </c>
      <c s="33"/>
      <c r="O249">
        <f>(I249*21)/100</f>
      </c>
      <c t="s">
        <v>26</v>
      </c>
    </row>
    <row r="250" spans="1:5" ht="25.5">
      <c r="A250" s="37" t="s">
        <v>57</v>
      </c>
      <c r="E250" s="38" t="s">
        <v>1943</v>
      </c>
    </row>
    <row r="251" spans="1:5" ht="12.75">
      <c r="A251" s="39" t="s">
        <v>59</v>
      </c>
      <c r="E251" s="40" t="s">
        <v>53</v>
      </c>
    </row>
    <row r="252" spans="1:5" ht="12.75">
      <c r="A252" t="s">
        <v>61</v>
      </c>
      <c r="E252" s="38" t="s">
        <v>53</v>
      </c>
    </row>
    <row r="253" spans="1:16" ht="12.75">
      <c r="A253" s="26" t="s">
        <v>51</v>
      </c>
      <c s="31" t="s">
        <v>516</v>
      </c>
      <c s="31" t="s">
        <v>1944</v>
      </c>
      <c s="26" t="s">
        <v>53</v>
      </c>
      <c s="32" t="s">
        <v>1945</v>
      </c>
      <c s="33" t="s">
        <v>126</v>
      </c>
      <c s="34">
        <v>185</v>
      </c>
      <c s="35">
        <v>0</v>
      </c>
      <c s="36">
        <f>ROUND(ROUND(H253,2)*ROUND(G253,3),2)</f>
      </c>
      <c s="33"/>
      <c r="O253">
        <f>(I253*21)/100</f>
      </c>
      <c t="s">
        <v>26</v>
      </c>
    </row>
    <row r="254" spans="1:5" ht="12.75">
      <c r="A254" s="37" t="s">
        <v>57</v>
      </c>
      <c r="E254" s="38" t="s">
        <v>1946</v>
      </c>
    </row>
    <row r="255" spans="1:5" ht="12.75">
      <c r="A255" s="39" t="s">
        <v>59</v>
      </c>
      <c r="E255" s="40" t="s">
        <v>1947</v>
      </c>
    </row>
    <row r="256" spans="1:5" ht="12.75">
      <c r="A256" t="s">
        <v>61</v>
      </c>
      <c r="E256" s="38" t="s">
        <v>53</v>
      </c>
    </row>
    <row r="257" spans="1:16" ht="12.75">
      <c r="A257" s="26" t="s">
        <v>51</v>
      </c>
      <c s="31" t="s">
        <v>522</v>
      </c>
      <c s="31" t="s">
        <v>1948</v>
      </c>
      <c s="26" t="s">
        <v>53</v>
      </c>
      <c s="32" t="s">
        <v>1949</v>
      </c>
      <c s="33" t="s">
        <v>1767</v>
      </c>
      <c s="34">
        <v>1</v>
      </c>
      <c s="35">
        <v>0</v>
      </c>
      <c s="36">
        <f>ROUND(ROUND(H257,2)*ROUND(G257,3),2)</f>
      </c>
      <c s="33"/>
      <c r="O257">
        <f>(I257*21)/100</f>
      </c>
      <c t="s">
        <v>26</v>
      </c>
    </row>
    <row r="258" spans="1:5" ht="12.75">
      <c r="A258" s="37" t="s">
        <v>57</v>
      </c>
      <c r="E258" s="38" t="s">
        <v>1949</v>
      </c>
    </row>
    <row r="259" spans="1:5" ht="12.75">
      <c r="A259" s="39" t="s">
        <v>59</v>
      </c>
      <c r="E259" s="40" t="s">
        <v>53</v>
      </c>
    </row>
    <row r="260" spans="1:5" ht="12.75">
      <c r="A260" t="s">
        <v>61</v>
      </c>
      <c r="E260" s="38" t="s">
        <v>53</v>
      </c>
    </row>
    <row r="261" spans="1:16" ht="25.5">
      <c r="A261" s="26" t="s">
        <v>51</v>
      </c>
      <c s="31" t="s">
        <v>528</v>
      </c>
      <c s="31" t="s">
        <v>1950</v>
      </c>
      <c s="26" t="s">
        <v>53</v>
      </c>
      <c s="32" t="s">
        <v>1951</v>
      </c>
      <c s="33" t="s">
        <v>72</v>
      </c>
      <c s="34">
        <v>2</v>
      </c>
      <c s="35">
        <v>0</v>
      </c>
      <c s="36">
        <f>ROUND(ROUND(H261,2)*ROUND(G261,3),2)</f>
      </c>
      <c s="33" t="s">
        <v>1773</v>
      </c>
      <c r="O261">
        <f>(I261*21)/100</f>
      </c>
      <c t="s">
        <v>26</v>
      </c>
    </row>
    <row r="262" spans="1:5" ht="25.5">
      <c r="A262" s="37" t="s">
        <v>57</v>
      </c>
      <c r="E262" s="38" t="s">
        <v>1952</v>
      </c>
    </row>
    <row r="263" spans="1:5" ht="25.5">
      <c r="A263" s="39" t="s">
        <v>59</v>
      </c>
      <c r="E263" s="46" t="s">
        <v>1953</v>
      </c>
    </row>
    <row r="264" spans="1:5" ht="12.75">
      <c r="A264" t="s">
        <v>61</v>
      </c>
      <c r="E264" s="38" t="s">
        <v>53</v>
      </c>
    </row>
    <row r="265" spans="1:16" ht="25.5">
      <c r="A265" s="26" t="s">
        <v>51</v>
      </c>
      <c s="31" t="s">
        <v>533</v>
      </c>
      <c s="31" t="s">
        <v>1954</v>
      </c>
      <c s="26" t="s">
        <v>53</v>
      </c>
      <c s="32" t="s">
        <v>1955</v>
      </c>
      <c s="33" t="s">
        <v>72</v>
      </c>
      <c s="34">
        <v>1</v>
      </c>
      <c s="35">
        <v>0</v>
      </c>
      <c s="36">
        <f>ROUND(ROUND(H265,2)*ROUND(G265,3),2)</f>
      </c>
      <c s="33" t="s">
        <v>1773</v>
      </c>
      <c r="O265">
        <f>(I265*21)/100</f>
      </c>
      <c t="s">
        <v>26</v>
      </c>
    </row>
    <row r="266" spans="1:5" ht="25.5">
      <c r="A266" s="37" t="s">
        <v>57</v>
      </c>
      <c r="E266" s="38" t="s">
        <v>1956</v>
      </c>
    </row>
    <row r="267" spans="1:5" ht="25.5">
      <c r="A267" s="39" t="s">
        <v>59</v>
      </c>
      <c r="E267" s="46" t="s">
        <v>1957</v>
      </c>
    </row>
    <row r="268" spans="1:5" ht="12.75">
      <c r="A268" t="s">
        <v>61</v>
      </c>
      <c r="E268" s="38" t="s">
        <v>53</v>
      </c>
    </row>
    <row r="269" spans="1:16" ht="25.5">
      <c r="A269" s="26" t="s">
        <v>51</v>
      </c>
      <c s="31" t="s">
        <v>536</v>
      </c>
      <c s="31" t="s">
        <v>1958</v>
      </c>
      <c s="26" t="s">
        <v>53</v>
      </c>
      <c s="32" t="s">
        <v>1959</v>
      </c>
      <c s="33" t="s">
        <v>870</v>
      </c>
      <c s="34">
        <v>2</v>
      </c>
      <c s="35">
        <v>0</v>
      </c>
      <c s="36">
        <f>ROUND(ROUND(H269,2)*ROUND(G269,3),2)</f>
      </c>
      <c s="33"/>
      <c r="O269">
        <f>(I269*21)/100</f>
      </c>
      <c t="s">
        <v>26</v>
      </c>
    </row>
    <row r="270" spans="1:5" ht="25.5">
      <c r="A270" s="37" t="s">
        <v>57</v>
      </c>
      <c r="E270" s="38" t="s">
        <v>1960</v>
      </c>
    </row>
    <row r="271" spans="1:5" ht="12.75">
      <c r="A271" s="39" t="s">
        <v>59</v>
      </c>
      <c r="E271" s="40" t="s">
        <v>53</v>
      </c>
    </row>
    <row r="272" spans="1:5" ht="12.75">
      <c r="A272" t="s">
        <v>61</v>
      </c>
      <c r="E272" s="38" t="s">
        <v>53</v>
      </c>
    </row>
    <row r="273" spans="1:16" ht="12.75">
      <c r="A273" s="26" t="s">
        <v>51</v>
      </c>
      <c s="31" t="s">
        <v>541</v>
      </c>
      <c s="31" t="s">
        <v>1961</v>
      </c>
      <c s="26" t="s">
        <v>53</v>
      </c>
      <c s="32" t="s">
        <v>1962</v>
      </c>
      <c s="33" t="s">
        <v>72</v>
      </c>
      <c s="34">
        <v>7</v>
      </c>
      <c s="35">
        <v>0</v>
      </c>
      <c s="36">
        <f>ROUND(ROUND(H273,2)*ROUND(G273,3),2)</f>
      </c>
      <c s="33" t="s">
        <v>1773</v>
      </c>
      <c r="O273">
        <f>(I273*21)/100</f>
      </c>
      <c t="s">
        <v>26</v>
      </c>
    </row>
    <row r="274" spans="1:5" ht="25.5">
      <c r="A274" s="37" t="s">
        <v>57</v>
      </c>
      <c r="E274" s="38" t="s">
        <v>1963</v>
      </c>
    </row>
    <row r="275" spans="1:5" ht="12.75">
      <c r="A275" s="39" t="s">
        <v>59</v>
      </c>
      <c r="E275" s="40" t="s">
        <v>1964</v>
      </c>
    </row>
    <row r="276" spans="1:5" ht="12.75">
      <c r="A276" t="s">
        <v>61</v>
      </c>
      <c r="E276" s="38" t="s">
        <v>53</v>
      </c>
    </row>
    <row r="277" spans="1:16" ht="12.75">
      <c r="A277" s="26" t="s">
        <v>51</v>
      </c>
      <c s="31" t="s">
        <v>545</v>
      </c>
      <c s="31" t="s">
        <v>1965</v>
      </c>
      <c s="26" t="s">
        <v>53</v>
      </c>
      <c s="32" t="s">
        <v>1966</v>
      </c>
      <c s="33" t="s">
        <v>72</v>
      </c>
      <c s="34">
        <v>4</v>
      </c>
      <c s="35">
        <v>0</v>
      </c>
      <c s="36">
        <f>ROUND(ROUND(H277,2)*ROUND(G277,3),2)</f>
      </c>
      <c s="33" t="s">
        <v>1773</v>
      </c>
      <c r="O277">
        <f>(I277*21)/100</f>
      </c>
      <c t="s">
        <v>26</v>
      </c>
    </row>
    <row r="278" spans="1:5" ht="12.75">
      <c r="A278" s="37" t="s">
        <v>57</v>
      </c>
      <c r="E278" s="38" t="s">
        <v>1967</v>
      </c>
    </row>
    <row r="279" spans="1:5" ht="12.75">
      <c r="A279" s="39" t="s">
        <v>59</v>
      </c>
      <c r="E279" s="40" t="s">
        <v>1968</v>
      </c>
    </row>
    <row r="280" spans="1:5" ht="12.75">
      <c r="A280" t="s">
        <v>61</v>
      </c>
      <c r="E280" s="38" t="s">
        <v>53</v>
      </c>
    </row>
    <row r="281" spans="1:16" ht="12.75">
      <c r="A281" s="26" t="s">
        <v>51</v>
      </c>
      <c s="31" t="s">
        <v>549</v>
      </c>
      <c s="31" t="s">
        <v>1969</v>
      </c>
      <c s="26" t="s">
        <v>53</v>
      </c>
      <c s="32" t="s">
        <v>1970</v>
      </c>
      <c s="33" t="s">
        <v>72</v>
      </c>
      <c s="34">
        <v>14</v>
      </c>
      <c s="35">
        <v>0</v>
      </c>
      <c s="36">
        <f>ROUND(ROUND(H281,2)*ROUND(G281,3),2)</f>
      </c>
      <c s="33" t="s">
        <v>1773</v>
      </c>
      <c r="O281">
        <f>(I281*21)/100</f>
      </c>
      <c t="s">
        <v>26</v>
      </c>
    </row>
    <row r="282" spans="1:5" ht="12.75">
      <c r="A282" s="37" t="s">
        <v>57</v>
      </c>
      <c r="E282" s="38" t="s">
        <v>1971</v>
      </c>
    </row>
    <row r="283" spans="1:5" ht="12.75">
      <c r="A283" s="39" t="s">
        <v>59</v>
      </c>
      <c r="E283" s="40" t="s">
        <v>1972</v>
      </c>
    </row>
    <row r="284" spans="1:5" ht="12.75">
      <c r="A284" t="s">
        <v>61</v>
      </c>
      <c r="E284" s="38" t="s">
        <v>53</v>
      </c>
    </row>
    <row r="285" spans="1:16" ht="12.75">
      <c r="A285" s="26" t="s">
        <v>51</v>
      </c>
      <c s="31" t="s">
        <v>555</v>
      </c>
      <c s="31" t="s">
        <v>1973</v>
      </c>
      <c s="26" t="s">
        <v>53</v>
      </c>
      <c s="32" t="s">
        <v>1974</v>
      </c>
      <c s="33" t="s">
        <v>126</v>
      </c>
      <c s="34">
        <v>24</v>
      </c>
      <c s="35">
        <v>0</v>
      </c>
      <c s="36">
        <f>ROUND(ROUND(H285,2)*ROUND(G285,3),2)</f>
      </c>
      <c s="33" t="s">
        <v>1773</v>
      </c>
      <c r="O285">
        <f>(I285*21)/100</f>
      </c>
      <c t="s">
        <v>26</v>
      </c>
    </row>
    <row r="286" spans="1:5" ht="12.75">
      <c r="A286" s="37" t="s">
        <v>57</v>
      </c>
      <c r="E286" s="38" t="s">
        <v>1975</v>
      </c>
    </row>
    <row r="287" spans="1:5" ht="12.75">
      <c r="A287" s="39" t="s">
        <v>59</v>
      </c>
      <c r="E287" s="40" t="s">
        <v>53</v>
      </c>
    </row>
    <row r="288" spans="1:5" ht="12.75">
      <c r="A288" t="s">
        <v>61</v>
      </c>
      <c r="E288" s="38" t="s">
        <v>53</v>
      </c>
    </row>
    <row r="289" spans="1:16" ht="12.75">
      <c r="A289" s="26" t="s">
        <v>51</v>
      </c>
      <c s="31" t="s">
        <v>562</v>
      </c>
      <c s="31" t="s">
        <v>1976</v>
      </c>
      <c s="26" t="s">
        <v>53</v>
      </c>
      <c s="32" t="s">
        <v>1977</v>
      </c>
      <c s="33" t="s">
        <v>126</v>
      </c>
      <c s="34">
        <v>30</v>
      </c>
      <c s="35">
        <v>0</v>
      </c>
      <c s="36">
        <f>ROUND(ROUND(H289,2)*ROUND(G289,3),2)</f>
      </c>
      <c s="33" t="s">
        <v>1773</v>
      </c>
      <c r="O289">
        <f>(I289*21)/100</f>
      </c>
      <c t="s">
        <v>26</v>
      </c>
    </row>
    <row r="290" spans="1:5" ht="12.75">
      <c r="A290" s="37" t="s">
        <v>57</v>
      </c>
      <c r="E290" s="38" t="s">
        <v>1978</v>
      </c>
    </row>
    <row r="291" spans="1:5" ht="12.75">
      <c r="A291" s="39" t="s">
        <v>59</v>
      </c>
      <c r="E291" s="40" t="s">
        <v>53</v>
      </c>
    </row>
    <row r="292" spans="1:5" ht="12.75">
      <c r="A292" t="s">
        <v>61</v>
      </c>
      <c r="E292" s="38" t="s">
        <v>53</v>
      </c>
    </row>
    <row r="293" spans="1:16" ht="12.75">
      <c r="A293" s="26" t="s">
        <v>51</v>
      </c>
      <c s="31" t="s">
        <v>568</v>
      </c>
      <c s="31" t="s">
        <v>1979</v>
      </c>
      <c s="26" t="s">
        <v>53</v>
      </c>
      <c s="32" t="s">
        <v>1980</v>
      </c>
      <c s="33" t="s">
        <v>126</v>
      </c>
      <c s="34">
        <v>24</v>
      </c>
      <c s="35">
        <v>0</v>
      </c>
      <c s="36">
        <f>ROUND(ROUND(H293,2)*ROUND(G293,3),2)</f>
      </c>
      <c s="33" t="s">
        <v>1773</v>
      </c>
      <c r="O293">
        <f>(I293*21)/100</f>
      </c>
      <c t="s">
        <v>26</v>
      </c>
    </row>
    <row r="294" spans="1:5" ht="25.5">
      <c r="A294" s="37" t="s">
        <v>57</v>
      </c>
      <c r="E294" s="38" t="s">
        <v>1981</v>
      </c>
    </row>
    <row r="295" spans="1:5" ht="12.75">
      <c r="A295" s="39" t="s">
        <v>59</v>
      </c>
      <c r="E295" s="40" t="s">
        <v>53</v>
      </c>
    </row>
    <row r="296" spans="1:5" ht="12.75">
      <c r="A296" t="s">
        <v>61</v>
      </c>
      <c r="E296" s="38" t="s">
        <v>53</v>
      </c>
    </row>
    <row r="297" spans="1:16" ht="12.75">
      <c r="A297" s="26" t="s">
        <v>51</v>
      </c>
      <c s="31" t="s">
        <v>574</v>
      </c>
      <c s="31" t="s">
        <v>1982</v>
      </c>
      <c s="26" t="s">
        <v>53</v>
      </c>
      <c s="32" t="s">
        <v>1983</v>
      </c>
      <c s="33" t="s">
        <v>126</v>
      </c>
      <c s="34">
        <v>30</v>
      </c>
      <c s="35">
        <v>0</v>
      </c>
      <c s="36">
        <f>ROUND(ROUND(H297,2)*ROUND(G297,3),2)</f>
      </c>
      <c s="33" t="s">
        <v>1773</v>
      </c>
      <c r="O297">
        <f>(I297*21)/100</f>
      </c>
      <c t="s">
        <v>26</v>
      </c>
    </row>
    <row r="298" spans="1:5" ht="25.5">
      <c r="A298" s="37" t="s">
        <v>57</v>
      </c>
      <c r="E298" s="38" t="s">
        <v>1984</v>
      </c>
    </row>
    <row r="299" spans="1:5" ht="12.75">
      <c r="A299" s="39" t="s">
        <v>59</v>
      </c>
      <c r="E299" s="40" t="s">
        <v>53</v>
      </c>
    </row>
    <row r="300" spans="1:5" ht="12.75">
      <c r="A300" t="s">
        <v>61</v>
      </c>
      <c r="E300" s="38" t="s">
        <v>53</v>
      </c>
    </row>
    <row r="301" spans="1:16" ht="25.5">
      <c r="A301" s="26" t="s">
        <v>51</v>
      </c>
      <c s="31" t="s">
        <v>577</v>
      </c>
      <c s="31" t="s">
        <v>1985</v>
      </c>
      <c s="26" t="s">
        <v>53</v>
      </c>
      <c s="32" t="s">
        <v>1986</v>
      </c>
      <c s="33" t="s">
        <v>72</v>
      </c>
      <c s="34">
        <v>19</v>
      </c>
      <c s="35">
        <v>0</v>
      </c>
      <c s="36">
        <f>ROUND(ROUND(H301,2)*ROUND(G301,3),2)</f>
      </c>
      <c s="33" t="s">
        <v>1773</v>
      </c>
      <c r="O301">
        <f>(I301*21)/100</f>
      </c>
      <c t="s">
        <v>26</v>
      </c>
    </row>
    <row r="302" spans="1:5" ht="25.5">
      <c r="A302" s="37" t="s">
        <v>57</v>
      </c>
      <c r="E302" s="38" t="s">
        <v>1987</v>
      </c>
    </row>
    <row r="303" spans="1:5" ht="12.75">
      <c r="A303" s="39" t="s">
        <v>59</v>
      </c>
      <c r="E303" s="40" t="s">
        <v>1988</v>
      </c>
    </row>
    <row r="304" spans="1:5" ht="12.75">
      <c r="A304" t="s">
        <v>61</v>
      </c>
      <c r="E304" s="38" t="s">
        <v>53</v>
      </c>
    </row>
    <row r="305" spans="1:16" ht="25.5">
      <c r="A305" s="26" t="s">
        <v>51</v>
      </c>
      <c s="31" t="s">
        <v>580</v>
      </c>
      <c s="31" t="s">
        <v>1989</v>
      </c>
      <c s="26" t="s">
        <v>53</v>
      </c>
      <c s="32" t="s">
        <v>1990</v>
      </c>
      <c s="33" t="s">
        <v>72</v>
      </c>
      <c s="34">
        <v>23</v>
      </c>
      <c s="35">
        <v>0</v>
      </c>
      <c s="36">
        <f>ROUND(ROUND(H305,2)*ROUND(G305,3),2)</f>
      </c>
      <c s="33" t="s">
        <v>1773</v>
      </c>
      <c r="O305">
        <f>(I305*21)/100</f>
      </c>
      <c t="s">
        <v>26</v>
      </c>
    </row>
    <row r="306" spans="1:5" ht="25.5">
      <c r="A306" s="37" t="s">
        <v>57</v>
      </c>
      <c r="E306" s="38" t="s">
        <v>1991</v>
      </c>
    </row>
    <row r="307" spans="1:5" ht="12.75">
      <c r="A307" s="39" t="s">
        <v>59</v>
      </c>
      <c r="E307" s="40" t="s">
        <v>1992</v>
      </c>
    </row>
    <row r="308" spans="1:5" ht="12.75">
      <c r="A308" t="s">
        <v>61</v>
      </c>
      <c r="E308" s="38" t="s">
        <v>53</v>
      </c>
    </row>
    <row r="309" spans="1:16" ht="12.75">
      <c r="A309" s="26" t="s">
        <v>51</v>
      </c>
      <c s="31" t="s">
        <v>585</v>
      </c>
      <c s="31" t="s">
        <v>1993</v>
      </c>
      <c s="26" t="s">
        <v>53</v>
      </c>
      <c s="32" t="s">
        <v>1994</v>
      </c>
      <c s="33" t="s">
        <v>72</v>
      </c>
      <c s="34">
        <v>2</v>
      </c>
      <c s="35">
        <v>0</v>
      </c>
      <c s="36">
        <f>ROUND(ROUND(H309,2)*ROUND(G309,3),2)</f>
      </c>
      <c s="33" t="s">
        <v>1773</v>
      </c>
      <c r="O309">
        <f>(I309*21)/100</f>
      </c>
      <c t="s">
        <v>26</v>
      </c>
    </row>
    <row r="310" spans="1:5" ht="12.75">
      <c r="A310" s="37" t="s">
        <v>57</v>
      </c>
      <c r="E310" s="38" t="s">
        <v>1995</v>
      </c>
    </row>
    <row r="311" spans="1:5" ht="12.75">
      <c r="A311" s="39" t="s">
        <v>59</v>
      </c>
      <c r="E311" s="40" t="s">
        <v>53</v>
      </c>
    </row>
    <row r="312" spans="1:5" ht="12.75">
      <c r="A312" t="s">
        <v>61</v>
      </c>
      <c r="E312" s="38" t="s">
        <v>53</v>
      </c>
    </row>
    <row r="313" spans="1:16" ht="12.75">
      <c r="A313" s="26" t="s">
        <v>51</v>
      </c>
      <c s="31" t="s">
        <v>590</v>
      </c>
      <c s="31" t="s">
        <v>1996</v>
      </c>
      <c s="26" t="s">
        <v>53</v>
      </c>
      <c s="32" t="s">
        <v>1997</v>
      </c>
      <c s="33" t="s">
        <v>72</v>
      </c>
      <c s="34">
        <v>2</v>
      </c>
      <c s="35">
        <v>0</v>
      </c>
      <c s="36">
        <f>ROUND(ROUND(H313,2)*ROUND(G313,3),2)</f>
      </c>
      <c s="33" t="s">
        <v>1773</v>
      </c>
      <c r="O313">
        <f>(I313*21)/100</f>
      </c>
      <c t="s">
        <v>26</v>
      </c>
    </row>
    <row r="314" spans="1:5" ht="12.75">
      <c r="A314" s="37" t="s">
        <v>57</v>
      </c>
      <c r="E314" s="38" t="s">
        <v>1998</v>
      </c>
    </row>
    <row r="315" spans="1:5" ht="12.75">
      <c r="A315" s="39" t="s">
        <v>59</v>
      </c>
      <c r="E315" s="40" t="s">
        <v>53</v>
      </c>
    </row>
    <row r="316" spans="1:5" ht="12.75">
      <c r="A316" t="s">
        <v>61</v>
      </c>
      <c r="E316" s="38" t="s">
        <v>53</v>
      </c>
    </row>
    <row r="317" spans="1:16" ht="25.5">
      <c r="A317" s="26" t="s">
        <v>51</v>
      </c>
      <c s="31" t="s">
        <v>593</v>
      </c>
      <c s="31" t="s">
        <v>1999</v>
      </c>
      <c s="26" t="s">
        <v>53</v>
      </c>
      <c s="32" t="s">
        <v>2000</v>
      </c>
      <c s="33" t="s">
        <v>126</v>
      </c>
      <c s="34">
        <v>28</v>
      </c>
      <c s="35">
        <v>0</v>
      </c>
      <c s="36">
        <f>ROUND(ROUND(H317,2)*ROUND(G317,3),2)</f>
      </c>
      <c s="33" t="s">
        <v>1773</v>
      </c>
      <c r="O317">
        <f>(I317*21)/100</f>
      </c>
      <c t="s">
        <v>26</v>
      </c>
    </row>
    <row r="318" spans="1:5" ht="25.5">
      <c r="A318" s="37" t="s">
        <v>57</v>
      </c>
      <c r="E318" s="38" t="s">
        <v>2001</v>
      </c>
    </row>
    <row r="319" spans="1:5" ht="12.75">
      <c r="A319" s="39" t="s">
        <v>59</v>
      </c>
      <c r="E319" s="40" t="s">
        <v>53</v>
      </c>
    </row>
    <row r="320" spans="1:5" ht="12.75">
      <c r="A320" t="s">
        <v>61</v>
      </c>
      <c r="E320" s="38" t="s">
        <v>53</v>
      </c>
    </row>
    <row r="321" spans="1:16" ht="25.5">
      <c r="A321" s="26" t="s">
        <v>51</v>
      </c>
      <c s="31" t="s">
        <v>596</v>
      </c>
      <c s="31" t="s">
        <v>2002</v>
      </c>
      <c s="26" t="s">
        <v>53</v>
      </c>
      <c s="32" t="s">
        <v>2003</v>
      </c>
      <c s="33" t="s">
        <v>126</v>
      </c>
      <c s="34">
        <v>158</v>
      </c>
      <c s="35">
        <v>0</v>
      </c>
      <c s="36">
        <f>ROUND(ROUND(H321,2)*ROUND(G321,3),2)</f>
      </c>
      <c s="33" t="s">
        <v>1773</v>
      </c>
      <c r="O321">
        <f>(I321*21)/100</f>
      </c>
      <c t="s">
        <v>26</v>
      </c>
    </row>
    <row r="322" spans="1:5" ht="12.75">
      <c r="A322" s="37" t="s">
        <v>57</v>
      </c>
      <c r="E322" s="38" t="s">
        <v>2004</v>
      </c>
    </row>
    <row r="323" spans="1:5" ht="12.75">
      <c r="A323" s="39" t="s">
        <v>59</v>
      </c>
      <c r="E323" s="40" t="s">
        <v>53</v>
      </c>
    </row>
    <row r="324" spans="1:5" ht="12.75">
      <c r="A324" t="s">
        <v>61</v>
      </c>
      <c r="E324" s="38" t="s">
        <v>53</v>
      </c>
    </row>
    <row r="325" spans="1:16" ht="25.5">
      <c r="A325" s="26" t="s">
        <v>51</v>
      </c>
      <c s="31" t="s">
        <v>599</v>
      </c>
      <c s="31" t="s">
        <v>2005</v>
      </c>
      <c s="26" t="s">
        <v>53</v>
      </c>
      <c s="32" t="s">
        <v>2006</v>
      </c>
      <c s="33" t="s">
        <v>72</v>
      </c>
      <c s="34">
        <v>7</v>
      </c>
      <c s="35">
        <v>0</v>
      </c>
      <c s="36">
        <f>ROUND(ROUND(H325,2)*ROUND(G325,3),2)</f>
      </c>
      <c s="33" t="s">
        <v>1773</v>
      </c>
      <c r="O325">
        <f>(I325*21)/100</f>
      </c>
      <c t="s">
        <v>26</v>
      </c>
    </row>
    <row r="326" spans="1:5" ht="25.5">
      <c r="A326" s="37" t="s">
        <v>57</v>
      </c>
      <c r="E326" s="38" t="s">
        <v>2007</v>
      </c>
    </row>
    <row r="327" spans="1:5" ht="12.75">
      <c r="A327" s="39" t="s">
        <v>59</v>
      </c>
      <c r="E327" s="40" t="s">
        <v>2008</v>
      </c>
    </row>
    <row r="328" spans="1:5" ht="12.75">
      <c r="A328" t="s">
        <v>61</v>
      </c>
      <c r="E328" s="38" t="s">
        <v>53</v>
      </c>
    </row>
    <row r="329" spans="1:16" ht="25.5">
      <c r="A329" s="26" t="s">
        <v>51</v>
      </c>
      <c s="31" t="s">
        <v>605</v>
      </c>
      <c s="31" t="s">
        <v>2009</v>
      </c>
      <c s="26" t="s">
        <v>53</v>
      </c>
      <c s="32" t="s">
        <v>2010</v>
      </c>
      <c s="33" t="s">
        <v>72</v>
      </c>
      <c s="34">
        <v>1</v>
      </c>
      <c s="35">
        <v>0</v>
      </c>
      <c s="36">
        <f>ROUND(ROUND(H329,2)*ROUND(G329,3),2)</f>
      </c>
      <c s="33" t="s">
        <v>1773</v>
      </c>
      <c r="O329">
        <f>(I329*21)/100</f>
      </c>
      <c t="s">
        <v>26</v>
      </c>
    </row>
    <row r="330" spans="1:5" ht="25.5">
      <c r="A330" s="37" t="s">
        <v>57</v>
      </c>
      <c r="E330" s="38" t="s">
        <v>2011</v>
      </c>
    </row>
    <row r="331" spans="1:5" ht="12.75">
      <c r="A331" s="39" t="s">
        <v>59</v>
      </c>
      <c r="E331" s="40" t="s">
        <v>53</v>
      </c>
    </row>
    <row r="332" spans="1:5" ht="12.75">
      <c r="A332" t="s">
        <v>61</v>
      </c>
      <c r="E332" s="38" t="s">
        <v>53</v>
      </c>
    </row>
    <row r="333" spans="1:16" ht="12.75">
      <c r="A333" s="26" t="s">
        <v>51</v>
      </c>
      <c s="31" t="s">
        <v>611</v>
      </c>
      <c s="31" t="s">
        <v>2012</v>
      </c>
      <c s="26" t="s">
        <v>53</v>
      </c>
      <c s="32" t="s">
        <v>2013</v>
      </c>
      <c s="33" t="s">
        <v>72</v>
      </c>
      <c s="34">
        <v>4</v>
      </c>
      <c s="35">
        <v>0</v>
      </c>
      <c s="36">
        <f>ROUND(ROUND(H333,2)*ROUND(G333,3),2)</f>
      </c>
      <c s="33" t="s">
        <v>1773</v>
      </c>
      <c r="O333">
        <f>(I333*21)/100</f>
      </c>
      <c t="s">
        <v>26</v>
      </c>
    </row>
    <row r="334" spans="1:5" ht="12.75">
      <c r="A334" s="37" t="s">
        <v>57</v>
      </c>
      <c r="E334" s="38" t="s">
        <v>2014</v>
      </c>
    </row>
    <row r="335" spans="1:5" ht="25.5">
      <c r="A335" s="39" t="s">
        <v>59</v>
      </c>
      <c r="E335" s="40" t="s">
        <v>2015</v>
      </c>
    </row>
    <row r="336" spans="1:5" ht="12.75">
      <c r="A336" t="s">
        <v>61</v>
      </c>
      <c r="E336" s="38" t="s">
        <v>53</v>
      </c>
    </row>
    <row r="337" spans="1:16" ht="12.75">
      <c r="A337" s="26" t="s">
        <v>51</v>
      </c>
      <c s="31" t="s">
        <v>614</v>
      </c>
      <c s="31" t="s">
        <v>2016</v>
      </c>
      <c s="26" t="s">
        <v>53</v>
      </c>
      <c s="32" t="s">
        <v>2017</v>
      </c>
      <c s="33" t="s">
        <v>72</v>
      </c>
      <c s="34">
        <v>4</v>
      </c>
      <c s="35">
        <v>0</v>
      </c>
      <c s="36">
        <f>ROUND(ROUND(H337,2)*ROUND(G337,3),2)</f>
      </c>
      <c s="33" t="s">
        <v>1773</v>
      </c>
      <c r="O337">
        <f>(I337*21)/100</f>
      </c>
      <c t="s">
        <v>26</v>
      </c>
    </row>
    <row r="338" spans="1:5" ht="12.75">
      <c r="A338" s="37" t="s">
        <v>57</v>
      </c>
      <c r="E338" s="38" t="s">
        <v>2018</v>
      </c>
    </row>
    <row r="339" spans="1:5" ht="12.75">
      <c r="A339" s="39" t="s">
        <v>59</v>
      </c>
      <c r="E339" s="40" t="s">
        <v>53</v>
      </c>
    </row>
    <row r="340" spans="1:5" ht="12.75">
      <c r="A340" t="s">
        <v>61</v>
      </c>
      <c r="E340" s="38" t="s">
        <v>53</v>
      </c>
    </row>
    <row r="341" spans="1:16" ht="12.75">
      <c r="A341" s="26" t="s">
        <v>51</v>
      </c>
      <c s="31" t="s">
        <v>1650</v>
      </c>
      <c s="31" t="s">
        <v>2019</v>
      </c>
      <c s="26" t="s">
        <v>53</v>
      </c>
      <c s="32" t="s">
        <v>2020</v>
      </c>
      <c s="33" t="s">
        <v>126</v>
      </c>
      <c s="34">
        <v>188.5</v>
      </c>
      <c s="35">
        <v>0</v>
      </c>
      <c s="36">
        <f>ROUND(ROUND(H341,2)*ROUND(G341,3),2)</f>
      </c>
      <c s="33" t="s">
        <v>1773</v>
      </c>
      <c r="O341">
        <f>(I341*21)/100</f>
      </c>
      <c t="s">
        <v>26</v>
      </c>
    </row>
    <row r="342" spans="1:5" ht="12.75">
      <c r="A342" s="37" t="s">
        <v>57</v>
      </c>
      <c r="E342" s="38" t="s">
        <v>2021</v>
      </c>
    </row>
    <row r="343" spans="1:5" ht="12.75">
      <c r="A343" s="39" t="s">
        <v>59</v>
      </c>
      <c r="E343" s="40" t="s">
        <v>2022</v>
      </c>
    </row>
    <row r="344" spans="1:5" ht="12.75">
      <c r="A344" t="s">
        <v>61</v>
      </c>
      <c r="E344" s="38" t="s">
        <v>53</v>
      </c>
    </row>
    <row r="345" spans="1:16" ht="12.75">
      <c r="A345" s="26" t="s">
        <v>51</v>
      </c>
      <c s="31" t="s">
        <v>1654</v>
      </c>
      <c s="31" t="s">
        <v>2023</v>
      </c>
      <c s="26" t="s">
        <v>53</v>
      </c>
      <c s="32" t="s">
        <v>2024</v>
      </c>
      <c s="33" t="s">
        <v>72</v>
      </c>
      <c s="34">
        <v>2</v>
      </c>
      <c s="35">
        <v>0</v>
      </c>
      <c s="36">
        <f>ROUND(ROUND(H345,2)*ROUND(G345,3),2)</f>
      </c>
      <c s="33"/>
      <c r="O345">
        <f>(I345*21)/100</f>
      </c>
      <c t="s">
        <v>26</v>
      </c>
    </row>
    <row r="346" spans="1:5" ht="12.75">
      <c r="A346" s="37" t="s">
        <v>57</v>
      </c>
      <c r="E346" s="38" t="s">
        <v>2025</v>
      </c>
    </row>
    <row r="347" spans="1:5" ht="12.75">
      <c r="A347" s="39" t="s">
        <v>59</v>
      </c>
      <c r="E347" s="40" t="s">
        <v>53</v>
      </c>
    </row>
    <row r="348" spans="1:5" ht="12.75">
      <c r="A348" t="s">
        <v>61</v>
      </c>
      <c r="E348" s="38" t="s">
        <v>53</v>
      </c>
    </row>
    <row r="349" spans="1:16" ht="12.75">
      <c r="A349" s="26" t="s">
        <v>51</v>
      </c>
      <c s="31" t="s">
        <v>1460</v>
      </c>
      <c s="31" t="s">
        <v>2026</v>
      </c>
      <c s="26" t="s">
        <v>53</v>
      </c>
      <c s="32" t="s">
        <v>2027</v>
      </c>
      <c s="33" t="s">
        <v>72</v>
      </c>
      <c s="34">
        <v>2</v>
      </c>
      <c s="35">
        <v>0</v>
      </c>
      <c s="36">
        <f>ROUND(ROUND(H349,2)*ROUND(G349,3),2)</f>
      </c>
      <c s="33"/>
      <c r="O349">
        <f>(I349*21)/100</f>
      </c>
      <c t="s">
        <v>26</v>
      </c>
    </row>
    <row r="350" spans="1:5" ht="12.75">
      <c r="A350" s="37" t="s">
        <v>57</v>
      </c>
      <c r="E350" s="38" t="s">
        <v>2028</v>
      </c>
    </row>
    <row r="351" spans="1:5" ht="12.75">
      <c r="A351" s="39" t="s">
        <v>59</v>
      </c>
      <c r="E351" s="40" t="s">
        <v>53</v>
      </c>
    </row>
    <row r="352" spans="1:5" ht="12.75">
      <c r="A352" t="s">
        <v>61</v>
      </c>
      <c r="E352" s="38" t="s">
        <v>53</v>
      </c>
    </row>
    <row r="353" spans="1:16" ht="12.75">
      <c r="A353" s="26" t="s">
        <v>51</v>
      </c>
      <c s="31" t="s">
        <v>1661</v>
      </c>
      <c s="31" t="s">
        <v>2029</v>
      </c>
      <c s="26" t="s">
        <v>53</v>
      </c>
      <c s="32" t="s">
        <v>2030</v>
      </c>
      <c s="33" t="s">
        <v>72</v>
      </c>
      <c s="34">
        <v>57</v>
      </c>
      <c s="35">
        <v>0</v>
      </c>
      <c s="36">
        <f>ROUND(ROUND(H353,2)*ROUND(G353,3),2)</f>
      </c>
      <c s="33" t="s">
        <v>1773</v>
      </c>
      <c r="O353">
        <f>(I353*21)/100</f>
      </c>
      <c t="s">
        <v>26</v>
      </c>
    </row>
    <row r="354" spans="1:5" ht="12.75">
      <c r="A354" s="37" t="s">
        <v>57</v>
      </c>
      <c r="E354" s="38" t="s">
        <v>2030</v>
      </c>
    </row>
    <row r="355" spans="1:5" ht="12.75">
      <c r="A355" s="39" t="s">
        <v>59</v>
      </c>
      <c r="E355" s="40" t="s">
        <v>2031</v>
      </c>
    </row>
    <row r="356" spans="1:5" ht="12.75">
      <c r="A356" t="s">
        <v>61</v>
      </c>
      <c r="E356" s="38" t="s">
        <v>53</v>
      </c>
    </row>
    <row r="357" spans="1:16" ht="12.75">
      <c r="A357" s="26" t="s">
        <v>51</v>
      </c>
      <c s="31" t="s">
        <v>1481</v>
      </c>
      <c s="31" t="s">
        <v>2032</v>
      </c>
      <c s="26" t="s">
        <v>53</v>
      </c>
      <c s="32" t="s">
        <v>2033</v>
      </c>
      <c s="33" t="s">
        <v>72</v>
      </c>
      <c s="34">
        <v>46</v>
      </c>
      <c s="35">
        <v>0</v>
      </c>
      <c s="36">
        <f>ROUND(ROUND(H357,2)*ROUND(G357,3),2)</f>
      </c>
      <c s="33" t="s">
        <v>1773</v>
      </c>
      <c r="O357">
        <f>(I357*21)/100</f>
      </c>
      <c t="s">
        <v>26</v>
      </c>
    </row>
    <row r="358" spans="1:5" ht="12.75">
      <c r="A358" s="37" t="s">
        <v>57</v>
      </c>
      <c r="E358" s="38" t="s">
        <v>2033</v>
      </c>
    </row>
    <row r="359" spans="1:5" ht="12.75">
      <c r="A359" s="39" t="s">
        <v>59</v>
      </c>
      <c r="E359" s="40" t="s">
        <v>2034</v>
      </c>
    </row>
    <row r="360" spans="1:5" ht="12.75">
      <c r="A360" t="s">
        <v>61</v>
      </c>
      <c r="E360" s="38" t="s">
        <v>53</v>
      </c>
    </row>
    <row r="361" spans="1:16" ht="12.75">
      <c r="A361" s="26" t="s">
        <v>51</v>
      </c>
      <c s="31" t="s">
        <v>1667</v>
      </c>
      <c s="31" t="s">
        <v>2035</v>
      </c>
      <c s="26" t="s">
        <v>53</v>
      </c>
      <c s="32" t="s">
        <v>2036</v>
      </c>
      <c s="33" t="s">
        <v>72</v>
      </c>
      <c s="34">
        <v>23</v>
      </c>
      <c s="35">
        <v>0</v>
      </c>
      <c s="36">
        <f>ROUND(ROUND(H361,2)*ROUND(G361,3),2)</f>
      </c>
      <c s="33" t="s">
        <v>1773</v>
      </c>
      <c r="O361">
        <f>(I361*21)/100</f>
      </c>
      <c t="s">
        <v>26</v>
      </c>
    </row>
    <row r="362" spans="1:5" ht="12.75">
      <c r="A362" s="37" t="s">
        <v>57</v>
      </c>
      <c r="E362" s="38" t="s">
        <v>2036</v>
      </c>
    </row>
    <row r="363" spans="1:5" ht="12.75">
      <c r="A363" s="39" t="s">
        <v>59</v>
      </c>
      <c r="E363" s="40" t="s">
        <v>2037</v>
      </c>
    </row>
    <row r="364" spans="1:5" ht="12.75">
      <c r="A364" t="s">
        <v>61</v>
      </c>
      <c r="E364" s="38" t="s">
        <v>53</v>
      </c>
    </row>
    <row r="365" spans="1:16" ht="12.75">
      <c r="A365" s="26" t="s">
        <v>51</v>
      </c>
      <c s="31" t="s">
        <v>1503</v>
      </c>
      <c s="31" t="s">
        <v>2038</v>
      </c>
      <c s="26" t="s">
        <v>53</v>
      </c>
      <c s="32" t="s">
        <v>2039</v>
      </c>
      <c s="33" t="s">
        <v>258</v>
      </c>
      <c s="34">
        <v>1</v>
      </c>
      <c s="35">
        <v>0</v>
      </c>
      <c s="36">
        <f>ROUND(ROUND(H365,2)*ROUND(G365,3),2)</f>
      </c>
      <c s="33"/>
      <c r="O365">
        <f>(I365*21)/100</f>
      </c>
      <c t="s">
        <v>26</v>
      </c>
    </row>
    <row r="366" spans="1:5" ht="12.75">
      <c r="A366" s="37" t="s">
        <v>57</v>
      </c>
      <c r="E366" s="38" t="s">
        <v>2039</v>
      </c>
    </row>
    <row r="367" spans="1:5" ht="12.75">
      <c r="A367" s="39" t="s">
        <v>59</v>
      </c>
      <c r="E367" s="40" t="s">
        <v>53</v>
      </c>
    </row>
    <row r="368" spans="1:5" ht="12.75">
      <c r="A368" t="s">
        <v>61</v>
      </c>
      <c r="E368" s="38" t="s">
        <v>53</v>
      </c>
    </row>
    <row r="369" spans="1:16" ht="12.75">
      <c r="A369" s="26" t="s">
        <v>51</v>
      </c>
      <c s="31" t="s">
        <v>1548</v>
      </c>
      <c s="31" t="s">
        <v>2040</v>
      </c>
      <c s="26" t="s">
        <v>53</v>
      </c>
      <c s="32" t="s">
        <v>2041</v>
      </c>
      <c s="33" t="s">
        <v>126</v>
      </c>
      <c s="34">
        <v>2.75</v>
      </c>
      <c s="35">
        <v>0</v>
      </c>
      <c s="36">
        <f>ROUND(ROUND(H369,2)*ROUND(G369,3),2)</f>
      </c>
      <c s="33"/>
      <c r="O369">
        <f>(I369*21)/100</f>
      </c>
      <c t="s">
        <v>26</v>
      </c>
    </row>
    <row r="370" spans="1:5" ht="12.75">
      <c r="A370" s="37" t="s">
        <v>57</v>
      </c>
      <c r="E370" s="38" t="s">
        <v>2042</v>
      </c>
    </row>
    <row r="371" spans="1:5" ht="12.75">
      <c r="A371" s="39" t="s">
        <v>59</v>
      </c>
      <c r="E371" s="40" t="s">
        <v>2043</v>
      </c>
    </row>
    <row r="372" spans="1:5" ht="12.75">
      <c r="A372" t="s">
        <v>61</v>
      </c>
      <c r="E372" s="38" t="s">
        <v>53</v>
      </c>
    </row>
    <row r="373" spans="1:18" ht="12.75" customHeight="1">
      <c r="A373" s="6" t="s">
        <v>49</v>
      </c>
      <c s="6"/>
      <c s="42" t="s">
        <v>2044</v>
      </c>
      <c s="6"/>
      <c s="29" t="s">
        <v>2045</v>
      </c>
      <c s="6"/>
      <c s="6"/>
      <c s="6"/>
      <c s="43">
        <f>0+Q373</f>
      </c>
      <c s="6"/>
      <c r="O373">
        <f>0+R373</f>
      </c>
      <c r="Q373">
        <f>0+I374+I378+I382+I386+I390</f>
      </c>
      <c>
        <f>0+O374+O378+O382+O386+O390</f>
      </c>
    </row>
    <row r="374" spans="1:16" ht="25.5">
      <c r="A374" s="26" t="s">
        <v>51</v>
      </c>
      <c s="31" t="s">
        <v>1675</v>
      </c>
      <c s="31" t="s">
        <v>2046</v>
      </c>
      <c s="26" t="s">
        <v>53</v>
      </c>
      <c s="32" t="s">
        <v>2047</v>
      </c>
      <c s="33" t="s">
        <v>126</v>
      </c>
      <c s="34">
        <v>44</v>
      </c>
      <c s="35">
        <v>0</v>
      </c>
      <c s="36">
        <f>ROUND(ROUND(H374,2)*ROUND(G374,3),2)</f>
      </c>
      <c s="33" t="s">
        <v>1773</v>
      </c>
      <c r="O374">
        <f>(I374*21)/100</f>
      </c>
      <c t="s">
        <v>26</v>
      </c>
    </row>
    <row r="375" spans="1:5" ht="25.5">
      <c r="A375" s="37" t="s">
        <v>57</v>
      </c>
      <c r="E375" s="38" t="s">
        <v>2047</v>
      </c>
    </row>
    <row r="376" spans="1:5" ht="12.75">
      <c r="A376" s="39" t="s">
        <v>59</v>
      </c>
      <c r="E376" s="40" t="s">
        <v>53</v>
      </c>
    </row>
    <row r="377" spans="1:5" ht="12.75">
      <c r="A377" t="s">
        <v>61</v>
      </c>
      <c r="E377" s="38" t="s">
        <v>53</v>
      </c>
    </row>
    <row r="378" spans="1:16" ht="25.5">
      <c r="A378" s="26" t="s">
        <v>51</v>
      </c>
      <c s="31" t="s">
        <v>1679</v>
      </c>
      <c s="31" t="s">
        <v>2048</v>
      </c>
      <c s="26" t="s">
        <v>53</v>
      </c>
      <c s="32" t="s">
        <v>2049</v>
      </c>
      <c s="33" t="s">
        <v>126</v>
      </c>
      <c s="34">
        <v>44</v>
      </c>
      <c s="35">
        <v>0</v>
      </c>
      <c s="36">
        <f>ROUND(ROUND(H378,2)*ROUND(G378,3),2)</f>
      </c>
      <c s="33" t="s">
        <v>1773</v>
      </c>
      <c r="O378">
        <f>(I378*21)/100</f>
      </c>
      <c t="s">
        <v>26</v>
      </c>
    </row>
    <row r="379" spans="1:5" ht="38.25">
      <c r="A379" s="37" t="s">
        <v>57</v>
      </c>
      <c r="E379" s="38" t="s">
        <v>2050</v>
      </c>
    </row>
    <row r="380" spans="1:5" ht="12.75">
      <c r="A380" s="39" t="s">
        <v>59</v>
      </c>
      <c r="E380" s="40" t="s">
        <v>53</v>
      </c>
    </row>
    <row r="381" spans="1:5" ht="12.75">
      <c r="A381" t="s">
        <v>61</v>
      </c>
      <c r="E381" s="38" t="s">
        <v>53</v>
      </c>
    </row>
    <row r="382" spans="1:16" ht="25.5">
      <c r="A382" s="26" t="s">
        <v>51</v>
      </c>
      <c s="31" t="s">
        <v>1553</v>
      </c>
      <c s="31" t="s">
        <v>2051</v>
      </c>
      <c s="26" t="s">
        <v>53</v>
      </c>
      <c s="32" t="s">
        <v>2052</v>
      </c>
      <c s="33" t="s">
        <v>126</v>
      </c>
      <c s="34">
        <v>44</v>
      </c>
      <c s="35">
        <v>0</v>
      </c>
      <c s="36">
        <f>ROUND(ROUND(H382,2)*ROUND(G382,3),2)</f>
      </c>
      <c s="33" t="s">
        <v>1773</v>
      </c>
      <c r="O382">
        <f>(I382*21)/100</f>
      </c>
      <c t="s">
        <v>26</v>
      </c>
    </row>
    <row r="383" spans="1:5" ht="25.5">
      <c r="A383" s="37" t="s">
        <v>57</v>
      </c>
      <c r="E383" s="38" t="s">
        <v>2053</v>
      </c>
    </row>
    <row r="384" spans="1:5" ht="12.75">
      <c r="A384" s="39" t="s">
        <v>59</v>
      </c>
      <c r="E384" s="40" t="s">
        <v>53</v>
      </c>
    </row>
    <row r="385" spans="1:5" ht="12.75">
      <c r="A385" t="s">
        <v>61</v>
      </c>
      <c r="E385" s="38" t="s">
        <v>53</v>
      </c>
    </row>
    <row r="386" spans="1:16" ht="12.75">
      <c r="A386" s="26" t="s">
        <v>51</v>
      </c>
      <c s="31" t="s">
        <v>1687</v>
      </c>
      <c s="31" t="s">
        <v>2054</v>
      </c>
      <c s="26" t="s">
        <v>53</v>
      </c>
      <c s="32" t="s">
        <v>2055</v>
      </c>
      <c s="33" t="s">
        <v>72</v>
      </c>
      <c s="34">
        <v>44</v>
      </c>
      <c s="35">
        <v>0</v>
      </c>
      <c s="36">
        <f>ROUND(ROUND(H386,2)*ROUND(G386,3),2)</f>
      </c>
      <c s="33"/>
      <c r="O386">
        <f>(I386*21)/100</f>
      </c>
      <c t="s">
        <v>26</v>
      </c>
    </row>
    <row r="387" spans="1:5" ht="12.75">
      <c r="A387" s="37" t="s">
        <v>57</v>
      </c>
      <c r="E387" s="38" t="s">
        <v>2055</v>
      </c>
    </row>
    <row r="388" spans="1:5" ht="12.75">
      <c r="A388" s="39" t="s">
        <v>59</v>
      </c>
      <c r="E388" s="40" t="s">
        <v>53</v>
      </c>
    </row>
    <row r="389" spans="1:5" ht="12.75">
      <c r="A389" t="s">
        <v>61</v>
      </c>
      <c r="E389" s="38" t="s">
        <v>53</v>
      </c>
    </row>
    <row r="390" spans="1:16" ht="12.75">
      <c r="A390" s="26" t="s">
        <v>51</v>
      </c>
      <c s="31" t="s">
        <v>1691</v>
      </c>
      <c s="31" t="s">
        <v>2056</v>
      </c>
      <c s="26" t="s">
        <v>53</v>
      </c>
      <c s="32" t="s">
        <v>2057</v>
      </c>
      <c s="33" t="s">
        <v>72</v>
      </c>
      <c s="34">
        <v>88</v>
      </c>
      <c s="35">
        <v>0</v>
      </c>
      <c s="36">
        <f>ROUND(ROUND(H390,2)*ROUND(G390,3),2)</f>
      </c>
      <c s="33"/>
      <c r="O390">
        <f>(I390*21)/100</f>
      </c>
      <c t="s">
        <v>26</v>
      </c>
    </row>
    <row r="391" spans="1:5" ht="12.75">
      <c r="A391" s="37" t="s">
        <v>57</v>
      </c>
      <c r="E391" s="38" t="s">
        <v>2057</v>
      </c>
    </row>
    <row r="392" spans="1:5" ht="12.75">
      <c r="A392" s="39" t="s">
        <v>59</v>
      </c>
      <c r="E392" s="40" t="s">
        <v>53</v>
      </c>
    </row>
    <row r="393" spans="1:5" ht="12.75">
      <c r="A393" t="s">
        <v>61</v>
      </c>
      <c r="E393" s="38" t="s">
        <v>53</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16.xml><?xml version="1.0" encoding="utf-8"?>
<worksheet xmlns="http://schemas.openxmlformats.org/spreadsheetml/2006/main" xmlns:r="http://schemas.openxmlformats.org/officeDocument/2006/relationships">
  <sheetPr>
    <pageSetUpPr fitToPage="1"/>
  </sheetPr>
  <dimension ref="A1:R201"/>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0+O9+O14+O23+O36+O41+O50+O55+O104+O149</f>
      </c>
      <c t="s">
        <v>25</v>
      </c>
    </row>
    <row r="3" spans="1:16" ht="15" customHeight="1">
      <c r="A3" t="s">
        <v>11</v>
      </c>
      <c s="12" t="s">
        <v>13</v>
      </c>
      <c s="13" t="s">
        <v>14</v>
      </c>
      <c s="1"/>
      <c s="14" t="s">
        <v>15</v>
      </c>
      <c s="1"/>
      <c s="9"/>
      <c s="8" t="s">
        <v>2058</v>
      </c>
      <c s="44">
        <f>0+I9+I14+I23+I36+I41+I50+I55+I104+I149</f>
      </c>
      <c s="10"/>
      <c r="O3" t="s">
        <v>22</v>
      </c>
      <c t="s">
        <v>26</v>
      </c>
    </row>
    <row r="4" spans="1:16" ht="15" customHeight="1">
      <c r="A4" t="s">
        <v>16</v>
      </c>
      <c s="12" t="s">
        <v>17</v>
      </c>
      <c s="13" t="s">
        <v>1760</v>
      </c>
      <c s="1"/>
      <c s="14" t="s">
        <v>1761</v>
      </c>
      <c s="1"/>
      <c s="1"/>
      <c s="11"/>
      <c s="11"/>
      <c s="1"/>
      <c r="O4" t="s">
        <v>23</v>
      </c>
      <c t="s">
        <v>26</v>
      </c>
    </row>
    <row r="5" spans="1:16" ht="12.75" customHeight="1">
      <c r="A5" t="s">
        <v>20</v>
      </c>
      <c s="16" t="s">
        <v>21</v>
      </c>
      <c s="17" t="s">
        <v>2058</v>
      </c>
      <c s="6"/>
      <c s="18" t="s">
        <v>2059</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2061</v>
      </c>
      <c s="27"/>
      <c s="27"/>
      <c s="27"/>
      <c s="30">
        <f>0+Q9</f>
      </c>
      <c s="27"/>
      <c r="O9">
        <f>0+R9</f>
      </c>
      <c r="Q9">
        <f>0+I10</f>
      </c>
      <c>
        <f>0+O10</f>
      </c>
    </row>
    <row r="10" spans="1:16" ht="12.75">
      <c r="A10" s="26" t="s">
        <v>51</v>
      </c>
      <c s="31" t="s">
        <v>32</v>
      </c>
      <c s="31" t="s">
        <v>2062</v>
      </c>
      <c s="26" t="s">
        <v>53</v>
      </c>
      <c s="32" t="s">
        <v>2063</v>
      </c>
      <c s="33" t="s">
        <v>2064</v>
      </c>
      <c s="34">
        <v>1</v>
      </c>
      <c s="35">
        <v>0</v>
      </c>
      <c s="36">
        <f>ROUND(ROUND(H10,2)*ROUND(G10,3),2)</f>
      </c>
      <c s="33"/>
      <c r="O10">
        <f>(I10*21)/100</f>
      </c>
      <c t="s">
        <v>26</v>
      </c>
    </row>
    <row r="11" spans="1:5" ht="12.75">
      <c r="A11" s="37" t="s">
        <v>57</v>
      </c>
      <c r="E11" s="38" t="s">
        <v>2063</v>
      </c>
    </row>
    <row r="12" spans="1:5" ht="12.75">
      <c r="A12" s="39" t="s">
        <v>59</v>
      </c>
      <c r="E12" s="40" t="s">
        <v>53</v>
      </c>
    </row>
    <row r="13" spans="1:5" ht="12.75">
      <c r="A13" t="s">
        <v>61</v>
      </c>
      <c r="E13" s="38" t="s">
        <v>53</v>
      </c>
    </row>
    <row r="14" spans="1:18" ht="12.75" customHeight="1">
      <c r="A14" s="6" t="s">
        <v>49</v>
      </c>
      <c s="6"/>
      <c s="42" t="s">
        <v>2065</v>
      </c>
      <c s="6"/>
      <c s="29" t="s">
        <v>2066</v>
      </c>
      <c s="6"/>
      <c s="6"/>
      <c s="6"/>
      <c s="43">
        <f>0+Q14</f>
      </c>
      <c s="6"/>
      <c r="O14">
        <f>0+R14</f>
      </c>
      <c r="Q14">
        <f>0+I15+I19</f>
      </c>
      <c>
        <f>0+O15+O19</f>
      </c>
    </row>
    <row r="15" spans="1:16" ht="12.75">
      <c r="A15" s="26" t="s">
        <v>51</v>
      </c>
      <c s="31" t="s">
        <v>26</v>
      </c>
      <c s="31" t="s">
        <v>2067</v>
      </c>
      <c s="26" t="s">
        <v>53</v>
      </c>
      <c s="32" t="s">
        <v>2068</v>
      </c>
      <c s="33" t="s">
        <v>1767</v>
      </c>
      <c s="34">
        <v>1</v>
      </c>
      <c s="35">
        <v>0</v>
      </c>
      <c s="36">
        <f>ROUND(ROUND(H15,2)*ROUND(G15,3),2)</f>
      </c>
      <c s="33"/>
      <c r="O15">
        <f>(I15*21)/100</f>
      </c>
      <c t="s">
        <v>26</v>
      </c>
    </row>
    <row r="16" spans="1:5" ht="12.75">
      <c r="A16" s="37" t="s">
        <v>57</v>
      </c>
      <c r="E16" s="38" t="s">
        <v>2069</v>
      </c>
    </row>
    <row r="17" spans="1:5" ht="12.75">
      <c r="A17" s="39" t="s">
        <v>59</v>
      </c>
      <c r="E17" s="40" t="s">
        <v>254</v>
      </c>
    </row>
    <row r="18" spans="1:5" ht="12.75">
      <c r="A18" t="s">
        <v>61</v>
      </c>
      <c r="E18" s="38" t="s">
        <v>53</v>
      </c>
    </row>
    <row r="19" spans="1:16" ht="12.75">
      <c r="A19" s="26" t="s">
        <v>51</v>
      </c>
      <c s="31" t="s">
        <v>25</v>
      </c>
      <c s="31" t="s">
        <v>2070</v>
      </c>
      <c s="26" t="s">
        <v>53</v>
      </c>
      <c s="32" t="s">
        <v>2071</v>
      </c>
      <c s="33" t="s">
        <v>1767</v>
      </c>
      <c s="34">
        <v>1</v>
      </c>
      <c s="35">
        <v>0</v>
      </c>
      <c s="36">
        <f>ROUND(ROUND(H19,2)*ROUND(G19,3),2)</f>
      </c>
      <c s="33"/>
      <c r="O19">
        <f>(I19*21)/100</f>
      </c>
      <c t="s">
        <v>26</v>
      </c>
    </row>
    <row r="20" spans="1:5" ht="12.75">
      <c r="A20" s="37" t="s">
        <v>57</v>
      </c>
      <c r="E20" s="38" t="s">
        <v>2072</v>
      </c>
    </row>
    <row r="21" spans="1:5" ht="12.75">
      <c r="A21" s="39" t="s">
        <v>59</v>
      </c>
      <c r="E21" s="40" t="s">
        <v>254</v>
      </c>
    </row>
    <row r="22" spans="1:5" ht="12.75">
      <c r="A22" t="s">
        <v>61</v>
      </c>
      <c r="E22" s="38" t="s">
        <v>53</v>
      </c>
    </row>
    <row r="23" spans="1:18" ht="12.75" customHeight="1">
      <c r="A23" s="6" t="s">
        <v>49</v>
      </c>
      <c s="6"/>
      <c s="42" t="s">
        <v>32</v>
      </c>
      <c s="6"/>
      <c s="29" t="s">
        <v>63</v>
      </c>
      <c s="6"/>
      <c s="6"/>
      <c s="6"/>
      <c s="43">
        <f>0+Q23</f>
      </c>
      <c s="6"/>
      <c r="O23">
        <f>0+R23</f>
      </c>
      <c r="Q23">
        <f>0+I24+I28+I32</f>
      </c>
      <c>
        <f>0+O24+O28+O32</f>
      </c>
    </row>
    <row r="24" spans="1:16" ht="12.75">
      <c r="A24" s="26" t="s">
        <v>51</v>
      </c>
      <c s="31" t="s">
        <v>36</v>
      </c>
      <c s="31" t="s">
        <v>2073</v>
      </c>
      <c s="26" t="s">
        <v>53</v>
      </c>
      <c s="32" t="s">
        <v>2074</v>
      </c>
      <c s="33" t="s">
        <v>66</v>
      </c>
      <c s="34">
        <v>2.5</v>
      </c>
      <c s="35">
        <v>0</v>
      </c>
      <c s="36">
        <f>ROUND(ROUND(H24,2)*ROUND(G24,3),2)</f>
      </c>
      <c s="33" t="s">
        <v>1773</v>
      </c>
      <c r="O24">
        <f>(I24*21)/100</f>
      </c>
      <c t="s">
        <v>26</v>
      </c>
    </row>
    <row r="25" spans="1:5" ht="12.75">
      <c r="A25" s="37" t="s">
        <v>57</v>
      </c>
      <c r="E25" s="38" t="s">
        <v>2075</v>
      </c>
    </row>
    <row r="26" spans="1:5" ht="12.75">
      <c r="A26" s="39" t="s">
        <v>59</v>
      </c>
      <c r="E26" s="40" t="s">
        <v>2076</v>
      </c>
    </row>
    <row r="27" spans="1:5" ht="12.75">
      <c r="A27" t="s">
        <v>61</v>
      </c>
      <c r="E27" s="38" t="s">
        <v>53</v>
      </c>
    </row>
    <row r="28" spans="1:16" ht="25.5">
      <c r="A28" s="26" t="s">
        <v>51</v>
      </c>
      <c s="31" t="s">
        <v>38</v>
      </c>
      <c s="31" t="s">
        <v>2077</v>
      </c>
      <c s="26" t="s">
        <v>53</v>
      </c>
      <c s="32" t="s">
        <v>2078</v>
      </c>
      <c s="33" t="s">
        <v>126</v>
      </c>
      <c s="34">
        <v>29</v>
      </c>
      <c s="35">
        <v>0</v>
      </c>
      <c s="36">
        <f>ROUND(ROUND(H28,2)*ROUND(G28,3),2)</f>
      </c>
      <c s="33" t="s">
        <v>1773</v>
      </c>
      <c r="O28">
        <f>(I28*21)/100</f>
      </c>
      <c t="s">
        <v>26</v>
      </c>
    </row>
    <row r="29" spans="1:5" ht="25.5">
      <c r="A29" s="37" t="s">
        <v>57</v>
      </c>
      <c r="E29" s="38" t="s">
        <v>2079</v>
      </c>
    </row>
    <row r="30" spans="1:5" ht="12.75">
      <c r="A30" s="39" t="s">
        <v>59</v>
      </c>
      <c r="E30" s="40" t="s">
        <v>53</v>
      </c>
    </row>
    <row r="31" spans="1:5" ht="12.75">
      <c r="A31" t="s">
        <v>61</v>
      </c>
      <c r="E31" s="38" t="s">
        <v>53</v>
      </c>
    </row>
    <row r="32" spans="1:16" ht="12.75">
      <c r="A32" s="26" t="s">
        <v>51</v>
      </c>
      <c s="31" t="s">
        <v>40</v>
      </c>
      <c s="31" t="s">
        <v>2080</v>
      </c>
      <c s="26" t="s">
        <v>53</v>
      </c>
      <c s="32" t="s">
        <v>2081</v>
      </c>
      <c s="33" t="s">
        <v>66</v>
      </c>
      <c s="34">
        <v>2.5</v>
      </c>
      <c s="35">
        <v>0</v>
      </c>
      <c s="36">
        <f>ROUND(ROUND(H32,2)*ROUND(G32,3),2)</f>
      </c>
      <c s="33" t="s">
        <v>1773</v>
      </c>
      <c r="O32">
        <f>(I32*21)/100</f>
      </c>
      <c t="s">
        <v>26</v>
      </c>
    </row>
    <row r="33" spans="1:5" ht="25.5">
      <c r="A33" s="37" t="s">
        <v>57</v>
      </c>
      <c r="E33" s="38" t="s">
        <v>2082</v>
      </c>
    </row>
    <row r="34" spans="1:5" ht="12.75">
      <c r="A34" s="39" t="s">
        <v>59</v>
      </c>
      <c r="E34" s="40" t="s">
        <v>53</v>
      </c>
    </row>
    <row r="35" spans="1:5" ht="12.75">
      <c r="A35" t="s">
        <v>61</v>
      </c>
      <c r="E35" s="38" t="s">
        <v>53</v>
      </c>
    </row>
    <row r="36" spans="1:18" ht="12.75" customHeight="1">
      <c r="A36" s="6" t="s">
        <v>49</v>
      </c>
      <c s="6"/>
      <c s="42" t="s">
        <v>43</v>
      </c>
      <c s="6"/>
      <c s="29" t="s">
        <v>2083</v>
      </c>
      <c s="6"/>
      <c s="6"/>
      <c s="6"/>
      <c s="43">
        <f>0+Q36</f>
      </c>
      <c s="6"/>
      <c r="O36">
        <f>0+R36</f>
      </c>
      <c r="Q36">
        <f>0+I37</f>
      </c>
      <c>
        <f>0+O37</f>
      </c>
    </row>
    <row r="37" spans="1:16" ht="12.75">
      <c r="A37" s="26" t="s">
        <v>51</v>
      </c>
      <c s="31" t="s">
        <v>110</v>
      </c>
      <c s="31" t="s">
        <v>2084</v>
      </c>
      <c s="26" t="s">
        <v>53</v>
      </c>
      <c s="32" t="s">
        <v>2085</v>
      </c>
      <c s="33" t="s">
        <v>55</v>
      </c>
      <c s="34">
        <v>0.005</v>
      </c>
      <c s="35">
        <v>0</v>
      </c>
      <c s="36">
        <f>ROUND(ROUND(H37,2)*ROUND(G37,3),2)</f>
      </c>
      <c s="33"/>
      <c r="O37">
        <f>(I37*21)/100</f>
      </c>
      <c t="s">
        <v>26</v>
      </c>
    </row>
    <row r="38" spans="1:5" ht="12.75">
      <c r="A38" s="37" t="s">
        <v>57</v>
      </c>
      <c r="E38" s="38" t="s">
        <v>2085</v>
      </c>
    </row>
    <row r="39" spans="1:5" ht="12.75">
      <c r="A39" s="39" t="s">
        <v>59</v>
      </c>
      <c r="E39" s="40" t="s">
        <v>53</v>
      </c>
    </row>
    <row r="40" spans="1:5" ht="12.75">
      <c r="A40" t="s">
        <v>61</v>
      </c>
      <c r="E40" s="38" t="s">
        <v>53</v>
      </c>
    </row>
    <row r="41" spans="1:18" ht="12.75" customHeight="1">
      <c r="A41" s="6" t="s">
        <v>49</v>
      </c>
      <c s="6"/>
      <c s="42" t="s">
        <v>2086</v>
      </c>
      <c s="6"/>
      <c s="29" t="s">
        <v>2087</v>
      </c>
      <c s="6"/>
      <c s="6"/>
      <c s="6"/>
      <c s="43">
        <f>0+Q41</f>
      </c>
      <c s="6"/>
      <c r="O41">
        <f>0+R41</f>
      </c>
      <c r="Q41">
        <f>0+I42+I46</f>
      </c>
      <c>
        <f>0+O42+O46</f>
      </c>
    </row>
    <row r="42" spans="1:16" ht="25.5">
      <c r="A42" s="26" t="s">
        <v>51</v>
      </c>
      <c s="31" t="s">
        <v>117</v>
      </c>
      <c s="31" t="s">
        <v>2088</v>
      </c>
      <c s="26" t="s">
        <v>53</v>
      </c>
      <c s="32" t="s">
        <v>2089</v>
      </c>
      <c s="33" t="s">
        <v>55</v>
      </c>
      <c s="34">
        <v>0.005</v>
      </c>
      <c s="35">
        <v>0</v>
      </c>
      <c s="36">
        <f>ROUND(ROUND(H42,2)*ROUND(G42,3),2)</f>
      </c>
      <c s="33" t="s">
        <v>1773</v>
      </c>
      <c r="O42">
        <f>(I42*21)/100</f>
      </c>
      <c t="s">
        <v>26</v>
      </c>
    </row>
    <row r="43" spans="1:5" ht="25.5">
      <c r="A43" s="37" t="s">
        <v>57</v>
      </c>
      <c r="E43" s="38" t="s">
        <v>2090</v>
      </c>
    </row>
    <row r="44" spans="1:5" ht="12.75">
      <c r="A44" s="39" t="s">
        <v>59</v>
      </c>
      <c r="E44" s="40" t="s">
        <v>53</v>
      </c>
    </row>
    <row r="45" spans="1:5" ht="12.75">
      <c r="A45" t="s">
        <v>61</v>
      </c>
      <c r="E45" s="38" t="s">
        <v>53</v>
      </c>
    </row>
    <row r="46" spans="1:16" ht="12.75">
      <c r="A46" s="26" t="s">
        <v>51</v>
      </c>
      <c s="31" t="s">
        <v>43</v>
      </c>
      <c s="31" t="s">
        <v>2091</v>
      </c>
      <c s="26" t="s">
        <v>53</v>
      </c>
      <c s="32" t="s">
        <v>2092</v>
      </c>
      <c s="33" t="s">
        <v>55</v>
      </c>
      <c s="34">
        <v>0.18</v>
      </c>
      <c s="35">
        <v>0</v>
      </c>
      <c s="36">
        <f>ROUND(ROUND(H46,2)*ROUND(G46,3),2)</f>
      </c>
      <c s="33" t="s">
        <v>1773</v>
      </c>
      <c r="O46">
        <f>(I46*21)/100</f>
      </c>
      <c t="s">
        <v>26</v>
      </c>
    </row>
    <row r="47" spans="1:5" ht="25.5">
      <c r="A47" s="37" t="s">
        <v>57</v>
      </c>
      <c r="E47" s="38" t="s">
        <v>2093</v>
      </c>
    </row>
    <row r="48" spans="1:5" ht="12.75">
      <c r="A48" s="39" t="s">
        <v>59</v>
      </c>
      <c r="E48" s="40" t="s">
        <v>53</v>
      </c>
    </row>
    <row r="49" spans="1:5" ht="12.75">
      <c r="A49" t="s">
        <v>61</v>
      </c>
      <c r="E49" s="38" t="s">
        <v>53</v>
      </c>
    </row>
    <row r="50" spans="1:18" ht="12.75" customHeight="1">
      <c r="A50" s="6" t="s">
        <v>49</v>
      </c>
      <c s="6"/>
      <c s="42" t="s">
        <v>2094</v>
      </c>
      <c s="6"/>
      <c s="29" t="s">
        <v>2095</v>
      </c>
      <c s="6"/>
      <c s="6"/>
      <c s="6"/>
      <c s="43">
        <f>0+Q50</f>
      </c>
      <c s="6"/>
      <c r="O50">
        <f>0+R50</f>
      </c>
      <c r="Q50">
        <f>0+I51</f>
      </c>
      <c>
        <f>0+O51</f>
      </c>
    </row>
    <row r="51" spans="1:16" ht="25.5">
      <c r="A51" s="26" t="s">
        <v>51</v>
      </c>
      <c s="31" t="s">
        <v>45</v>
      </c>
      <c s="31" t="s">
        <v>2096</v>
      </c>
      <c s="26" t="s">
        <v>53</v>
      </c>
      <c s="32" t="s">
        <v>2097</v>
      </c>
      <c s="33" t="s">
        <v>629</v>
      </c>
      <c s="34">
        <v>16</v>
      </c>
      <c s="35">
        <v>0</v>
      </c>
      <c s="36">
        <f>ROUND(ROUND(H51,2)*ROUND(G51,3),2)</f>
      </c>
      <c s="33"/>
      <c r="O51">
        <f>(I51*21)/100</f>
      </c>
      <c t="s">
        <v>26</v>
      </c>
    </row>
    <row r="52" spans="1:5" ht="25.5">
      <c r="A52" s="37" t="s">
        <v>57</v>
      </c>
      <c r="E52" s="38" t="s">
        <v>2097</v>
      </c>
    </row>
    <row r="53" spans="1:5" ht="12.75">
      <c r="A53" s="39" t="s">
        <v>59</v>
      </c>
      <c r="E53" s="40" t="s">
        <v>53</v>
      </c>
    </row>
    <row r="54" spans="1:5" ht="12.75">
      <c r="A54" t="s">
        <v>61</v>
      </c>
      <c r="E54" s="38" t="s">
        <v>53</v>
      </c>
    </row>
    <row r="55" spans="1:18" ht="12.75" customHeight="1">
      <c r="A55" s="6" t="s">
        <v>49</v>
      </c>
      <c s="6"/>
      <c s="42" t="s">
        <v>2098</v>
      </c>
      <c s="6"/>
      <c s="29" t="s">
        <v>2099</v>
      </c>
      <c s="6"/>
      <c s="6"/>
      <c s="6"/>
      <c s="43">
        <f>0+Q55</f>
      </c>
      <c s="6"/>
      <c r="O55">
        <f>0+R55</f>
      </c>
      <c r="Q55">
        <f>0+I56+I60+I64+I68+I72+I76+I80+I84+I88+I92+I96+I100</f>
      </c>
      <c>
        <f>0+O56+O60+O64+O68+O72+O76+O80+O84+O88+O92+O96+O100</f>
      </c>
    </row>
    <row r="56" spans="1:16" ht="12.75">
      <c r="A56" s="26" t="s">
        <v>51</v>
      </c>
      <c s="31" t="s">
        <v>47</v>
      </c>
      <c s="31" t="s">
        <v>2100</v>
      </c>
      <c s="26" t="s">
        <v>53</v>
      </c>
      <c s="32" t="s">
        <v>2101</v>
      </c>
      <c s="33" t="s">
        <v>72</v>
      </c>
      <c s="34">
        <v>2</v>
      </c>
      <c s="35">
        <v>0</v>
      </c>
      <c s="36">
        <f>ROUND(ROUND(H56,2)*ROUND(G56,3),2)</f>
      </c>
      <c s="33" t="s">
        <v>1773</v>
      </c>
      <c r="O56">
        <f>(I56*21)/100</f>
      </c>
      <c t="s">
        <v>26</v>
      </c>
    </row>
    <row r="57" spans="1:5" ht="25.5">
      <c r="A57" s="37" t="s">
        <v>57</v>
      </c>
      <c r="E57" s="38" t="s">
        <v>2102</v>
      </c>
    </row>
    <row r="58" spans="1:5" ht="12.75">
      <c r="A58" s="39" t="s">
        <v>59</v>
      </c>
      <c r="E58" s="40" t="s">
        <v>53</v>
      </c>
    </row>
    <row r="59" spans="1:5" ht="12.75">
      <c r="A59" t="s">
        <v>61</v>
      </c>
      <c r="E59" s="38" t="s">
        <v>53</v>
      </c>
    </row>
    <row r="60" spans="1:16" ht="12.75">
      <c r="A60" s="26" t="s">
        <v>51</v>
      </c>
      <c s="31" t="s">
        <v>182</v>
      </c>
      <c s="31" t="s">
        <v>2103</v>
      </c>
      <c s="26" t="s">
        <v>53</v>
      </c>
      <c s="32" t="s">
        <v>2104</v>
      </c>
      <c s="33" t="s">
        <v>72</v>
      </c>
      <c s="34">
        <v>8</v>
      </c>
      <c s="35">
        <v>0</v>
      </c>
      <c s="36">
        <f>ROUND(ROUND(H60,2)*ROUND(G60,3),2)</f>
      </c>
      <c s="33" t="s">
        <v>1773</v>
      </c>
      <c r="O60">
        <f>(I60*21)/100</f>
      </c>
      <c t="s">
        <v>26</v>
      </c>
    </row>
    <row r="61" spans="1:5" ht="25.5">
      <c r="A61" s="37" t="s">
        <v>57</v>
      </c>
      <c r="E61" s="38" t="s">
        <v>2105</v>
      </c>
    </row>
    <row r="62" spans="1:5" ht="12.75">
      <c r="A62" s="39" t="s">
        <v>59</v>
      </c>
      <c r="E62" s="40" t="s">
        <v>53</v>
      </c>
    </row>
    <row r="63" spans="1:5" ht="12.75">
      <c r="A63" t="s">
        <v>61</v>
      </c>
      <c r="E63" s="38" t="s">
        <v>53</v>
      </c>
    </row>
    <row r="64" spans="1:16" ht="25.5">
      <c r="A64" s="26" t="s">
        <v>51</v>
      </c>
      <c s="31" t="s">
        <v>188</v>
      </c>
      <c s="31" t="s">
        <v>2106</v>
      </c>
      <c s="26" t="s">
        <v>53</v>
      </c>
      <c s="32" t="s">
        <v>2107</v>
      </c>
      <c s="33" t="s">
        <v>72</v>
      </c>
      <c s="34">
        <v>2</v>
      </c>
      <c s="35">
        <v>0</v>
      </c>
      <c s="36">
        <f>ROUND(ROUND(H64,2)*ROUND(G64,3),2)</f>
      </c>
      <c s="33" t="s">
        <v>1773</v>
      </c>
      <c r="O64">
        <f>(I64*21)/100</f>
      </c>
      <c t="s">
        <v>26</v>
      </c>
    </row>
    <row r="65" spans="1:5" ht="25.5">
      <c r="A65" s="37" t="s">
        <v>57</v>
      </c>
      <c r="E65" s="38" t="s">
        <v>2108</v>
      </c>
    </row>
    <row r="66" spans="1:5" ht="12.75">
      <c r="A66" s="39" t="s">
        <v>59</v>
      </c>
      <c r="E66" s="40" t="s">
        <v>53</v>
      </c>
    </row>
    <row r="67" spans="1:5" ht="12.75">
      <c r="A67" t="s">
        <v>61</v>
      </c>
      <c r="E67" s="38" t="s">
        <v>53</v>
      </c>
    </row>
    <row r="68" spans="1:16" ht="25.5">
      <c r="A68" s="26" t="s">
        <v>51</v>
      </c>
      <c s="31" t="s">
        <v>194</v>
      </c>
      <c s="31" t="s">
        <v>2109</v>
      </c>
      <c s="26" t="s">
        <v>53</v>
      </c>
      <c s="32" t="s">
        <v>2110</v>
      </c>
      <c s="33" t="s">
        <v>72</v>
      </c>
      <c s="34">
        <v>4</v>
      </c>
      <c s="35">
        <v>0</v>
      </c>
      <c s="36">
        <f>ROUND(ROUND(H68,2)*ROUND(G68,3),2)</f>
      </c>
      <c s="33" t="s">
        <v>1773</v>
      </c>
      <c r="O68">
        <f>(I68*21)/100</f>
      </c>
      <c t="s">
        <v>26</v>
      </c>
    </row>
    <row r="69" spans="1:5" ht="25.5">
      <c r="A69" s="37" t="s">
        <v>57</v>
      </c>
      <c r="E69" s="38" t="s">
        <v>2111</v>
      </c>
    </row>
    <row r="70" spans="1:5" ht="12.75">
      <c r="A70" s="39" t="s">
        <v>59</v>
      </c>
      <c r="E70" s="40" t="s">
        <v>53</v>
      </c>
    </row>
    <row r="71" spans="1:5" ht="12.75">
      <c r="A71" t="s">
        <v>61</v>
      </c>
      <c r="E71" s="38" t="s">
        <v>53</v>
      </c>
    </row>
    <row r="72" spans="1:16" ht="25.5">
      <c r="A72" s="26" t="s">
        <v>51</v>
      </c>
      <c s="31" t="s">
        <v>201</v>
      </c>
      <c s="31" t="s">
        <v>2112</v>
      </c>
      <c s="26" t="s">
        <v>53</v>
      </c>
      <c s="32" t="s">
        <v>2113</v>
      </c>
      <c s="33" t="s">
        <v>126</v>
      </c>
      <c s="34">
        <v>35</v>
      </c>
      <c s="35">
        <v>0</v>
      </c>
      <c s="36">
        <f>ROUND(ROUND(H72,2)*ROUND(G72,3),2)</f>
      </c>
      <c s="33" t="s">
        <v>1773</v>
      </c>
      <c r="O72">
        <f>(I72*21)/100</f>
      </c>
      <c t="s">
        <v>26</v>
      </c>
    </row>
    <row r="73" spans="1:5" ht="38.25">
      <c r="A73" s="37" t="s">
        <v>57</v>
      </c>
      <c r="E73" s="38" t="s">
        <v>2114</v>
      </c>
    </row>
    <row r="74" spans="1:5" ht="12.75">
      <c r="A74" s="39" t="s">
        <v>59</v>
      </c>
      <c r="E74" s="40" t="s">
        <v>53</v>
      </c>
    </row>
    <row r="75" spans="1:5" ht="12.75">
      <c r="A75" t="s">
        <v>61</v>
      </c>
      <c r="E75" s="38" t="s">
        <v>53</v>
      </c>
    </row>
    <row r="76" spans="1:16" ht="25.5">
      <c r="A76" s="26" t="s">
        <v>51</v>
      </c>
      <c s="31" t="s">
        <v>281</v>
      </c>
      <c s="31" t="s">
        <v>2115</v>
      </c>
      <c s="26" t="s">
        <v>53</v>
      </c>
      <c s="32" t="s">
        <v>2116</v>
      </c>
      <c s="33" t="s">
        <v>126</v>
      </c>
      <c s="34">
        <v>175</v>
      </c>
      <c s="35">
        <v>0</v>
      </c>
      <c s="36">
        <f>ROUND(ROUND(H76,2)*ROUND(G76,3),2)</f>
      </c>
      <c s="33" t="s">
        <v>1773</v>
      </c>
      <c r="O76">
        <f>(I76*21)/100</f>
      </c>
      <c t="s">
        <v>26</v>
      </c>
    </row>
    <row r="77" spans="1:5" ht="38.25">
      <c r="A77" s="37" t="s">
        <v>57</v>
      </c>
      <c r="E77" s="38" t="s">
        <v>2117</v>
      </c>
    </row>
    <row r="78" spans="1:5" ht="12.75">
      <c r="A78" s="39" t="s">
        <v>59</v>
      </c>
      <c r="E78" s="40" t="s">
        <v>53</v>
      </c>
    </row>
    <row r="79" spans="1:5" ht="12.75">
      <c r="A79" t="s">
        <v>61</v>
      </c>
      <c r="E79" s="38" t="s">
        <v>53</v>
      </c>
    </row>
    <row r="80" spans="1:16" ht="12.75">
      <c r="A80" s="26" t="s">
        <v>51</v>
      </c>
      <c s="31" t="s">
        <v>287</v>
      </c>
      <c s="31" t="s">
        <v>2118</v>
      </c>
      <c s="26" t="s">
        <v>53</v>
      </c>
      <c s="32" t="s">
        <v>2119</v>
      </c>
      <c s="33" t="s">
        <v>72</v>
      </c>
      <c s="34">
        <v>3</v>
      </c>
      <c s="35">
        <v>0</v>
      </c>
      <c s="36">
        <f>ROUND(ROUND(H80,2)*ROUND(G80,3),2)</f>
      </c>
      <c s="33" t="s">
        <v>1773</v>
      </c>
      <c r="O80">
        <f>(I80*21)/100</f>
      </c>
      <c t="s">
        <v>26</v>
      </c>
    </row>
    <row r="81" spans="1:5" ht="25.5">
      <c r="A81" s="37" t="s">
        <v>57</v>
      </c>
      <c r="E81" s="38" t="s">
        <v>2120</v>
      </c>
    </row>
    <row r="82" spans="1:5" ht="12.75">
      <c r="A82" s="39" t="s">
        <v>59</v>
      </c>
      <c r="E82" s="40" t="s">
        <v>53</v>
      </c>
    </row>
    <row r="83" spans="1:5" ht="12.75">
      <c r="A83" t="s">
        <v>61</v>
      </c>
      <c r="E83" s="38" t="s">
        <v>53</v>
      </c>
    </row>
    <row r="84" spans="1:16" ht="12.75">
      <c r="A84" s="26" t="s">
        <v>51</v>
      </c>
      <c s="31" t="s">
        <v>294</v>
      </c>
      <c s="31" t="s">
        <v>2121</v>
      </c>
      <c s="26" t="s">
        <v>53</v>
      </c>
      <c s="32" t="s">
        <v>2122</v>
      </c>
      <c s="33" t="s">
        <v>126</v>
      </c>
      <c s="34">
        <v>40.25</v>
      </c>
      <c s="35">
        <v>0</v>
      </c>
      <c s="36">
        <f>ROUND(ROUND(H84,2)*ROUND(G84,3),2)</f>
      </c>
      <c s="33" t="s">
        <v>1773</v>
      </c>
      <c r="O84">
        <f>(I84*21)/100</f>
      </c>
      <c t="s">
        <v>26</v>
      </c>
    </row>
    <row r="85" spans="1:5" ht="12.75">
      <c r="A85" s="37" t="s">
        <v>57</v>
      </c>
      <c r="E85" s="38" t="s">
        <v>2122</v>
      </c>
    </row>
    <row r="86" spans="1:5" ht="12.75">
      <c r="A86" s="39" t="s">
        <v>59</v>
      </c>
      <c r="E86" s="40" t="s">
        <v>2123</v>
      </c>
    </row>
    <row r="87" spans="1:5" ht="12.75">
      <c r="A87" t="s">
        <v>61</v>
      </c>
      <c r="E87" s="38" t="s">
        <v>53</v>
      </c>
    </row>
    <row r="88" spans="1:16" ht="12.75">
      <c r="A88" s="26" t="s">
        <v>51</v>
      </c>
      <c s="31" t="s">
        <v>299</v>
      </c>
      <c s="31" t="s">
        <v>2124</v>
      </c>
      <c s="26" t="s">
        <v>53</v>
      </c>
      <c s="32" t="s">
        <v>2125</v>
      </c>
      <c s="33" t="s">
        <v>126</v>
      </c>
      <c s="34">
        <v>201.25</v>
      </c>
      <c s="35">
        <v>0</v>
      </c>
      <c s="36">
        <f>ROUND(ROUND(H88,2)*ROUND(G88,3),2)</f>
      </c>
      <c s="33" t="s">
        <v>1773</v>
      </c>
      <c r="O88">
        <f>(I88*21)/100</f>
      </c>
      <c t="s">
        <v>26</v>
      </c>
    </row>
    <row r="89" spans="1:5" ht="12.75">
      <c r="A89" s="37" t="s">
        <v>57</v>
      </c>
      <c r="E89" s="38" t="s">
        <v>2125</v>
      </c>
    </row>
    <row r="90" spans="1:5" ht="12.75">
      <c r="A90" s="39" t="s">
        <v>59</v>
      </c>
      <c r="E90" s="40" t="s">
        <v>2126</v>
      </c>
    </row>
    <row r="91" spans="1:5" ht="12.75">
      <c r="A91" t="s">
        <v>61</v>
      </c>
      <c r="E91" s="38" t="s">
        <v>53</v>
      </c>
    </row>
    <row r="92" spans="1:16" ht="12.75">
      <c r="A92" s="26" t="s">
        <v>51</v>
      </c>
      <c s="31" t="s">
        <v>305</v>
      </c>
      <c s="31" t="s">
        <v>2127</v>
      </c>
      <c s="26" t="s">
        <v>53</v>
      </c>
      <c s="32" t="s">
        <v>2128</v>
      </c>
      <c s="33" t="s">
        <v>72</v>
      </c>
      <c s="34">
        <v>3</v>
      </c>
      <c s="35">
        <v>0</v>
      </c>
      <c s="36">
        <f>ROUND(ROUND(H92,2)*ROUND(G92,3),2)</f>
      </c>
      <c s="33"/>
      <c r="O92">
        <f>(I92*21)/100</f>
      </c>
      <c t="s">
        <v>26</v>
      </c>
    </row>
    <row r="93" spans="1:5" ht="12.75">
      <c r="A93" s="37" t="s">
        <v>57</v>
      </c>
      <c r="E93" s="38" t="s">
        <v>2128</v>
      </c>
    </row>
    <row r="94" spans="1:5" ht="12.75">
      <c r="A94" s="39" t="s">
        <v>59</v>
      </c>
      <c r="E94" s="40" t="s">
        <v>53</v>
      </c>
    </row>
    <row r="95" spans="1:5" ht="12.75">
      <c r="A95" t="s">
        <v>61</v>
      </c>
      <c r="E95" s="38" t="s">
        <v>53</v>
      </c>
    </row>
    <row r="96" spans="1:16" ht="12.75">
      <c r="A96" s="26" t="s">
        <v>51</v>
      </c>
      <c s="31" t="s">
        <v>310</v>
      </c>
      <c s="31" t="s">
        <v>2129</v>
      </c>
      <c s="26" t="s">
        <v>53</v>
      </c>
      <c s="32" t="s">
        <v>2130</v>
      </c>
      <c s="33" t="s">
        <v>72</v>
      </c>
      <c s="34">
        <v>2</v>
      </c>
      <c s="35">
        <v>0</v>
      </c>
      <c s="36">
        <f>ROUND(ROUND(H96,2)*ROUND(G96,3),2)</f>
      </c>
      <c s="33"/>
      <c r="O96">
        <f>(I96*21)/100</f>
      </c>
      <c t="s">
        <v>26</v>
      </c>
    </row>
    <row r="97" spans="1:5" ht="12.75">
      <c r="A97" s="37" t="s">
        <v>57</v>
      </c>
      <c r="E97" s="38" t="s">
        <v>2130</v>
      </c>
    </row>
    <row r="98" spans="1:5" ht="12.75">
      <c r="A98" s="39" t="s">
        <v>59</v>
      </c>
      <c r="E98" s="40" t="s">
        <v>53</v>
      </c>
    </row>
    <row r="99" spans="1:5" ht="12.75">
      <c r="A99" t="s">
        <v>61</v>
      </c>
      <c r="E99" s="38" t="s">
        <v>53</v>
      </c>
    </row>
    <row r="100" spans="1:16" ht="12.75">
      <c r="A100" s="26" t="s">
        <v>51</v>
      </c>
      <c s="31" t="s">
        <v>313</v>
      </c>
      <c s="31" t="s">
        <v>2131</v>
      </c>
      <c s="26" t="s">
        <v>53</v>
      </c>
      <c s="32" t="s">
        <v>2132</v>
      </c>
      <c s="33" t="s">
        <v>72</v>
      </c>
      <c s="34">
        <v>4</v>
      </c>
      <c s="35">
        <v>0</v>
      </c>
      <c s="36">
        <f>ROUND(ROUND(H100,2)*ROUND(G100,3),2)</f>
      </c>
      <c s="33"/>
      <c r="O100">
        <f>(I100*21)/100</f>
      </c>
      <c t="s">
        <v>26</v>
      </c>
    </row>
    <row r="101" spans="1:5" ht="12.75">
      <c r="A101" s="37" t="s">
        <v>57</v>
      </c>
      <c r="E101" s="38" t="s">
        <v>2132</v>
      </c>
    </row>
    <row r="102" spans="1:5" ht="12.75">
      <c r="A102" s="39" t="s">
        <v>59</v>
      </c>
      <c r="E102" s="40" t="s">
        <v>53</v>
      </c>
    </row>
    <row r="103" spans="1:5" ht="12.75">
      <c r="A103" t="s">
        <v>61</v>
      </c>
      <c r="E103" s="38" t="s">
        <v>53</v>
      </c>
    </row>
    <row r="104" spans="1:18" ht="12.75" customHeight="1">
      <c r="A104" s="6" t="s">
        <v>49</v>
      </c>
      <c s="6"/>
      <c s="42" t="s">
        <v>1853</v>
      </c>
      <c s="6"/>
      <c s="29" t="s">
        <v>1733</v>
      </c>
      <c s="6"/>
      <c s="6"/>
      <c s="6"/>
      <c s="43">
        <f>0+Q104</f>
      </c>
      <c s="6"/>
      <c r="O104">
        <f>0+R104</f>
      </c>
      <c r="Q104">
        <f>0+I105+I109+I113+I117+I121+I125+I129+I133+I137+I141+I145</f>
      </c>
      <c>
        <f>0+O105+O109+O113+O117+O121+O125+O129+O133+O137+O141+O145</f>
      </c>
    </row>
    <row r="105" spans="1:16" ht="12.75">
      <c r="A105" s="26" t="s">
        <v>51</v>
      </c>
      <c s="31" t="s">
        <v>319</v>
      </c>
      <c s="31" t="s">
        <v>2133</v>
      </c>
      <c s="26" t="s">
        <v>53</v>
      </c>
      <c s="32" t="s">
        <v>2134</v>
      </c>
      <c s="33" t="s">
        <v>473</v>
      </c>
      <c s="34">
        <v>1</v>
      </c>
      <c s="35">
        <v>0</v>
      </c>
      <c s="36">
        <f>ROUND(ROUND(H105,2)*ROUND(G105,3),2)</f>
      </c>
      <c s="33"/>
      <c r="O105">
        <f>(I105*21)/100</f>
      </c>
      <c t="s">
        <v>26</v>
      </c>
    </row>
    <row r="106" spans="1:5" ht="12.75">
      <c r="A106" s="37" t="s">
        <v>57</v>
      </c>
      <c r="E106" s="38" t="s">
        <v>2134</v>
      </c>
    </row>
    <row r="107" spans="1:5" ht="12.75">
      <c r="A107" s="39" t="s">
        <v>59</v>
      </c>
      <c r="E107" s="40" t="s">
        <v>53</v>
      </c>
    </row>
    <row r="108" spans="1:5" ht="12.75">
      <c r="A108" t="s">
        <v>61</v>
      </c>
      <c r="E108" s="38" t="s">
        <v>53</v>
      </c>
    </row>
    <row r="109" spans="1:16" ht="12.75">
      <c r="A109" s="26" t="s">
        <v>51</v>
      </c>
      <c s="31" t="s">
        <v>322</v>
      </c>
      <c s="31" t="s">
        <v>2135</v>
      </c>
      <c s="26" t="s">
        <v>53</v>
      </c>
      <c s="32" t="s">
        <v>2136</v>
      </c>
      <c s="33" t="s">
        <v>473</v>
      </c>
      <c s="34">
        <v>1</v>
      </c>
      <c s="35">
        <v>0</v>
      </c>
      <c s="36">
        <f>ROUND(ROUND(H109,2)*ROUND(G109,3),2)</f>
      </c>
      <c s="33"/>
      <c r="O109">
        <f>(I109*21)/100</f>
      </c>
      <c t="s">
        <v>26</v>
      </c>
    </row>
    <row r="110" spans="1:5" ht="12.75">
      <c r="A110" s="37" t="s">
        <v>57</v>
      </c>
      <c r="E110" s="38" t="s">
        <v>2136</v>
      </c>
    </row>
    <row r="111" spans="1:5" ht="12.75">
      <c r="A111" s="39" t="s">
        <v>59</v>
      </c>
      <c r="E111" s="40" t="s">
        <v>53</v>
      </c>
    </row>
    <row r="112" spans="1:5" ht="12.75">
      <c r="A112" t="s">
        <v>61</v>
      </c>
      <c r="E112" s="38" t="s">
        <v>53</v>
      </c>
    </row>
    <row r="113" spans="1:16" ht="12.75">
      <c r="A113" s="26" t="s">
        <v>51</v>
      </c>
      <c s="31" t="s">
        <v>325</v>
      </c>
      <c s="31" t="s">
        <v>2137</v>
      </c>
      <c s="26" t="s">
        <v>53</v>
      </c>
      <c s="32" t="s">
        <v>2138</v>
      </c>
      <c s="33" t="s">
        <v>66</v>
      </c>
      <c s="34">
        <v>1</v>
      </c>
      <c s="35">
        <v>0</v>
      </c>
      <c s="36">
        <f>ROUND(ROUND(H113,2)*ROUND(G113,3),2)</f>
      </c>
      <c s="33" t="s">
        <v>1773</v>
      </c>
      <c r="O113">
        <f>(I113*21)/100</f>
      </c>
      <c t="s">
        <v>26</v>
      </c>
    </row>
    <row r="114" spans="1:5" ht="12.75">
      <c r="A114" s="37" t="s">
        <v>57</v>
      </c>
      <c r="E114" s="38" t="s">
        <v>2139</v>
      </c>
    </row>
    <row r="115" spans="1:5" ht="12.75">
      <c r="A115" s="39" t="s">
        <v>59</v>
      </c>
      <c r="E115" s="40" t="s">
        <v>53</v>
      </c>
    </row>
    <row r="116" spans="1:5" ht="12.75">
      <c r="A116" t="s">
        <v>61</v>
      </c>
      <c r="E116" s="38" t="s">
        <v>53</v>
      </c>
    </row>
    <row r="117" spans="1:16" ht="12.75">
      <c r="A117" s="26" t="s">
        <v>51</v>
      </c>
      <c s="31" t="s">
        <v>331</v>
      </c>
      <c s="31" t="s">
        <v>2140</v>
      </c>
      <c s="26" t="s">
        <v>53</v>
      </c>
      <c s="32" t="s">
        <v>2141</v>
      </c>
      <c s="33" t="s">
        <v>72</v>
      </c>
      <c s="34">
        <v>1</v>
      </c>
      <c s="35">
        <v>0</v>
      </c>
      <c s="36">
        <f>ROUND(ROUND(H117,2)*ROUND(G117,3),2)</f>
      </c>
      <c s="33" t="s">
        <v>1773</v>
      </c>
      <c r="O117">
        <f>(I117*21)/100</f>
      </c>
      <c t="s">
        <v>26</v>
      </c>
    </row>
    <row r="118" spans="1:5" ht="12.75">
      <c r="A118" s="37" t="s">
        <v>57</v>
      </c>
      <c r="E118" s="38" t="s">
        <v>2142</v>
      </c>
    </row>
    <row r="119" spans="1:5" ht="12.75">
      <c r="A119" s="39" t="s">
        <v>59</v>
      </c>
      <c r="E119" s="40" t="s">
        <v>53</v>
      </c>
    </row>
    <row r="120" spans="1:5" ht="12.75">
      <c r="A120" t="s">
        <v>61</v>
      </c>
      <c r="E120" s="38" t="s">
        <v>53</v>
      </c>
    </row>
    <row r="121" spans="1:16" ht="12.75">
      <c r="A121" s="26" t="s">
        <v>51</v>
      </c>
      <c s="31" t="s">
        <v>337</v>
      </c>
      <c s="31" t="s">
        <v>2143</v>
      </c>
      <c s="26" t="s">
        <v>53</v>
      </c>
      <c s="32" t="s">
        <v>2144</v>
      </c>
      <c s="33" t="s">
        <v>72</v>
      </c>
      <c s="34">
        <v>2</v>
      </c>
      <c s="35">
        <v>0</v>
      </c>
      <c s="36">
        <f>ROUND(ROUND(H121,2)*ROUND(G121,3),2)</f>
      </c>
      <c s="33" t="s">
        <v>1773</v>
      </c>
      <c r="O121">
        <f>(I121*21)/100</f>
      </c>
      <c t="s">
        <v>26</v>
      </c>
    </row>
    <row r="122" spans="1:5" ht="12.75">
      <c r="A122" s="37" t="s">
        <v>57</v>
      </c>
      <c r="E122" s="38" t="s">
        <v>2145</v>
      </c>
    </row>
    <row r="123" spans="1:5" ht="12.75">
      <c r="A123" s="39" t="s">
        <v>59</v>
      </c>
      <c r="E123" s="40" t="s">
        <v>53</v>
      </c>
    </row>
    <row r="124" spans="1:5" ht="12.75">
      <c r="A124" t="s">
        <v>61</v>
      </c>
      <c r="E124" s="38" t="s">
        <v>53</v>
      </c>
    </row>
    <row r="125" spans="1:16" ht="12.75">
      <c r="A125" s="26" t="s">
        <v>51</v>
      </c>
      <c s="31" t="s">
        <v>343</v>
      </c>
      <c s="31" t="s">
        <v>2146</v>
      </c>
      <c s="26" t="s">
        <v>53</v>
      </c>
      <c s="32" t="s">
        <v>2147</v>
      </c>
      <c s="33" t="s">
        <v>72</v>
      </c>
      <c s="34">
        <v>8</v>
      </c>
      <c s="35">
        <v>0</v>
      </c>
      <c s="36">
        <f>ROUND(ROUND(H125,2)*ROUND(G125,3),2)</f>
      </c>
      <c s="33"/>
      <c r="O125">
        <f>(I125*21)/100</f>
      </c>
      <c t="s">
        <v>26</v>
      </c>
    </row>
    <row r="126" spans="1:5" ht="12.75">
      <c r="A126" s="37" t="s">
        <v>57</v>
      </c>
      <c r="E126" s="38" t="s">
        <v>2147</v>
      </c>
    </row>
    <row r="127" spans="1:5" ht="12.75">
      <c r="A127" s="39" t="s">
        <v>59</v>
      </c>
      <c r="E127" s="40" t="s">
        <v>53</v>
      </c>
    </row>
    <row r="128" spans="1:5" ht="12.75">
      <c r="A128" t="s">
        <v>61</v>
      </c>
      <c r="E128" s="38" t="s">
        <v>53</v>
      </c>
    </row>
    <row r="129" spans="1:16" ht="12.75">
      <c r="A129" s="26" t="s">
        <v>51</v>
      </c>
      <c s="31" t="s">
        <v>349</v>
      </c>
      <c s="31" t="s">
        <v>2148</v>
      </c>
      <c s="26" t="s">
        <v>53</v>
      </c>
      <c s="32" t="s">
        <v>2149</v>
      </c>
      <c s="33" t="s">
        <v>72</v>
      </c>
      <c s="34">
        <v>2</v>
      </c>
      <c s="35">
        <v>0</v>
      </c>
      <c s="36">
        <f>ROUND(ROUND(H129,2)*ROUND(G129,3),2)</f>
      </c>
      <c s="33"/>
      <c r="O129">
        <f>(I129*21)/100</f>
      </c>
      <c t="s">
        <v>26</v>
      </c>
    </row>
    <row r="130" spans="1:5" ht="12.75">
      <c r="A130" s="37" t="s">
        <v>57</v>
      </c>
      <c r="E130" s="38" t="s">
        <v>2149</v>
      </c>
    </row>
    <row r="131" spans="1:5" ht="12.75">
      <c r="A131" s="39" t="s">
        <v>59</v>
      </c>
      <c r="E131" s="40" t="s">
        <v>53</v>
      </c>
    </row>
    <row r="132" spans="1:5" ht="12.75">
      <c r="A132" t="s">
        <v>61</v>
      </c>
      <c r="E132" s="38" t="s">
        <v>53</v>
      </c>
    </row>
    <row r="133" spans="1:16" ht="12.75">
      <c r="A133" s="26" t="s">
        <v>51</v>
      </c>
      <c s="31" t="s">
        <v>355</v>
      </c>
      <c s="31" t="s">
        <v>2150</v>
      </c>
      <c s="26" t="s">
        <v>53</v>
      </c>
      <c s="32" t="s">
        <v>2151</v>
      </c>
      <c s="33" t="s">
        <v>2064</v>
      </c>
      <c s="34">
        <v>1</v>
      </c>
      <c s="35">
        <v>0</v>
      </c>
      <c s="36">
        <f>ROUND(ROUND(H133,2)*ROUND(G133,3),2)</f>
      </c>
      <c s="33"/>
      <c r="O133">
        <f>(I133*21)/100</f>
      </c>
      <c t="s">
        <v>26</v>
      </c>
    </row>
    <row r="134" spans="1:5" ht="12.75">
      <c r="A134" s="37" t="s">
        <v>57</v>
      </c>
      <c r="E134" s="38" t="s">
        <v>2151</v>
      </c>
    </row>
    <row r="135" spans="1:5" ht="12.75">
      <c r="A135" s="39" t="s">
        <v>59</v>
      </c>
      <c r="E135" s="40" t="s">
        <v>53</v>
      </c>
    </row>
    <row r="136" spans="1:5" ht="12.75">
      <c r="A136" t="s">
        <v>61</v>
      </c>
      <c r="E136" s="38" t="s">
        <v>53</v>
      </c>
    </row>
    <row r="137" spans="1:16" ht="12.75">
      <c r="A137" s="26" t="s">
        <v>51</v>
      </c>
      <c s="31" t="s">
        <v>361</v>
      </c>
      <c s="31" t="s">
        <v>2152</v>
      </c>
      <c s="26" t="s">
        <v>53</v>
      </c>
      <c s="32" t="s">
        <v>2153</v>
      </c>
      <c s="33" t="s">
        <v>72</v>
      </c>
      <c s="34">
        <v>20</v>
      </c>
      <c s="35">
        <v>0</v>
      </c>
      <c s="36">
        <f>ROUND(ROUND(H137,2)*ROUND(G137,3),2)</f>
      </c>
      <c s="33"/>
      <c r="O137">
        <f>(I137*21)/100</f>
      </c>
      <c t="s">
        <v>26</v>
      </c>
    </row>
    <row r="138" spans="1:5" ht="12.75">
      <c r="A138" s="37" t="s">
        <v>57</v>
      </c>
      <c r="E138" s="38" t="s">
        <v>2153</v>
      </c>
    </row>
    <row r="139" spans="1:5" ht="12.75">
      <c r="A139" s="39" t="s">
        <v>59</v>
      </c>
      <c r="E139" s="40" t="s">
        <v>53</v>
      </c>
    </row>
    <row r="140" spans="1:5" ht="12.75">
      <c r="A140" t="s">
        <v>61</v>
      </c>
      <c r="E140" s="38" t="s">
        <v>53</v>
      </c>
    </row>
    <row r="141" spans="1:16" ht="25.5">
      <c r="A141" s="26" t="s">
        <v>51</v>
      </c>
      <c s="31" t="s">
        <v>367</v>
      </c>
      <c s="31" t="s">
        <v>2154</v>
      </c>
      <c s="26" t="s">
        <v>53</v>
      </c>
      <c s="32" t="s">
        <v>2155</v>
      </c>
      <c s="33" t="s">
        <v>72</v>
      </c>
      <c s="34">
        <v>1</v>
      </c>
      <c s="35">
        <v>0</v>
      </c>
      <c s="36">
        <f>ROUND(ROUND(H141,2)*ROUND(G141,3),2)</f>
      </c>
      <c s="33"/>
      <c r="O141">
        <f>(I141*21)/100</f>
      </c>
      <c t="s">
        <v>26</v>
      </c>
    </row>
    <row r="142" spans="1:5" ht="25.5">
      <c r="A142" s="37" t="s">
        <v>57</v>
      </c>
      <c r="E142" s="38" t="s">
        <v>2155</v>
      </c>
    </row>
    <row r="143" spans="1:5" ht="12.75">
      <c r="A143" s="39" t="s">
        <v>59</v>
      </c>
      <c r="E143" s="40" t="s">
        <v>53</v>
      </c>
    </row>
    <row r="144" spans="1:5" ht="12.75">
      <c r="A144" t="s">
        <v>61</v>
      </c>
      <c r="E144" s="38" t="s">
        <v>53</v>
      </c>
    </row>
    <row r="145" spans="1:16" ht="25.5">
      <c r="A145" s="26" t="s">
        <v>51</v>
      </c>
      <c s="31" t="s">
        <v>373</v>
      </c>
      <c s="31" t="s">
        <v>2156</v>
      </c>
      <c s="26" t="s">
        <v>53</v>
      </c>
      <c s="32" t="s">
        <v>2157</v>
      </c>
      <c s="33" t="s">
        <v>66</v>
      </c>
      <c s="34">
        <v>1</v>
      </c>
      <c s="35">
        <v>0</v>
      </c>
      <c s="36">
        <f>ROUND(ROUND(H145,2)*ROUND(G145,3),2)</f>
      </c>
      <c s="33"/>
      <c r="O145">
        <f>(I145*21)/100</f>
      </c>
      <c t="s">
        <v>26</v>
      </c>
    </row>
    <row r="146" spans="1:5" ht="25.5">
      <c r="A146" s="37" t="s">
        <v>57</v>
      </c>
      <c r="E146" s="38" t="s">
        <v>2157</v>
      </c>
    </row>
    <row r="147" spans="1:5" ht="12.75">
      <c r="A147" s="39" t="s">
        <v>59</v>
      </c>
      <c r="E147" s="40" t="s">
        <v>53</v>
      </c>
    </row>
    <row r="148" spans="1:5" ht="12.75">
      <c r="A148" t="s">
        <v>61</v>
      </c>
      <c r="E148" s="38" t="s">
        <v>53</v>
      </c>
    </row>
    <row r="149" spans="1:18" ht="12.75" customHeight="1">
      <c r="A149" s="6" t="s">
        <v>49</v>
      </c>
      <c s="6"/>
      <c s="42" t="s">
        <v>2044</v>
      </c>
      <c s="6"/>
      <c s="29" t="s">
        <v>2045</v>
      </c>
      <c s="6"/>
      <c s="6"/>
      <c s="6"/>
      <c s="43">
        <f>0+Q149</f>
      </c>
      <c s="6"/>
      <c r="O149">
        <f>0+R149</f>
      </c>
      <c r="Q149">
        <f>0+I150+I154+I158+I162+I166+I170+I174+I178+I182+I186+I190+I194+I198</f>
      </c>
      <c>
        <f>0+O150+O154+O158+O162+O166+O170+O174+O178+O182+O186+O190+O194+O198</f>
      </c>
    </row>
    <row r="150" spans="1:16" ht="12.75">
      <c r="A150" s="26" t="s">
        <v>51</v>
      </c>
      <c s="31" t="s">
        <v>379</v>
      </c>
      <c s="31" t="s">
        <v>2158</v>
      </c>
      <c s="26" t="s">
        <v>53</v>
      </c>
      <c s="32" t="s">
        <v>2159</v>
      </c>
      <c s="33" t="s">
        <v>72</v>
      </c>
      <c s="34">
        <v>2</v>
      </c>
      <c s="35">
        <v>0</v>
      </c>
      <c s="36">
        <f>ROUND(ROUND(H150,2)*ROUND(G150,3),2)</f>
      </c>
      <c s="33"/>
      <c r="O150">
        <f>(I150*21)/100</f>
      </c>
      <c t="s">
        <v>26</v>
      </c>
    </row>
    <row r="151" spans="1:5" ht="12.75">
      <c r="A151" s="37" t="s">
        <v>57</v>
      </c>
      <c r="E151" s="38" t="s">
        <v>2159</v>
      </c>
    </row>
    <row r="152" spans="1:5" ht="12.75">
      <c r="A152" s="39" t="s">
        <v>59</v>
      </c>
      <c r="E152" s="40" t="s">
        <v>53</v>
      </c>
    </row>
    <row r="153" spans="1:5" ht="12.75">
      <c r="A153" t="s">
        <v>61</v>
      </c>
      <c r="E153" s="38" t="s">
        <v>53</v>
      </c>
    </row>
    <row r="154" spans="1:16" ht="12.75">
      <c r="A154" s="26" t="s">
        <v>51</v>
      </c>
      <c s="31" t="s">
        <v>383</v>
      </c>
      <c s="31" t="s">
        <v>2160</v>
      </c>
      <c s="26" t="s">
        <v>53</v>
      </c>
      <c s="32" t="s">
        <v>2161</v>
      </c>
      <c s="33" t="s">
        <v>126</v>
      </c>
      <c s="34">
        <v>30</v>
      </c>
      <c s="35">
        <v>0</v>
      </c>
      <c s="36">
        <f>ROUND(ROUND(H154,2)*ROUND(G154,3),2)</f>
      </c>
      <c s="33"/>
      <c r="O154">
        <f>(I154*21)/100</f>
      </c>
      <c t="s">
        <v>26</v>
      </c>
    </row>
    <row r="155" spans="1:5" ht="12.75">
      <c r="A155" s="37" t="s">
        <v>57</v>
      </c>
      <c r="E155" s="38" t="s">
        <v>2161</v>
      </c>
    </row>
    <row r="156" spans="1:5" ht="12.75">
      <c r="A156" s="39" t="s">
        <v>59</v>
      </c>
      <c r="E156" s="40" t="s">
        <v>53</v>
      </c>
    </row>
    <row r="157" spans="1:5" ht="12.75">
      <c r="A157" t="s">
        <v>61</v>
      </c>
      <c r="E157" s="38" t="s">
        <v>53</v>
      </c>
    </row>
    <row r="158" spans="1:16" ht="25.5">
      <c r="A158" s="26" t="s">
        <v>51</v>
      </c>
      <c s="31" t="s">
        <v>389</v>
      </c>
      <c s="31" t="s">
        <v>2162</v>
      </c>
      <c s="26" t="s">
        <v>53</v>
      </c>
      <c s="32" t="s">
        <v>2163</v>
      </c>
      <c s="33" t="s">
        <v>126</v>
      </c>
      <c s="34">
        <v>183.75</v>
      </c>
      <c s="35">
        <v>0</v>
      </c>
      <c s="36">
        <f>ROUND(ROUND(H158,2)*ROUND(G158,3),2)</f>
      </c>
      <c s="33" t="s">
        <v>1773</v>
      </c>
      <c r="O158">
        <f>(I158*21)/100</f>
      </c>
      <c t="s">
        <v>26</v>
      </c>
    </row>
    <row r="159" spans="1:5" ht="25.5">
      <c r="A159" s="37" t="s">
        <v>57</v>
      </c>
      <c r="E159" s="38" t="s">
        <v>2163</v>
      </c>
    </row>
    <row r="160" spans="1:5" ht="12.75">
      <c r="A160" s="39" t="s">
        <v>59</v>
      </c>
      <c r="E160" s="40" t="s">
        <v>2164</v>
      </c>
    </row>
    <row r="161" spans="1:5" ht="12.75">
      <c r="A161" t="s">
        <v>61</v>
      </c>
      <c r="E161" s="38" t="s">
        <v>53</v>
      </c>
    </row>
    <row r="162" spans="1:16" ht="12.75">
      <c r="A162" s="26" t="s">
        <v>51</v>
      </c>
      <c s="31" t="s">
        <v>395</v>
      </c>
      <c s="31" t="s">
        <v>2165</v>
      </c>
      <c s="26" t="s">
        <v>53</v>
      </c>
      <c s="32" t="s">
        <v>2166</v>
      </c>
      <c s="33" t="s">
        <v>72</v>
      </c>
      <c s="34">
        <v>2</v>
      </c>
      <c s="35">
        <v>0</v>
      </c>
      <c s="36">
        <f>ROUND(ROUND(H162,2)*ROUND(G162,3),2)</f>
      </c>
      <c s="33"/>
      <c r="O162">
        <f>(I162*21)/100</f>
      </c>
      <c t="s">
        <v>26</v>
      </c>
    </row>
    <row r="163" spans="1:5" ht="12.75">
      <c r="A163" s="37" t="s">
        <v>57</v>
      </c>
      <c r="E163" s="38" t="s">
        <v>2166</v>
      </c>
    </row>
    <row r="164" spans="1:5" ht="12.75">
      <c r="A164" s="39" t="s">
        <v>59</v>
      </c>
      <c r="E164" s="40" t="s">
        <v>53</v>
      </c>
    </row>
    <row r="165" spans="1:5" ht="12.75">
      <c r="A165" t="s">
        <v>61</v>
      </c>
      <c r="E165" s="38" t="s">
        <v>53</v>
      </c>
    </row>
    <row r="166" spans="1:16" ht="12.75">
      <c r="A166" s="26" t="s">
        <v>51</v>
      </c>
      <c s="31" t="s">
        <v>400</v>
      </c>
      <c s="31" t="s">
        <v>2167</v>
      </c>
      <c s="26" t="s">
        <v>53</v>
      </c>
      <c s="32" t="s">
        <v>2168</v>
      </c>
      <c s="33" t="s">
        <v>126</v>
      </c>
      <c s="34">
        <v>5</v>
      </c>
      <c s="35">
        <v>0</v>
      </c>
      <c s="36">
        <f>ROUND(ROUND(H166,2)*ROUND(G166,3),2)</f>
      </c>
      <c s="33" t="s">
        <v>1773</v>
      </c>
      <c r="O166">
        <f>(I166*21)/100</f>
      </c>
      <c t="s">
        <v>26</v>
      </c>
    </row>
    <row r="167" spans="1:5" ht="51">
      <c r="A167" s="37" t="s">
        <v>57</v>
      </c>
      <c r="E167" s="38" t="s">
        <v>2169</v>
      </c>
    </row>
    <row r="168" spans="1:5" ht="12.75">
      <c r="A168" s="39" t="s">
        <v>59</v>
      </c>
      <c r="E168" s="40" t="s">
        <v>53</v>
      </c>
    </row>
    <row r="169" spans="1:5" ht="12.75">
      <c r="A169" t="s">
        <v>61</v>
      </c>
      <c r="E169" s="38" t="s">
        <v>53</v>
      </c>
    </row>
    <row r="170" spans="1:16" ht="12.75">
      <c r="A170" s="26" t="s">
        <v>51</v>
      </c>
      <c s="31" t="s">
        <v>406</v>
      </c>
      <c s="31" t="s">
        <v>2170</v>
      </c>
      <c s="26" t="s">
        <v>53</v>
      </c>
      <c s="32" t="s">
        <v>2171</v>
      </c>
      <c s="33" t="s">
        <v>113</v>
      </c>
      <c s="34">
        <v>0.5</v>
      </c>
      <c s="35">
        <v>0</v>
      </c>
      <c s="36">
        <f>ROUND(ROUND(H170,2)*ROUND(G170,3),2)</f>
      </c>
      <c s="33" t="s">
        <v>1773</v>
      </c>
      <c r="O170">
        <f>(I170*21)/100</f>
      </c>
      <c t="s">
        <v>26</v>
      </c>
    </row>
    <row r="171" spans="1:5" ht="25.5">
      <c r="A171" s="37" t="s">
        <v>57</v>
      </c>
      <c r="E171" s="38" t="s">
        <v>2172</v>
      </c>
    </row>
    <row r="172" spans="1:5" ht="12.75">
      <c r="A172" s="39" t="s">
        <v>59</v>
      </c>
      <c r="E172" s="40" t="s">
        <v>53</v>
      </c>
    </row>
    <row r="173" spans="1:5" ht="12.75">
      <c r="A173" t="s">
        <v>61</v>
      </c>
      <c r="E173" s="38" t="s">
        <v>53</v>
      </c>
    </row>
    <row r="174" spans="1:16" ht="12.75">
      <c r="A174" s="26" t="s">
        <v>51</v>
      </c>
      <c s="31" t="s">
        <v>412</v>
      </c>
      <c s="31" t="s">
        <v>2173</v>
      </c>
      <c s="26" t="s">
        <v>53</v>
      </c>
      <c s="32" t="s">
        <v>2174</v>
      </c>
      <c s="33" t="s">
        <v>72</v>
      </c>
      <c s="34">
        <v>2</v>
      </c>
      <c s="35">
        <v>0</v>
      </c>
      <c s="36">
        <f>ROUND(ROUND(H174,2)*ROUND(G174,3),2)</f>
      </c>
      <c s="33" t="s">
        <v>1773</v>
      </c>
      <c r="O174">
        <f>(I174*21)/100</f>
      </c>
      <c t="s">
        <v>26</v>
      </c>
    </row>
    <row r="175" spans="1:5" ht="12.75">
      <c r="A175" s="37" t="s">
        <v>57</v>
      </c>
      <c r="E175" s="38" t="s">
        <v>2175</v>
      </c>
    </row>
    <row r="176" spans="1:5" ht="12.75">
      <c r="A176" s="39" t="s">
        <v>59</v>
      </c>
      <c r="E176" s="40" t="s">
        <v>53</v>
      </c>
    </row>
    <row r="177" spans="1:5" ht="12.75">
      <c r="A177" t="s">
        <v>61</v>
      </c>
      <c r="E177" s="38" t="s">
        <v>53</v>
      </c>
    </row>
    <row r="178" spans="1:16" ht="12.75">
      <c r="A178" s="26" t="s">
        <v>51</v>
      </c>
      <c s="31" t="s">
        <v>417</v>
      </c>
      <c s="31" t="s">
        <v>2176</v>
      </c>
      <c s="26" t="s">
        <v>53</v>
      </c>
      <c s="32" t="s">
        <v>2177</v>
      </c>
      <c s="33" t="s">
        <v>126</v>
      </c>
      <c s="34">
        <v>5</v>
      </c>
      <c s="35">
        <v>0</v>
      </c>
      <c s="36">
        <f>ROUND(ROUND(H178,2)*ROUND(G178,3),2)</f>
      </c>
      <c s="33" t="s">
        <v>1773</v>
      </c>
      <c r="O178">
        <f>(I178*21)/100</f>
      </c>
      <c t="s">
        <v>26</v>
      </c>
    </row>
    <row r="179" spans="1:5" ht="38.25">
      <c r="A179" s="37" t="s">
        <v>57</v>
      </c>
      <c r="E179" s="38" t="s">
        <v>2178</v>
      </c>
    </row>
    <row r="180" spans="1:5" ht="12.75">
      <c r="A180" s="39" t="s">
        <v>59</v>
      </c>
      <c r="E180" s="40" t="s">
        <v>53</v>
      </c>
    </row>
    <row r="181" spans="1:5" ht="12.75">
      <c r="A181" t="s">
        <v>61</v>
      </c>
      <c r="E181" s="38" t="s">
        <v>53</v>
      </c>
    </row>
    <row r="182" spans="1:16" ht="12.75">
      <c r="A182" s="26" t="s">
        <v>51</v>
      </c>
      <c s="31" t="s">
        <v>423</v>
      </c>
      <c s="31" t="s">
        <v>2179</v>
      </c>
      <c s="26" t="s">
        <v>53</v>
      </c>
      <c s="32" t="s">
        <v>2180</v>
      </c>
      <c s="33" t="s">
        <v>126</v>
      </c>
      <c s="34">
        <v>5</v>
      </c>
      <c s="35">
        <v>0</v>
      </c>
      <c s="36">
        <f>ROUND(ROUND(H182,2)*ROUND(G182,3),2)</f>
      </c>
      <c s="33" t="s">
        <v>1773</v>
      </c>
      <c r="O182">
        <f>(I182*21)/100</f>
      </c>
      <c t="s">
        <v>26</v>
      </c>
    </row>
    <row r="183" spans="1:5" ht="25.5">
      <c r="A183" s="37" t="s">
        <v>57</v>
      </c>
      <c r="E183" s="38" t="s">
        <v>2181</v>
      </c>
    </row>
    <row r="184" spans="1:5" ht="12.75">
      <c r="A184" s="39" t="s">
        <v>59</v>
      </c>
      <c r="E184" s="40" t="s">
        <v>53</v>
      </c>
    </row>
    <row r="185" spans="1:5" ht="12.75">
      <c r="A185" t="s">
        <v>61</v>
      </c>
      <c r="E185" s="38" t="s">
        <v>53</v>
      </c>
    </row>
    <row r="186" spans="1:16" ht="12.75">
      <c r="A186" s="26" t="s">
        <v>51</v>
      </c>
      <c s="31" t="s">
        <v>429</v>
      </c>
      <c s="31" t="s">
        <v>2182</v>
      </c>
      <c s="26" t="s">
        <v>53</v>
      </c>
      <c s="32" t="s">
        <v>2183</v>
      </c>
      <c s="33" t="s">
        <v>126</v>
      </c>
      <c s="34">
        <v>5</v>
      </c>
      <c s="35">
        <v>0</v>
      </c>
      <c s="36">
        <f>ROUND(ROUND(H186,2)*ROUND(G186,3),2)</f>
      </c>
      <c s="33" t="s">
        <v>1773</v>
      </c>
      <c r="O186">
        <f>(I186*21)/100</f>
      </c>
      <c t="s">
        <v>26</v>
      </c>
    </row>
    <row r="187" spans="1:5" ht="25.5">
      <c r="A187" s="37" t="s">
        <v>57</v>
      </c>
      <c r="E187" s="38" t="s">
        <v>2184</v>
      </c>
    </row>
    <row r="188" spans="1:5" ht="12.75">
      <c r="A188" s="39" t="s">
        <v>59</v>
      </c>
      <c r="E188" s="40" t="s">
        <v>53</v>
      </c>
    </row>
    <row r="189" spans="1:5" ht="12.75">
      <c r="A189" t="s">
        <v>61</v>
      </c>
      <c r="E189" s="38" t="s">
        <v>53</v>
      </c>
    </row>
    <row r="190" spans="1:16" ht="25.5">
      <c r="A190" s="26" t="s">
        <v>51</v>
      </c>
      <c s="31" t="s">
        <v>435</v>
      </c>
      <c s="31" t="s">
        <v>2185</v>
      </c>
      <c s="26" t="s">
        <v>53</v>
      </c>
      <c s="32" t="s">
        <v>2186</v>
      </c>
      <c s="33" t="s">
        <v>126</v>
      </c>
      <c s="34">
        <v>30</v>
      </c>
      <c s="35">
        <v>0</v>
      </c>
      <c s="36">
        <f>ROUND(ROUND(H190,2)*ROUND(G190,3),2)</f>
      </c>
      <c s="33" t="s">
        <v>1773</v>
      </c>
      <c r="O190">
        <f>(I190*21)/100</f>
      </c>
      <c t="s">
        <v>26</v>
      </c>
    </row>
    <row r="191" spans="1:5" ht="25.5">
      <c r="A191" s="37" t="s">
        <v>57</v>
      </c>
      <c r="E191" s="38" t="s">
        <v>2187</v>
      </c>
    </row>
    <row r="192" spans="1:5" ht="12.75">
      <c r="A192" s="39" t="s">
        <v>59</v>
      </c>
      <c r="E192" s="40" t="s">
        <v>53</v>
      </c>
    </row>
    <row r="193" spans="1:5" ht="12.75">
      <c r="A193" t="s">
        <v>61</v>
      </c>
      <c r="E193" s="38" t="s">
        <v>53</v>
      </c>
    </row>
    <row r="194" spans="1:16" ht="25.5">
      <c r="A194" s="26" t="s">
        <v>51</v>
      </c>
      <c s="31" t="s">
        <v>437</v>
      </c>
      <c s="31" t="s">
        <v>2188</v>
      </c>
      <c s="26" t="s">
        <v>53</v>
      </c>
      <c s="32" t="s">
        <v>2189</v>
      </c>
      <c s="33" t="s">
        <v>126</v>
      </c>
      <c s="34">
        <v>175</v>
      </c>
      <c s="35">
        <v>0</v>
      </c>
      <c s="36">
        <f>ROUND(ROUND(H194,2)*ROUND(G194,3),2)</f>
      </c>
      <c s="33" t="s">
        <v>1773</v>
      </c>
      <c r="O194">
        <f>(I194*21)/100</f>
      </c>
      <c t="s">
        <v>26</v>
      </c>
    </row>
    <row r="195" spans="1:5" ht="25.5">
      <c r="A195" s="37" t="s">
        <v>57</v>
      </c>
      <c r="E195" s="38" t="s">
        <v>2190</v>
      </c>
    </row>
    <row r="196" spans="1:5" ht="12.75">
      <c r="A196" s="39" t="s">
        <v>59</v>
      </c>
      <c r="E196" s="40" t="s">
        <v>53</v>
      </c>
    </row>
    <row r="197" spans="1:5" ht="12.75">
      <c r="A197" t="s">
        <v>61</v>
      </c>
      <c r="E197" s="38" t="s">
        <v>53</v>
      </c>
    </row>
    <row r="198" spans="1:16" ht="12.75">
      <c r="A198" s="26" t="s">
        <v>51</v>
      </c>
      <c s="31" t="s">
        <v>443</v>
      </c>
      <c s="31" t="s">
        <v>2191</v>
      </c>
      <c s="26" t="s">
        <v>53</v>
      </c>
      <c s="32" t="s">
        <v>2192</v>
      </c>
      <c s="33" t="s">
        <v>126</v>
      </c>
      <c s="34">
        <v>5</v>
      </c>
      <c s="35">
        <v>0</v>
      </c>
      <c s="36">
        <f>ROUND(ROUND(H198,2)*ROUND(G198,3),2)</f>
      </c>
      <c s="33"/>
      <c r="O198">
        <f>(I198*21)/100</f>
      </c>
      <c t="s">
        <v>26</v>
      </c>
    </row>
    <row r="199" spans="1:5" ht="12.75">
      <c r="A199" s="37" t="s">
        <v>57</v>
      </c>
      <c r="E199" s="38" t="s">
        <v>2192</v>
      </c>
    </row>
    <row r="200" spans="1:5" ht="12.75">
      <c r="A200" s="39" t="s">
        <v>59</v>
      </c>
      <c r="E200" s="40" t="s">
        <v>53</v>
      </c>
    </row>
    <row r="201" spans="1:5" ht="12.75">
      <c r="A201" t="s">
        <v>61</v>
      </c>
      <c r="E201" s="38" t="s">
        <v>53</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17.xml><?xml version="1.0" encoding="utf-8"?>
<worksheet xmlns="http://schemas.openxmlformats.org/spreadsheetml/2006/main" xmlns:r="http://schemas.openxmlformats.org/officeDocument/2006/relationships">
  <sheetPr>
    <pageSetUpPr fitToPage="1"/>
  </sheetPr>
  <dimension ref="A1:R350"/>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0+O8+O41+O174+O187+O224+O265+O298</f>
      </c>
      <c t="s">
        <v>25</v>
      </c>
    </row>
    <row r="3" spans="1:16" ht="15" customHeight="1">
      <c r="A3" t="s">
        <v>11</v>
      </c>
      <c s="12" t="s">
        <v>13</v>
      </c>
      <c s="13" t="s">
        <v>14</v>
      </c>
      <c s="1"/>
      <c s="14" t="s">
        <v>15</v>
      </c>
      <c s="1"/>
      <c s="9"/>
      <c s="8" t="s">
        <v>2193</v>
      </c>
      <c s="44">
        <f>0+I8+I41+I174+I187+I224+I265+I298</f>
      </c>
      <c s="10"/>
      <c r="O3" t="s">
        <v>22</v>
      </c>
      <c t="s">
        <v>26</v>
      </c>
    </row>
    <row r="4" spans="1:16" ht="15" customHeight="1">
      <c r="A4" t="s">
        <v>16</v>
      </c>
      <c s="16" t="s">
        <v>21</v>
      </c>
      <c s="17" t="s">
        <v>2193</v>
      </c>
      <c s="6"/>
      <c s="18" t="s">
        <v>2194</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0+I9+I13+I17+I21+I25+I29+I33+I37</f>
      </c>
      <c>
        <f>0+O9+O13+O17+O21+O25+O29+O33+O37</f>
      </c>
    </row>
    <row r="9" spans="1:16" ht="25.5">
      <c r="A9" s="26" t="s">
        <v>51</v>
      </c>
      <c s="31" t="s">
        <v>32</v>
      </c>
      <c s="31" t="s">
        <v>86</v>
      </c>
      <c s="26" t="s">
        <v>53</v>
      </c>
      <c s="32" t="s">
        <v>87</v>
      </c>
      <c s="33" t="s">
        <v>55</v>
      </c>
      <c s="34">
        <v>4691.462</v>
      </c>
      <c s="35">
        <v>0</v>
      </c>
      <c s="36">
        <f>ROUND(ROUND(H9,2)*ROUND(G9,3),2)</f>
      </c>
      <c s="33" t="s">
        <v>56</v>
      </c>
      <c r="O9">
        <f>(I9*21)/100</f>
      </c>
      <c t="s">
        <v>26</v>
      </c>
    </row>
    <row r="10" spans="1:5" ht="409.5">
      <c r="A10" s="37" t="s">
        <v>57</v>
      </c>
      <c r="E10" s="38" t="s">
        <v>2195</v>
      </c>
    </row>
    <row r="11" spans="1:5" ht="153">
      <c r="A11" s="39" t="s">
        <v>59</v>
      </c>
      <c r="E11" s="40" t="s">
        <v>2196</v>
      </c>
    </row>
    <row r="12" spans="1:5" ht="140.25">
      <c r="A12" t="s">
        <v>61</v>
      </c>
      <c r="E12" s="38" t="s">
        <v>62</v>
      </c>
    </row>
    <row r="13" spans="1:16" ht="25.5">
      <c r="A13" s="26" t="s">
        <v>51</v>
      </c>
      <c s="31" t="s">
        <v>26</v>
      </c>
      <c s="31" t="s">
        <v>225</v>
      </c>
      <c s="26" t="s">
        <v>53</v>
      </c>
      <c s="32" t="s">
        <v>226</v>
      </c>
      <c s="33" t="s">
        <v>55</v>
      </c>
      <c s="34">
        <v>2384.1</v>
      </c>
      <c s="35">
        <v>0</v>
      </c>
      <c s="36">
        <f>ROUND(ROUND(H13,2)*ROUND(G13,3),2)</f>
      </c>
      <c s="33" t="s">
        <v>56</v>
      </c>
      <c r="O13">
        <f>(I13*21)/100</f>
      </c>
      <c t="s">
        <v>26</v>
      </c>
    </row>
    <row r="14" spans="1:5" ht="165.75">
      <c r="A14" s="37" t="s">
        <v>57</v>
      </c>
      <c r="E14" s="38" t="s">
        <v>2197</v>
      </c>
    </row>
    <row r="15" spans="1:5" ht="12.75">
      <c r="A15" s="39" t="s">
        <v>59</v>
      </c>
      <c r="E15" s="40" t="s">
        <v>2198</v>
      </c>
    </row>
    <row r="16" spans="1:5" ht="140.25">
      <c r="A16" t="s">
        <v>61</v>
      </c>
      <c r="E16" s="38" t="s">
        <v>62</v>
      </c>
    </row>
    <row r="17" spans="1:16" ht="25.5">
      <c r="A17" s="26" t="s">
        <v>51</v>
      </c>
      <c s="31" t="s">
        <v>25</v>
      </c>
      <c s="31" t="s">
        <v>229</v>
      </c>
      <c s="26" t="s">
        <v>53</v>
      </c>
      <c s="32" t="s">
        <v>230</v>
      </c>
      <c s="33" t="s">
        <v>55</v>
      </c>
      <c s="34">
        <v>121.824</v>
      </c>
      <c s="35">
        <v>0</v>
      </c>
      <c s="36">
        <f>ROUND(ROUND(H17,2)*ROUND(G17,3),2)</f>
      </c>
      <c s="33" t="s">
        <v>56</v>
      </c>
      <c r="O17">
        <f>(I17*21)/100</f>
      </c>
      <c t="s">
        <v>26</v>
      </c>
    </row>
    <row r="18" spans="1:5" ht="165.75">
      <c r="A18" s="37" t="s">
        <v>57</v>
      </c>
      <c r="E18" s="38" t="s">
        <v>2199</v>
      </c>
    </row>
    <row r="19" spans="1:5" ht="12.75">
      <c r="A19" s="39" t="s">
        <v>59</v>
      </c>
      <c r="E19" s="40" t="s">
        <v>2200</v>
      </c>
    </row>
    <row r="20" spans="1:5" ht="140.25">
      <c r="A20" t="s">
        <v>61</v>
      </c>
      <c r="E20" s="38" t="s">
        <v>62</v>
      </c>
    </row>
    <row r="21" spans="1:16" ht="25.5">
      <c r="A21" s="26" t="s">
        <v>51</v>
      </c>
      <c s="31" t="s">
        <v>36</v>
      </c>
      <c s="31" t="s">
        <v>229</v>
      </c>
      <c s="26" t="s">
        <v>32</v>
      </c>
      <c s="32" t="s">
        <v>230</v>
      </c>
      <c s="33" t="s">
        <v>55</v>
      </c>
      <c s="34">
        <v>496.032</v>
      </c>
      <c s="35">
        <v>0</v>
      </c>
      <c s="36">
        <f>ROUND(ROUND(H21,2)*ROUND(G21,3),2)</f>
      </c>
      <c s="33" t="s">
        <v>56</v>
      </c>
      <c r="O21">
        <f>(I21*21)/100</f>
      </c>
      <c t="s">
        <v>26</v>
      </c>
    </row>
    <row r="22" spans="1:5" ht="216.75">
      <c r="A22" s="37" t="s">
        <v>57</v>
      </c>
      <c r="E22" s="38" t="s">
        <v>2201</v>
      </c>
    </row>
    <row r="23" spans="1:5" ht="38.25">
      <c r="A23" s="39" t="s">
        <v>59</v>
      </c>
      <c r="E23" s="40" t="s">
        <v>2202</v>
      </c>
    </row>
    <row r="24" spans="1:5" ht="140.25">
      <c r="A24" t="s">
        <v>61</v>
      </c>
      <c r="E24" s="38" t="s">
        <v>62</v>
      </c>
    </row>
    <row r="25" spans="1:16" ht="25.5">
      <c r="A25" s="26" t="s">
        <v>51</v>
      </c>
      <c s="31" t="s">
        <v>38</v>
      </c>
      <c s="31" t="s">
        <v>233</v>
      </c>
      <c s="26" t="s">
        <v>53</v>
      </c>
      <c s="32" t="s">
        <v>234</v>
      </c>
      <c s="33" t="s">
        <v>55</v>
      </c>
      <c s="34">
        <v>11.205</v>
      </c>
      <c s="35">
        <v>0</v>
      </c>
      <c s="36">
        <f>ROUND(ROUND(H25,2)*ROUND(G25,3),2)</f>
      </c>
      <c s="33" t="s">
        <v>56</v>
      </c>
      <c r="O25">
        <f>(I25*21)/100</f>
      </c>
      <c t="s">
        <v>26</v>
      </c>
    </row>
    <row r="26" spans="1:5" ht="76.5">
      <c r="A26" s="37" t="s">
        <v>57</v>
      </c>
      <c r="E26" s="38" t="s">
        <v>2203</v>
      </c>
    </row>
    <row r="27" spans="1:5" ht="25.5">
      <c r="A27" s="39" t="s">
        <v>59</v>
      </c>
      <c r="E27" s="40" t="s">
        <v>2204</v>
      </c>
    </row>
    <row r="28" spans="1:5" ht="140.25">
      <c r="A28" t="s">
        <v>61</v>
      </c>
      <c r="E28" s="38" t="s">
        <v>62</v>
      </c>
    </row>
    <row r="29" spans="1:16" ht="25.5">
      <c r="A29" s="26" t="s">
        <v>51</v>
      </c>
      <c s="31" t="s">
        <v>40</v>
      </c>
      <c s="31" t="s">
        <v>233</v>
      </c>
      <c s="26" t="s">
        <v>32</v>
      </c>
      <c s="32" t="s">
        <v>234</v>
      </c>
      <c s="33" t="s">
        <v>55</v>
      </c>
      <c s="34">
        <v>341.93</v>
      </c>
      <c s="35">
        <v>0</v>
      </c>
      <c s="36">
        <f>ROUND(ROUND(H29,2)*ROUND(G29,3),2)</f>
      </c>
      <c s="33" t="s">
        <v>56</v>
      </c>
      <c r="O29">
        <f>(I29*21)/100</f>
      </c>
      <c t="s">
        <v>26</v>
      </c>
    </row>
    <row r="30" spans="1:5" ht="369.75">
      <c r="A30" s="37" t="s">
        <v>57</v>
      </c>
      <c r="E30" s="38" t="s">
        <v>2205</v>
      </c>
    </row>
    <row r="31" spans="1:5" ht="191.25">
      <c r="A31" s="39" t="s">
        <v>59</v>
      </c>
      <c r="E31" s="40" t="s">
        <v>2206</v>
      </c>
    </row>
    <row r="32" spans="1:5" ht="140.25">
      <c r="A32" t="s">
        <v>61</v>
      </c>
      <c r="E32" s="38" t="s">
        <v>62</v>
      </c>
    </row>
    <row r="33" spans="1:16" ht="25.5">
      <c r="A33" s="26" t="s">
        <v>51</v>
      </c>
      <c s="31" t="s">
        <v>110</v>
      </c>
      <c s="31" t="s">
        <v>2207</v>
      </c>
      <c s="26" t="s">
        <v>53</v>
      </c>
      <c s="32" t="s">
        <v>2208</v>
      </c>
      <c s="33" t="s">
        <v>55</v>
      </c>
      <c s="34">
        <v>0.797</v>
      </c>
      <c s="35">
        <v>0</v>
      </c>
      <c s="36">
        <f>ROUND(ROUND(H33,2)*ROUND(G33,3),2)</f>
      </c>
      <c s="33" t="s">
        <v>56</v>
      </c>
      <c r="O33">
        <f>(I33*21)/100</f>
      </c>
      <c t="s">
        <v>26</v>
      </c>
    </row>
    <row r="34" spans="1:5" ht="76.5">
      <c r="A34" s="37" t="s">
        <v>57</v>
      </c>
      <c r="E34" s="38" t="s">
        <v>2209</v>
      </c>
    </row>
    <row r="35" spans="1:5" ht="12.75">
      <c r="A35" s="39" t="s">
        <v>59</v>
      </c>
      <c r="E35" s="40" t="s">
        <v>2210</v>
      </c>
    </row>
    <row r="36" spans="1:5" ht="140.25">
      <c r="A36" t="s">
        <v>61</v>
      </c>
      <c r="E36" s="38" t="s">
        <v>62</v>
      </c>
    </row>
    <row r="37" spans="1:16" ht="25.5">
      <c r="A37" s="26" t="s">
        <v>51</v>
      </c>
      <c s="31" t="s">
        <v>117</v>
      </c>
      <c s="31" t="s">
        <v>2211</v>
      </c>
      <c s="26" t="s">
        <v>93</v>
      </c>
      <c s="32" t="s">
        <v>248</v>
      </c>
      <c s="33" t="s">
        <v>55</v>
      </c>
      <c s="34">
        <v>530.112</v>
      </c>
      <c s="35">
        <v>0</v>
      </c>
      <c s="36">
        <f>ROUND(ROUND(H37,2)*ROUND(G37,3),2)</f>
      </c>
      <c s="33" t="s">
        <v>56</v>
      </c>
      <c r="O37">
        <f>(I37*21)/100</f>
      </c>
      <c t="s">
        <v>26</v>
      </c>
    </row>
    <row r="38" spans="1:5" ht="255">
      <c r="A38" s="37" t="s">
        <v>57</v>
      </c>
      <c r="E38" s="38" t="s">
        <v>2212</v>
      </c>
    </row>
    <row r="39" spans="1:5" ht="38.25">
      <c r="A39" s="39" t="s">
        <v>59</v>
      </c>
      <c r="E39" s="40" t="s">
        <v>2213</v>
      </c>
    </row>
    <row r="40" spans="1:5" ht="140.25">
      <c r="A40" t="s">
        <v>61</v>
      </c>
      <c r="E40" s="38" t="s">
        <v>62</v>
      </c>
    </row>
    <row r="41" spans="1:18" ht="12.75" customHeight="1">
      <c r="A41" s="6" t="s">
        <v>49</v>
      </c>
      <c s="6"/>
      <c s="42" t="s">
        <v>32</v>
      </c>
      <c s="6"/>
      <c s="29" t="s">
        <v>63</v>
      </c>
      <c s="6"/>
      <c s="6"/>
      <c s="6"/>
      <c s="43">
        <f>0+Q41</f>
      </c>
      <c s="6"/>
      <c r="O41">
        <f>0+R41</f>
      </c>
      <c r="Q41">
        <f>0+I42+I46+I50+I54+I58+I62+I66+I70+I74+I78+I82+I86+I90+I94+I98+I102+I106+I110+I114+I118+I122+I126+I130+I134+I138+I142+I146+I150+I154+I158+I162+I166+I170</f>
      </c>
      <c>
        <f>0+O42+O46+O50+O54+O58+O62+O66+O70+O74+O78+O82+O86+O90+O94+O98+O102+O106+O110+O114+O118+O122+O126+O130+O134+O138+O142+O146+O150+O154+O158+O162+O166+O170</f>
      </c>
    </row>
    <row r="42" spans="1:16" ht="25.5">
      <c r="A42" s="26" t="s">
        <v>51</v>
      </c>
      <c s="31" t="s">
        <v>43</v>
      </c>
      <c s="31" t="s">
        <v>275</v>
      </c>
      <c s="26" t="s">
        <v>53</v>
      </c>
      <c s="32" t="s">
        <v>276</v>
      </c>
      <c s="33" t="s">
        <v>113</v>
      </c>
      <c s="34">
        <v>211.92</v>
      </c>
      <c s="35">
        <v>0</v>
      </c>
      <c s="36">
        <f>ROUND(ROUND(H42,2)*ROUND(G42,3),2)</f>
      </c>
      <c s="33" t="s">
        <v>56</v>
      </c>
      <c r="O42">
        <f>(I42*21)/100</f>
      </c>
      <c t="s">
        <v>26</v>
      </c>
    </row>
    <row r="43" spans="1:5" ht="89.25">
      <c r="A43" s="37" t="s">
        <v>57</v>
      </c>
      <c r="E43" s="38" t="s">
        <v>2214</v>
      </c>
    </row>
    <row r="44" spans="1:5" ht="12.75">
      <c r="A44" s="39" t="s">
        <v>59</v>
      </c>
      <c r="E44" s="40" t="s">
        <v>2215</v>
      </c>
    </row>
    <row r="45" spans="1:5" ht="89.25">
      <c r="A45" t="s">
        <v>61</v>
      </c>
      <c r="E45" s="38" t="s">
        <v>274</v>
      </c>
    </row>
    <row r="46" spans="1:16" ht="25.5">
      <c r="A46" s="26" t="s">
        <v>51</v>
      </c>
      <c s="31" t="s">
        <v>45</v>
      </c>
      <c s="31" t="s">
        <v>2216</v>
      </c>
      <c s="26" t="s">
        <v>53</v>
      </c>
      <c s="32" t="s">
        <v>2217</v>
      </c>
      <c s="33" t="s">
        <v>113</v>
      </c>
      <c s="34">
        <v>50.76</v>
      </c>
      <c s="35">
        <v>0</v>
      </c>
      <c s="36">
        <f>ROUND(ROUND(H46,2)*ROUND(G46,3),2)</f>
      </c>
      <c s="33" t="s">
        <v>56</v>
      </c>
      <c r="O46">
        <f>(I46*21)/100</f>
      </c>
      <c t="s">
        <v>26</v>
      </c>
    </row>
    <row r="47" spans="1:5" ht="76.5">
      <c r="A47" s="37" t="s">
        <v>57</v>
      </c>
      <c r="E47" s="38" t="s">
        <v>2218</v>
      </c>
    </row>
    <row r="48" spans="1:5" ht="12.75">
      <c r="A48" s="39" t="s">
        <v>59</v>
      </c>
      <c r="E48" s="40" t="s">
        <v>2219</v>
      </c>
    </row>
    <row r="49" spans="1:5" ht="89.25">
      <c r="A49" t="s">
        <v>61</v>
      </c>
      <c r="E49" s="38" t="s">
        <v>274</v>
      </c>
    </row>
    <row r="50" spans="1:16" ht="12.75">
      <c r="A50" s="26" t="s">
        <v>51</v>
      </c>
      <c s="31" t="s">
        <v>47</v>
      </c>
      <c s="31" t="s">
        <v>2220</v>
      </c>
      <c s="26" t="s">
        <v>53</v>
      </c>
      <c s="32" t="s">
        <v>2221</v>
      </c>
      <c s="33" t="s">
        <v>126</v>
      </c>
      <c s="34">
        <v>20.1</v>
      </c>
      <c s="35">
        <v>0</v>
      </c>
      <c s="36">
        <f>ROUND(ROUND(H50,2)*ROUND(G50,3),2)</f>
      </c>
      <c s="33" t="s">
        <v>56</v>
      </c>
      <c r="O50">
        <f>(I50*21)/100</f>
      </c>
      <c t="s">
        <v>26</v>
      </c>
    </row>
    <row r="51" spans="1:5" ht="63.75">
      <c r="A51" s="37" t="s">
        <v>57</v>
      </c>
      <c r="E51" s="38" t="s">
        <v>2222</v>
      </c>
    </row>
    <row r="52" spans="1:5" ht="12.75">
      <c r="A52" s="39" t="s">
        <v>59</v>
      </c>
      <c r="E52" s="40" t="s">
        <v>2223</v>
      </c>
    </row>
    <row r="53" spans="1:5" ht="102">
      <c r="A53" t="s">
        <v>61</v>
      </c>
      <c r="E53" s="38" t="s">
        <v>286</v>
      </c>
    </row>
    <row r="54" spans="1:16" ht="12.75">
      <c r="A54" s="26" t="s">
        <v>51</v>
      </c>
      <c s="31" t="s">
        <v>182</v>
      </c>
      <c s="31" t="s">
        <v>2224</v>
      </c>
      <c s="26" t="s">
        <v>53</v>
      </c>
      <c s="32" t="s">
        <v>2225</v>
      </c>
      <c s="33" t="s">
        <v>290</v>
      </c>
      <c s="34">
        <v>6.935</v>
      </c>
      <c s="35">
        <v>0</v>
      </c>
      <c s="36">
        <f>ROUND(ROUND(H54,2)*ROUND(G54,3),2)</f>
      </c>
      <c s="33" t="s">
        <v>56</v>
      </c>
      <c r="O54">
        <f>(I54*21)/100</f>
      </c>
      <c t="s">
        <v>26</v>
      </c>
    </row>
    <row r="55" spans="1:5" ht="63.75">
      <c r="A55" s="37" t="s">
        <v>57</v>
      </c>
      <c r="E55" s="38" t="s">
        <v>2226</v>
      </c>
    </row>
    <row r="56" spans="1:5" ht="12.75">
      <c r="A56" s="39" t="s">
        <v>59</v>
      </c>
      <c r="E56" s="40" t="s">
        <v>2227</v>
      </c>
    </row>
    <row r="57" spans="1:5" ht="76.5">
      <c r="A57" t="s">
        <v>61</v>
      </c>
      <c r="E57" s="38" t="s">
        <v>293</v>
      </c>
    </row>
    <row r="58" spans="1:16" ht="25.5">
      <c r="A58" s="26" t="s">
        <v>51</v>
      </c>
      <c s="31" t="s">
        <v>188</v>
      </c>
      <c s="31" t="s">
        <v>2228</v>
      </c>
      <c s="26" t="s">
        <v>53</v>
      </c>
      <c s="32" t="s">
        <v>2229</v>
      </c>
      <c s="33" t="s">
        <v>126</v>
      </c>
      <c s="34">
        <v>20.62</v>
      </c>
      <c s="35">
        <v>0</v>
      </c>
      <c s="36">
        <f>ROUND(ROUND(H58,2)*ROUND(G58,3),2)</f>
      </c>
      <c s="33" t="s">
        <v>56</v>
      </c>
      <c r="O58">
        <f>(I58*21)/100</f>
      </c>
      <c t="s">
        <v>26</v>
      </c>
    </row>
    <row r="59" spans="1:5" ht="76.5">
      <c r="A59" s="37" t="s">
        <v>57</v>
      </c>
      <c r="E59" s="38" t="s">
        <v>2230</v>
      </c>
    </row>
    <row r="60" spans="1:5" ht="38.25">
      <c r="A60" s="39" t="s">
        <v>59</v>
      </c>
      <c r="E60" s="40" t="s">
        <v>2231</v>
      </c>
    </row>
    <row r="61" spans="1:5" ht="102">
      <c r="A61" t="s">
        <v>61</v>
      </c>
      <c r="E61" s="38" t="s">
        <v>286</v>
      </c>
    </row>
    <row r="62" spans="1:16" ht="25.5">
      <c r="A62" s="26" t="s">
        <v>51</v>
      </c>
      <c s="31" t="s">
        <v>194</v>
      </c>
      <c s="31" t="s">
        <v>2228</v>
      </c>
      <c s="26" t="s">
        <v>32</v>
      </c>
      <c s="32" t="s">
        <v>2229</v>
      </c>
      <c s="33" t="s">
        <v>126</v>
      </c>
      <c s="34">
        <v>185.58</v>
      </c>
      <c s="35">
        <v>0</v>
      </c>
      <c s="36">
        <f>ROUND(ROUND(H62,2)*ROUND(G62,3),2)</f>
      </c>
      <c s="33" t="s">
        <v>56</v>
      </c>
      <c r="O62">
        <f>(I62*21)/100</f>
      </c>
      <c t="s">
        <v>26</v>
      </c>
    </row>
    <row r="63" spans="1:5" ht="89.25">
      <c r="A63" s="37" t="s">
        <v>57</v>
      </c>
      <c r="E63" s="38" t="s">
        <v>2232</v>
      </c>
    </row>
    <row r="64" spans="1:5" ht="38.25">
      <c r="A64" s="39" t="s">
        <v>59</v>
      </c>
      <c r="E64" s="40" t="s">
        <v>2233</v>
      </c>
    </row>
    <row r="65" spans="1:5" ht="102">
      <c r="A65" t="s">
        <v>61</v>
      </c>
      <c r="E65" s="38" t="s">
        <v>286</v>
      </c>
    </row>
    <row r="66" spans="1:16" ht="12.75">
      <c r="A66" s="26" t="s">
        <v>51</v>
      </c>
      <c s="31" t="s">
        <v>201</v>
      </c>
      <c s="31" t="s">
        <v>2234</v>
      </c>
      <c s="26" t="s">
        <v>53</v>
      </c>
      <c s="32" t="s">
        <v>2235</v>
      </c>
      <c s="33" t="s">
        <v>290</v>
      </c>
      <c s="34">
        <v>120.627</v>
      </c>
      <c s="35">
        <v>0</v>
      </c>
      <c s="36">
        <f>ROUND(ROUND(H66,2)*ROUND(G66,3),2)</f>
      </c>
      <c s="33" t="s">
        <v>56</v>
      </c>
      <c r="O66">
        <f>(I66*21)/100</f>
      </c>
      <c t="s">
        <v>26</v>
      </c>
    </row>
    <row r="67" spans="1:5" ht="89.25">
      <c r="A67" s="37" t="s">
        <v>57</v>
      </c>
      <c r="E67" s="38" t="s">
        <v>2236</v>
      </c>
    </row>
    <row r="68" spans="1:5" ht="38.25">
      <c r="A68" s="39" t="s">
        <v>59</v>
      </c>
      <c r="E68" s="40" t="s">
        <v>2237</v>
      </c>
    </row>
    <row r="69" spans="1:5" ht="76.5">
      <c r="A69" t="s">
        <v>61</v>
      </c>
      <c r="E69" s="38" t="s">
        <v>293</v>
      </c>
    </row>
    <row r="70" spans="1:16" ht="12.75">
      <c r="A70" s="26" t="s">
        <v>51</v>
      </c>
      <c s="31" t="s">
        <v>281</v>
      </c>
      <c s="31" t="s">
        <v>2234</v>
      </c>
      <c s="26" t="s">
        <v>32</v>
      </c>
      <c s="32" t="s">
        <v>2235</v>
      </c>
      <c s="33" t="s">
        <v>290</v>
      </c>
      <c s="34">
        <v>5.084</v>
      </c>
      <c s="35">
        <v>0</v>
      </c>
      <c s="36">
        <f>ROUND(ROUND(H70,2)*ROUND(G70,3),2)</f>
      </c>
      <c s="33" t="s">
        <v>56</v>
      </c>
      <c r="O70">
        <f>(I70*21)/100</f>
      </c>
      <c t="s">
        <v>26</v>
      </c>
    </row>
    <row r="71" spans="1:5" ht="89.25">
      <c r="A71" s="37" t="s">
        <v>57</v>
      </c>
      <c r="E71" s="38" t="s">
        <v>2238</v>
      </c>
    </row>
    <row r="72" spans="1:5" ht="38.25">
      <c r="A72" s="39" t="s">
        <v>59</v>
      </c>
      <c r="E72" s="40" t="s">
        <v>2239</v>
      </c>
    </row>
    <row r="73" spans="1:5" ht="76.5">
      <c r="A73" t="s">
        <v>61</v>
      </c>
      <c r="E73" s="38" t="s">
        <v>293</v>
      </c>
    </row>
    <row r="74" spans="1:16" ht="12.75">
      <c r="A74" s="26" t="s">
        <v>51</v>
      </c>
      <c s="31" t="s">
        <v>287</v>
      </c>
      <c s="31" t="s">
        <v>2234</v>
      </c>
      <c s="26" t="s">
        <v>26</v>
      </c>
      <c s="32" t="s">
        <v>2235</v>
      </c>
      <c s="33" t="s">
        <v>290</v>
      </c>
      <c s="34">
        <v>120.627</v>
      </c>
      <c s="35">
        <v>0</v>
      </c>
      <c s="36">
        <f>ROUND(ROUND(H74,2)*ROUND(G74,3),2)</f>
      </c>
      <c s="33" t="s">
        <v>56</v>
      </c>
      <c r="O74">
        <f>(I74*21)/100</f>
      </c>
      <c t="s">
        <v>26</v>
      </c>
    </row>
    <row r="75" spans="1:5" ht="63.75">
      <c r="A75" s="37" t="s">
        <v>57</v>
      </c>
      <c r="E75" s="38" t="s">
        <v>2240</v>
      </c>
    </row>
    <row r="76" spans="1:5" ht="12.75">
      <c r="A76" s="39" t="s">
        <v>59</v>
      </c>
      <c r="E76" s="40" t="s">
        <v>2241</v>
      </c>
    </row>
    <row r="77" spans="1:5" ht="76.5">
      <c r="A77" t="s">
        <v>61</v>
      </c>
      <c r="E77" s="38" t="s">
        <v>293</v>
      </c>
    </row>
    <row r="78" spans="1:16" ht="12.75">
      <c r="A78" s="26" t="s">
        <v>51</v>
      </c>
      <c s="31" t="s">
        <v>294</v>
      </c>
      <c s="31" t="s">
        <v>2242</v>
      </c>
      <c s="26" t="s">
        <v>53</v>
      </c>
      <c s="32" t="s">
        <v>2243</v>
      </c>
      <c s="33" t="s">
        <v>126</v>
      </c>
      <c s="34">
        <v>311.04</v>
      </c>
      <c s="35">
        <v>0</v>
      </c>
      <c s="36">
        <f>ROUND(ROUND(H78,2)*ROUND(G78,3),2)</f>
      </c>
      <c s="33" t="s">
        <v>56</v>
      </c>
      <c r="O78">
        <f>(I78*21)/100</f>
      </c>
      <c t="s">
        <v>26</v>
      </c>
    </row>
    <row r="79" spans="1:5" ht="102">
      <c r="A79" s="37" t="s">
        <v>57</v>
      </c>
      <c r="E79" s="38" t="s">
        <v>2244</v>
      </c>
    </row>
    <row r="80" spans="1:5" ht="38.25">
      <c r="A80" s="39" t="s">
        <v>59</v>
      </c>
      <c r="E80" s="40" t="s">
        <v>2245</v>
      </c>
    </row>
    <row r="81" spans="1:5" ht="102">
      <c r="A81" t="s">
        <v>61</v>
      </c>
      <c r="E81" s="38" t="s">
        <v>286</v>
      </c>
    </row>
    <row r="82" spans="1:16" ht="12.75">
      <c r="A82" s="26" t="s">
        <v>51</v>
      </c>
      <c s="31" t="s">
        <v>299</v>
      </c>
      <c s="31" t="s">
        <v>2242</v>
      </c>
      <c s="26" t="s">
        <v>32</v>
      </c>
      <c s="32" t="s">
        <v>2243</v>
      </c>
      <c s="33" t="s">
        <v>126</v>
      </c>
      <c s="34">
        <v>34.56</v>
      </c>
      <c s="35">
        <v>0</v>
      </c>
      <c s="36">
        <f>ROUND(ROUND(H82,2)*ROUND(G82,3),2)</f>
      </c>
      <c s="33" t="s">
        <v>56</v>
      </c>
      <c r="O82">
        <f>(I82*21)/100</f>
      </c>
      <c t="s">
        <v>26</v>
      </c>
    </row>
    <row r="83" spans="1:5" ht="89.25">
      <c r="A83" s="37" t="s">
        <v>57</v>
      </c>
      <c r="E83" s="38" t="s">
        <v>2246</v>
      </c>
    </row>
    <row r="84" spans="1:5" ht="38.25">
      <c r="A84" s="39" t="s">
        <v>59</v>
      </c>
      <c r="E84" s="40" t="s">
        <v>2247</v>
      </c>
    </row>
    <row r="85" spans="1:5" ht="102">
      <c r="A85" t="s">
        <v>61</v>
      </c>
      <c r="E85" s="38" t="s">
        <v>286</v>
      </c>
    </row>
    <row r="86" spans="1:16" ht="12.75">
      <c r="A86" s="26" t="s">
        <v>51</v>
      </c>
      <c s="31" t="s">
        <v>305</v>
      </c>
      <c s="31" t="s">
        <v>2248</v>
      </c>
      <c s="26" t="s">
        <v>53</v>
      </c>
      <c s="32" t="s">
        <v>2249</v>
      </c>
      <c s="33" t="s">
        <v>290</v>
      </c>
      <c s="34">
        <v>16.848</v>
      </c>
      <c s="35">
        <v>0</v>
      </c>
      <c s="36">
        <f>ROUND(ROUND(H86,2)*ROUND(G86,3),2)</f>
      </c>
      <c s="33" t="s">
        <v>56</v>
      </c>
      <c r="O86">
        <f>(I86*21)/100</f>
      </c>
      <c t="s">
        <v>26</v>
      </c>
    </row>
    <row r="87" spans="1:5" ht="102">
      <c r="A87" s="37" t="s">
        <v>57</v>
      </c>
      <c r="E87" s="38" t="s">
        <v>2250</v>
      </c>
    </row>
    <row r="88" spans="1:5" ht="51">
      <c r="A88" s="39" t="s">
        <v>59</v>
      </c>
      <c r="E88" s="40" t="s">
        <v>2251</v>
      </c>
    </row>
    <row r="89" spans="1:5" ht="76.5">
      <c r="A89" t="s">
        <v>61</v>
      </c>
      <c r="E89" s="38" t="s">
        <v>293</v>
      </c>
    </row>
    <row r="90" spans="1:16" ht="12.75">
      <c r="A90" s="26" t="s">
        <v>51</v>
      </c>
      <c s="31" t="s">
        <v>310</v>
      </c>
      <c s="31" t="s">
        <v>2248</v>
      </c>
      <c s="26" t="s">
        <v>32</v>
      </c>
      <c s="32" t="s">
        <v>2249</v>
      </c>
      <c s="33" t="s">
        <v>290</v>
      </c>
      <c s="34">
        <v>404.352</v>
      </c>
      <c s="35">
        <v>0</v>
      </c>
      <c s="36">
        <f>ROUND(ROUND(H90,2)*ROUND(G90,3),2)</f>
      </c>
      <c s="33" t="s">
        <v>56</v>
      </c>
      <c r="O90">
        <f>(I90*21)/100</f>
      </c>
      <c t="s">
        <v>26</v>
      </c>
    </row>
    <row r="91" spans="1:5" ht="102">
      <c r="A91" s="37" t="s">
        <v>57</v>
      </c>
      <c r="E91" s="38" t="s">
        <v>2252</v>
      </c>
    </row>
    <row r="92" spans="1:5" ht="51">
      <c r="A92" s="39" t="s">
        <v>59</v>
      </c>
      <c r="E92" s="40" t="s">
        <v>2253</v>
      </c>
    </row>
    <row r="93" spans="1:5" ht="76.5">
      <c r="A93" t="s">
        <v>61</v>
      </c>
      <c r="E93" s="38" t="s">
        <v>293</v>
      </c>
    </row>
    <row r="94" spans="1:16" ht="12.75">
      <c r="A94" s="26" t="s">
        <v>51</v>
      </c>
      <c s="31" t="s">
        <v>313</v>
      </c>
      <c s="31" t="s">
        <v>2248</v>
      </c>
      <c s="26" t="s">
        <v>26</v>
      </c>
      <c s="32" t="s">
        <v>2249</v>
      </c>
      <c s="33" t="s">
        <v>290</v>
      </c>
      <c s="34">
        <v>404.352</v>
      </c>
      <c s="35">
        <v>0</v>
      </c>
      <c s="36">
        <f>ROUND(ROUND(H94,2)*ROUND(G94,3),2)</f>
      </c>
      <c s="33" t="s">
        <v>56</v>
      </c>
      <c r="O94">
        <f>(I94*21)/100</f>
      </c>
      <c t="s">
        <v>26</v>
      </c>
    </row>
    <row r="95" spans="1:5" ht="63.75">
      <c r="A95" s="37" t="s">
        <v>57</v>
      </c>
      <c r="E95" s="38" t="s">
        <v>2254</v>
      </c>
    </row>
    <row r="96" spans="1:5" ht="12.75">
      <c r="A96" s="39" t="s">
        <v>59</v>
      </c>
      <c r="E96" s="40" t="s">
        <v>2255</v>
      </c>
    </row>
    <row r="97" spans="1:5" ht="76.5">
      <c r="A97" t="s">
        <v>61</v>
      </c>
      <c r="E97" s="38" t="s">
        <v>293</v>
      </c>
    </row>
    <row r="98" spans="1:16" ht="12.75">
      <c r="A98" s="26" t="s">
        <v>51</v>
      </c>
      <c s="31" t="s">
        <v>319</v>
      </c>
      <c s="31" t="s">
        <v>295</v>
      </c>
      <c s="26" t="s">
        <v>53</v>
      </c>
      <c s="32" t="s">
        <v>296</v>
      </c>
      <c s="33" t="s">
        <v>113</v>
      </c>
      <c s="34">
        <v>172.38</v>
      </c>
      <c s="35">
        <v>0</v>
      </c>
      <c s="36">
        <f>ROUND(ROUND(H98,2)*ROUND(G98,3),2)</f>
      </c>
      <c s="33" t="s">
        <v>56</v>
      </c>
      <c r="O98">
        <f>(I98*21)/100</f>
      </c>
      <c t="s">
        <v>26</v>
      </c>
    </row>
    <row r="99" spans="1:5" ht="89.25">
      <c r="A99" s="37" t="s">
        <v>57</v>
      </c>
      <c r="E99" s="38" t="s">
        <v>2256</v>
      </c>
    </row>
    <row r="100" spans="1:5" ht="12.75">
      <c r="A100" s="39" t="s">
        <v>59</v>
      </c>
      <c r="E100" s="40" t="s">
        <v>2257</v>
      </c>
    </row>
    <row r="101" spans="1:5" ht="89.25">
      <c r="A101" t="s">
        <v>61</v>
      </c>
      <c r="E101" s="38" t="s">
        <v>274</v>
      </c>
    </row>
    <row r="102" spans="1:16" ht="12.75">
      <c r="A102" s="26" t="s">
        <v>51</v>
      </c>
      <c s="31" t="s">
        <v>322</v>
      </c>
      <c s="31" t="s">
        <v>295</v>
      </c>
      <c s="26" t="s">
        <v>32</v>
      </c>
      <c s="32" t="s">
        <v>296</v>
      </c>
      <c s="33" t="s">
        <v>113</v>
      </c>
      <c s="34">
        <v>34.3</v>
      </c>
      <c s="35">
        <v>0</v>
      </c>
      <c s="36">
        <f>ROUND(ROUND(H102,2)*ROUND(G102,3),2)</f>
      </c>
      <c s="33" t="s">
        <v>56</v>
      </c>
      <c r="O102">
        <f>(I102*21)/100</f>
      </c>
      <c t="s">
        <v>26</v>
      </c>
    </row>
    <row r="103" spans="1:5" ht="89.25">
      <c r="A103" s="37" t="s">
        <v>57</v>
      </c>
      <c r="E103" s="38" t="s">
        <v>2258</v>
      </c>
    </row>
    <row r="104" spans="1:5" ht="12.75">
      <c r="A104" s="39" t="s">
        <v>59</v>
      </c>
      <c r="E104" s="40" t="s">
        <v>2259</v>
      </c>
    </row>
    <row r="105" spans="1:5" ht="89.25">
      <c r="A105" t="s">
        <v>61</v>
      </c>
      <c r="E105" s="38" t="s">
        <v>274</v>
      </c>
    </row>
    <row r="106" spans="1:16" ht="12.75">
      <c r="A106" s="26" t="s">
        <v>51</v>
      </c>
      <c s="31" t="s">
        <v>325</v>
      </c>
      <c s="31" t="s">
        <v>2260</v>
      </c>
      <c s="26" t="s">
        <v>53</v>
      </c>
      <c s="32" t="s">
        <v>2261</v>
      </c>
      <c s="33" t="s">
        <v>113</v>
      </c>
      <c s="34">
        <v>8.96</v>
      </c>
      <c s="35">
        <v>0</v>
      </c>
      <c s="36">
        <f>ROUND(ROUND(H106,2)*ROUND(G106,3),2)</f>
      </c>
      <c s="33" t="s">
        <v>56</v>
      </c>
      <c r="O106">
        <f>(I106*21)/100</f>
      </c>
      <c t="s">
        <v>26</v>
      </c>
    </row>
    <row r="107" spans="1:5" ht="89.25">
      <c r="A107" s="37" t="s">
        <v>57</v>
      </c>
      <c r="E107" s="38" t="s">
        <v>2262</v>
      </c>
    </row>
    <row r="108" spans="1:5" ht="12.75">
      <c r="A108" s="39" t="s">
        <v>59</v>
      </c>
      <c r="E108" s="40" t="s">
        <v>2263</v>
      </c>
    </row>
    <row r="109" spans="1:5" ht="89.25">
      <c r="A109" t="s">
        <v>61</v>
      </c>
      <c r="E109" s="38" t="s">
        <v>274</v>
      </c>
    </row>
    <row r="110" spans="1:16" ht="12.75">
      <c r="A110" s="26" t="s">
        <v>51</v>
      </c>
      <c s="31" t="s">
        <v>331</v>
      </c>
      <c s="31" t="s">
        <v>306</v>
      </c>
      <c s="26" t="s">
        <v>53</v>
      </c>
      <c s="32" t="s">
        <v>307</v>
      </c>
      <c s="33" t="s">
        <v>126</v>
      </c>
      <c s="34">
        <v>1478.55</v>
      </c>
      <c s="35">
        <v>0</v>
      </c>
      <c s="36">
        <f>ROUND(ROUND(H110,2)*ROUND(G110,3),2)</f>
      </c>
      <c s="33" t="s">
        <v>56</v>
      </c>
      <c r="O110">
        <f>(I110*21)/100</f>
      </c>
      <c t="s">
        <v>26</v>
      </c>
    </row>
    <row r="111" spans="1:5" ht="89.25">
      <c r="A111" s="37" t="s">
        <v>57</v>
      </c>
      <c r="E111" s="38" t="s">
        <v>2264</v>
      </c>
    </row>
    <row r="112" spans="1:5" ht="51">
      <c r="A112" s="39" t="s">
        <v>59</v>
      </c>
      <c r="E112" s="40" t="s">
        <v>2265</v>
      </c>
    </row>
    <row r="113" spans="1:5" ht="63.75">
      <c r="A113" t="s">
        <v>61</v>
      </c>
      <c r="E113" s="38" t="s">
        <v>304</v>
      </c>
    </row>
    <row r="114" spans="1:16" ht="12.75">
      <c r="A114" s="26" t="s">
        <v>51</v>
      </c>
      <c s="31" t="s">
        <v>337</v>
      </c>
      <c s="31" t="s">
        <v>627</v>
      </c>
      <c s="26" t="s">
        <v>53</v>
      </c>
      <c s="32" t="s">
        <v>628</v>
      </c>
      <c s="33" t="s">
        <v>629</v>
      </c>
      <c s="34">
        <v>48</v>
      </c>
      <c s="35">
        <v>0</v>
      </c>
      <c s="36">
        <f>ROUND(ROUND(H114,2)*ROUND(G114,3),2)</f>
      </c>
      <c s="33" t="s">
        <v>56</v>
      </c>
      <c r="O114">
        <f>(I114*21)/100</f>
      </c>
      <c t="s">
        <v>26</v>
      </c>
    </row>
    <row r="115" spans="1:5" ht="25.5">
      <c r="A115" s="37" t="s">
        <v>57</v>
      </c>
      <c r="E115" s="38" t="s">
        <v>812</v>
      </c>
    </row>
    <row r="116" spans="1:5" ht="12.75">
      <c r="A116" s="39" t="s">
        <v>59</v>
      </c>
      <c r="E116" s="40" t="s">
        <v>813</v>
      </c>
    </row>
    <row r="117" spans="1:5" ht="102">
      <c r="A117" t="s">
        <v>61</v>
      </c>
      <c r="E117" s="38" t="s">
        <v>632</v>
      </c>
    </row>
    <row r="118" spans="1:16" ht="12.75">
      <c r="A118" s="26" t="s">
        <v>51</v>
      </c>
      <c s="31" t="s">
        <v>343</v>
      </c>
      <c s="31" t="s">
        <v>633</v>
      </c>
      <c s="26" t="s">
        <v>53</v>
      </c>
      <c s="32" t="s">
        <v>634</v>
      </c>
      <c s="33" t="s">
        <v>113</v>
      </c>
      <c s="34">
        <v>1204.5</v>
      </c>
      <c s="35">
        <v>0</v>
      </c>
      <c s="36">
        <f>ROUND(ROUND(H118,2)*ROUND(G118,3),2)</f>
      </c>
      <c s="33" t="s">
        <v>56</v>
      </c>
      <c r="O118">
        <f>(I118*21)/100</f>
      </c>
      <c t="s">
        <v>26</v>
      </c>
    </row>
    <row r="119" spans="1:5" ht="76.5">
      <c r="A119" s="37" t="s">
        <v>57</v>
      </c>
      <c r="E119" s="38" t="s">
        <v>2266</v>
      </c>
    </row>
    <row r="120" spans="1:5" ht="12.75">
      <c r="A120" s="39" t="s">
        <v>59</v>
      </c>
      <c r="E120" s="40" t="s">
        <v>2267</v>
      </c>
    </row>
    <row r="121" spans="1:5" ht="395.25">
      <c r="A121" t="s">
        <v>61</v>
      </c>
      <c r="E121" s="38" t="s">
        <v>318</v>
      </c>
    </row>
    <row r="122" spans="1:16" ht="12.75">
      <c r="A122" s="26" t="s">
        <v>51</v>
      </c>
      <c s="31" t="s">
        <v>349</v>
      </c>
      <c s="31" t="s">
        <v>633</v>
      </c>
      <c s="26" t="s">
        <v>32</v>
      </c>
      <c s="32" t="s">
        <v>634</v>
      </c>
      <c s="33" t="s">
        <v>113</v>
      </c>
      <c s="34">
        <v>245.44</v>
      </c>
      <c s="35">
        <v>0</v>
      </c>
      <c s="36">
        <f>ROUND(ROUND(H122,2)*ROUND(G122,3),2)</f>
      </c>
      <c s="33" t="s">
        <v>56</v>
      </c>
      <c r="O122">
        <f>(I122*21)/100</f>
      </c>
      <c t="s">
        <v>26</v>
      </c>
    </row>
    <row r="123" spans="1:5" ht="89.25">
      <c r="A123" s="37" t="s">
        <v>57</v>
      </c>
      <c r="E123" s="38" t="s">
        <v>2268</v>
      </c>
    </row>
    <row r="124" spans="1:5" ht="12.75">
      <c r="A124" s="39" t="s">
        <v>59</v>
      </c>
      <c r="E124" s="40" t="s">
        <v>2269</v>
      </c>
    </row>
    <row r="125" spans="1:5" ht="395.25">
      <c r="A125" t="s">
        <v>61</v>
      </c>
      <c r="E125" s="38" t="s">
        <v>318</v>
      </c>
    </row>
    <row r="126" spans="1:16" ht="12.75">
      <c r="A126" s="26" t="s">
        <v>51</v>
      </c>
      <c s="31" t="s">
        <v>355</v>
      </c>
      <c s="31" t="s">
        <v>633</v>
      </c>
      <c s="26" t="s">
        <v>26</v>
      </c>
      <c s="32" t="s">
        <v>634</v>
      </c>
      <c s="33" t="s">
        <v>113</v>
      </c>
      <c s="34">
        <v>87.42</v>
      </c>
      <c s="35">
        <v>0</v>
      </c>
      <c s="36">
        <f>ROUND(ROUND(H126,2)*ROUND(G126,3),2)</f>
      </c>
      <c s="33" t="s">
        <v>56</v>
      </c>
      <c r="O126">
        <f>(I126*21)/100</f>
      </c>
      <c t="s">
        <v>26</v>
      </c>
    </row>
    <row r="127" spans="1:5" ht="76.5">
      <c r="A127" s="37" t="s">
        <v>57</v>
      </c>
      <c r="E127" s="38" t="s">
        <v>2270</v>
      </c>
    </row>
    <row r="128" spans="1:5" ht="12.75">
      <c r="A128" s="39" t="s">
        <v>59</v>
      </c>
      <c r="E128" s="40" t="s">
        <v>2271</v>
      </c>
    </row>
    <row r="129" spans="1:5" ht="395.25">
      <c r="A129" t="s">
        <v>61</v>
      </c>
      <c r="E129" s="38" t="s">
        <v>318</v>
      </c>
    </row>
    <row r="130" spans="1:16" ht="12.75">
      <c r="A130" s="26" t="s">
        <v>51</v>
      </c>
      <c s="31" t="s">
        <v>361</v>
      </c>
      <c s="31" t="s">
        <v>314</v>
      </c>
      <c s="26" t="s">
        <v>53</v>
      </c>
      <c s="32" t="s">
        <v>315</v>
      </c>
      <c s="33" t="s">
        <v>113</v>
      </c>
      <c s="34">
        <v>1192.05</v>
      </c>
      <c s="35">
        <v>0</v>
      </c>
      <c s="36">
        <f>ROUND(ROUND(H130,2)*ROUND(G130,3),2)</f>
      </c>
      <c s="33" t="s">
        <v>56</v>
      </c>
      <c r="O130">
        <f>(I130*21)/100</f>
      </c>
      <c t="s">
        <v>26</v>
      </c>
    </row>
    <row r="131" spans="1:5" ht="89.25">
      <c r="A131" s="37" t="s">
        <v>57</v>
      </c>
      <c r="E131" s="38" t="s">
        <v>2272</v>
      </c>
    </row>
    <row r="132" spans="1:5" ht="12.75">
      <c r="A132" s="39" t="s">
        <v>59</v>
      </c>
      <c r="E132" s="40" t="s">
        <v>2273</v>
      </c>
    </row>
    <row r="133" spans="1:5" ht="395.25">
      <c r="A133" t="s">
        <v>61</v>
      </c>
      <c r="E133" s="38" t="s">
        <v>318</v>
      </c>
    </row>
    <row r="134" spans="1:16" ht="12.75">
      <c r="A134" s="26" t="s">
        <v>51</v>
      </c>
      <c s="31" t="s">
        <v>367</v>
      </c>
      <c s="31" t="s">
        <v>2274</v>
      </c>
      <c s="26" t="s">
        <v>53</v>
      </c>
      <c s="32" t="s">
        <v>2275</v>
      </c>
      <c s="33" t="s">
        <v>113</v>
      </c>
      <c s="34">
        <v>61.36</v>
      </c>
      <c s="35">
        <v>0</v>
      </c>
      <c s="36">
        <f>ROUND(ROUND(H134,2)*ROUND(G134,3),2)</f>
      </c>
      <c s="33" t="s">
        <v>56</v>
      </c>
      <c r="O134">
        <f>(I134*21)/100</f>
      </c>
      <c t="s">
        <v>26</v>
      </c>
    </row>
    <row r="135" spans="1:5" ht="63.75">
      <c r="A135" s="37" t="s">
        <v>57</v>
      </c>
      <c r="E135" s="38" t="s">
        <v>2276</v>
      </c>
    </row>
    <row r="136" spans="1:5" ht="12.75">
      <c r="A136" s="39" t="s">
        <v>59</v>
      </c>
      <c r="E136" s="40" t="s">
        <v>2277</v>
      </c>
    </row>
    <row r="137" spans="1:5" ht="318.75">
      <c r="A137" t="s">
        <v>61</v>
      </c>
      <c r="E137" s="38" t="s">
        <v>157</v>
      </c>
    </row>
    <row r="138" spans="1:16" ht="12.75">
      <c r="A138" s="26" t="s">
        <v>51</v>
      </c>
      <c s="31" t="s">
        <v>373</v>
      </c>
      <c s="31" t="s">
        <v>160</v>
      </c>
      <c s="26" t="s">
        <v>53</v>
      </c>
      <c s="32" t="s">
        <v>161</v>
      </c>
      <c s="33" t="s">
        <v>113</v>
      </c>
      <c s="34">
        <v>43.777</v>
      </c>
      <c s="35">
        <v>0</v>
      </c>
      <c s="36">
        <f>ROUND(ROUND(H138,2)*ROUND(G138,3),2)</f>
      </c>
      <c s="33" t="s">
        <v>56</v>
      </c>
      <c r="O138">
        <f>(I138*21)/100</f>
      </c>
      <c t="s">
        <v>26</v>
      </c>
    </row>
    <row r="139" spans="1:5" ht="89.25">
      <c r="A139" s="37" t="s">
        <v>57</v>
      </c>
      <c r="E139" s="38" t="s">
        <v>2278</v>
      </c>
    </row>
    <row r="140" spans="1:5" ht="12.75">
      <c r="A140" s="39" t="s">
        <v>59</v>
      </c>
      <c r="E140" s="40" t="s">
        <v>2279</v>
      </c>
    </row>
    <row r="141" spans="1:5" ht="344.25">
      <c r="A141" t="s">
        <v>61</v>
      </c>
      <c r="E141" s="38" t="s">
        <v>163</v>
      </c>
    </row>
    <row r="142" spans="1:16" ht="12.75">
      <c r="A142" s="26" t="s">
        <v>51</v>
      </c>
      <c s="31" t="s">
        <v>379</v>
      </c>
      <c s="31" t="s">
        <v>160</v>
      </c>
      <c s="26" t="s">
        <v>32</v>
      </c>
      <c s="32" t="s">
        <v>161</v>
      </c>
      <c s="33" t="s">
        <v>113</v>
      </c>
      <c s="34">
        <v>147.744</v>
      </c>
      <c s="35">
        <v>0</v>
      </c>
      <c s="36">
        <f>ROUND(ROUND(H142,2)*ROUND(G142,3),2)</f>
      </c>
      <c s="33" t="s">
        <v>56</v>
      </c>
      <c r="O142">
        <f>(I142*21)/100</f>
      </c>
      <c t="s">
        <v>26</v>
      </c>
    </row>
    <row r="143" spans="1:5" ht="89.25">
      <c r="A143" s="37" t="s">
        <v>57</v>
      </c>
      <c r="E143" s="38" t="s">
        <v>2280</v>
      </c>
    </row>
    <row r="144" spans="1:5" ht="12.75">
      <c r="A144" s="39" t="s">
        <v>59</v>
      </c>
      <c r="E144" s="40" t="s">
        <v>2281</v>
      </c>
    </row>
    <row r="145" spans="1:5" ht="344.25">
      <c r="A145" t="s">
        <v>61</v>
      </c>
      <c r="E145" s="38" t="s">
        <v>163</v>
      </c>
    </row>
    <row r="146" spans="1:16" ht="12.75">
      <c r="A146" s="26" t="s">
        <v>51</v>
      </c>
      <c s="31" t="s">
        <v>383</v>
      </c>
      <c s="31" t="s">
        <v>643</v>
      </c>
      <c s="26" t="s">
        <v>53</v>
      </c>
      <c s="32" t="s">
        <v>644</v>
      </c>
      <c s="33" t="s">
        <v>113</v>
      </c>
      <c s="34">
        <v>457.05</v>
      </c>
      <c s="35">
        <v>0</v>
      </c>
      <c s="36">
        <f>ROUND(ROUND(H146,2)*ROUND(G146,3),2)</f>
      </c>
      <c s="33" t="s">
        <v>56</v>
      </c>
      <c r="O146">
        <f>(I146*21)/100</f>
      </c>
      <c t="s">
        <v>26</v>
      </c>
    </row>
    <row r="147" spans="1:5" ht="102">
      <c r="A147" s="37" t="s">
        <v>57</v>
      </c>
      <c r="E147" s="38" t="s">
        <v>2282</v>
      </c>
    </row>
    <row r="148" spans="1:5" ht="38.25">
      <c r="A148" s="39" t="s">
        <v>59</v>
      </c>
      <c r="E148" s="40" t="s">
        <v>2283</v>
      </c>
    </row>
    <row r="149" spans="1:5" ht="344.25">
      <c r="A149" t="s">
        <v>61</v>
      </c>
      <c r="E149" s="38" t="s">
        <v>163</v>
      </c>
    </row>
    <row r="150" spans="1:16" ht="12.75">
      <c r="A150" s="26" t="s">
        <v>51</v>
      </c>
      <c s="31" t="s">
        <v>389</v>
      </c>
      <c s="31" t="s">
        <v>643</v>
      </c>
      <c s="26" t="s">
        <v>32</v>
      </c>
      <c s="32" t="s">
        <v>644</v>
      </c>
      <c s="33" t="s">
        <v>113</v>
      </c>
      <c s="34">
        <v>159.8</v>
      </c>
      <c s="35">
        <v>0</v>
      </c>
      <c s="36">
        <f>ROUND(ROUND(H150,2)*ROUND(G150,3),2)</f>
      </c>
      <c s="33" t="s">
        <v>56</v>
      </c>
      <c r="O150">
        <f>(I150*21)/100</f>
      </c>
      <c t="s">
        <v>26</v>
      </c>
    </row>
    <row r="151" spans="1:5" ht="89.25">
      <c r="A151" s="37" t="s">
        <v>57</v>
      </c>
      <c r="E151" s="38" t="s">
        <v>2284</v>
      </c>
    </row>
    <row r="152" spans="1:5" ht="25.5">
      <c r="A152" s="39" t="s">
        <v>59</v>
      </c>
      <c r="E152" s="40" t="s">
        <v>2285</v>
      </c>
    </row>
    <row r="153" spans="1:5" ht="344.25">
      <c r="A153" t="s">
        <v>61</v>
      </c>
      <c r="E153" s="38" t="s">
        <v>163</v>
      </c>
    </row>
    <row r="154" spans="1:16" ht="12.75">
      <c r="A154" s="26" t="s">
        <v>51</v>
      </c>
      <c s="31" t="s">
        <v>395</v>
      </c>
      <c s="31" t="s">
        <v>111</v>
      </c>
      <c s="26" t="s">
        <v>53</v>
      </c>
      <c s="32" t="s">
        <v>112</v>
      </c>
      <c s="33" t="s">
        <v>113</v>
      </c>
      <c s="34">
        <v>2345.731</v>
      </c>
      <c s="35">
        <v>0</v>
      </c>
      <c s="36">
        <f>ROUND(ROUND(H154,2)*ROUND(G154,3),2)</f>
      </c>
      <c s="33" t="s">
        <v>56</v>
      </c>
      <c r="O154">
        <f>(I154*21)/100</f>
      </c>
      <c t="s">
        <v>26</v>
      </c>
    </row>
    <row r="155" spans="1:5" ht="382.5">
      <c r="A155" s="37" t="s">
        <v>57</v>
      </c>
      <c r="E155" s="38" t="s">
        <v>2286</v>
      </c>
    </row>
    <row r="156" spans="1:5" ht="140.25">
      <c r="A156" s="39" t="s">
        <v>59</v>
      </c>
      <c r="E156" s="40" t="s">
        <v>2287</v>
      </c>
    </row>
    <row r="157" spans="1:5" ht="293.25">
      <c r="A157" t="s">
        <v>61</v>
      </c>
      <c r="E157" s="38" t="s">
        <v>116</v>
      </c>
    </row>
    <row r="158" spans="1:16" ht="12.75">
      <c r="A158" s="26" t="s">
        <v>51</v>
      </c>
      <c s="31" t="s">
        <v>400</v>
      </c>
      <c s="31" t="s">
        <v>111</v>
      </c>
      <c s="26" t="s">
        <v>32</v>
      </c>
      <c s="32" t="s">
        <v>112</v>
      </c>
      <c s="33" t="s">
        <v>113</v>
      </c>
      <c s="34">
        <v>1192.05</v>
      </c>
      <c s="35">
        <v>0</v>
      </c>
      <c s="36">
        <f>ROUND(ROUND(H158,2)*ROUND(G158,3),2)</f>
      </c>
      <c s="33" t="s">
        <v>56</v>
      </c>
      <c r="O158">
        <f>(I158*21)/100</f>
      </c>
      <c t="s">
        <v>26</v>
      </c>
    </row>
    <row r="159" spans="1:5" ht="89.25">
      <c r="A159" s="37" t="s">
        <v>57</v>
      </c>
      <c r="E159" s="38" t="s">
        <v>2288</v>
      </c>
    </row>
    <row r="160" spans="1:5" ht="12.75">
      <c r="A160" s="39" t="s">
        <v>59</v>
      </c>
      <c r="E160" s="40" t="s">
        <v>2273</v>
      </c>
    </row>
    <row r="161" spans="1:5" ht="293.25">
      <c r="A161" t="s">
        <v>61</v>
      </c>
      <c r="E161" s="38" t="s">
        <v>116</v>
      </c>
    </row>
    <row r="162" spans="1:16" ht="12.75">
      <c r="A162" s="26" t="s">
        <v>51</v>
      </c>
      <c s="31" t="s">
        <v>406</v>
      </c>
      <c s="31" t="s">
        <v>1233</v>
      </c>
      <c s="26" t="s">
        <v>53</v>
      </c>
      <c s="32" t="s">
        <v>1234</v>
      </c>
      <c s="33" t="s">
        <v>113</v>
      </c>
      <c s="34">
        <v>61.36</v>
      </c>
      <c s="35">
        <v>0</v>
      </c>
      <c s="36">
        <f>ROUND(ROUND(H162,2)*ROUND(G162,3),2)</f>
      </c>
      <c s="33" t="s">
        <v>56</v>
      </c>
      <c r="O162">
        <f>(I162*21)/100</f>
      </c>
      <c t="s">
        <v>26</v>
      </c>
    </row>
    <row r="163" spans="1:5" ht="63.75">
      <c r="A163" s="37" t="s">
        <v>57</v>
      </c>
      <c r="E163" s="38" t="s">
        <v>2289</v>
      </c>
    </row>
    <row r="164" spans="1:5" ht="12.75">
      <c r="A164" s="39" t="s">
        <v>59</v>
      </c>
      <c r="E164" s="40" t="s">
        <v>2277</v>
      </c>
    </row>
    <row r="165" spans="1:5" ht="255">
      <c r="A165" t="s">
        <v>61</v>
      </c>
      <c r="E165" s="38" t="s">
        <v>1237</v>
      </c>
    </row>
    <row r="166" spans="1:16" ht="12.75">
      <c r="A166" s="26" t="s">
        <v>51</v>
      </c>
      <c s="31" t="s">
        <v>412</v>
      </c>
      <c s="31" t="s">
        <v>657</v>
      </c>
      <c s="26" t="s">
        <v>53</v>
      </c>
      <c s="32" t="s">
        <v>658</v>
      </c>
      <c s="33" t="s">
        <v>66</v>
      </c>
      <c s="34">
        <v>2409</v>
      </c>
      <c s="35">
        <v>0</v>
      </c>
      <c s="36">
        <f>ROUND(ROUND(H166,2)*ROUND(G166,3),2)</f>
      </c>
      <c s="33" t="s">
        <v>56</v>
      </c>
      <c r="O166">
        <f>(I166*21)/100</f>
      </c>
      <c t="s">
        <v>26</v>
      </c>
    </row>
    <row r="167" spans="1:5" ht="63.75">
      <c r="A167" s="37" t="s">
        <v>57</v>
      </c>
      <c r="E167" s="38" t="s">
        <v>2290</v>
      </c>
    </row>
    <row r="168" spans="1:5" ht="12.75">
      <c r="A168" s="39" t="s">
        <v>59</v>
      </c>
      <c r="E168" s="40" t="s">
        <v>2291</v>
      </c>
    </row>
    <row r="169" spans="1:5" ht="51">
      <c r="A169" t="s">
        <v>61</v>
      </c>
      <c r="E169" s="38" t="s">
        <v>661</v>
      </c>
    </row>
    <row r="170" spans="1:16" ht="12.75">
      <c r="A170" s="26" t="s">
        <v>51</v>
      </c>
      <c s="31" t="s">
        <v>417</v>
      </c>
      <c s="31" t="s">
        <v>657</v>
      </c>
      <c s="26" t="s">
        <v>32</v>
      </c>
      <c s="32" t="s">
        <v>658</v>
      </c>
      <c s="33" t="s">
        <v>66</v>
      </c>
      <c s="34">
        <v>2409</v>
      </c>
      <c s="35">
        <v>0</v>
      </c>
      <c s="36">
        <f>ROUND(ROUND(H170,2)*ROUND(G170,3),2)</f>
      </c>
      <c s="33" t="s">
        <v>56</v>
      </c>
      <c r="O170">
        <f>(I170*21)/100</f>
      </c>
      <c t="s">
        <v>26</v>
      </c>
    </row>
    <row r="171" spans="1:5" ht="63.75">
      <c r="A171" s="37" t="s">
        <v>57</v>
      </c>
      <c r="E171" s="38" t="s">
        <v>2292</v>
      </c>
    </row>
    <row r="172" spans="1:5" ht="12.75">
      <c r="A172" s="39" t="s">
        <v>59</v>
      </c>
      <c r="E172" s="40" t="s">
        <v>2291</v>
      </c>
    </row>
    <row r="173" spans="1:5" ht="51">
      <c r="A173" t="s">
        <v>61</v>
      </c>
      <c r="E173" s="38" t="s">
        <v>661</v>
      </c>
    </row>
    <row r="174" spans="1:18" ht="12.75" customHeight="1">
      <c r="A174" s="6" t="s">
        <v>49</v>
      </c>
      <c s="6"/>
      <c s="42" t="s">
        <v>26</v>
      </c>
      <c s="6"/>
      <c s="29" t="s">
        <v>324</v>
      </c>
      <c s="6"/>
      <c s="6"/>
      <c s="6"/>
      <c s="43">
        <f>0+Q174</f>
      </c>
      <c s="6"/>
      <c r="O174">
        <f>0+R174</f>
      </c>
      <c r="Q174">
        <f>0+I175+I179+I183</f>
      </c>
      <c>
        <f>0+O175+O179+O183</f>
      </c>
    </row>
    <row r="175" spans="1:16" ht="12.75">
      <c r="A175" s="26" t="s">
        <v>51</v>
      </c>
      <c s="31" t="s">
        <v>423</v>
      </c>
      <c s="31" t="s">
        <v>664</v>
      </c>
      <c s="26" t="s">
        <v>53</v>
      </c>
      <c s="32" t="s">
        <v>665</v>
      </c>
      <c s="33" t="s">
        <v>66</v>
      </c>
      <c s="34">
        <v>1238.45</v>
      </c>
      <c s="35">
        <v>0</v>
      </c>
      <c s="36">
        <f>ROUND(ROUND(H175,2)*ROUND(G175,3),2)</f>
      </c>
      <c s="33" t="s">
        <v>56</v>
      </c>
      <c r="O175">
        <f>(I175*21)/100</f>
      </c>
      <c t="s">
        <v>26</v>
      </c>
    </row>
    <row r="176" spans="1:5" ht="76.5">
      <c r="A176" s="37" t="s">
        <v>57</v>
      </c>
      <c r="E176" s="38" t="s">
        <v>2293</v>
      </c>
    </row>
    <row r="177" spans="1:5" ht="38.25">
      <c r="A177" s="39" t="s">
        <v>59</v>
      </c>
      <c r="E177" s="40" t="s">
        <v>2294</v>
      </c>
    </row>
    <row r="178" spans="1:5" ht="89.25">
      <c r="A178" t="s">
        <v>61</v>
      </c>
      <c r="E178" s="38" t="s">
        <v>668</v>
      </c>
    </row>
    <row r="179" spans="1:16" ht="12.75">
      <c r="A179" s="26" t="s">
        <v>51</v>
      </c>
      <c s="31" t="s">
        <v>429</v>
      </c>
      <c s="31" t="s">
        <v>326</v>
      </c>
      <c s="26" t="s">
        <v>53</v>
      </c>
      <c s="32" t="s">
        <v>327</v>
      </c>
      <c s="33" t="s">
        <v>66</v>
      </c>
      <c s="34">
        <v>2649.9</v>
      </c>
      <c s="35">
        <v>0</v>
      </c>
      <c s="36">
        <f>ROUND(ROUND(H179,2)*ROUND(G179,3),2)</f>
      </c>
      <c s="33" t="s">
        <v>56</v>
      </c>
      <c r="O179">
        <f>(I179*21)/100</f>
      </c>
      <c t="s">
        <v>26</v>
      </c>
    </row>
    <row r="180" spans="1:5" ht="63.75">
      <c r="A180" s="37" t="s">
        <v>57</v>
      </c>
      <c r="E180" s="38" t="s">
        <v>2295</v>
      </c>
    </row>
    <row r="181" spans="1:5" ht="12.75">
      <c r="A181" s="39" t="s">
        <v>59</v>
      </c>
      <c r="E181" s="40" t="s">
        <v>2296</v>
      </c>
    </row>
    <row r="182" spans="1:5" ht="127.5">
      <c r="A182" t="s">
        <v>61</v>
      </c>
      <c r="E182" s="38" t="s">
        <v>330</v>
      </c>
    </row>
    <row r="183" spans="1:16" ht="12.75">
      <c r="A183" s="26" t="s">
        <v>51</v>
      </c>
      <c s="31" t="s">
        <v>435</v>
      </c>
      <c s="31" t="s">
        <v>671</v>
      </c>
      <c s="26" t="s">
        <v>53</v>
      </c>
      <c s="32" t="s">
        <v>672</v>
      </c>
      <c s="33" t="s">
        <v>113</v>
      </c>
      <c s="34">
        <v>4.418</v>
      </c>
      <c s="35">
        <v>0</v>
      </c>
      <c s="36">
        <f>ROUND(ROUND(H183,2)*ROUND(G183,3),2)</f>
      </c>
      <c s="33" t="s">
        <v>56</v>
      </c>
      <c r="O183">
        <f>(I183*21)/100</f>
      </c>
      <c t="s">
        <v>26</v>
      </c>
    </row>
    <row r="184" spans="1:5" ht="76.5">
      <c r="A184" s="37" t="s">
        <v>57</v>
      </c>
      <c r="E184" s="38" t="s">
        <v>2297</v>
      </c>
    </row>
    <row r="185" spans="1:5" ht="38.25">
      <c r="A185" s="39" t="s">
        <v>59</v>
      </c>
      <c r="E185" s="40" t="s">
        <v>2298</v>
      </c>
    </row>
    <row r="186" spans="1:5" ht="102">
      <c r="A186" t="s">
        <v>61</v>
      </c>
      <c r="E186" s="38" t="s">
        <v>675</v>
      </c>
    </row>
    <row r="187" spans="1:18" ht="12.75" customHeight="1">
      <c r="A187" s="6" t="s">
        <v>49</v>
      </c>
      <c s="6"/>
      <c s="42" t="s">
        <v>36</v>
      </c>
      <c s="6"/>
      <c s="29" t="s">
        <v>676</v>
      </c>
      <c s="6"/>
      <c s="6"/>
      <c s="6"/>
      <c s="43">
        <f>0+Q187</f>
      </c>
      <c s="6"/>
      <c r="O187">
        <f>0+R187</f>
      </c>
      <c r="Q187">
        <f>0+I188+I192+I196+I200+I204+I208+I212+I216+I220</f>
      </c>
      <c>
        <f>0+O188+O192+O196+O200+O204+O208+O212+O216+O220</f>
      </c>
    </row>
    <row r="188" spans="1:16" ht="12.75">
      <c r="A188" s="26" t="s">
        <v>51</v>
      </c>
      <c s="31" t="s">
        <v>437</v>
      </c>
      <c s="31" t="s">
        <v>677</v>
      </c>
      <c s="26" t="s">
        <v>53</v>
      </c>
      <c s="32" t="s">
        <v>678</v>
      </c>
      <c s="33" t="s">
        <v>113</v>
      </c>
      <c s="34">
        <v>5.184</v>
      </c>
      <c s="35">
        <v>0</v>
      </c>
      <c s="36">
        <f>ROUND(ROUND(H188,2)*ROUND(G188,3),2)</f>
      </c>
      <c s="33" t="s">
        <v>56</v>
      </c>
      <c r="O188">
        <f>(I188*21)/100</f>
      </c>
      <c t="s">
        <v>26</v>
      </c>
    </row>
    <row r="189" spans="1:5" ht="63.75">
      <c r="A189" s="37" t="s">
        <v>57</v>
      </c>
      <c r="E189" s="38" t="s">
        <v>2299</v>
      </c>
    </row>
    <row r="190" spans="1:5" ht="12.75">
      <c r="A190" s="39" t="s">
        <v>59</v>
      </c>
      <c r="E190" s="40" t="s">
        <v>2300</v>
      </c>
    </row>
    <row r="191" spans="1:5" ht="395.25">
      <c r="A191" t="s">
        <v>61</v>
      </c>
      <c r="E191" s="38" t="s">
        <v>681</v>
      </c>
    </row>
    <row r="192" spans="1:16" ht="12.75">
      <c r="A192" s="26" t="s">
        <v>51</v>
      </c>
      <c s="31" t="s">
        <v>443</v>
      </c>
      <c s="31" t="s">
        <v>677</v>
      </c>
      <c s="26" t="s">
        <v>32</v>
      </c>
      <c s="32" t="s">
        <v>678</v>
      </c>
      <c s="33" t="s">
        <v>113</v>
      </c>
      <c s="34">
        <v>9.988</v>
      </c>
      <c s="35">
        <v>0</v>
      </c>
      <c s="36">
        <f>ROUND(ROUND(H192,2)*ROUND(G192,3),2)</f>
      </c>
      <c s="33" t="s">
        <v>56</v>
      </c>
      <c r="O192">
        <f>(I192*21)/100</f>
      </c>
      <c t="s">
        <v>26</v>
      </c>
    </row>
    <row r="193" spans="1:5" ht="63.75">
      <c r="A193" s="37" t="s">
        <v>57</v>
      </c>
      <c r="E193" s="38" t="s">
        <v>2301</v>
      </c>
    </row>
    <row r="194" spans="1:5" ht="25.5">
      <c r="A194" s="39" t="s">
        <v>59</v>
      </c>
      <c r="E194" s="40" t="s">
        <v>2302</v>
      </c>
    </row>
    <row r="195" spans="1:5" ht="395.25">
      <c r="A195" t="s">
        <v>61</v>
      </c>
      <c r="E195" s="38" t="s">
        <v>681</v>
      </c>
    </row>
    <row r="196" spans="1:16" ht="12.75">
      <c r="A196" s="26" t="s">
        <v>51</v>
      </c>
      <c s="31" t="s">
        <v>447</v>
      </c>
      <c s="31" t="s">
        <v>693</v>
      </c>
      <c s="26" t="s">
        <v>53</v>
      </c>
      <c s="32" t="s">
        <v>694</v>
      </c>
      <c s="33" t="s">
        <v>113</v>
      </c>
      <c s="34">
        <v>149.813</v>
      </c>
      <c s="35">
        <v>0</v>
      </c>
      <c s="36">
        <f>ROUND(ROUND(H196,2)*ROUND(G196,3),2)</f>
      </c>
      <c s="33" t="s">
        <v>56</v>
      </c>
      <c r="O196">
        <f>(I196*21)/100</f>
      </c>
      <c t="s">
        <v>26</v>
      </c>
    </row>
    <row r="197" spans="1:5" ht="63.75">
      <c r="A197" s="37" t="s">
        <v>57</v>
      </c>
      <c r="E197" s="38" t="s">
        <v>2303</v>
      </c>
    </row>
    <row r="198" spans="1:5" ht="25.5">
      <c r="A198" s="39" t="s">
        <v>59</v>
      </c>
      <c r="E198" s="40" t="s">
        <v>2304</v>
      </c>
    </row>
    <row r="199" spans="1:5" ht="76.5">
      <c r="A199" t="s">
        <v>61</v>
      </c>
      <c r="E199" s="38" t="s">
        <v>697</v>
      </c>
    </row>
    <row r="200" spans="1:16" ht="12.75">
      <c r="A200" s="26" t="s">
        <v>51</v>
      </c>
      <c s="31" t="s">
        <v>453</v>
      </c>
      <c s="31" t="s">
        <v>693</v>
      </c>
      <c s="26" t="s">
        <v>32</v>
      </c>
      <c s="32" t="s">
        <v>694</v>
      </c>
      <c s="33" t="s">
        <v>113</v>
      </c>
      <c s="34">
        <v>124.166</v>
      </c>
      <c s="35">
        <v>0</v>
      </c>
      <c s="36">
        <f>ROUND(ROUND(H200,2)*ROUND(G200,3),2)</f>
      </c>
      <c s="33" t="s">
        <v>56</v>
      </c>
      <c r="O200">
        <f>(I200*21)/100</f>
      </c>
      <c t="s">
        <v>26</v>
      </c>
    </row>
    <row r="201" spans="1:5" ht="76.5">
      <c r="A201" s="37" t="s">
        <v>57</v>
      </c>
      <c r="E201" s="38" t="s">
        <v>2305</v>
      </c>
    </row>
    <row r="202" spans="1:5" ht="12.75">
      <c r="A202" s="39" t="s">
        <v>59</v>
      </c>
      <c r="E202" s="40" t="s">
        <v>2306</v>
      </c>
    </row>
    <row r="203" spans="1:5" ht="76.5">
      <c r="A203" t="s">
        <v>61</v>
      </c>
      <c r="E203" s="38" t="s">
        <v>697</v>
      </c>
    </row>
    <row r="204" spans="1:16" ht="12.75">
      <c r="A204" s="26" t="s">
        <v>51</v>
      </c>
      <c s="31" t="s">
        <v>459</v>
      </c>
      <c s="31" t="s">
        <v>693</v>
      </c>
      <c s="26" t="s">
        <v>26</v>
      </c>
      <c s="32" t="s">
        <v>694</v>
      </c>
      <c s="33" t="s">
        <v>113</v>
      </c>
      <c s="34">
        <v>457.05</v>
      </c>
      <c s="35">
        <v>0</v>
      </c>
      <c s="36">
        <f>ROUND(ROUND(H204,2)*ROUND(G204,3),2)</f>
      </c>
      <c s="33" t="s">
        <v>56</v>
      </c>
      <c r="O204">
        <f>(I204*21)/100</f>
      </c>
      <c t="s">
        <v>26</v>
      </c>
    </row>
    <row r="205" spans="1:5" ht="89.25">
      <c r="A205" s="37" t="s">
        <v>57</v>
      </c>
      <c r="E205" s="38" t="s">
        <v>2307</v>
      </c>
    </row>
    <row r="206" spans="1:5" ht="38.25">
      <c r="A206" s="39" t="s">
        <v>59</v>
      </c>
      <c r="E206" s="40" t="s">
        <v>2283</v>
      </c>
    </row>
    <row r="207" spans="1:5" ht="76.5">
      <c r="A207" t="s">
        <v>61</v>
      </c>
      <c r="E207" s="38" t="s">
        <v>697</v>
      </c>
    </row>
    <row r="208" spans="1:16" ht="12.75">
      <c r="A208" s="26" t="s">
        <v>51</v>
      </c>
      <c s="31" t="s">
        <v>464</v>
      </c>
      <c s="31" t="s">
        <v>693</v>
      </c>
      <c s="26" t="s">
        <v>25</v>
      </c>
      <c s="32" t="s">
        <v>694</v>
      </c>
      <c s="33" t="s">
        <v>113</v>
      </c>
      <c s="34">
        <v>48.6</v>
      </c>
      <c s="35">
        <v>0</v>
      </c>
      <c s="36">
        <f>ROUND(ROUND(H208,2)*ROUND(G208,3),2)</f>
      </c>
      <c s="33" t="s">
        <v>56</v>
      </c>
      <c r="O208">
        <f>(I208*21)/100</f>
      </c>
      <c t="s">
        <v>26</v>
      </c>
    </row>
    <row r="209" spans="1:5" ht="63.75">
      <c r="A209" s="37" t="s">
        <v>57</v>
      </c>
      <c r="E209" s="38" t="s">
        <v>2308</v>
      </c>
    </row>
    <row r="210" spans="1:5" ht="12.75">
      <c r="A210" s="39" t="s">
        <v>59</v>
      </c>
      <c r="E210" s="40" t="s">
        <v>2309</v>
      </c>
    </row>
    <row r="211" spans="1:5" ht="76.5">
      <c r="A211" t="s">
        <v>61</v>
      </c>
      <c r="E211" s="38" t="s">
        <v>697</v>
      </c>
    </row>
    <row r="212" spans="1:16" ht="12.75">
      <c r="A212" s="26" t="s">
        <v>51</v>
      </c>
      <c s="31" t="s">
        <v>470</v>
      </c>
      <c s="31" t="s">
        <v>693</v>
      </c>
      <c s="26" t="s">
        <v>36</v>
      </c>
      <c s="32" t="s">
        <v>694</v>
      </c>
      <c s="33" t="s">
        <v>113</v>
      </c>
      <c s="34">
        <v>1204.5</v>
      </c>
      <c s="35">
        <v>0</v>
      </c>
      <c s="36">
        <f>ROUND(ROUND(H212,2)*ROUND(G212,3),2)</f>
      </c>
      <c s="33" t="s">
        <v>56</v>
      </c>
      <c r="O212">
        <f>(I212*21)/100</f>
      </c>
      <c t="s">
        <v>26</v>
      </c>
    </row>
    <row r="213" spans="1:5" ht="127.5">
      <c r="A213" s="37" t="s">
        <v>57</v>
      </c>
      <c r="E213" s="38" t="s">
        <v>2310</v>
      </c>
    </row>
    <row r="214" spans="1:5" ht="12.75">
      <c r="A214" s="39" t="s">
        <v>59</v>
      </c>
      <c r="E214" s="40" t="s">
        <v>2267</v>
      </c>
    </row>
    <row r="215" spans="1:5" ht="76.5">
      <c r="A215" t="s">
        <v>61</v>
      </c>
      <c r="E215" s="38" t="s">
        <v>697</v>
      </c>
    </row>
    <row r="216" spans="1:16" ht="12.75">
      <c r="A216" s="26" t="s">
        <v>51</v>
      </c>
      <c s="31" t="s">
        <v>477</v>
      </c>
      <c s="31" t="s">
        <v>693</v>
      </c>
      <c s="26" t="s">
        <v>38</v>
      </c>
      <c s="32" t="s">
        <v>694</v>
      </c>
      <c s="33" t="s">
        <v>113</v>
      </c>
      <c s="34">
        <v>5.184</v>
      </c>
      <c s="35">
        <v>0</v>
      </c>
      <c s="36">
        <f>ROUND(ROUND(H216,2)*ROUND(G216,3),2)</f>
      </c>
      <c s="33" t="s">
        <v>56</v>
      </c>
      <c r="O216">
        <f>(I216*21)/100</f>
      </c>
      <c t="s">
        <v>26</v>
      </c>
    </row>
    <row r="217" spans="1:5" ht="76.5">
      <c r="A217" s="37" t="s">
        <v>57</v>
      </c>
      <c r="E217" s="38" t="s">
        <v>2311</v>
      </c>
    </row>
    <row r="218" spans="1:5" ht="12.75">
      <c r="A218" s="39" t="s">
        <v>59</v>
      </c>
      <c r="E218" s="40" t="s">
        <v>2300</v>
      </c>
    </row>
    <row r="219" spans="1:5" ht="76.5">
      <c r="A219" t="s">
        <v>61</v>
      </c>
      <c r="E219" s="38" t="s">
        <v>697</v>
      </c>
    </row>
    <row r="220" spans="1:16" ht="12.75">
      <c r="A220" s="26" t="s">
        <v>51</v>
      </c>
      <c s="31" t="s">
        <v>480</v>
      </c>
      <c s="31" t="s">
        <v>707</v>
      </c>
      <c s="26" t="s">
        <v>53</v>
      </c>
      <c s="32" t="s">
        <v>708</v>
      </c>
      <c s="33" t="s">
        <v>113</v>
      </c>
      <c s="34">
        <v>15.789</v>
      </c>
      <c s="35">
        <v>0</v>
      </c>
      <c s="36">
        <f>ROUND(ROUND(H220,2)*ROUND(G220,3),2)</f>
      </c>
      <c s="33" t="s">
        <v>56</v>
      </c>
      <c r="O220">
        <f>(I220*21)/100</f>
      </c>
      <c t="s">
        <v>26</v>
      </c>
    </row>
    <row r="221" spans="1:5" ht="76.5">
      <c r="A221" s="37" t="s">
        <v>57</v>
      </c>
      <c r="E221" s="38" t="s">
        <v>2312</v>
      </c>
    </row>
    <row r="222" spans="1:5" ht="38.25">
      <c r="A222" s="39" t="s">
        <v>59</v>
      </c>
      <c r="E222" s="40" t="s">
        <v>2313</v>
      </c>
    </row>
    <row r="223" spans="1:5" ht="76.5">
      <c r="A223" t="s">
        <v>61</v>
      </c>
      <c r="E223" s="38" t="s">
        <v>697</v>
      </c>
    </row>
    <row r="224" spans="1:18" ht="12.75" customHeight="1">
      <c r="A224" s="6" t="s">
        <v>49</v>
      </c>
      <c s="6"/>
      <c s="42" t="s">
        <v>38</v>
      </c>
      <c s="6"/>
      <c s="29" t="s">
        <v>348</v>
      </c>
      <c s="6"/>
      <c s="6"/>
      <c s="6"/>
      <c s="43">
        <f>0+Q224</f>
      </c>
      <c s="6"/>
      <c r="O224">
        <f>0+R224</f>
      </c>
      <c r="Q224">
        <f>0+I225+I229+I233+I237+I241+I245+I249+I253+I257+I261</f>
      </c>
      <c>
        <f>0+O225+O229+O233+O237+O241+O245+O249+O253+O257+O261</f>
      </c>
    </row>
    <row r="225" spans="1:16" ht="25.5">
      <c r="A225" s="26" t="s">
        <v>51</v>
      </c>
      <c s="31" t="s">
        <v>485</v>
      </c>
      <c s="31" t="s">
        <v>729</v>
      </c>
      <c s="26" t="s">
        <v>53</v>
      </c>
      <c s="32" t="s">
        <v>730</v>
      </c>
      <c s="33" t="s">
        <v>66</v>
      </c>
      <c s="34">
        <v>2890.8</v>
      </c>
      <c s="35">
        <v>0</v>
      </c>
      <c s="36">
        <f>ROUND(ROUND(H225,2)*ROUND(G225,3),2)</f>
      </c>
      <c s="33" t="s">
        <v>56</v>
      </c>
      <c r="O225">
        <f>(I225*21)/100</f>
      </c>
      <c t="s">
        <v>26</v>
      </c>
    </row>
    <row r="226" spans="1:5" ht="76.5">
      <c r="A226" s="37" t="s">
        <v>57</v>
      </c>
      <c r="E226" s="38" t="s">
        <v>2314</v>
      </c>
    </row>
    <row r="227" spans="1:5" ht="12.75">
      <c r="A227" s="39" t="s">
        <v>59</v>
      </c>
      <c r="E227" s="40" t="s">
        <v>2315</v>
      </c>
    </row>
    <row r="228" spans="1:5" ht="178.5">
      <c r="A228" t="s">
        <v>61</v>
      </c>
      <c r="E228" s="38" t="s">
        <v>732</v>
      </c>
    </row>
    <row r="229" spans="1:16" ht="12.75">
      <c r="A229" s="26" t="s">
        <v>51</v>
      </c>
      <c s="31" t="s">
        <v>489</v>
      </c>
      <c s="31" t="s">
        <v>850</v>
      </c>
      <c s="26" t="s">
        <v>53</v>
      </c>
      <c s="32" t="s">
        <v>851</v>
      </c>
      <c s="33" t="s">
        <v>113</v>
      </c>
      <c s="34">
        <v>481.8</v>
      </c>
      <c s="35">
        <v>0</v>
      </c>
      <c s="36">
        <f>ROUND(ROUND(H229,2)*ROUND(G229,3),2)</f>
      </c>
      <c s="33" t="s">
        <v>56</v>
      </c>
      <c r="O229">
        <f>(I229*21)/100</f>
      </c>
      <c t="s">
        <v>26</v>
      </c>
    </row>
    <row r="230" spans="1:5" ht="76.5">
      <c r="A230" s="37" t="s">
        <v>57</v>
      </c>
      <c r="E230" s="38" t="s">
        <v>2316</v>
      </c>
    </row>
    <row r="231" spans="1:5" ht="12.75">
      <c r="A231" s="39" t="s">
        <v>59</v>
      </c>
      <c r="E231" s="40" t="s">
        <v>2317</v>
      </c>
    </row>
    <row r="232" spans="1:5" ht="76.5">
      <c r="A232" t="s">
        <v>61</v>
      </c>
      <c r="E232" s="38" t="s">
        <v>853</v>
      </c>
    </row>
    <row r="233" spans="1:16" ht="12.75">
      <c r="A233" s="26" t="s">
        <v>51</v>
      </c>
      <c s="31" t="s">
        <v>491</v>
      </c>
      <c s="31" t="s">
        <v>850</v>
      </c>
      <c s="26" t="s">
        <v>32</v>
      </c>
      <c s="32" t="s">
        <v>851</v>
      </c>
      <c s="33" t="s">
        <v>113</v>
      </c>
      <c s="34">
        <v>455.6</v>
      </c>
      <c s="35">
        <v>0</v>
      </c>
      <c s="36">
        <f>ROUND(ROUND(H233,2)*ROUND(G233,3),2)</f>
      </c>
      <c s="33" t="s">
        <v>56</v>
      </c>
      <c r="O233">
        <f>(I233*21)/100</f>
      </c>
      <c t="s">
        <v>26</v>
      </c>
    </row>
    <row r="234" spans="1:5" ht="76.5">
      <c r="A234" s="37" t="s">
        <v>57</v>
      </c>
      <c r="E234" s="38" t="s">
        <v>2318</v>
      </c>
    </row>
    <row r="235" spans="1:5" ht="12.75">
      <c r="A235" s="39" t="s">
        <v>59</v>
      </c>
      <c r="E235" s="40" t="s">
        <v>2319</v>
      </c>
    </row>
    <row r="236" spans="1:5" ht="76.5">
      <c r="A236" t="s">
        <v>61</v>
      </c>
      <c r="E236" s="38" t="s">
        <v>853</v>
      </c>
    </row>
    <row r="237" spans="1:16" ht="12.75">
      <c r="A237" s="26" t="s">
        <v>51</v>
      </c>
      <c s="31" t="s">
        <v>496</v>
      </c>
      <c s="31" t="s">
        <v>2320</v>
      </c>
      <c s="26" t="s">
        <v>53</v>
      </c>
      <c s="32" t="s">
        <v>2321</v>
      </c>
      <c s="33" t="s">
        <v>66</v>
      </c>
      <c s="34">
        <v>2278</v>
      </c>
      <c s="35">
        <v>0</v>
      </c>
      <c s="36">
        <f>ROUND(ROUND(H237,2)*ROUND(G237,3),2)</f>
      </c>
      <c s="33" t="s">
        <v>56</v>
      </c>
      <c r="O237">
        <f>(I237*21)/100</f>
      </c>
      <c t="s">
        <v>26</v>
      </c>
    </row>
    <row r="238" spans="1:5" ht="63.75">
      <c r="A238" s="37" t="s">
        <v>57</v>
      </c>
      <c r="E238" s="38" t="s">
        <v>2322</v>
      </c>
    </row>
    <row r="239" spans="1:5" ht="12.75">
      <c r="A239" s="39" t="s">
        <v>59</v>
      </c>
      <c r="E239" s="40" t="s">
        <v>2323</v>
      </c>
    </row>
    <row r="240" spans="1:5" ht="89.25">
      <c r="A240" t="s">
        <v>61</v>
      </c>
      <c r="E240" s="38" t="s">
        <v>442</v>
      </c>
    </row>
    <row r="241" spans="1:16" ht="12.75">
      <c r="A241" s="26" t="s">
        <v>51</v>
      </c>
      <c s="31" t="s">
        <v>501</v>
      </c>
      <c s="31" t="s">
        <v>444</v>
      </c>
      <c s="26" t="s">
        <v>53</v>
      </c>
      <c s="32" t="s">
        <v>445</v>
      </c>
      <c s="33" t="s">
        <v>66</v>
      </c>
      <c s="34">
        <v>2562</v>
      </c>
      <c s="35">
        <v>0</v>
      </c>
      <c s="36">
        <f>ROUND(ROUND(H241,2)*ROUND(G241,3),2)</f>
      </c>
      <c s="33" t="s">
        <v>56</v>
      </c>
      <c r="O241">
        <f>(I241*21)/100</f>
      </c>
      <c t="s">
        <v>26</v>
      </c>
    </row>
    <row r="242" spans="1:5" ht="63.75">
      <c r="A242" s="37" t="s">
        <v>57</v>
      </c>
      <c r="E242" s="38" t="s">
        <v>2324</v>
      </c>
    </row>
    <row r="243" spans="1:5" ht="12.75">
      <c r="A243" s="39" t="s">
        <v>59</v>
      </c>
      <c r="E243" s="40" t="s">
        <v>2325</v>
      </c>
    </row>
    <row r="244" spans="1:5" ht="89.25">
      <c r="A244" t="s">
        <v>61</v>
      </c>
      <c r="E244" s="38" t="s">
        <v>442</v>
      </c>
    </row>
    <row r="245" spans="1:16" ht="12.75">
      <c r="A245" s="26" t="s">
        <v>51</v>
      </c>
      <c s="31" t="s">
        <v>507</v>
      </c>
      <c s="31" t="s">
        <v>444</v>
      </c>
      <c s="26" t="s">
        <v>32</v>
      </c>
      <c s="32" t="s">
        <v>445</v>
      </c>
      <c s="33" t="s">
        <v>66</v>
      </c>
      <c s="34">
        <v>2562</v>
      </c>
      <c s="35">
        <v>0</v>
      </c>
      <c s="36">
        <f>ROUND(ROUND(H245,2)*ROUND(G245,3),2)</f>
      </c>
      <c s="33" t="s">
        <v>56</v>
      </c>
      <c r="O245">
        <f>(I245*21)/100</f>
      </c>
      <c t="s">
        <v>26</v>
      </c>
    </row>
    <row r="246" spans="1:5" ht="63.75">
      <c r="A246" s="37" t="s">
        <v>57</v>
      </c>
      <c r="E246" s="38" t="s">
        <v>2324</v>
      </c>
    </row>
    <row r="247" spans="1:5" ht="12.75">
      <c r="A247" s="39" t="s">
        <v>59</v>
      </c>
      <c r="E247" s="40" t="s">
        <v>2325</v>
      </c>
    </row>
    <row r="248" spans="1:5" ht="89.25">
      <c r="A248" t="s">
        <v>61</v>
      </c>
      <c r="E248" s="38" t="s">
        <v>442</v>
      </c>
    </row>
    <row r="249" spans="1:16" ht="12.75">
      <c r="A249" s="26" t="s">
        <v>51</v>
      </c>
      <c s="31" t="s">
        <v>513</v>
      </c>
      <c s="31" t="s">
        <v>448</v>
      </c>
      <c s="26" t="s">
        <v>53</v>
      </c>
      <c s="32" t="s">
        <v>449</v>
      </c>
      <c s="33" t="s">
        <v>66</v>
      </c>
      <c s="34">
        <v>1480.9</v>
      </c>
      <c s="35">
        <v>0</v>
      </c>
      <c s="36">
        <f>ROUND(ROUND(H249,2)*ROUND(G249,3),2)</f>
      </c>
      <c s="33" t="s">
        <v>56</v>
      </c>
      <c r="O249">
        <f>(I249*21)/100</f>
      </c>
      <c t="s">
        <v>26</v>
      </c>
    </row>
    <row r="250" spans="1:5" ht="89.25">
      <c r="A250" s="37" t="s">
        <v>57</v>
      </c>
      <c r="E250" s="38" t="s">
        <v>2326</v>
      </c>
    </row>
    <row r="251" spans="1:5" ht="51">
      <c r="A251" s="39" t="s">
        <v>59</v>
      </c>
      <c r="E251" s="40" t="s">
        <v>2327</v>
      </c>
    </row>
    <row r="252" spans="1:5" ht="89.25">
      <c r="A252" t="s">
        <v>61</v>
      </c>
      <c r="E252" s="38" t="s">
        <v>452</v>
      </c>
    </row>
    <row r="253" spans="1:16" ht="12.75">
      <c r="A253" s="26" t="s">
        <v>51</v>
      </c>
      <c s="31" t="s">
        <v>516</v>
      </c>
      <c s="31" t="s">
        <v>454</v>
      </c>
      <c s="26" t="s">
        <v>53</v>
      </c>
      <c s="32" t="s">
        <v>455</v>
      </c>
      <c s="33" t="s">
        <v>113</v>
      </c>
      <c s="34">
        <v>153.72</v>
      </c>
      <c s="35">
        <v>0</v>
      </c>
      <c s="36">
        <f>ROUND(ROUND(H253,2)*ROUND(G253,3),2)</f>
      </c>
      <c s="33" t="s">
        <v>56</v>
      </c>
      <c r="O253">
        <f>(I253*21)/100</f>
      </c>
      <c t="s">
        <v>26</v>
      </c>
    </row>
    <row r="254" spans="1:5" ht="63.75">
      <c r="A254" s="37" t="s">
        <v>57</v>
      </c>
      <c r="E254" s="38" t="s">
        <v>2328</v>
      </c>
    </row>
    <row r="255" spans="1:5" ht="12.75">
      <c r="A255" s="39" t="s">
        <v>59</v>
      </c>
      <c r="E255" s="40" t="s">
        <v>2329</v>
      </c>
    </row>
    <row r="256" spans="1:5" ht="165.75">
      <c r="A256" t="s">
        <v>61</v>
      </c>
      <c r="E256" s="38" t="s">
        <v>458</v>
      </c>
    </row>
    <row r="257" spans="1:16" ht="12.75">
      <c r="A257" s="26" t="s">
        <v>51</v>
      </c>
      <c s="31" t="s">
        <v>522</v>
      </c>
      <c s="31" t="s">
        <v>2330</v>
      </c>
      <c s="26" t="s">
        <v>53</v>
      </c>
      <c s="32" t="s">
        <v>2331</v>
      </c>
      <c s="33" t="s">
        <v>113</v>
      </c>
      <c s="34">
        <v>205.02</v>
      </c>
      <c s="35">
        <v>0</v>
      </c>
      <c s="36">
        <f>ROUND(ROUND(H257,2)*ROUND(G257,3),2)</f>
      </c>
      <c s="33" t="s">
        <v>56</v>
      </c>
      <c r="O257">
        <f>(I257*21)/100</f>
      </c>
      <c t="s">
        <v>26</v>
      </c>
    </row>
    <row r="258" spans="1:5" ht="63.75">
      <c r="A258" s="37" t="s">
        <v>57</v>
      </c>
      <c r="E258" s="38" t="s">
        <v>2332</v>
      </c>
    </row>
    <row r="259" spans="1:5" ht="12.75">
      <c r="A259" s="39" t="s">
        <v>59</v>
      </c>
      <c r="E259" s="40" t="s">
        <v>2333</v>
      </c>
    </row>
    <row r="260" spans="1:5" ht="165.75">
      <c r="A260" t="s">
        <v>61</v>
      </c>
      <c r="E260" s="38" t="s">
        <v>458</v>
      </c>
    </row>
    <row r="261" spans="1:16" ht="12.75">
      <c r="A261" s="26" t="s">
        <v>51</v>
      </c>
      <c s="31" t="s">
        <v>528</v>
      </c>
      <c s="31" t="s">
        <v>460</v>
      </c>
      <c s="26" t="s">
        <v>53</v>
      </c>
      <c s="32" t="s">
        <v>461</v>
      </c>
      <c s="33" t="s">
        <v>113</v>
      </c>
      <c s="34">
        <v>102.48</v>
      </c>
      <c s="35">
        <v>0</v>
      </c>
      <c s="36">
        <f>ROUND(ROUND(H261,2)*ROUND(G261,3),2)</f>
      </c>
      <c s="33" t="s">
        <v>56</v>
      </c>
      <c r="O261">
        <f>(I261*21)/100</f>
      </c>
      <c t="s">
        <v>26</v>
      </c>
    </row>
    <row r="262" spans="1:5" ht="63.75">
      <c r="A262" s="37" t="s">
        <v>57</v>
      </c>
      <c r="E262" s="38" t="s">
        <v>2334</v>
      </c>
    </row>
    <row r="263" spans="1:5" ht="12.75">
      <c r="A263" s="39" t="s">
        <v>59</v>
      </c>
      <c r="E263" s="40" t="s">
        <v>2335</v>
      </c>
    </row>
    <row r="264" spans="1:5" ht="165.75">
      <c r="A264" t="s">
        <v>61</v>
      </c>
      <c r="E264" s="38" t="s">
        <v>458</v>
      </c>
    </row>
    <row r="265" spans="1:18" ht="12.75" customHeight="1">
      <c r="A265" s="6" t="s">
        <v>49</v>
      </c>
      <c s="6"/>
      <c s="42" t="s">
        <v>117</v>
      </c>
      <c s="6"/>
      <c s="29" t="s">
        <v>200</v>
      </c>
      <c s="6"/>
      <c s="6"/>
      <c s="6"/>
      <c s="43">
        <f>0+Q265</f>
      </c>
      <c s="6"/>
      <c r="O265">
        <f>0+R265</f>
      </c>
      <c r="Q265">
        <f>0+I266+I270+I274+I278+I282+I286+I290+I294</f>
      </c>
      <c>
        <f>0+O266+O270+O274+O278+O282+O286+O290+O294</f>
      </c>
    </row>
    <row r="266" spans="1:16" ht="12.75">
      <c r="A266" s="26" t="s">
        <v>51</v>
      </c>
      <c s="31" t="s">
        <v>533</v>
      </c>
      <c s="31" t="s">
        <v>748</v>
      </c>
      <c s="26" t="s">
        <v>53</v>
      </c>
      <c s="32" t="s">
        <v>749</v>
      </c>
      <c s="33" t="s">
        <v>126</v>
      </c>
      <c s="34">
        <v>105.26</v>
      </c>
      <c s="35">
        <v>0</v>
      </c>
      <c s="36">
        <f>ROUND(ROUND(H266,2)*ROUND(G266,3),2)</f>
      </c>
      <c s="33" t="s">
        <v>56</v>
      </c>
      <c r="O266">
        <f>(I266*21)/100</f>
      </c>
      <c t="s">
        <v>26</v>
      </c>
    </row>
    <row r="267" spans="1:5" ht="102">
      <c r="A267" s="37" t="s">
        <v>57</v>
      </c>
      <c r="E267" s="38" t="s">
        <v>2336</v>
      </c>
    </row>
    <row r="268" spans="1:5" ht="38.25">
      <c r="A268" s="39" t="s">
        <v>59</v>
      </c>
      <c r="E268" s="40" t="s">
        <v>2337</v>
      </c>
    </row>
    <row r="269" spans="1:5" ht="255">
      <c r="A269" t="s">
        <v>61</v>
      </c>
      <c r="E269" s="38" t="s">
        <v>747</v>
      </c>
    </row>
    <row r="270" spans="1:16" ht="12.75">
      <c r="A270" s="26" t="s">
        <v>51</v>
      </c>
      <c s="31" t="s">
        <v>536</v>
      </c>
      <c s="31" t="s">
        <v>752</v>
      </c>
      <c s="26" t="s">
        <v>53</v>
      </c>
      <c s="32" t="s">
        <v>753</v>
      </c>
      <c s="33" t="s">
        <v>126</v>
      </c>
      <c s="34">
        <v>399.5</v>
      </c>
      <c s="35">
        <v>0</v>
      </c>
      <c s="36">
        <f>ROUND(ROUND(H270,2)*ROUND(G270,3),2)</f>
      </c>
      <c s="33" t="s">
        <v>56</v>
      </c>
      <c r="O270">
        <f>(I270*21)/100</f>
      </c>
      <c t="s">
        <v>26</v>
      </c>
    </row>
    <row r="271" spans="1:5" ht="76.5">
      <c r="A271" s="37" t="s">
        <v>57</v>
      </c>
      <c r="E271" s="38" t="s">
        <v>2338</v>
      </c>
    </row>
    <row r="272" spans="1:5" ht="12.75">
      <c r="A272" s="39" t="s">
        <v>59</v>
      </c>
      <c r="E272" s="40" t="s">
        <v>2339</v>
      </c>
    </row>
    <row r="273" spans="1:5" ht="255">
      <c r="A273" t="s">
        <v>61</v>
      </c>
      <c r="E273" s="38" t="s">
        <v>206</v>
      </c>
    </row>
    <row r="274" spans="1:16" ht="12.75">
      <c r="A274" s="26" t="s">
        <v>51</v>
      </c>
      <c s="31" t="s">
        <v>541</v>
      </c>
      <c s="31" t="s">
        <v>2340</v>
      </c>
      <c s="26" t="s">
        <v>53</v>
      </c>
      <c s="32" t="s">
        <v>2341</v>
      </c>
      <c s="33" t="s">
        <v>72</v>
      </c>
      <c s="34">
        <v>11</v>
      </c>
      <c s="35">
        <v>0</v>
      </c>
      <c s="36">
        <f>ROUND(ROUND(H274,2)*ROUND(G274,3),2)</f>
      </c>
      <c s="33" t="s">
        <v>56</v>
      </c>
      <c r="O274">
        <f>(I274*21)/100</f>
      </c>
      <c t="s">
        <v>26</v>
      </c>
    </row>
    <row r="275" spans="1:5" ht="165.75">
      <c r="A275" s="37" t="s">
        <v>57</v>
      </c>
      <c r="E275" s="38" t="s">
        <v>2342</v>
      </c>
    </row>
    <row r="276" spans="1:5" ht="12.75">
      <c r="A276" s="39" t="s">
        <v>59</v>
      </c>
      <c r="E276" s="40" t="s">
        <v>1600</v>
      </c>
    </row>
    <row r="277" spans="1:5" ht="102">
      <c r="A277" t="s">
        <v>61</v>
      </c>
      <c r="E277" s="38" t="s">
        <v>2343</v>
      </c>
    </row>
    <row r="278" spans="1:16" ht="12.75">
      <c r="A278" s="26" t="s">
        <v>51</v>
      </c>
      <c s="31" t="s">
        <v>545</v>
      </c>
      <c s="31" t="s">
        <v>2340</v>
      </c>
      <c s="26" t="s">
        <v>32</v>
      </c>
      <c s="32" t="s">
        <v>2341</v>
      </c>
      <c s="33" t="s">
        <v>72</v>
      </c>
      <c s="34">
        <v>5</v>
      </c>
      <c s="35">
        <v>0</v>
      </c>
      <c s="36">
        <f>ROUND(ROUND(H278,2)*ROUND(G278,3),2)</f>
      </c>
      <c s="33" t="s">
        <v>56</v>
      </c>
      <c r="O278">
        <f>(I278*21)/100</f>
      </c>
      <c t="s">
        <v>26</v>
      </c>
    </row>
    <row r="279" spans="1:5" ht="178.5">
      <c r="A279" s="37" t="s">
        <v>57</v>
      </c>
      <c r="E279" s="38" t="s">
        <v>2344</v>
      </c>
    </row>
    <row r="280" spans="1:5" ht="12.75">
      <c r="A280" s="39" t="s">
        <v>59</v>
      </c>
      <c r="E280" s="40" t="s">
        <v>1510</v>
      </c>
    </row>
    <row r="281" spans="1:5" ht="102">
      <c r="A281" t="s">
        <v>61</v>
      </c>
      <c r="E281" s="38" t="s">
        <v>2343</v>
      </c>
    </row>
    <row r="282" spans="1:16" ht="12.75">
      <c r="A282" s="26" t="s">
        <v>51</v>
      </c>
      <c s="31" t="s">
        <v>549</v>
      </c>
      <c s="31" t="s">
        <v>502</v>
      </c>
      <c s="26" t="s">
        <v>53</v>
      </c>
      <c s="32" t="s">
        <v>503</v>
      </c>
      <c s="33" t="s">
        <v>72</v>
      </c>
      <c s="34">
        <v>25</v>
      </c>
      <c s="35">
        <v>0</v>
      </c>
      <c s="36">
        <f>ROUND(ROUND(H282,2)*ROUND(G282,3),2)</f>
      </c>
      <c s="33" t="s">
        <v>56</v>
      </c>
      <c r="O282">
        <f>(I282*21)/100</f>
      </c>
      <c t="s">
        <v>26</v>
      </c>
    </row>
    <row r="283" spans="1:5" ht="51">
      <c r="A283" s="37" t="s">
        <v>57</v>
      </c>
      <c r="E283" s="38" t="s">
        <v>2345</v>
      </c>
    </row>
    <row r="284" spans="1:5" ht="12.75">
      <c r="A284" s="39" t="s">
        <v>59</v>
      </c>
      <c r="E284" s="40" t="s">
        <v>2346</v>
      </c>
    </row>
    <row r="285" spans="1:5" ht="63.75">
      <c r="A285" t="s">
        <v>61</v>
      </c>
      <c r="E285" s="38" t="s">
        <v>506</v>
      </c>
    </row>
    <row r="286" spans="1:16" ht="12.75">
      <c r="A286" s="26" t="s">
        <v>51</v>
      </c>
      <c s="31" t="s">
        <v>555</v>
      </c>
      <c s="31" t="s">
        <v>2347</v>
      </c>
      <c s="26" t="s">
        <v>53</v>
      </c>
      <c s="32" t="s">
        <v>2348</v>
      </c>
      <c s="33" t="s">
        <v>72</v>
      </c>
      <c s="34">
        <v>2</v>
      </c>
      <c s="35">
        <v>0</v>
      </c>
      <c s="36">
        <f>ROUND(ROUND(H286,2)*ROUND(G286,3),2)</f>
      </c>
      <c s="33" t="s">
        <v>56</v>
      </c>
      <c r="O286">
        <f>(I286*21)/100</f>
      </c>
      <c t="s">
        <v>26</v>
      </c>
    </row>
    <row r="287" spans="1:5" ht="51">
      <c r="A287" s="37" t="s">
        <v>57</v>
      </c>
      <c r="E287" s="38" t="s">
        <v>2349</v>
      </c>
    </row>
    <row r="288" spans="1:5" ht="12.75">
      <c r="A288" s="39" t="s">
        <v>59</v>
      </c>
      <c r="E288" s="40" t="s">
        <v>872</v>
      </c>
    </row>
    <row r="289" spans="1:5" ht="63.75">
      <c r="A289" t="s">
        <v>61</v>
      </c>
      <c r="E289" s="38" t="s">
        <v>506</v>
      </c>
    </row>
    <row r="290" spans="1:16" ht="12.75">
      <c r="A290" s="26" t="s">
        <v>51</v>
      </c>
      <c s="31" t="s">
        <v>562</v>
      </c>
      <c s="31" t="s">
        <v>766</v>
      </c>
      <c s="26" t="s">
        <v>53</v>
      </c>
      <c s="32" t="s">
        <v>767</v>
      </c>
      <c s="33" t="s">
        <v>72</v>
      </c>
      <c s="34">
        <v>16</v>
      </c>
      <c s="35">
        <v>0</v>
      </c>
      <c s="36">
        <f>ROUND(ROUND(H290,2)*ROUND(G290,3),2)</f>
      </c>
      <c s="33" t="s">
        <v>56</v>
      </c>
      <c r="O290">
        <f>(I290*21)/100</f>
      </c>
      <c t="s">
        <v>26</v>
      </c>
    </row>
    <row r="291" spans="1:5" ht="76.5">
      <c r="A291" s="37" t="s">
        <v>57</v>
      </c>
      <c r="E291" s="38" t="s">
        <v>2350</v>
      </c>
    </row>
    <row r="292" spans="1:5" ht="12.75">
      <c r="A292" s="39" t="s">
        <v>59</v>
      </c>
      <c r="E292" s="40" t="s">
        <v>198</v>
      </c>
    </row>
    <row r="293" spans="1:5" ht="89.25">
      <c r="A293" t="s">
        <v>61</v>
      </c>
      <c r="E293" s="38" t="s">
        <v>770</v>
      </c>
    </row>
    <row r="294" spans="1:16" ht="12.75">
      <c r="A294" s="26" t="s">
        <v>51</v>
      </c>
      <c s="31" t="s">
        <v>568</v>
      </c>
      <c s="31" t="s">
        <v>2351</v>
      </c>
      <c s="26" t="s">
        <v>53</v>
      </c>
      <c s="32" t="s">
        <v>2352</v>
      </c>
      <c s="33" t="s">
        <v>113</v>
      </c>
      <c s="34">
        <v>47.367</v>
      </c>
      <c s="35">
        <v>0</v>
      </c>
      <c s="36">
        <f>ROUND(ROUND(H294,2)*ROUND(G294,3),2)</f>
      </c>
      <c s="33" t="s">
        <v>56</v>
      </c>
      <c r="O294">
        <f>(I294*21)/100</f>
      </c>
      <c t="s">
        <v>26</v>
      </c>
    </row>
    <row r="295" spans="1:5" ht="89.25">
      <c r="A295" s="37" t="s">
        <v>57</v>
      </c>
      <c r="E295" s="38" t="s">
        <v>2353</v>
      </c>
    </row>
    <row r="296" spans="1:5" ht="38.25">
      <c r="A296" s="39" t="s">
        <v>59</v>
      </c>
      <c r="E296" s="40" t="s">
        <v>2354</v>
      </c>
    </row>
    <row r="297" spans="1:5" ht="408">
      <c r="A297" t="s">
        <v>61</v>
      </c>
      <c r="E297" s="38" t="s">
        <v>775</v>
      </c>
    </row>
    <row r="298" spans="1:18" ht="12.75" customHeight="1">
      <c r="A298" s="6" t="s">
        <v>49</v>
      </c>
      <c s="6"/>
      <c s="42" t="s">
        <v>43</v>
      </c>
      <c s="6"/>
      <c s="29" t="s">
        <v>123</v>
      </c>
      <c s="6"/>
      <c s="6"/>
      <c s="6"/>
      <c s="43">
        <f>0+Q298</f>
      </c>
      <c s="6"/>
      <c r="O298">
        <f>0+R298</f>
      </c>
      <c r="Q298">
        <f>0+I299+I303+I307+I311+I315+I319+I323+I327+I331+I335+I339+I343+I347</f>
      </c>
      <c>
        <f>0+O299+O303+O307+O311+O315+O319+O323+O327+O331+O335+O339+O343+O347</f>
      </c>
    </row>
    <row r="299" spans="1:16" ht="12.75">
      <c r="A299" s="26" t="s">
        <v>51</v>
      </c>
      <c s="31" t="s">
        <v>574</v>
      </c>
      <c s="31" t="s">
        <v>2355</v>
      </c>
      <c s="26" t="s">
        <v>53</v>
      </c>
      <c s="32" t="s">
        <v>2356</v>
      </c>
      <c s="33" t="s">
        <v>66</v>
      </c>
      <c s="34">
        <v>3.5</v>
      </c>
      <c s="35">
        <v>0</v>
      </c>
      <c s="36">
        <f>ROUND(ROUND(H299,2)*ROUND(G299,3),2)</f>
      </c>
      <c s="33" t="s">
        <v>56</v>
      </c>
      <c r="O299">
        <f>(I299*21)/100</f>
      </c>
      <c t="s">
        <v>26</v>
      </c>
    </row>
    <row r="300" spans="1:5" ht="76.5">
      <c r="A300" s="37" t="s">
        <v>57</v>
      </c>
      <c r="E300" s="38" t="s">
        <v>2357</v>
      </c>
    </row>
    <row r="301" spans="1:5" ht="12.75">
      <c r="A301" s="39" t="s">
        <v>59</v>
      </c>
      <c r="E301" s="40" t="s">
        <v>2358</v>
      </c>
    </row>
    <row r="302" spans="1:5" ht="63.75">
      <c r="A302" t="s">
        <v>61</v>
      </c>
      <c r="E302" s="38" t="s">
        <v>2359</v>
      </c>
    </row>
    <row r="303" spans="1:16" ht="12.75">
      <c r="A303" s="26" t="s">
        <v>51</v>
      </c>
      <c s="31" t="s">
        <v>577</v>
      </c>
      <c s="31" t="s">
        <v>2360</v>
      </c>
      <c s="26" t="s">
        <v>53</v>
      </c>
      <c s="32" t="s">
        <v>2361</v>
      </c>
      <c s="33" t="s">
        <v>126</v>
      </c>
      <c s="34">
        <v>21.62</v>
      </c>
      <c s="35">
        <v>0</v>
      </c>
      <c s="36">
        <f>ROUND(ROUND(H303,2)*ROUND(G303,3),2)</f>
      </c>
      <c s="33" t="s">
        <v>56</v>
      </c>
      <c r="O303">
        <f>(I303*21)/100</f>
      </c>
      <c t="s">
        <v>26</v>
      </c>
    </row>
    <row r="304" spans="1:5" ht="165.75">
      <c r="A304" s="37" t="s">
        <v>57</v>
      </c>
      <c r="E304" s="38" t="s">
        <v>2362</v>
      </c>
    </row>
    <row r="305" spans="1:5" ht="12.75">
      <c r="A305" s="39" t="s">
        <v>59</v>
      </c>
      <c r="E305" s="40" t="s">
        <v>2363</v>
      </c>
    </row>
    <row r="306" spans="1:5" ht="76.5">
      <c r="A306" t="s">
        <v>61</v>
      </c>
      <c r="E306" s="38" t="s">
        <v>2364</v>
      </c>
    </row>
    <row r="307" spans="1:16" ht="12.75">
      <c r="A307" s="26" t="s">
        <v>51</v>
      </c>
      <c s="31" t="s">
        <v>580</v>
      </c>
      <c s="31" t="s">
        <v>2360</v>
      </c>
      <c s="26" t="s">
        <v>93</v>
      </c>
      <c s="32" t="s">
        <v>2365</v>
      </c>
      <c s="33" t="s">
        <v>126</v>
      </c>
      <c s="34">
        <v>193.56</v>
      </c>
      <c s="35">
        <v>0</v>
      </c>
      <c s="36">
        <f>ROUND(ROUND(H307,2)*ROUND(G307,3),2)</f>
      </c>
      <c s="33" t="s">
        <v>56</v>
      </c>
      <c r="O307">
        <f>(I307*21)/100</f>
      </c>
      <c t="s">
        <v>26</v>
      </c>
    </row>
    <row r="308" spans="1:5" ht="204">
      <c r="A308" s="37" t="s">
        <v>57</v>
      </c>
      <c r="E308" s="38" t="s">
        <v>2366</v>
      </c>
    </row>
    <row r="309" spans="1:5" ht="51">
      <c r="A309" s="39" t="s">
        <v>59</v>
      </c>
      <c r="E309" s="40" t="s">
        <v>2367</v>
      </c>
    </row>
    <row r="310" spans="1:5" ht="76.5">
      <c r="A310" t="s">
        <v>61</v>
      </c>
      <c r="E310" s="38" t="s">
        <v>2364</v>
      </c>
    </row>
    <row r="311" spans="1:16" ht="12.75">
      <c r="A311" s="26" t="s">
        <v>51</v>
      </c>
      <c s="31" t="s">
        <v>585</v>
      </c>
      <c s="31" t="s">
        <v>2368</v>
      </c>
      <c s="26" t="s">
        <v>53</v>
      </c>
      <c s="32" t="s">
        <v>2369</v>
      </c>
      <c s="33" t="s">
        <v>126</v>
      </c>
      <c s="34">
        <v>185.58</v>
      </c>
      <c s="35">
        <v>0</v>
      </c>
      <c s="36">
        <f>ROUND(ROUND(H311,2)*ROUND(G311,3),2)</f>
      </c>
      <c s="33" t="s">
        <v>56</v>
      </c>
      <c r="O311">
        <f>(I311*21)/100</f>
      </c>
      <c t="s">
        <v>26</v>
      </c>
    </row>
    <row r="312" spans="1:5" ht="140.25">
      <c r="A312" s="37" t="s">
        <v>57</v>
      </c>
      <c r="E312" s="38" t="s">
        <v>2370</v>
      </c>
    </row>
    <row r="313" spans="1:5" ht="12.75">
      <c r="A313" s="39" t="s">
        <v>59</v>
      </c>
      <c r="E313" s="40" t="s">
        <v>2371</v>
      </c>
    </row>
    <row r="314" spans="1:5" ht="63.75">
      <c r="A314" t="s">
        <v>61</v>
      </c>
      <c r="E314" s="38" t="s">
        <v>2372</v>
      </c>
    </row>
    <row r="315" spans="1:16" ht="12.75">
      <c r="A315" s="26" t="s">
        <v>51</v>
      </c>
      <c s="31" t="s">
        <v>590</v>
      </c>
      <c s="31" t="s">
        <v>2368</v>
      </c>
      <c s="26" t="s">
        <v>32</v>
      </c>
      <c s="32" t="s">
        <v>2369</v>
      </c>
      <c s="33" t="s">
        <v>126</v>
      </c>
      <c s="34">
        <v>311.04</v>
      </c>
      <c s="35">
        <v>0</v>
      </c>
      <c s="36">
        <f>ROUND(ROUND(H315,2)*ROUND(G315,3),2)</f>
      </c>
      <c s="33" t="s">
        <v>56</v>
      </c>
      <c r="O315">
        <f>(I315*21)/100</f>
      </c>
      <c t="s">
        <v>26</v>
      </c>
    </row>
    <row r="316" spans="1:5" ht="140.25">
      <c r="A316" s="37" t="s">
        <v>57</v>
      </c>
      <c r="E316" s="38" t="s">
        <v>2373</v>
      </c>
    </row>
    <row r="317" spans="1:5" ht="12.75">
      <c r="A317" s="39" t="s">
        <v>59</v>
      </c>
      <c r="E317" s="40" t="s">
        <v>2374</v>
      </c>
    </row>
    <row r="318" spans="1:5" ht="63.75">
      <c r="A318" t="s">
        <v>61</v>
      </c>
      <c r="E318" s="38" t="s">
        <v>2372</v>
      </c>
    </row>
    <row r="319" spans="1:16" ht="12.75">
      <c r="A319" s="26" t="s">
        <v>51</v>
      </c>
      <c s="31" t="s">
        <v>593</v>
      </c>
      <c s="31" t="s">
        <v>2375</v>
      </c>
      <c s="26" t="s">
        <v>53</v>
      </c>
      <c s="32" t="s">
        <v>2376</v>
      </c>
      <c s="33" t="s">
        <v>126</v>
      </c>
      <c s="34">
        <v>206.3</v>
      </c>
      <c s="35">
        <v>0</v>
      </c>
      <c s="36">
        <f>ROUND(ROUND(H319,2)*ROUND(G319,3),2)</f>
      </c>
      <c s="33" t="s">
        <v>56</v>
      </c>
      <c r="O319">
        <f>(I319*21)/100</f>
      </c>
      <c t="s">
        <v>26</v>
      </c>
    </row>
    <row r="320" spans="1:5" ht="63.75">
      <c r="A320" s="37" t="s">
        <v>57</v>
      </c>
      <c r="E320" s="38" t="s">
        <v>2377</v>
      </c>
    </row>
    <row r="321" spans="1:5" ht="12.75">
      <c r="A321" s="39" t="s">
        <v>59</v>
      </c>
      <c r="E321" s="40" t="s">
        <v>2378</v>
      </c>
    </row>
    <row r="322" spans="1:5" ht="63.75">
      <c r="A322" t="s">
        <v>61</v>
      </c>
      <c r="E322" s="38" t="s">
        <v>521</v>
      </c>
    </row>
    <row r="323" spans="1:16" ht="12.75">
      <c r="A323" s="26" t="s">
        <v>51</v>
      </c>
      <c s="31" t="s">
        <v>596</v>
      </c>
      <c s="31" t="s">
        <v>2375</v>
      </c>
      <c s="26" t="s">
        <v>32</v>
      </c>
      <c s="32" t="s">
        <v>2376</v>
      </c>
      <c s="33" t="s">
        <v>126</v>
      </c>
      <c s="34">
        <v>1238.4</v>
      </c>
      <c s="35">
        <v>0</v>
      </c>
      <c s="36">
        <f>ROUND(ROUND(H323,2)*ROUND(G323,3),2)</f>
      </c>
      <c s="33" t="s">
        <v>56</v>
      </c>
      <c r="O323">
        <f>(I323*21)/100</f>
      </c>
      <c t="s">
        <v>26</v>
      </c>
    </row>
    <row r="324" spans="1:5" ht="89.25">
      <c r="A324" s="37" t="s">
        <v>57</v>
      </c>
      <c r="E324" s="38" t="s">
        <v>2379</v>
      </c>
    </row>
    <row r="325" spans="1:5" ht="51">
      <c r="A325" s="39" t="s">
        <v>59</v>
      </c>
      <c r="E325" s="40" t="s">
        <v>2380</v>
      </c>
    </row>
    <row r="326" spans="1:5" ht="63.75">
      <c r="A326" t="s">
        <v>61</v>
      </c>
      <c r="E326" s="38" t="s">
        <v>521</v>
      </c>
    </row>
    <row r="327" spans="1:16" ht="12.75">
      <c r="A327" s="26" t="s">
        <v>51</v>
      </c>
      <c s="31" t="s">
        <v>599</v>
      </c>
      <c s="31" t="s">
        <v>542</v>
      </c>
      <c s="26" t="s">
        <v>53</v>
      </c>
      <c s="32" t="s">
        <v>543</v>
      </c>
      <c s="33" t="s">
        <v>126</v>
      </c>
      <c s="34">
        <v>1478.55</v>
      </c>
      <c s="35">
        <v>0</v>
      </c>
      <c s="36">
        <f>ROUND(ROUND(H327,2)*ROUND(G327,3),2)</f>
      </c>
      <c s="33" t="s">
        <v>56</v>
      </c>
      <c r="O327">
        <f>(I327*21)/100</f>
      </c>
      <c t="s">
        <v>26</v>
      </c>
    </row>
    <row r="328" spans="1:5" ht="102">
      <c r="A328" s="37" t="s">
        <v>57</v>
      </c>
      <c r="E328" s="38" t="s">
        <v>2381</v>
      </c>
    </row>
    <row r="329" spans="1:5" ht="51">
      <c r="A329" s="39" t="s">
        <v>59</v>
      </c>
      <c r="E329" s="40" t="s">
        <v>2265</v>
      </c>
    </row>
    <row r="330" spans="1:5" ht="76.5">
      <c r="A330" t="s">
        <v>61</v>
      </c>
      <c r="E330" s="38" t="s">
        <v>540</v>
      </c>
    </row>
    <row r="331" spans="1:16" ht="12.75">
      <c r="A331" s="26" t="s">
        <v>51</v>
      </c>
      <c s="31" t="s">
        <v>605</v>
      </c>
      <c s="31" t="s">
        <v>600</v>
      </c>
      <c s="26" t="s">
        <v>53</v>
      </c>
      <c s="32" t="s">
        <v>601</v>
      </c>
      <c s="33" t="s">
        <v>113</v>
      </c>
      <c s="34">
        <v>30.93</v>
      </c>
      <c s="35">
        <v>0</v>
      </c>
      <c s="36">
        <f>ROUND(ROUND(H331,2)*ROUND(G331,3),2)</f>
      </c>
      <c s="33" t="s">
        <v>56</v>
      </c>
      <c r="O331">
        <f>(I331*21)/100</f>
      </c>
      <c t="s">
        <v>26</v>
      </c>
    </row>
    <row r="332" spans="1:5" ht="76.5">
      <c r="A332" s="37" t="s">
        <v>57</v>
      </c>
      <c r="E332" s="38" t="s">
        <v>2382</v>
      </c>
    </row>
    <row r="333" spans="1:5" ht="38.25">
      <c r="A333" s="39" t="s">
        <v>59</v>
      </c>
      <c r="E333" s="40" t="s">
        <v>2383</v>
      </c>
    </row>
    <row r="334" spans="1:5" ht="114.75">
      <c r="A334" t="s">
        <v>61</v>
      </c>
      <c r="E334" s="38" t="s">
        <v>604</v>
      </c>
    </row>
    <row r="335" spans="1:16" ht="12.75">
      <c r="A335" s="26" t="s">
        <v>51</v>
      </c>
      <c s="31" t="s">
        <v>611</v>
      </c>
      <c s="31" t="s">
        <v>600</v>
      </c>
      <c s="26" t="s">
        <v>32</v>
      </c>
      <c s="32" t="s">
        <v>601</v>
      </c>
      <c s="33" t="s">
        <v>113</v>
      </c>
      <c s="34">
        <v>51.84</v>
      </c>
      <c s="35">
        <v>0</v>
      </c>
      <c s="36">
        <f>ROUND(ROUND(H335,2)*ROUND(G335,3),2)</f>
      </c>
      <c s="33" t="s">
        <v>56</v>
      </c>
      <c r="O335">
        <f>(I335*21)/100</f>
      </c>
      <c t="s">
        <v>26</v>
      </c>
    </row>
    <row r="336" spans="1:5" ht="89.25">
      <c r="A336" s="37" t="s">
        <v>57</v>
      </c>
      <c r="E336" s="38" t="s">
        <v>2384</v>
      </c>
    </row>
    <row r="337" spans="1:5" ht="38.25">
      <c r="A337" s="39" t="s">
        <v>59</v>
      </c>
      <c r="E337" s="40" t="s">
        <v>2385</v>
      </c>
    </row>
    <row r="338" spans="1:5" ht="114.75">
      <c r="A338" t="s">
        <v>61</v>
      </c>
      <c r="E338" s="38" t="s">
        <v>604</v>
      </c>
    </row>
    <row r="339" spans="1:16" ht="12.75">
      <c r="A339" s="26" t="s">
        <v>51</v>
      </c>
      <c s="31" t="s">
        <v>614</v>
      </c>
      <c s="31" t="s">
        <v>600</v>
      </c>
      <c s="26" t="s">
        <v>26</v>
      </c>
      <c s="32" t="s">
        <v>601</v>
      </c>
      <c s="33" t="s">
        <v>113</v>
      </c>
      <c s="34">
        <v>3.015</v>
      </c>
      <c s="35">
        <v>0</v>
      </c>
      <c s="36">
        <f>ROUND(ROUND(H339,2)*ROUND(G339,3),2)</f>
      </c>
      <c s="33" t="s">
        <v>56</v>
      </c>
      <c r="O339">
        <f>(I339*21)/100</f>
      </c>
      <c t="s">
        <v>26</v>
      </c>
    </row>
    <row r="340" spans="1:5" ht="76.5">
      <c r="A340" s="37" t="s">
        <v>57</v>
      </c>
      <c r="E340" s="38" t="s">
        <v>2386</v>
      </c>
    </row>
    <row r="341" spans="1:5" ht="12.75">
      <c r="A341" s="39" t="s">
        <v>59</v>
      </c>
      <c r="E341" s="40" t="s">
        <v>2387</v>
      </c>
    </row>
    <row r="342" spans="1:5" ht="114.75">
      <c r="A342" t="s">
        <v>61</v>
      </c>
      <c r="E342" s="38" t="s">
        <v>604</v>
      </c>
    </row>
    <row r="343" spans="1:16" ht="12.75">
      <c r="A343" s="26" t="s">
        <v>51</v>
      </c>
      <c s="31" t="s">
        <v>1650</v>
      </c>
      <c s="31" t="s">
        <v>2388</v>
      </c>
      <c s="26" t="s">
        <v>53</v>
      </c>
      <c s="32" t="s">
        <v>2389</v>
      </c>
      <c s="33" t="s">
        <v>72</v>
      </c>
      <c s="34">
        <v>15</v>
      </c>
      <c s="35">
        <v>0</v>
      </c>
      <c s="36">
        <f>ROUND(ROUND(H343,2)*ROUND(G343,3),2)</f>
      </c>
      <c s="33" t="s">
        <v>56</v>
      </c>
      <c r="O343">
        <f>(I343*21)/100</f>
      </c>
      <c t="s">
        <v>26</v>
      </c>
    </row>
    <row r="344" spans="1:5" ht="165.75">
      <c r="A344" s="37" t="s">
        <v>57</v>
      </c>
      <c r="E344" s="38" t="s">
        <v>2390</v>
      </c>
    </row>
    <row r="345" spans="1:5" ht="12.75">
      <c r="A345" s="39" t="s">
        <v>59</v>
      </c>
      <c r="E345" s="40" t="s">
        <v>2391</v>
      </c>
    </row>
    <row r="346" spans="1:5" ht="102">
      <c r="A346" t="s">
        <v>61</v>
      </c>
      <c r="E346" s="38" t="s">
        <v>786</v>
      </c>
    </row>
    <row r="347" spans="1:16" ht="12.75">
      <c r="A347" s="26" t="s">
        <v>51</v>
      </c>
      <c s="31" t="s">
        <v>1654</v>
      </c>
      <c s="31" t="s">
        <v>2392</v>
      </c>
      <c s="26" t="s">
        <v>53</v>
      </c>
      <c s="32" t="s">
        <v>2393</v>
      </c>
      <c s="33" t="s">
        <v>126</v>
      </c>
      <c s="34">
        <v>398.3</v>
      </c>
      <c s="35">
        <v>0</v>
      </c>
      <c s="36">
        <f>ROUND(ROUND(H347,2)*ROUND(G347,3),2)</f>
      </c>
      <c s="33" t="s">
        <v>56</v>
      </c>
      <c r="O347">
        <f>(I347*21)/100</f>
      </c>
      <c t="s">
        <v>26</v>
      </c>
    </row>
    <row r="348" spans="1:5" ht="63.75">
      <c r="A348" s="37" t="s">
        <v>57</v>
      </c>
      <c r="E348" s="38" t="s">
        <v>2394</v>
      </c>
    </row>
    <row r="349" spans="1:5" ht="12.75">
      <c r="A349" s="39" t="s">
        <v>59</v>
      </c>
      <c r="E349" s="40" t="s">
        <v>2395</v>
      </c>
    </row>
    <row r="350" spans="1:5" ht="89.25">
      <c r="A350" t="s">
        <v>61</v>
      </c>
      <c r="E350" s="38" t="s">
        <v>619</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18.xml><?xml version="1.0" encoding="utf-8"?>
<worksheet xmlns="http://schemas.openxmlformats.org/spreadsheetml/2006/main" xmlns:r="http://schemas.openxmlformats.org/officeDocument/2006/relationships">
  <sheetPr>
    <pageSetUpPr fitToPage="1"/>
  </sheetPr>
  <dimension ref="A1:R736"/>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0+O8+O37+O334+O363+O408+O541+O554+O579+O600</f>
      </c>
      <c t="s">
        <v>25</v>
      </c>
    </row>
    <row r="3" spans="1:16" ht="15" customHeight="1">
      <c r="A3" t="s">
        <v>11</v>
      </c>
      <c s="12" t="s">
        <v>13</v>
      </c>
      <c s="13" t="s">
        <v>14</v>
      </c>
      <c s="1"/>
      <c s="14" t="s">
        <v>15</v>
      </c>
      <c s="1"/>
      <c s="9"/>
      <c s="8" t="s">
        <v>2396</v>
      </c>
      <c s="44">
        <f>0+I8+I37+I334+I363+I408+I541+I554+I579+I600</f>
      </c>
      <c s="10"/>
      <c r="O3" t="s">
        <v>22</v>
      </c>
      <c t="s">
        <v>26</v>
      </c>
    </row>
    <row r="4" spans="1:16" ht="15" customHeight="1">
      <c r="A4" t="s">
        <v>16</v>
      </c>
      <c s="16" t="s">
        <v>21</v>
      </c>
      <c s="17" t="s">
        <v>2396</v>
      </c>
      <c s="6"/>
      <c s="18" t="s">
        <v>2397</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0+I9+I13+I17+I21+I25+I29+I33</f>
      </c>
      <c>
        <f>0+O9+O13+O17+O21+O25+O29+O33</f>
      </c>
    </row>
    <row r="9" spans="1:16" ht="12.75">
      <c r="A9" s="26" t="s">
        <v>51</v>
      </c>
      <c s="31" t="s">
        <v>32</v>
      </c>
      <c s="31" t="s">
        <v>144</v>
      </c>
      <c s="26" t="s">
        <v>93</v>
      </c>
      <c s="32" t="s">
        <v>145</v>
      </c>
      <c s="33" t="s">
        <v>113</v>
      </c>
      <c s="34">
        <v>63.735</v>
      </c>
      <c s="35">
        <v>0</v>
      </c>
      <c s="36">
        <f>ROUND(ROUND(H9,2)*ROUND(G9,3),2)</f>
      </c>
      <c s="33" t="s">
        <v>56</v>
      </c>
      <c r="O9">
        <f>(I9*21)/100</f>
      </c>
      <c t="s">
        <v>26</v>
      </c>
    </row>
    <row r="10" spans="1:5" ht="63.75">
      <c r="A10" s="37" t="s">
        <v>57</v>
      </c>
      <c r="E10" s="38" t="s">
        <v>2398</v>
      </c>
    </row>
    <row r="11" spans="1:5" ht="12.75">
      <c r="A11" s="39" t="s">
        <v>59</v>
      </c>
      <c r="E11" s="40" t="s">
        <v>2399</v>
      </c>
    </row>
    <row r="12" spans="1:5" ht="63.75">
      <c r="A12" t="s">
        <v>61</v>
      </c>
      <c r="E12" s="38" t="s">
        <v>148</v>
      </c>
    </row>
    <row r="13" spans="1:16" ht="25.5">
      <c r="A13" s="26" t="s">
        <v>51</v>
      </c>
      <c s="31" t="s">
        <v>26</v>
      </c>
      <c s="31" t="s">
        <v>86</v>
      </c>
      <c s="26" t="s">
        <v>53</v>
      </c>
      <c s="32" t="s">
        <v>87</v>
      </c>
      <c s="33" t="s">
        <v>55</v>
      </c>
      <c s="34">
        <v>3522.536</v>
      </c>
      <c s="35">
        <v>0</v>
      </c>
      <c s="36">
        <f>ROUND(ROUND(H13,2)*ROUND(G13,3),2)</f>
      </c>
      <c s="33" t="s">
        <v>56</v>
      </c>
      <c r="O13">
        <f>(I13*21)/100</f>
      </c>
      <c t="s">
        <v>26</v>
      </c>
    </row>
    <row r="14" spans="1:5" ht="409.5">
      <c r="A14" s="37" t="s">
        <v>57</v>
      </c>
      <c r="E14" s="38" t="s">
        <v>2400</v>
      </c>
    </row>
    <row r="15" spans="1:5" ht="165.75">
      <c r="A15" s="39" t="s">
        <v>59</v>
      </c>
      <c r="E15" s="40" t="s">
        <v>2401</v>
      </c>
    </row>
    <row r="16" spans="1:5" ht="140.25">
      <c r="A16" t="s">
        <v>61</v>
      </c>
      <c r="E16" s="38" t="s">
        <v>62</v>
      </c>
    </row>
    <row r="17" spans="1:16" ht="25.5">
      <c r="A17" s="26" t="s">
        <v>51</v>
      </c>
      <c s="31" t="s">
        <v>25</v>
      </c>
      <c s="31" t="s">
        <v>225</v>
      </c>
      <c s="26" t="s">
        <v>53</v>
      </c>
      <c s="32" t="s">
        <v>226</v>
      </c>
      <c s="33" t="s">
        <v>55</v>
      </c>
      <c s="34">
        <v>7.2</v>
      </c>
      <c s="35">
        <v>0</v>
      </c>
      <c s="36">
        <f>ROUND(ROUND(H17,2)*ROUND(G17,3),2)</f>
      </c>
      <c s="33" t="s">
        <v>56</v>
      </c>
      <c r="O17">
        <f>(I17*21)/100</f>
      </c>
      <c t="s">
        <v>26</v>
      </c>
    </row>
    <row r="18" spans="1:5" ht="165.75">
      <c r="A18" s="37" t="s">
        <v>57</v>
      </c>
      <c r="E18" s="38" t="s">
        <v>2402</v>
      </c>
    </row>
    <row r="19" spans="1:5" ht="12.75">
      <c r="A19" s="39" t="s">
        <v>59</v>
      </c>
      <c r="E19" s="40" t="s">
        <v>2403</v>
      </c>
    </row>
    <row r="20" spans="1:5" ht="140.25">
      <c r="A20" t="s">
        <v>61</v>
      </c>
      <c r="E20" s="38" t="s">
        <v>62</v>
      </c>
    </row>
    <row r="21" spans="1:16" ht="25.5">
      <c r="A21" s="26" t="s">
        <v>51</v>
      </c>
      <c s="31" t="s">
        <v>36</v>
      </c>
      <c s="31" t="s">
        <v>229</v>
      </c>
      <c s="26" t="s">
        <v>53</v>
      </c>
      <c s="32" t="s">
        <v>230</v>
      </c>
      <c s="33" t="s">
        <v>55</v>
      </c>
      <c s="34">
        <v>115.728</v>
      </c>
      <c s="35">
        <v>0</v>
      </c>
      <c s="36">
        <f>ROUND(ROUND(H21,2)*ROUND(G21,3),2)</f>
      </c>
      <c s="33" t="s">
        <v>56</v>
      </c>
      <c r="O21">
        <f>(I21*21)/100</f>
      </c>
      <c t="s">
        <v>26</v>
      </c>
    </row>
    <row r="22" spans="1:5" ht="318.75">
      <c r="A22" s="37" t="s">
        <v>57</v>
      </c>
      <c r="E22" s="38" t="s">
        <v>2404</v>
      </c>
    </row>
    <row r="23" spans="1:5" ht="63.75">
      <c r="A23" s="39" t="s">
        <v>59</v>
      </c>
      <c r="E23" s="40" t="s">
        <v>2405</v>
      </c>
    </row>
    <row r="24" spans="1:5" ht="140.25">
      <c r="A24" t="s">
        <v>61</v>
      </c>
      <c r="E24" s="38" t="s">
        <v>62</v>
      </c>
    </row>
    <row r="25" spans="1:16" ht="25.5">
      <c r="A25" s="26" t="s">
        <v>51</v>
      </c>
      <c s="31" t="s">
        <v>38</v>
      </c>
      <c s="31" t="s">
        <v>233</v>
      </c>
      <c s="26" t="s">
        <v>53</v>
      </c>
      <c s="32" t="s">
        <v>234</v>
      </c>
      <c s="33" t="s">
        <v>55</v>
      </c>
      <c s="34">
        <v>52.228</v>
      </c>
      <c s="35">
        <v>0</v>
      </c>
      <c s="36">
        <f>ROUND(ROUND(H25,2)*ROUND(G25,3),2)</f>
      </c>
      <c s="33" t="s">
        <v>56</v>
      </c>
      <c r="O25">
        <f>(I25*21)/100</f>
      </c>
      <c t="s">
        <v>26</v>
      </c>
    </row>
    <row r="26" spans="1:5" ht="216.75">
      <c r="A26" s="37" t="s">
        <v>57</v>
      </c>
      <c r="E26" s="38" t="s">
        <v>2406</v>
      </c>
    </row>
    <row r="27" spans="1:5" ht="127.5">
      <c r="A27" s="39" t="s">
        <v>59</v>
      </c>
      <c r="E27" s="40" t="s">
        <v>2407</v>
      </c>
    </row>
    <row r="28" spans="1:5" ht="140.25">
      <c r="A28" t="s">
        <v>61</v>
      </c>
      <c r="E28" s="38" t="s">
        <v>62</v>
      </c>
    </row>
    <row r="29" spans="1:16" ht="25.5">
      <c r="A29" s="26" t="s">
        <v>51</v>
      </c>
      <c s="31" t="s">
        <v>40</v>
      </c>
      <c s="31" t="s">
        <v>233</v>
      </c>
      <c s="26" t="s">
        <v>32</v>
      </c>
      <c s="32" t="s">
        <v>234</v>
      </c>
      <c s="33" t="s">
        <v>55</v>
      </c>
      <c s="34">
        <v>889.25</v>
      </c>
      <c s="35">
        <v>0</v>
      </c>
      <c s="36">
        <f>ROUND(ROUND(H29,2)*ROUND(G29,3),2)</f>
      </c>
      <c s="33" t="s">
        <v>56</v>
      </c>
      <c r="O29">
        <f>(I29*21)/100</f>
      </c>
      <c t="s">
        <v>26</v>
      </c>
    </row>
    <row r="30" spans="1:5" ht="409.5">
      <c r="A30" s="37" t="s">
        <v>57</v>
      </c>
      <c r="E30" s="38" t="s">
        <v>2408</v>
      </c>
    </row>
    <row r="31" spans="1:5" ht="331.5">
      <c r="A31" s="39" t="s">
        <v>59</v>
      </c>
      <c r="E31" s="40" t="s">
        <v>2409</v>
      </c>
    </row>
    <row r="32" spans="1:5" ht="140.25">
      <c r="A32" t="s">
        <v>61</v>
      </c>
      <c r="E32" s="38" t="s">
        <v>62</v>
      </c>
    </row>
    <row r="33" spans="1:16" ht="25.5">
      <c r="A33" s="26" t="s">
        <v>51</v>
      </c>
      <c s="31" t="s">
        <v>110</v>
      </c>
      <c s="31" t="s">
        <v>247</v>
      </c>
      <c s="26" t="s">
        <v>93</v>
      </c>
      <c s="32" t="s">
        <v>248</v>
      </c>
      <c s="33" t="s">
        <v>55</v>
      </c>
      <c s="34">
        <v>1.536</v>
      </c>
      <c s="35">
        <v>0</v>
      </c>
      <c s="36">
        <f>ROUND(ROUND(H33,2)*ROUND(G33,3),2)</f>
      </c>
      <c s="33" t="s">
        <v>56</v>
      </c>
      <c r="O33">
        <f>(I33*21)/100</f>
      </c>
      <c t="s">
        <v>26</v>
      </c>
    </row>
    <row r="34" spans="1:5" ht="178.5">
      <c r="A34" s="37" t="s">
        <v>57</v>
      </c>
      <c r="E34" s="38" t="s">
        <v>2410</v>
      </c>
    </row>
    <row r="35" spans="1:5" ht="12.75">
      <c r="A35" s="39" t="s">
        <v>59</v>
      </c>
      <c r="E35" s="40" t="s">
        <v>2411</v>
      </c>
    </row>
    <row r="36" spans="1:5" ht="140.25">
      <c r="A36" t="s">
        <v>61</v>
      </c>
      <c r="E36" s="38" t="s">
        <v>62</v>
      </c>
    </row>
    <row r="37" spans="1:18" ht="12.75" customHeight="1">
      <c r="A37" s="6" t="s">
        <v>49</v>
      </c>
      <c s="6"/>
      <c s="42" t="s">
        <v>32</v>
      </c>
      <c s="6"/>
      <c s="29" t="s">
        <v>63</v>
      </c>
      <c s="6"/>
      <c s="6"/>
      <c s="6"/>
      <c s="43">
        <f>0+Q37</f>
      </c>
      <c s="6"/>
      <c r="O37">
        <f>0+R37</f>
      </c>
      <c r="Q37">
        <f>0+I38+I42+I46+I50+I54+I58+I62+I66+I70+I74+I78+I82+I86+I90+I94+I98+I102+I106+I110+I114+I118+I122+I126+I130+I134+I138+I142+I146+I150+I154+I158+I162+I166+I170+I174+I178+I182+I186+I190+I194+I198+I202+I206+I210+I214+I218+I222+I226+I230+I234+I238+I242+I246+I250+I254+I258+I262+I266+I270+I274+I278+I282+I286+I290+I294+I298+I302+I306+I310+I314+I318+I322+I326+I330</f>
      </c>
      <c>
        <f>0+O38+O42+O46+O50+O54+O58+O62+O66+O70+O74+O78+O82+O86+O90+O94+O98+O102+O106+O110+O114+O118+O122+O126+O130+O134+O138+O142+O146+O150+O154+O158+O162+O166+O170+O174+O178+O182+O186+O190+O194+O198+O202+O206+O210+O214+O218+O222+O226+O230+O234+O238+O242+O246+O250+O254+O258+O262+O266+O270+O274+O278+O282+O286+O290+O294+O298+O302+O306+O310+O314+O318+O322+O326+O330</f>
      </c>
    </row>
    <row r="38" spans="1:16" ht="12.75">
      <c r="A38" s="26" t="s">
        <v>51</v>
      </c>
      <c s="31" t="s">
        <v>117</v>
      </c>
      <c s="31" t="s">
        <v>2412</v>
      </c>
      <c s="26" t="s">
        <v>53</v>
      </c>
      <c s="32" t="s">
        <v>2413</v>
      </c>
      <c s="33" t="s">
        <v>113</v>
      </c>
      <c s="34">
        <v>0.306</v>
      </c>
      <c s="35">
        <v>0</v>
      </c>
      <c s="36">
        <f>ROUND(ROUND(H38,2)*ROUND(G38,3),2)</f>
      </c>
      <c s="33" t="s">
        <v>56</v>
      </c>
      <c r="O38">
        <f>(I38*21)/100</f>
      </c>
      <c t="s">
        <v>26</v>
      </c>
    </row>
    <row r="39" spans="1:5" ht="89.25">
      <c r="A39" s="37" t="s">
        <v>57</v>
      </c>
      <c r="E39" s="38" t="s">
        <v>2414</v>
      </c>
    </row>
    <row r="40" spans="1:5" ht="12.75">
      <c r="A40" s="39" t="s">
        <v>59</v>
      </c>
      <c r="E40" s="40" t="s">
        <v>2415</v>
      </c>
    </row>
    <row r="41" spans="1:5" ht="102">
      <c r="A41" t="s">
        <v>61</v>
      </c>
      <c r="E41" s="38" t="s">
        <v>269</v>
      </c>
    </row>
    <row r="42" spans="1:16" ht="12.75">
      <c r="A42" s="26" t="s">
        <v>51</v>
      </c>
      <c s="31" t="s">
        <v>43</v>
      </c>
      <c s="31" t="s">
        <v>2416</v>
      </c>
      <c s="26" t="s">
        <v>53</v>
      </c>
      <c s="32" t="s">
        <v>2417</v>
      </c>
      <c s="33" t="s">
        <v>290</v>
      </c>
      <c s="34">
        <v>278.208</v>
      </c>
      <c s="35">
        <v>0</v>
      </c>
      <c s="36">
        <f>ROUND(ROUND(H42,2)*ROUND(G42,3),2)</f>
      </c>
      <c s="33" t="s">
        <v>56</v>
      </c>
      <c r="O42">
        <f>(I42*21)/100</f>
      </c>
      <c t="s">
        <v>26</v>
      </c>
    </row>
    <row r="43" spans="1:5" ht="63.75">
      <c r="A43" s="37" t="s">
        <v>57</v>
      </c>
      <c r="E43" s="38" t="s">
        <v>2418</v>
      </c>
    </row>
    <row r="44" spans="1:5" ht="12.75">
      <c r="A44" s="39" t="s">
        <v>59</v>
      </c>
      <c r="E44" s="40" t="s">
        <v>2419</v>
      </c>
    </row>
    <row r="45" spans="1:5" ht="76.5">
      <c r="A45" t="s">
        <v>61</v>
      </c>
      <c r="E45" s="38" t="s">
        <v>293</v>
      </c>
    </row>
    <row r="46" spans="1:16" ht="12.75">
      <c r="A46" s="26" t="s">
        <v>51</v>
      </c>
      <c s="31" t="s">
        <v>45</v>
      </c>
      <c s="31" t="s">
        <v>2416</v>
      </c>
      <c s="26" t="s">
        <v>32</v>
      </c>
      <c s="32" t="s">
        <v>2417</v>
      </c>
      <c s="33" t="s">
        <v>290</v>
      </c>
      <c s="34">
        <v>1710.317</v>
      </c>
      <c s="35">
        <v>0</v>
      </c>
      <c s="36">
        <f>ROUND(ROUND(H46,2)*ROUND(G46,3),2)</f>
      </c>
      <c s="33" t="s">
        <v>56</v>
      </c>
      <c r="O46">
        <f>(I46*21)/100</f>
      </c>
      <c t="s">
        <v>26</v>
      </c>
    </row>
    <row r="47" spans="1:5" ht="76.5">
      <c r="A47" s="37" t="s">
        <v>57</v>
      </c>
      <c r="E47" s="38" t="s">
        <v>2420</v>
      </c>
    </row>
    <row r="48" spans="1:5" ht="38.25">
      <c r="A48" s="39" t="s">
        <v>59</v>
      </c>
      <c r="E48" s="40" t="s">
        <v>2421</v>
      </c>
    </row>
    <row r="49" spans="1:5" ht="76.5">
      <c r="A49" t="s">
        <v>61</v>
      </c>
      <c r="E49" s="38" t="s">
        <v>293</v>
      </c>
    </row>
    <row r="50" spans="1:16" ht="12.75">
      <c r="A50" s="26" t="s">
        <v>51</v>
      </c>
      <c s="31" t="s">
        <v>47</v>
      </c>
      <c s="31" t="s">
        <v>2422</v>
      </c>
      <c s="26" t="s">
        <v>53</v>
      </c>
      <c s="32" t="s">
        <v>2423</v>
      </c>
      <c s="33" t="s">
        <v>113</v>
      </c>
      <c s="34">
        <v>5.672</v>
      </c>
      <c s="35">
        <v>0</v>
      </c>
      <c s="36">
        <f>ROUND(ROUND(H50,2)*ROUND(G50,3),2)</f>
      </c>
      <c s="33" t="s">
        <v>56</v>
      </c>
      <c r="O50">
        <f>(I50*21)/100</f>
      </c>
      <c t="s">
        <v>26</v>
      </c>
    </row>
    <row r="51" spans="1:5" ht="89.25">
      <c r="A51" s="37" t="s">
        <v>57</v>
      </c>
      <c r="E51" s="38" t="s">
        <v>2424</v>
      </c>
    </row>
    <row r="52" spans="1:5" ht="12.75">
      <c r="A52" s="39" t="s">
        <v>59</v>
      </c>
      <c r="E52" s="40" t="s">
        <v>2425</v>
      </c>
    </row>
    <row r="53" spans="1:5" ht="102">
      <c r="A53" t="s">
        <v>61</v>
      </c>
      <c r="E53" s="38" t="s">
        <v>269</v>
      </c>
    </row>
    <row r="54" spans="1:16" ht="12.75">
      <c r="A54" s="26" t="s">
        <v>51</v>
      </c>
      <c s="31" t="s">
        <v>182</v>
      </c>
      <c s="31" t="s">
        <v>2422</v>
      </c>
      <c s="26" t="s">
        <v>32</v>
      </c>
      <c s="32" t="s">
        <v>2423</v>
      </c>
      <c s="33" t="s">
        <v>113</v>
      </c>
      <c s="34">
        <v>2.7</v>
      </c>
      <c s="35">
        <v>0</v>
      </c>
      <c s="36">
        <f>ROUND(ROUND(H54,2)*ROUND(G54,3),2)</f>
      </c>
      <c s="33" t="s">
        <v>56</v>
      </c>
      <c r="O54">
        <f>(I54*21)/100</f>
      </c>
      <c t="s">
        <v>26</v>
      </c>
    </row>
    <row r="55" spans="1:5" ht="76.5">
      <c r="A55" s="37" t="s">
        <v>57</v>
      </c>
      <c r="E55" s="38" t="s">
        <v>2426</v>
      </c>
    </row>
    <row r="56" spans="1:5" ht="12.75">
      <c r="A56" s="39" t="s">
        <v>59</v>
      </c>
      <c r="E56" s="40" t="s">
        <v>2427</v>
      </c>
    </row>
    <row r="57" spans="1:5" ht="102">
      <c r="A57" t="s">
        <v>61</v>
      </c>
      <c r="E57" s="38" t="s">
        <v>269</v>
      </c>
    </row>
    <row r="58" spans="1:16" ht="12.75">
      <c r="A58" s="26" t="s">
        <v>51</v>
      </c>
      <c s="31" t="s">
        <v>188</v>
      </c>
      <c s="31" t="s">
        <v>2422</v>
      </c>
      <c s="26" t="s">
        <v>26</v>
      </c>
      <c s="32" t="s">
        <v>2423</v>
      </c>
      <c s="33" t="s">
        <v>113</v>
      </c>
      <c s="34">
        <v>0.84</v>
      </c>
      <c s="35">
        <v>0</v>
      </c>
      <c s="36">
        <f>ROUND(ROUND(H58,2)*ROUND(G58,3),2)</f>
      </c>
      <c s="33" t="s">
        <v>56</v>
      </c>
      <c r="O58">
        <f>(I58*21)/100</f>
      </c>
      <c t="s">
        <v>26</v>
      </c>
    </row>
    <row r="59" spans="1:5" ht="76.5">
      <c r="A59" s="37" t="s">
        <v>57</v>
      </c>
      <c r="E59" s="38" t="s">
        <v>2428</v>
      </c>
    </row>
    <row r="60" spans="1:5" ht="12.75">
      <c r="A60" s="39" t="s">
        <v>59</v>
      </c>
      <c r="E60" s="40" t="s">
        <v>2429</v>
      </c>
    </row>
    <row r="61" spans="1:5" ht="102">
      <c r="A61" t="s">
        <v>61</v>
      </c>
      <c r="E61" s="38" t="s">
        <v>269</v>
      </c>
    </row>
    <row r="62" spans="1:16" ht="12.75">
      <c r="A62" s="26" t="s">
        <v>51</v>
      </c>
      <c s="31" t="s">
        <v>194</v>
      </c>
      <c s="31" t="s">
        <v>2430</v>
      </c>
      <c s="26" t="s">
        <v>53</v>
      </c>
      <c s="32" t="s">
        <v>2431</v>
      </c>
      <c s="33" t="s">
        <v>113</v>
      </c>
      <c s="34">
        <v>1.944</v>
      </c>
      <c s="35">
        <v>0</v>
      </c>
      <c s="36">
        <f>ROUND(ROUND(H62,2)*ROUND(G62,3),2)</f>
      </c>
      <c s="33" t="s">
        <v>56</v>
      </c>
      <c r="O62">
        <f>(I62*21)/100</f>
      </c>
      <c t="s">
        <v>26</v>
      </c>
    </row>
    <row r="63" spans="1:5" ht="76.5">
      <c r="A63" s="37" t="s">
        <v>57</v>
      </c>
      <c r="E63" s="38" t="s">
        <v>2432</v>
      </c>
    </row>
    <row r="64" spans="1:5" ht="12.75">
      <c r="A64" s="39" t="s">
        <v>59</v>
      </c>
      <c r="E64" s="40" t="s">
        <v>2433</v>
      </c>
    </row>
    <row r="65" spans="1:5" ht="102">
      <c r="A65" t="s">
        <v>61</v>
      </c>
      <c r="E65" s="38" t="s">
        <v>269</v>
      </c>
    </row>
    <row r="66" spans="1:16" ht="12.75">
      <c r="A66" s="26" t="s">
        <v>51</v>
      </c>
      <c s="31" t="s">
        <v>201</v>
      </c>
      <c s="31" t="s">
        <v>2430</v>
      </c>
      <c s="26" t="s">
        <v>32</v>
      </c>
      <c s="32" t="s">
        <v>2431</v>
      </c>
      <c s="33" t="s">
        <v>113</v>
      </c>
      <c s="34">
        <v>1.234</v>
      </c>
      <c s="35">
        <v>0</v>
      </c>
      <c s="36">
        <f>ROUND(ROUND(H66,2)*ROUND(G66,3),2)</f>
      </c>
      <c s="33" t="s">
        <v>56</v>
      </c>
      <c r="O66">
        <f>(I66*21)/100</f>
      </c>
      <c t="s">
        <v>26</v>
      </c>
    </row>
    <row r="67" spans="1:5" ht="89.25">
      <c r="A67" s="37" t="s">
        <v>57</v>
      </c>
      <c r="E67" s="38" t="s">
        <v>2434</v>
      </c>
    </row>
    <row r="68" spans="1:5" ht="12.75">
      <c r="A68" s="39" t="s">
        <v>59</v>
      </c>
      <c r="E68" s="40" t="s">
        <v>2435</v>
      </c>
    </row>
    <row r="69" spans="1:5" ht="102">
      <c r="A69" t="s">
        <v>61</v>
      </c>
      <c r="E69" s="38" t="s">
        <v>269</v>
      </c>
    </row>
    <row r="70" spans="1:16" ht="12.75">
      <c r="A70" s="26" t="s">
        <v>51</v>
      </c>
      <c s="31" t="s">
        <v>281</v>
      </c>
      <c s="31" t="s">
        <v>2430</v>
      </c>
      <c s="26" t="s">
        <v>26</v>
      </c>
      <c s="32" t="s">
        <v>2431</v>
      </c>
      <c s="33" t="s">
        <v>113</v>
      </c>
      <c s="34">
        <v>35.856</v>
      </c>
      <c s="35">
        <v>0</v>
      </c>
      <c s="36">
        <f>ROUND(ROUND(H70,2)*ROUND(G70,3),2)</f>
      </c>
      <c s="33" t="s">
        <v>56</v>
      </c>
      <c r="O70">
        <f>(I70*21)/100</f>
      </c>
      <c t="s">
        <v>26</v>
      </c>
    </row>
    <row r="71" spans="1:5" ht="76.5">
      <c r="A71" s="37" t="s">
        <v>57</v>
      </c>
      <c r="E71" s="38" t="s">
        <v>2436</v>
      </c>
    </row>
    <row r="72" spans="1:5" ht="12.75">
      <c r="A72" s="39" t="s">
        <v>59</v>
      </c>
      <c r="E72" s="40" t="s">
        <v>2437</v>
      </c>
    </row>
    <row r="73" spans="1:5" ht="102">
      <c r="A73" t="s">
        <v>61</v>
      </c>
      <c r="E73" s="38" t="s">
        <v>269</v>
      </c>
    </row>
    <row r="74" spans="1:16" ht="12.75">
      <c r="A74" s="26" t="s">
        <v>51</v>
      </c>
      <c s="31" t="s">
        <v>287</v>
      </c>
      <c s="31" t="s">
        <v>2430</v>
      </c>
      <c s="26" t="s">
        <v>25</v>
      </c>
      <c s="32" t="s">
        <v>2431</v>
      </c>
      <c s="33" t="s">
        <v>113</v>
      </c>
      <c s="34">
        <v>1.296</v>
      </c>
      <c s="35">
        <v>0</v>
      </c>
      <c s="36">
        <f>ROUND(ROUND(H74,2)*ROUND(G74,3),2)</f>
      </c>
      <c s="33" t="s">
        <v>56</v>
      </c>
      <c r="O74">
        <f>(I74*21)/100</f>
      </c>
      <c t="s">
        <v>26</v>
      </c>
    </row>
    <row r="75" spans="1:5" ht="76.5">
      <c r="A75" s="37" t="s">
        <v>57</v>
      </c>
      <c r="E75" s="38" t="s">
        <v>2438</v>
      </c>
    </row>
    <row r="76" spans="1:5" ht="12.75">
      <c r="A76" s="39" t="s">
        <v>59</v>
      </c>
      <c r="E76" s="40" t="s">
        <v>2439</v>
      </c>
    </row>
    <row r="77" spans="1:5" ht="102">
      <c r="A77" t="s">
        <v>61</v>
      </c>
      <c r="E77" s="38" t="s">
        <v>269</v>
      </c>
    </row>
    <row r="78" spans="1:16" ht="12.75">
      <c r="A78" s="26" t="s">
        <v>51</v>
      </c>
      <c s="31" t="s">
        <v>294</v>
      </c>
      <c s="31" t="s">
        <v>2430</v>
      </c>
      <c s="26" t="s">
        <v>36</v>
      </c>
      <c s="32" t="s">
        <v>2431</v>
      </c>
      <c s="33" t="s">
        <v>113</v>
      </c>
      <c s="34">
        <v>6.48</v>
      </c>
      <c s="35">
        <v>0</v>
      </c>
      <c s="36">
        <f>ROUND(ROUND(H78,2)*ROUND(G78,3),2)</f>
      </c>
      <c s="33" t="s">
        <v>56</v>
      </c>
      <c r="O78">
        <f>(I78*21)/100</f>
      </c>
      <c t="s">
        <v>26</v>
      </c>
    </row>
    <row r="79" spans="1:5" ht="76.5">
      <c r="A79" s="37" t="s">
        <v>57</v>
      </c>
      <c r="E79" s="38" t="s">
        <v>2440</v>
      </c>
    </row>
    <row r="80" spans="1:5" ht="12.75">
      <c r="A80" s="39" t="s">
        <v>59</v>
      </c>
      <c r="E80" s="40" t="s">
        <v>2441</v>
      </c>
    </row>
    <row r="81" spans="1:5" ht="102">
      <c r="A81" t="s">
        <v>61</v>
      </c>
      <c r="E81" s="38" t="s">
        <v>269</v>
      </c>
    </row>
    <row r="82" spans="1:16" ht="12.75">
      <c r="A82" s="26" t="s">
        <v>51</v>
      </c>
      <c s="31" t="s">
        <v>299</v>
      </c>
      <c s="31" t="s">
        <v>2430</v>
      </c>
      <c s="26" t="s">
        <v>38</v>
      </c>
      <c s="32" t="s">
        <v>2431</v>
      </c>
      <c s="33" t="s">
        <v>113</v>
      </c>
      <c s="34">
        <v>7.56</v>
      </c>
      <c s="35">
        <v>0</v>
      </c>
      <c s="36">
        <f>ROUND(ROUND(H82,2)*ROUND(G82,3),2)</f>
      </c>
      <c s="33" t="s">
        <v>56</v>
      </c>
      <c r="O82">
        <f>(I82*21)/100</f>
      </c>
      <c t="s">
        <v>26</v>
      </c>
    </row>
    <row r="83" spans="1:5" ht="76.5">
      <c r="A83" s="37" t="s">
        <v>57</v>
      </c>
      <c r="E83" s="38" t="s">
        <v>2442</v>
      </c>
    </row>
    <row r="84" spans="1:5" ht="12.75">
      <c r="A84" s="39" t="s">
        <v>59</v>
      </c>
      <c r="E84" s="40" t="s">
        <v>2443</v>
      </c>
    </row>
    <row r="85" spans="1:5" ht="102">
      <c r="A85" t="s">
        <v>61</v>
      </c>
      <c r="E85" s="38" t="s">
        <v>269</v>
      </c>
    </row>
    <row r="86" spans="1:16" ht="12.75">
      <c r="A86" s="26" t="s">
        <v>51</v>
      </c>
      <c s="31" t="s">
        <v>305</v>
      </c>
      <c s="31" t="s">
        <v>2430</v>
      </c>
      <c s="26" t="s">
        <v>40</v>
      </c>
      <c s="32" t="s">
        <v>2431</v>
      </c>
      <c s="33" t="s">
        <v>113</v>
      </c>
      <c s="34">
        <v>0.9</v>
      </c>
      <c s="35">
        <v>0</v>
      </c>
      <c s="36">
        <f>ROUND(ROUND(H86,2)*ROUND(G86,3),2)</f>
      </c>
      <c s="33" t="s">
        <v>56</v>
      </c>
      <c r="O86">
        <f>(I86*21)/100</f>
      </c>
      <c t="s">
        <v>26</v>
      </c>
    </row>
    <row r="87" spans="1:5" ht="76.5">
      <c r="A87" s="37" t="s">
        <v>57</v>
      </c>
      <c r="E87" s="38" t="s">
        <v>2444</v>
      </c>
    </row>
    <row r="88" spans="1:5" ht="12.75">
      <c r="A88" s="39" t="s">
        <v>59</v>
      </c>
      <c r="E88" s="40" t="s">
        <v>2445</v>
      </c>
    </row>
    <row r="89" spans="1:5" ht="102">
      <c r="A89" t="s">
        <v>61</v>
      </c>
      <c r="E89" s="38" t="s">
        <v>269</v>
      </c>
    </row>
    <row r="90" spans="1:16" ht="25.5">
      <c r="A90" s="26" t="s">
        <v>51</v>
      </c>
      <c s="31" t="s">
        <v>310</v>
      </c>
      <c s="31" t="s">
        <v>270</v>
      </c>
      <c s="26" t="s">
        <v>53</v>
      </c>
      <c s="32" t="s">
        <v>271</v>
      </c>
      <c s="33" t="s">
        <v>113</v>
      </c>
      <c s="34">
        <v>0.153</v>
      </c>
      <c s="35">
        <v>0</v>
      </c>
      <c s="36">
        <f>ROUND(ROUND(H90,2)*ROUND(G90,3),2)</f>
      </c>
      <c s="33" t="s">
        <v>56</v>
      </c>
      <c r="O90">
        <f>(I90*21)/100</f>
      </c>
      <c t="s">
        <v>26</v>
      </c>
    </row>
    <row r="91" spans="1:5" ht="63.75">
      <c r="A91" s="37" t="s">
        <v>57</v>
      </c>
      <c r="E91" s="38" t="s">
        <v>2446</v>
      </c>
    </row>
    <row r="92" spans="1:5" ht="12.75">
      <c r="A92" s="39" t="s">
        <v>59</v>
      </c>
      <c r="E92" s="40" t="s">
        <v>2447</v>
      </c>
    </row>
    <row r="93" spans="1:5" ht="89.25">
      <c r="A93" t="s">
        <v>61</v>
      </c>
      <c r="E93" s="38" t="s">
        <v>274</v>
      </c>
    </row>
    <row r="94" spans="1:16" ht="25.5">
      <c r="A94" s="26" t="s">
        <v>51</v>
      </c>
      <c s="31" t="s">
        <v>313</v>
      </c>
      <c s="31" t="s">
        <v>270</v>
      </c>
      <c s="26" t="s">
        <v>32</v>
      </c>
      <c s="32" t="s">
        <v>271</v>
      </c>
      <c s="33" t="s">
        <v>113</v>
      </c>
      <c s="34">
        <v>4.2</v>
      </c>
      <c s="35">
        <v>0</v>
      </c>
      <c s="36">
        <f>ROUND(ROUND(H94,2)*ROUND(G94,3),2)</f>
      </c>
      <c s="33" t="s">
        <v>56</v>
      </c>
      <c r="O94">
        <f>(I94*21)/100</f>
      </c>
      <c t="s">
        <v>26</v>
      </c>
    </row>
    <row r="95" spans="1:5" ht="76.5">
      <c r="A95" s="37" t="s">
        <v>57</v>
      </c>
      <c r="E95" s="38" t="s">
        <v>2448</v>
      </c>
    </row>
    <row r="96" spans="1:5" ht="12.75">
      <c r="A96" s="39" t="s">
        <v>59</v>
      </c>
      <c r="E96" s="40" t="s">
        <v>2449</v>
      </c>
    </row>
    <row r="97" spans="1:5" ht="89.25">
      <c r="A97" t="s">
        <v>61</v>
      </c>
      <c r="E97" s="38" t="s">
        <v>274</v>
      </c>
    </row>
    <row r="98" spans="1:16" ht="25.5">
      <c r="A98" s="26" t="s">
        <v>51</v>
      </c>
      <c s="31" t="s">
        <v>319</v>
      </c>
      <c s="31" t="s">
        <v>275</v>
      </c>
      <c s="26" t="s">
        <v>53</v>
      </c>
      <c s="32" t="s">
        <v>276</v>
      </c>
      <c s="33" t="s">
        <v>113</v>
      </c>
      <c s="34">
        <v>0.64</v>
      </c>
      <c s="35">
        <v>0</v>
      </c>
      <c s="36">
        <f>ROUND(ROUND(H98,2)*ROUND(G98,3),2)</f>
      </c>
      <c s="33" t="s">
        <v>56</v>
      </c>
      <c r="O98">
        <f>(I98*21)/100</f>
      </c>
      <c t="s">
        <v>26</v>
      </c>
    </row>
    <row r="99" spans="1:5" ht="76.5">
      <c r="A99" s="37" t="s">
        <v>57</v>
      </c>
      <c r="E99" s="38" t="s">
        <v>2450</v>
      </c>
    </row>
    <row r="100" spans="1:5" ht="12.75">
      <c r="A100" s="39" t="s">
        <v>59</v>
      </c>
      <c r="E100" s="40" t="s">
        <v>2451</v>
      </c>
    </row>
    <row r="101" spans="1:5" ht="89.25">
      <c r="A101" t="s">
        <v>61</v>
      </c>
      <c r="E101" s="38" t="s">
        <v>274</v>
      </c>
    </row>
    <row r="102" spans="1:16" ht="12.75">
      <c r="A102" s="26" t="s">
        <v>51</v>
      </c>
      <c s="31" t="s">
        <v>322</v>
      </c>
      <c s="31" t="s">
        <v>800</v>
      </c>
      <c s="26" t="s">
        <v>53</v>
      </c>
      <c s="32" t="s">
        <v>801</v>
      </c>
      <c s="33" t="s">
        <v>113</v>
      </c>
      <c s="34">
        <v>155.55</v>
      </c>
      <c s="35">
        <v>0</v>
      </c>
      <c s="36">
        <f>ROUND(ROUND(H102,2)*ROUND(G102,3),2)</f>
      </c>
      <c s="33" t="s">
        <v>56</v>
      </c>
      <c r="O102">
        <f>(I102*21)/100</f>
      </c>
      <c t="s">
        <v>26</v>
      </c>
    </row>
    <row r="103" spans="1:5" ht="76.5">
      <c r="A103" s="37" t="s">
        <v>57</v>
      </c>
      <c r="E103" s="38" t="s">
        <v>2452</v>
      </c>
    </row>
    <row r="104" spans="1:5" ht="12.75">
      <c r="A104" s="39" t="s">
        <v>59</v>
      </c>
      <c r="E104" s="40" t="s">
        <v>2453</v>
      </c>
    </row>
    <row r="105" spans="1:5" ht="89.25">
      <c r="A105" t="s">
        <v>61</v>
      </c>
      <c r="E105" s="38" t="s">
        <v>274</v>
      </c>
    </row>
    <row r="106" spans="1:16" ht="12.75">
      <c r="A106" s="26" t="s">
        <v>51</v>
      </c>
      <c s="31" t="s">
        <v>325</v>
      </c>
      <c s="31" t="s">
        <v>800</v>
      </c>
      <c s="26" t="s">
        <v>32</v>
      </c>
      <c s="32" t="s">
        <v>801</v>
      </c>
      <c s="33" t="s">
        <v>113</v>
      </c>
      <c s="34">
        <v>0.51</v>
      </c>
      <c s="35">
        <v>0</v>
      </c>
      <c s="36">
        <f>ROUND(ROUND(H106,2)*ROUND(G106,3),2)</f>
      </c>
      <c s="33" t="s">
        <v>56</v>
      </c>
      <c r="O106">
        <f>(I106*21)/100</f>
      </c>
      <c t="s">
        <v>26</v>
      </c>
    </row>
    <row r="107" spans="1:5" ht="89.25">
      <c r="A107" s="37" t="s">
        <v>57</v>
      </c>
      <c r="E107" s="38" t="s">
        <v>2454</v>
      </c>
    </row>
    <row r="108" spans="1:5" ht="12.75">
      <c r="A108" s="39" t="s">
        <v>59</v>
      </c>
      <c r="E108" s="40" t="s">
        <v>2455</v>
      </c>
    </row>
    <row r="109" spans="1:5" ht="89.25">
      <c r="A109" t="s">
        <v>61</v>
      </c>
      <c r="E109" s="38" t="s">
        <v>274</v>
      </c>
    </row>
    <row r="110" spans="1:16" ht="12.75">
      <c r="A110" s="26" t="s">
        <v>51</v>
      </c>
      <c s="31" t="s">
        <v>331</v>
      </c>
      <c s="31" t="s">
        <v>800</v>
      </c>
      <c s="26" t="s">
        <v>26</v>
      </c>
      <c s="32" t="s">
        <v>801</v>
      </c>
      <c s="33" t="s">
        <v>113</v>
      </c>
      <c s="34">
        <v>21</v>
      </c>
      <c s="35">
        <v>0</v>
      </c>
      <c s="36">
        <f>ROUND(ROUND(H110,2)*ROUND(G110,3),2)</f>
      </c>
      <c s="33" t="s">
        <v>56</v>
      </c>
      <c r="O110">
        <f>(I110*21)/100</f>
      </c>
      <c t="s">
        <v>26</v>
      </c>
    </row>
    <row r="111" spans="1:5" ht="89.25">
      <c r="A111" s="37" t="s">
        <v>57</v>
      </c>
      <c r="E111" s="38" t="s">
        <v>2456</v>
      </c>
    </row>
    <row r="112" spans="1:5" ht="12.75">
      <c r="A112" s="39" t="s">
        <v>59</v>
      </c>
      <c r="E112" s="40" t="s">
        <v>2457</v>
      </c>
    </row>
    <row r="113" spans="1:5" ht="89.25">
      <c r="A113" t="s">
        <v>61</v>
      </c>
      <c r="E113" s="38" t="s">
        <v>274</v>
      </c>
    </row>
    <row r="114" spans="1:16" ht="12.75">
      <c r="A114" s="26" t="s">
        <v>51</v>
      </c>
      <c s="31" t="s">
        <v>337</v>
      </c>
      <c s="31" t="s">
        <v>800</v>
      </c>
      <c s="26" t="s">
        <v>25</v>
      </c>
      <c s="32" t="s">
        <v>801</v>
      </c>
      <c s="33" t="s">
        <v>113</v>
      </c>
      <c s="34">
        <v>2.8</v>
      </c>
      <c s="35">
        <v>0</v>
      </c>
      <c s="36">
        <f>ROUND(ROUND(H114,2)*ROUND(G114,3),2)</f>
      </c>
      <c s="33" t="s">
        <v>56</v>
      </c>
      <c r="O114">
        <f>(I114*21)/100</f>
      </c>
      <c t="s">
        <v>26</v>
      </c>
    </row>
    <row r="115" spans="1:5" ht="76.5">
      <c r="A115" s="37" t="s">
        <v>57</v>
      </c>
      <c r="E115" s="38" t="s">
        <v>2458</v>
      </c>
    </row>
    <row r="116" spans="1:5" ht="12.75">
      <c r="A116" s="39" t="s">
        <v>59</v>
      </c>
      <c r="E116" s="40" t="s">
        <v>2459</v>
      </c>
    </row>
    <row r="117" spans="1:5" ht="89.25">
      <c r="A117" t="s">
        <v>61</v>
      </c>
      <c r="E117" s="38" t="s">
        <v>274</v>
      </c>
    </row>
    <row r="118" spans="1:16" ht="25.5">
      <c r="A118" s="26" t="s">
        <v>51</v>
      </c>
      <c s="31" t="s">
        <v>343</v>
      </c>
      <c s="31" t="s">
        <v>2216</v>
      </c>
      <c s="26" t="s">
        <v>53</v>
      </c>
      <c s="32" t="s">
        <v>2217</v>
      </c>
      <c s="33" t="s">
        <v>113</v>
      </c>
      <c s="34">
        <v>1.26</v>
      </c>
      <c s="35">
        <v>0</v>
      </c>
      <c s="36">
        <f>ROUND(ROUND(H118,2)*ROUND(G118,3),2)</f>
      </c>
      <c s="33" t="s">
        <v>56</v>
      </c>
      <c r="O118">
        <f>(I118*21)/100</f>
      </c>
      <c t="s">
        <v>26</v>
      </c>
    </row>
    <row r="119" spans="1:5" ht="76.5">
      <c r="A119" s="37" t="s">
        <v>57</v>
      </c>
      <c r="E119" s="38" t="s">
        <v>2460</v>
      </c>
    </row>
    <row r="120" spans="1:5" ht="12.75">
      <c r="A120" s="39" t="s">
        <v>59</v>
      </c>
      <c r="E120" s="40" t="s">
        <v>2461</v>
      </c>
    </row>
    <row r="121" spans="1:5" ht="89.25">
      <c r="A121" t="s">
        <v>61</v>
      </c>
      <c r="E121" s="38" t="s">
        <v>274</v>
      </c>
    </row>
    <row r="122" spans="1:16" ht="25.5">
      <c r="A122" s="26" t="s">
        <v>51</v>
      </c>
      <c s="31" t="s">
        <v>349</v>
      </c>
      <c s="31" t="s">
        <v>2216</v>
      </c>
      <c s="26" t="s">
        <v>32</v>
      </c>
      <c s="32" t="s">
        <v>2217</v>
      </c>
      <c s="33" t="s">
        <v>113</v>
      </c>
      <c s="34">
        <v>41.48</v>
      </c>
      <c s="35">
        <v>0</v>
      </c>
      <c s="36">
        <f>ROUND(ROUND(H122,2)*ROUND(G122,3),2)</f>
      </c>
      <c s="33" t="s">
        <v>56</v>
      </c>
      <c r="O122">
        <f>(I122*21)/100</f>
      </c>
      <c t="s">
        <v>26</v>
      </c>
    </row>
    <row r="123" spans="1:5" ht="76.5">
      <c r="A123" s="37" t="s">
        <v>57</v>
      </c>
      <c r="E123" s="38" t="s">
        <v>2462</v>
      </c>
    </row>
    <row r="124" spans="1:5" ht="12.75">
      <c r="A124" s="39" t="s">
        <v>59</v>
      </c>
      <c r="E124" s="40" t="s">
        <v>2463</v>
      </c>
    </row>
    <row r="125" spans="1:5" ht="89.25">
      <c r="A125" t="s">
        <v>61</v>
      </c>
      <c r="E125" s="38" t="s">
        <v>274</v>
      </c>
    </row>
    <row r="126" spans="1:16" ht="25.5">
      <c r="A126" s="26" t="s">
        <v>51</v>
      </c>
      <c s="31" t="s">
        <v>355</v>
      </c>
      <c s="31" t="s">
        <v>282</v>
      </c>
      <c s="26" t="s">
        <v>53</v>
      </c>
      <c s="32" t="s">
        <v>283</v>
      </c>
      <c s="33" t="s">
        <v>126</v>
      </c>
      <c s="34">
        <v>303.2</v>
      </c>
      <c s="35">
        <v>0</v>
      </c>
      <c s="36">
        <f>ROUND(ROUND(H126,2)*ROUND(G126,3),2)</f>
      </c>
      <c s="33" t="s">
        <v>56</v>
      </c>
      <c r="O126">
        <f>(I126*21)/100</f>
      </c>
      <c t="s">
        <v>26</v>
      </c>
    </row>
    <row r="127" spans="1:5" ht="89.25">
      <c r="A127" s="37" t="s">
        <v>57</v>
      </c>
      <c r="E127" s="38" t="s">
        <v>2464</v>
      </c>
    </row>
    <row r="128" spans="1:5" ht="51">
      <c r="A128" s="39" t="s">
        <v>59</v>
      </c>
      <c r="E128" s="40" t="s">
        <v>2465</v>
      </c>
    </row>
    <row r="129" spans="1:5" ht="102">
      <c r="A129" t="s">
        <v>61</v>
      </c>
      <c r="E129" s="38" t="s">
        <v>286</v>
      </c>
    </row>
    <row r="130" spans="1:16" ht="25.5">
      <c r="A130" s="26" t="s">
        <v>51</v>
      </c>
      <c s="31" t="s">
        <v>361</v>
      </c>
      <c s="31" t="s">
        <v>282</v>
      </c>
      <c s="26" t="s">
        <v>32</v>
      </c>
      <c s="32" t="s">
        <v>283</v>
      </c>
      <c s="33" t="s">
        <v>126</v>
      </c>
      <c s="34">
        <v>36.2</v>
      </c>
      <c s="35">
        <v>0</v>
      </c>
      <c s="36">
        <f>ROUND(ROUND(H130,2)*ROUND(G130,3),2)</f>
      </c>
      <c s="33" t="s">
        <v>56</v>
      </c>
      <c r="O130">
        <f>(I130*21)/100</f>
      </c>
      <c t="s">
        <v>26</v>
      </c>
    </row>
    <row r="131" spans="1:5" ht="63.75">
      <c r="A131" s="37" t="s">
        <v>57</v>
      </c>
      <c r="E131" s="38" t="s">
        <v>2466</v>
      </c>
    </row>
    <row r="132" spans="1:5" ht="12.75">
      <c r="A132" s="39" t="s">
        <v>59</v>
      </c>
      <c r="E132" s="40" t="s">
        <v>2467</v>
      </c>
    </row>
    <row r="133" spans="1:5" ht="102">
      <c r="A133" t="s">
        <v>61</v>
      </c>
      <c r="E133" s="38" t="s">
        <v>286</v>
      </c>
    </row>
    <row r="134" spans="1:16" ht="25.5">
      <c r="A134" s="26" t="s">
        <v>51</v>
      </c>
      <c s="31" t="s">
        <v>367</v>
      </c>
      <c s="31" t="s">
        <v>288</v>
      </c>
      <c s="26" t="s">
        <v>53</v>
      </c>
      <c s="32" t="s">
        <v>289</v>
      </c>
      <c s="33" t="s">
        <v>290</v>
      </c>
      <c s="34">
        <v>19.665</v>
      </c>
      <c s="35">
        <v>0</v>
      </c>
      <c s="36">
        <f>ROUND(ROUND(H134,2)*ROUND(G134,3),2)</f>
      </c>
      <c s="33" t="s">
        <v>56</v>
      </c>
      <c r="O134">
        <f>(I134*21)/100</f>
      </c>
      <c t="s">
        <v>26</v>
      </c>
    </row>
    <row r="135" spans="1:5" ht="76.5">
      <c r="A135" s="37" t="s">
        <v>57</v>
      </c>
      <c r="E135" s="38" t="s">
        <v>2468</v>
      </c>
    </row>
    <row r="136" spans="1:5" ht="38.25">
      <c r="A136" s="39" t="s">
        <v>59</v>
      </c>
      <c r="E136" s="40" t="s">
        <v>2469</v>
      </c>
    </row>
    <row r="137" spans="1:5" ht="76.5">
      <c r="A137" t="s">
        <v>61</v>
      </c>
      <c r="E137" s="38" t="s">
        <v>293</v>
      </c>
    </row>
    <row r="138" spans="1:16" ht="25.5">
      <c r="A138" s="26" t="s">
        <v>51</v>
      </c>
      <c s="31" t="s">
        <v>373</v>
      </c>
      <c s="31" t="s">
        <v>288</v>
      </c>
      <c s="26" t="s">
        <v>32</v>
      </c>
      <c s="32" t="s">
        <v>289</v>
      </c>
      <c s="33" t="s">
        <v>290</v>
      </c>
      <c s="34">
        <v>113.7</v>
      </c>
      <c s="35">
        <v>0</v>
      </c>
      <c s="36">
        <f>ROUND(ROUND(H138,2)*ROUND(G138,3),2)</f>
      </c>
      <c s="33" t="s">
        <v>56</v>
      </c>
      <c r="O138">
        <f>(I138*21)/100</f>
      </c>
      <c t="s">
        <v>26</v>
      </c>
    </row>
    <row r="139" spans="1:5" ht="102">
      <c r="A139" s="37" t="s">
        <v>57</v>
      </c>
      <c r="E139" s="38" t="s">
        <v>2470</v>
      </c>
    </row>
    <row r="140" spans="1:5" ht="63.75">
      <c r="A140" s="39" t="s">
        <v>59</v>
      </c>
      <c r="E140" s="40" t="s">
        <v>2471</v>
      </c>
    </row>
    <row r="141" spans="1:5" ht="76.5">
      <c r="A141" t="s">
        <v>61</v>
      </c>
      <c r="E141" s="38" t="s">
        <v>293</v>
      </c>
    </row>
    <row r="142" spans="1:16" ht="12.75">
      <c r="A142" s="26" t="s">
        <v>51</v>
      </c>
      <c s="31" t="s">
        <v>379</v>
      </c>
      <c s="31" t="s">
        <v>804</v>
      </c>
      <c s="26" t="s">
        <v>53</v>
      </c>
      <c s="32" t="s">
        <v>805</v>
      </c>
      <c s="33" t="s">
        <v>126</v>
      </c>
      <c s="34">
        <v>36.3</v>
      </c>
      <c s="35">
        <v>0</v>
      </c>
      <c s="36">
        <f>ROUND(ROUND(H142,2)*ROUND(G142,3),2)</f>
      </c>
      <c s="33" t="s">
        <v>56</v>
      </c>
      <c r="O142">
        <f>(I142*21)/100</f>
      </c>
      <c t="s">
        <v>26</v>
      </c>
    </row>
    <row r="143" spans="1:5" ht="76.5">
      <c r="A143" s="37" t="s">
        <v>57</v>
      </c>
      <c r="E143" s="38" t="s">
        <v>2472</v>
      </c>
    </row>
    <row r="144" spans="1:5" ht="12.75">
      <c r="A144" s="39" t="s">
        <v>59</v>
      </c>
      <c r="E144" s="40" t="s">
        <v>2473</v>
      </c>
    </row>
    <row r="145" spans="1:5" ht="102">
      <c r="A145" t="s">
        <v>61</v>
      </c>
      <c r="E145" s="38" t="s">
        <v>286</v>
      </c>
    </row>
    <row r="146" spans="1:16" ht="12.75">
      <c r="A146" s="26" t="s">
        <v>51</v>
      </c>
      <c s="31" t="s">
        <v>383</v>
      </c>
      <c s="31" t="s">
        <v>804</v>
      </c>
      <c s="26" t="s">
        <v>32</v>
      </c>
      <c s="32" t="s">
        <v>805</v>
      </c>
      <c s="33" t="s">
        <v>126</v>
      </c>
      <c s="34">
        <v>15.6</v>
      </c>
      <c s="35">
        <v>0</v>
      </c>
      <c s="36">
        <f>ROUND(ROUND(H146,2)*ROUND(G146,3),2)</f>
      </c>
      <c s="33" t="s">
        <v>56</v>
      </c>
      <c r="O146">
        <f>(I146*21)/100</f>
      </c>
      <c t="s">
        <v>26</v>
      </c>
    </row>
    <row r="147" spans="1:5" ht="76.5">
      <c r="A147" s="37" t="s">
        <v>57</v>
      </c>
      <c r="E147" s="38" t="s">
        <v>2474</v>
      </c>
    </row>
    <row r="148" spans="1:5" ht="25.5">
      <c r="A148" s="39" t="s">
        <v>59</v>
      </c>
      <c r="E148" s="40" t="s">
        <v>2475</v>
      </c>
    </row>
    <row r="149" spans="1:5" ht="102">
      <c r="A149" t="s">
        <v>61</v>
      </c>
      <c r="E149" s="38" t="s">
        <v>286</v>
      </c>
    </row>
    <row r="150" spans="1:16" ht="12.75">
      <c r="A150" s="26" t="s">
        <v>51</v>
      </c>
      <c s="31" t="s">
        <v>389</v>
      </c>
      <c s="31" t="s">
        <v>804</v>
      </c>
      <c s="26" t="s">
        <v>26</v>
      </c>
      <c s="32" t="s">
        <v>805</v>
      </c>
      <c s="33" t="s">
        <v>126</v>
      </c>
      <c s="34">
        <v>148.1</v>
      </c>
      <c s="35">
        <v>0</v>
      </c>
      <c s="36">
        <f>ROUND(ROUND(H150,2)*ROUND(G150,3),2)</f>
      </c>
      <c s="33" t="s">
        <v>56</v>
      </c>
      <c r="O150">
        <f>(I150*21)/100</f>
      </c>
      <c t="s">
        <v>26</v>
      </c>
    </row>
    <row r="151" spans="1:5" ht="76.5">
      <c r="A151" s="37" t="s">
        <v>57</v>
      </c>
      <c r="E151" s="38" t="s">
        <v>2476</v>
      </c>
    </row>
    <row r="152" spans="1:5" ht="12.75">
      <c r="A152" s="39" t="s">
        <v>59</v>
      </c>
      <c r="E152" s="40" t="s">
        <v>2477</v>
      </c>
    </row>
    <row r="153" spans="1:5" ht="102">
      <c r="A153" t="s">
        <v>61</v>
      </c>
      <c r="E153" s="38" t="s">
        <v>286</v>
      </c>
    </row>
    <row r="154" spans="1:16" ht="12.75">
      <c r="A154" s="26" t="s">
        <v>51</v>
      </c>
      <c s="31" t="s">
        <v>395</v>
      </c>
      <c s="31" t="s">
        <v>804</v>
      </c>
      <c s="26" t="s">
        <v>25</v>
      </c>
      <c s="32" t="s">
        <v>805</v>
      </c>
      <c s="33" t="s">
        <v>126</v>
      </c>
      <c s="34">
        <v>29.7</v>
      </c>
      <c s="35">
        <v>0</v>
      </c>
      <c s="36">
        <f>ROUND(ROUND(H154,2)*ROUND(G154,3),2)</f>
      </c>
      <c s="33" t="s">
        <v>56</v>
      </c>
      <c r="O154">
        <f>(I154*21)/100</f>
      </c>
      <c t="s">
        <v>26</v>
      </c>
    </row>
    <row r="155" spans="1:5" ht="76.5">
      <c r="A155" s="37" t="s">
        <v>57</v>
      </c>
      <c r="E155" s="38" t="s">
        <v>2478</v>
      </c>
    </row>
    <row r="156" spans="1:5" ht="12.75">
      <c r="A156" s="39" t="s">
        <v>59</v>
      </c>
      <c r="E156" s="40" t="s">
        <v>2479</v>
      </c>
    </row>
    <row r="157" spans="1:5" ht="102">
      <c r="A157" t="s">
        <v>61</v>
      </c>
      <c r="E157" s="38" t="s">
        <v>286</v>
      </c>
    </row>
    <row r="158" spans="1:16" ht="12.75">
      <c r="A158" s="26" t="s">
        <v>51</v>
      </c>
      <c s="31" t="s">
        <v>400</v>
      </c>
      <c s="31" t="s">
        <v>804</v>
      </c>
      <c s="26" t="s">
        <v>36</v>
      </c>
      <c s="32" t="s">
        <v>805</v>
      </c>
      <c s="33" t="s">
        <v>126</v>
      </c>
      <c s="34">
        <v>288.1</v>
      </c>
      <c s="35">
        <v>0</v>
      </c>
      <c s="36">
        <f>ROUND(ROUND(H158,2)*ROUND(G158,3),2)</f>
      </c>
      <c s="33" t="s">
        <v>56</v>
      </c>
      <c r="O158">
        <f>(I158*21)/100</f>
      </c>
      <c t="s">
        <v>26</v>
      </c>
    </row>
    <row r="159" spans="1:5" ht="76.5">
      <c r="A159" s="37" t="s">
        <v>57</v>
      </c>
      <c r="E159" s="38" t="s">
        <v>2480</v>
      </c>
    </row>
    <row r="160" spans="1:5" ht="12.75">
      <c r="A160" s="39" t="s">
        <v>59</v>
      </c>
      <c r="E160" s="40" t="s">
        <v>2481</v>
      </c>
    </row>
    <row r="161" spans="1:5" ht="102">
      <c r="A161" t="s">
        <v>61</v>
      </c>
      <c r="E161" s="38" t="s">
        <v>286</v>
      </c>
    </row>
    <row r="162" spans="1:16" ht="12.75">
      <c r="A162" s="26" t="s">
        <v>51</v>
      </c>
      <c s="31" t="s">
        <v>406</v>
      </c>
      <c s="31" t="s">
        <v>804</v>
      </c>
      <c s="26" t="s">
        <v>38</v>
      </c>
      <c s="32" t="s">
        <v>805</v>
      </c>
      <c s="33" t="s">
        <v>126</v>
      </c>
      <c s="34">
        <v>7.4</v>
      </c>
      <c s="35">
        <v>0</v>
      </c>
      <c s="36">
        <f>ROUND(ROUND(H162,2)*ROUND(G162,3),2)</f>
      </c>
      <c s="33" t="s">
        <v>56</v>
      </c>
      <c r="O162">
        <f>(I162*21)/100</f>
      </c>
      <c t="s">
        <v>26</v>
      </c>
    </row>
    <row r="163" spans="1:5" ht="89.25">
      <c r="A163" s="37" t="s">
        <v>57</v>
      </c>
      <c r="E163" s="38" t="s">
        <v>2482</v>
      </c>
    </row>
    <row r="164" spans="1:5" ht="38.25">
      <c r="A164" s="39" t="s">
        <v>59</v>
      </c>
      <c r="E164" s="40" t="s">
        <v>2483</v>
      </c>
    </row>
    <row r="165" spans="1:5" ht="102">
      <c r="A165" t="s">
        <v>61</v>
      </c>
      <c r="E165" s="38" t="s">
        <v>286</v>
      </c>
    </row>
    <row r="166" spans="1:16" ht="12.75">
      <c r="A166" s="26" t="s">
        <v>51</v>
      </c>
      <c s="31" t="s">
        <v>412</v>
      </c>
      <c s="31" t="s">
        <v>808</v>
      </c>
      <c s="26" t="s">
        <v>53</v>
      </c>
      <c s="32" t="s">
        <v>809</v>
      </c>
      <c s="33" t="s">
        <v>290</v>
      </c>
      <c s="34">
        <v>5.772</v>
      </c>
      <c s="35">
        <v>0</v>
      </c>
      <c s="36">
        <f>ROUND(ROUND(H166,2)*ROUND(G166,3),2)</f>
      </c>
      <c s="33" t="s">
        <v>56</v>
      </c>
      <c r="O166">
        <f>(I166*21)/100</f>
      </c>
      <c t="s">
        <v>26</v>
      </c>
    </row>
    <row r="167" spans="1:5" ht="76.5">
      <c r="A167" s="37" t="s">
        <v>57</v>
      </c>
      <c r="E167" s="38" t="s">
        <v>2484</v>
      </c>
    </row>
    <row r="168" spans="1:5" ht="38.25">
      <c r="A168" s="39" t="s">
        <v>59</v>
      </c>
      <c r="E168" s="40" t="s">
        <v>2485</v>
      </c>
    </row>
    <row r="169" spans="1:5" ht="76.5">
      <c r="A169" t="s">
        <v>61</v>
      </c>
      <c r="E169" s="38" t="s">
        <v>293</v>
      </c>
    </row>
    <row r="170" spans="1:16" ht="12.75">
      <c r="A170" s="26" t="s">
        <v>51</v>
      </c>
      <c s="31" t="s">
        <v>417</v>
      </c>
      <c s="31" t="s">
        <v>808</v>
      </c>
      <c s="26" t="s">
        <v>32</v>
      </c>
      <c s="32" t="s">
        <v>809</v>
      </c>
      <c s="33" t="s">
        <v>290</v>
      </c>
      <c s="34">
        <v>599.248</v>
      </c>
      <c s="35">
        <v>0</v>
      </c>
      <c s="36">
        <f>ROUND(ROUND(H170,2)*ROUND(G170,3),2)</f>
      </c>
      <c s="33" t="s">
        <v>56</v>
      </c>
      <c r="O170">
        <f>(I170*21)/100</f>
      </c>
      <c t="s">
        <v>26</v>
      </c>
    </row>
    <row r="171" spans="1:5" ht="63.75">
      <c r="A171" s="37" t="s">
        <v>57</v>
      </c>
      <c r="E171" s="38" t="s">
        <v>2486</v>
      </c>
    </row>
    <row r="172" spans="1:5" ht="12.75">
      <c r="A172" s="39" t="s">
        <v>59</v>
      </c>
      <c r="E172" s="40" t="s">
        <v>2487</v>
      </c>
    </row>
    <row r="173" spans="1:5" ht="76.5">
      <c r="A173" t="s">
        <v>61</v>
      </c>
      <c r="E173" s="38" t="s">
        <v>293</v>
      </c>
    </row>
    <row r="174" spans="1:16" ht="12.75">
      <c r="A174" s="26" t="s">
        <v>51</v>
      </c>
      <c s="31" t="s">
        <v>423</v>
      </c>
      <c s="31" t="s">
        <v>808</v>
      </c>
      <c s="26" t="s">
        <v>26</v>
      </c>
      <c s="32" t="s">
        <v>809</v>
      </c>
      <c s="33" t="s">
        <v>290</v>
      </c>
      <c s="34">
        <v>35.583</v>
      </c>
      <c s="35">
        <v>0</v>
      </c>
      <c s="36">
        <f>ROUND(ROUND(H174,2)*ROUND(G174,3),2)</f>
      </c>
      <c s="33" t="s">
        <v>56</v>
      </c>
      <c r="O174">
        <f>(I174*21)/100</f>
      </c>
      <c t="s">
        <v>26</v>
      </c>
    </row>
    <row r="175" spans="1:5" ht="63.75">
      <c r="A175" s="37" t="s">
        <v>57</v>
      </c>
      <c r="E175" s="38" t="s">
        <v>2488</v>
      </c>
    </row>
    <row r="176" spans="1:5" ht="12.75">
      <c r="A176" s="39" t="s">
        <v>59</v>
      </c>
      <c r="E176" s="40" t="s">
        <v>2489</v>
      </c>
    </row>
    <row r="177" spans="1:5" ht="76.5">
      <c r="A177" t="s">
        <v>61</v>
      </c>
      <c r="E177" s="38" t="s">
        <v>293</v>
      </c>
    </row>
    <row r="178" spans="1:16" ht="12.75">
      <c r="A178" s="26" t="s">
        <v>51</v>
      </c>
      <c s="31" t="s">
        <v>429</v>
      </c>
      <c s="31" t="s">
        <v>808</v>
      </c>
      <c s="26" t="s">
        <v>25</v>
      </c>
      <c s="32" t="s">
        <v>809</v>
      </c>
      <c s="33" t="s">
        <v>290</v>
      </c>
      <c s="34">
        <v>473.162</v>
      </c>
      <c s="35">
        <v>0</v>
      </c>
      <c s="36">
        <f>ROUND(ROUND(H178,2)*ROUND(G178,3),2)</f>
      </c>
      <c s="33" t="s">
        <v>56</v>
      </c>
      <c r="O178">
        <f>(I178*21)/100</f>
      </c>
      <c t="s">
        <v>26</v>
      </c>
    </row>
    <row r="179" spans="1:5" ht="63.75">
      <c r="A179" s="37" t="s">
        <v>57</v>
      </c>
      <c r="E179" s="38" t="s">
        <v>2490</v>
      </c>
    </row>
    <row r="180" spans="1:5" ht="12.75">
      <c r="A180" s="39" t="s">
        <v>59</v>
      </c>
      <c r="E180" s="40" t="s">
        <v>2491</v>
      </c>
    </row>
    <row r="181" spans="1:5" ht="76.5">
      <c r="A181" t="s">
        <v>61</v>
      </c>
      <c r="E181" s="38" t="s">
        <v>293</v>
      </c>
    </row>
    <row r="182" spans="1:16" ht="12.75">
      <c r="A182" s="26" t="s">
        <v>51</v>
      </c>
      <c s="31" t="s">
        <v>435</v>
      </c>
      <c s="31" t="s">
        <v>808</v>
      </c>
      <c s="26" t="s">
        <v>36</v>
      </c>
      <c s="32" t="s">
        <v>809</v>
      </c>
      <c s="33" t="s">
        <v>290</v>
      </c>
      <c s="34">
        <v>9.126</v>
      </c>
      <c s="35">
        <v>0</v>
      </c>
      <c s="36">
        <f>ROUND(ROUND(H182,2)*ROUND(G182,3),2)</f>
      </c>
      <c s="33" t="s">
        <v>56</v>
      </c>
      <c r="O182">
        <f>(I182*21)/100</f>
      </c>
      <c t="s">
        <v>26</v>
      </c>
    </row>
    <row r="183" spans="1:5" ht="76.5">
      <c r="A183" s="37" t="s">
        <v>57</v>
      </c>
      <c r="E183" s="38" t="s">
        <v>2492</v>
      </c>
    </row>
    <row r="184" spans="1:5" ht="25.5">
      <c r="A184" s="39" t="s">
        <v>59</v>
      </c>
      <c r="E184" s="40" t="s">
        <v>2493</v>
      </c>
    </row>
    <row r="185" spans="1:5" ht="76.5">
      <c r="A185" t="s">
        <v>61</v>
      </c>
      <c r="E185" s="38" t="s">
        <v>293</v>
      </c>
    </row>
    <row r="186" spans="1:16" ht="12.75">
      <c r="A186" s="26" t="s">
        <v>51</v>
      </c>
      <c s="31" t="s">
        <v>437</v>
      </c>
      <c s="31" t="s">
        <v>808</v>
      </c>
      <c s="26" t="s">
        <v>38</v>
      </c>
      <c s="32" t="s">
        <v>809</v>
      </c>
      <c s="33" t="s">
        <v>290</v>
      </c>
      <c s="34">
        <v>56.628</v>
      </c>
      <c s="35">
        <v>0</v>
      </c>
      <c s="36">
        <f>ROUND(ROUND(H186,2)*ROUND(G186,3),2)</f>
      </c>
      <c s="33" t="s">
        <v>56</v>
      </c>
      <c r="O186">
        <f>(I186*21)/100</f>
      </c>
      <c t="s">
        <v>26</v>
      </c>
    </row>
    <row r="187" spans="1:5" ht="63.75">
      <c r="A187" s="37" t="s">
        <v>57</v>
      </c>
      <c r="E187" s="38" t="s">
        <v>2494</v>
      </c>
    </row>
    <row r="188" spans="1:5" ht="12.75">
      <c r="A188" s="39" t="s">
        <v>59</v>
      </c>
      <c r="E188" s="40" t="s">
        <v>2495</v>
      </c>
    </row>
    <row r="189" spans="1:5" ht="76.5">
      <c r="A189" t="s">
        <v>61</v>
      </c>
      <c r="E189" s="38" t="s">
        <v>293</v>
      </c>
    </row>
    <row r="190" spans="1:16" ht="12.75">
      <c r="A190" s="26" t="s">
        <v>51</v>
      </c>
      <c s="31" t="s">
        <v>443</v>
      </c>
      <c s="31" t="s">
        <v>808</v>
      </c>
      <c s="26" t="s">
        <v>40</v>
      </c>
      <c s="32" t="s">
        <v>809</v>
      </c>
      <c s="33" t="s">
        <v>290</v>
      </c>
      <c s="34">
        <v>473.162</v>
      </c>
      <c s="35">
        <v>0</v>
      </c>
      <c s="36">
        <f>ROUND(ROUND(H190,2)*ROUND(G190,3),2)</f>
      </c>
      <c s="33" t="s">
        <v>56</v>
      </c>
      <c r="O190">
        <f>(I190*21)/100</f>
      </c>
      <c t="s">
        <v>26</v>
      </c>
    </row>
    <row r="191" spans="1:5" ht="63.75">
      <c r="A191" s="37" t="s">
        <v>57</v>
      </c>
      <c r="E191" s="38" t="s">
        <v>2496</v>
      </c>
    </row>
    <row r="192" spans="1:5" ht="12.75">
      <c r="A192" s="39" t="s">
        <v>59</v>
      </c>
      <c r="E192" s="40" t="s">
        <v>2497</v>
      </c>
    </row>
    <row r="193" spans="1:5" ht="76.5">
      <c r="A193" t="s">
        <v>61</v>
      </c>
      <c r="E193" s="38" t="s">
        <v>293</v>
      </c>
    </row>
    <row r="194" spans="1:16" ht="12.75">
      <c r="A194" s="26" t="s">
        <v>51</v>
      </c>
      <c s="31" t="s">
        <v>447</v>
      </c>
      <c s="31" t="s">
        <v>808</v>
      </c>
      <c s="26" t="s">
        <v>110</v>
      </c>
      <c s="32" t="s">
        <v>809</v>
      </c>
      <c s="33" t="s">
        <v>290</v>
      </c>
      <c s="34">
        <v>599.248</v>
      </c>
      <c s="35">
        <v>0</v>
      </c>
      <c s="36">
        <f>ROUND(ROUND(H194,2)*ROUND(G194,3),2)</f>
      </c>
      <c s="33" t="s">
        <v>56</v>
      </c>
      <c r="O194">
        <f>(I194*21)/100</f>
      </c>
      <c t="s">
        <v>26</v>
      </c>
    </row>
    <row r="195" spans="1:5" ht="76.5">
      <c r="A195" s="37" t="s">
        <v>57</v>
      </c>
      <c r="E195" s="38" t="s">
        <v>2498</v>
      </c>
    </row>
    <row r="196" spans="1:5" ht="38.25">
      <c r="A196" s="39" t="s">
        <v>59</v>
      </c>
      <c r="E196" s="40" t="s">
        <v>2499</v>
      </c>
    </row>
    <row r="197" spans="1:5" ht="76.5">
      <c r="A197" t="s">
        <v>61</v>
      </c>
      <c r="E197" s="38" t="s">
        <v>293</v>
      </c>
    </row>
    <row r="198" spans="1:16" ht="12.75">
      <c r="A198" s="26" t="s">
        <v>51</v>
      </c>
      <c s="31" t="s">
        <v>453</v>
      </c>
      <c s="31" t="s">
        <v>808</v>
      </c>
      <c s="26" t="s">
        <v>117</v>
      </c>
      <c s="32" t="s">
        <v>809</v>
      </c>
      <c s="33" t="s">
        <v>290</v>
      </c>
      <c s="34">
        <v>56.628</v>
      </c>
      <c s="35">
        <v>0</v>
      </c>
      <c s="36">
        <f>ROUND(ROUND(H198,2)*ROUND(G198,3),2)</f>
      </c>
      <c s="33" t="s">
        <v>56</v>
      </c>
      <c r="O198">
        <f>(I198*21)/100</f>
      </c>
      <c t="s">
        <v>26</v>
      </c>
    </row>
    <row r="199" spans="1:5" ht="63.75">
      <c r="A199" s="37" t="s">
        <v>57</v>
      </c>
      <c r="E199" s="38" t="s">
        <v>2500</v>
      </c>
    </row>
    <row r="200" spans="1:5" ht="12.75">
      <c r="A200" s="39" t="s">
        <v>59</v>
      </c>
      <c r="E200" s="40" t="s">
        <v>2501</v>
      </c>
    </row>
    <row r="201" spans="1:5" ht="76.5">
      <c r="A201" t="s">
        <v>61</v>
      </c>
      <c r="E201" s="38" t="s">
        <v>293</v>
      </c>
    </row>
    <row r="202" spans="1:16" ht="12.75">
      <c r="A202" s="26" t="s">
        <v>51</v>
      </c>
      <c s="31" t="s">
        <v>459</v>
      </c>
      <c s="31" t="s">
        <v>2234</v>
      </c>
      <c s="26" t="s">
        <v>53</v>
      </c>
      <c s="32" t="s">
        <v>2235</v>
      </c>
      <c s="33" t="s">
        <v>290</v>
      </c>
      <c s="34">
        <v>10.881</v>
      </c>
      <c s="35">
        <v>0</v>
      </c>
      <c s="36">
        <f>ROUND(ROUND(H202,2)*ROUND(G202,3),2)</f>
      </c>
      <c s="33" t="s">
        <v>56</v>
      </c>
      <c r="O202">
        <f>(I202*21)/100</f>
      </c>
      <c t="s">
        <v>26</v>
      </c>
    </row>
    <row r="203" spans="1:5" ht="63.75">
      <c r="A203" s="37" t="s">
        <v>57</v>
      </c>
      <c r="E203" s="38" t="s">
        <v>2502</v>
      </c>
    </row>
    <row r="204" spans="1:5" ht="12.75">
      <c r="A204" s="39" t="s">
        <v>59</v>
      </c>
      <c r="E204" s="40" t="s">
        <v>2503</v>
      </c>
    </row>
    <row r="205" spans="1:5" ht="76.5">
      <c r="A205" t="s">
        <v>61</v>
      </c>
      <c r="E205" s="38" t="s">
        <v>293</v>
      </c>
    </row>
    <row r="206" spans="1:16" ht="12.75">
      <c r="A206" s="26" t="s">
        <v>51</v>
      </c>
      <c s="31" t="s">
        <v>464</v>
      </c>
      <c s="31" t="s">
        <v>2242</v>
      </c>
      <c s="26" t="s">
        <v>53</v>
      </c>
      <c s="32" t="s">
        <v>2243</v>
      </c>
      <c s="33" t="s">
        <v>126</v>
      </c>
      <c s="34">
        <v>8.37</v>
      </c>
      <c s="35">
        <v>0</v>
      </c>
      <c s="36">
        <f>ROUND(ROUND(H206,2)*ROUND(G206,3),2)</f>
      </c>
      <c s="33" t="s">
        <v>56</v>
      </c>
      <c r="O206">
        <f>(I206*21)/100</f>
      </c>
      <c t="s">
        <v>26</v>
      </c>
    </row>
    <row r="207" spans="1:5" ht="89.25">
      <c r="A207" s="37" t="s">
        <v>57</v>
      </c>
      <c r="E207" s="38" t="s">
        <v>2504</v>
      </c>
    </row>
    <row r="208" spans="1:5" ht="12.75">
      <c r="A208" s="39" t="s">
        <v>59</v>
      </c>
      <c r="E208" s="40" t="s">
        <v>2505</v>
      </c>
    </row>
    <row r="209" spans="1:5" ht="102">
      <c r="A209" t="s">
        <v>61</v>
      </c>
      <c r="E209" s="38" t="s">
        <v>286</v>
      </c>
    </row>
    <row r="210" spans="1:16" ht="12.75">
      <c r="A210" s="26" t="s">
        <v>51</v>
      </c>
      <c s="31" t="s">
        <v>470</v>
      </c>
      <c s="31" t="s">
        <v>2242</v>
      </c>
      <c s="26" t="s">
        <v>32</v>
      </c>
      <c s="32" t="s">
        <v>2243</v>
      </c>
      <c s="33" t="s">
        <v>126</v>
      </c>
      <c s="34">
        <v>0.93</v>
      </c>
      <c s="35">
        <v>0</v>
      </c>
      <c s="36">
        <f>ROUND(ROUND(H210,2)*ROUND(G210,3),2)</f>
      </c>
      <c s="33" t="s">
        <v>56</v>
      </c>
      <c r="O210">
        <f>(I210*21)/100</f>
      </c>
      <c t="s">
        <v>26</v>
      </c>
    </row>
    <row r="211" spans="1:5" ht="76.5">
      <c r="A211" s="37" t="s">
        <v>57</v>
      </c>
      <c r="E211" s="38" t="s">
        <v>2506</v>
      </c>
    </row>
    <row r="212" spans="1:5" ht="12.75">
      <c r="A212" s="39" t="s">
        <v>59</v>
      </c>
      <c r="E212" s="40" t="s">
        <v>2507</v>
      </c>
    </row>
    <row r="213" spans="1:5" ht="102">
      <c r="A213" t="s">
        <v>61</v>
      </c>
      <c r="E213" s="38" t="s">
        <v>286</v>
      </c>
    </row>
    <row r="214" spans="1:16" ht="12.75">
      <c r="A214" s="26" t="s">
        <v>51</v>
      </c>
      <c s="31" t="s">
        <v>477</v>
      </c>
      <c s="31" t="s">
        <v>2248</v>
      </c>
      <c s="26" t="s">
        <v>53</v>
      </c>
      <c s="32" t="s">
        <v>2249</v>
      </c>
      <c s="33" t="s">
        <v>290</v>
      </c>
      <c s="34">
        <v>0.453</v>
      </c>
      <c s="35">
        <v>0</v>
      </c>
      <c s="36">
        <f>ROUND(ROUND(H214,2)*ROUND(G214,3),2)</f>
      </c>
      <c s="33" t="s">
        <v>56</v>
      </c>
      <c r="O214">
        <f>(I214*21)/100</f>
      </c>
      <c t="s">
        <v>26</v>
      </c>
    </row>
    <row r="215" spans="1:5" ht="76.5">
      <c r="A215" s="37" t="s">
        <v>57</v>
      </c>
      <c r="E215" s="38" t="s">
        <v>2508</v>
      </c>
    </row>
    <row r="216" spans="1:5" ht="12.75">
      <c r="A216" s="39" t="s">
        <v>59</v>
      </c>
      <c r="E216" s="40" t="s">
        <v>2509</v>
      </c>
    </row>
    <row r="217" spans="1:5" ht="76.5">
      <c r="A217" t="s">
        <v>61</v>
      </c>
      <c r="E217" s="38" t="s">
        <v>293</v>
      </c>
    </row>
    <row r="218" spans="1:16" ht="12.75">
      <c r="A218" s="26" t="s">
        <v>51</v>
      </c>
      <c s="31" t="s">
        <v>480</v>
      </c>
      <c s="31" t="s">
        <v>2248</v>
      </c>
      <c s="26" t="s">
        <v>32</v>
      </c>
      <c s="32" t="s">
        <v>2249</v>
      </c>
      <c s="33" t="s">
        <v>290</v>
      </c>
      <c s="34">
        <v>10.881</v>
      </c>
      <c s="35">
        <v>0</v>
      </c>
      <c s="36">
        <f>ROUND(ROUND(H218,2)*ROUND(G218,3),2)</f>
      </c>
      <c s="33" t="s">
        <v>56</v>
      </c>
      <c r="O218">
        <f>(I218*21)/100</f>
      </c>
      <c t="s">
        <v>26</v>
      </c>
    </row>
    <row r="219" spans="1:5" ht="76.5">
      <c r="A219" s="37" t="s">
        <v>57</v>
      </c>
      <c r="E219" s="38" t="s">
        <v>2510</v>
      </c>
    </row>
    <row r="220" spans="1:5" ht="12.75">
      <c r="A220" s="39" t="s">
        <v>59</v>
      </c>
      <c r="E220" s="40" t="s">
        <v>2511</v>
      </c>
    </row>
    <row r="221" spans="1:5" ht="76.5">
      <c r="A221" t="s">
        <v>61</v>
      </c>
      <c r="E221" s="38" t="s">
        <v>293</v>
      </c>
    </row>
    <row r="222" spans="1:16" ht="12.75">
      <c r="A222" s="26" t="s">
        <v>51</v>
      </c>
      <c s="31" t="s">
        <v>485</v>
      </c>
      <c s="31" t="s">
        <v>295</v>
      </c>
      <c s="26" t="s">
        <v>53</v>
      </c>
      <c s="32" t="s">
        <v>296</v>
      </c>
      <c s="33" t="s">
        <v>113</v>
      </c>
      <c s="34">
        <v>0.48</v>
      </c>
      <c s="35">
        <v>0</v>
      </c>
      <c s="36">
        <f>ROUND(ROUND(H222,2)*ROUND(G222,3),2)</f>
      </c>
      <c s="33" t="s">
        <v>56</v>
      </c>
      <c r="O222">
        <f>(I222*21)/100</f>
      </c>
      <c t="s">
        <v>26</v>
      </c>
    </row>
    <row r="223" spans="1:5" ht="76.5">
      <c r="A223" s="37" t="s">
        <v>57</v>
      </c>
      <c r="E223" s="38" t="s">
        <v>2512</v>
      </c>
    </row>
    <row r="224" spans="1:5" ht="12.75">
      <c r="A224" s="39" t="s">
        <v>59</v>
      </c>
      <c r="E224" s="40" t="s">
        <v>2513</v>
      </c>
    </row>
    <row r="225" spans="1:5" ht="89.25">
      <c r="A225" t="s">
        <v>61</v>
      </c>
      <c r="E225" s="38" t="s">
        <v>274</v>
      </c>
    </row>
    <row r="226" spans="1:16" ht="12.75">
      <c r="A226" s="26" t="s">
        <v>51</v>
      </c>
      <c s="31" t="s">
        <v>489</v>
      </c>
      <c s="31" t="s">
        <v>295</v>
      </c>
      <c s="26" t="s">
        <v>32</v>
      </c>
      <c s="32" t="s">
        <v>296</v>
      </c>
      <c s="33" t="s">
        <v>113</v>
      </c>
      <c s="34">
        <v>5</v>
      </c>
      <c s="35">
        <v>0</v>
      </c>
      <c s="36">
        <f>ROUND(ROUND(H226,2)*ROUND(G226,3),2)</f>
      </c>
      <c s="33" t="s">
        <v>56</v>
      </c>
      <c r="O226">
        <f>(I226*21)/100</f>
      </c>
      <c t="s">
        <v>26</v>
      </c>
    </row>
    <row r="227" spans="1:5" ht="76.5">
      <c r="A227" s="37" t="s">
        <v>57</v>
      </c>
      <c r="E227" s="38" t="s">
        <v>2514</v>
      </c>
    </row>
    <row r="228" spans="1:5" ht="12.75">
      <c r="A228" s="39" t="s">
        <v>59</v>
      </c>
      <c r="E228" s="40" t="s">
        <v>2515</v>
      </c>
    </row>
    <row r="229" spans="1:5" ht="89.25">
      <c r="A229" t="s">
        <v>61</v>
      </c>
      <c r="E229" s="38" t="s">
        <v>274</v>
      </c>
    </row>
    <row r="230" spans="1:16" ht="12.75">
      <c r="A230" s="26" t="s">
        <v>51</v>
      </c>
      <c s="31" t="s">
        <v>491</v>
      </c>
      <c s="31" t="s">
        <v>300</v>
      </c>
      <c s="26" t="s">
        <v>53</v>
      </c>
      <c s="32" t="s">
        <v>301</v>
      </c>
      <c s="33" t="s">
        <v>126</v>
      </c>
      <c s="34">
        <v>63.1</v>
      </c>
      <c s="35">
        <v>0</v>
      </c>
      <c s="36">
        <f>ROUND(ROUND(H230,2)*ROUND(G230,3),2)</f>
      </c>
      <c s="33" t="s">
        <v>56</v>
      </c>
      <c r="O230">
        <f>(I230*21)/100</f>
      </c>
      <c t="s">
        <v>26</v>
      </c>
    </row>
    <row r="231" spans="1:5" ht="63.75">
      <c r="A231" s="37" t="s">
        <v>57</v>
      </c>
      <c r="E231" s="38" t="s">
        <v>2516</v>
      </c>
    </row>
    <row r="232" spans="1:5" ht="12.75">
      <c r="A232" s="39" t="s">
        <v>59</v>
      </c>
      <c r="E232" s="40" t="s">
        <v>2517</v>
      </c>
    </row>
    <row r="233" spans="1:5" ht="63.75">
      <c r="A233" t="s">
        <v>61</v>
      </c>
      <c r="E233" s="38" t="s">
        <v>304</v>
      </c>
    </row>
    <row r="234" spans="1:16" ht="12.75">
      <c r="A234" s="26" t="s">
        <v>51</v>
      </c>
      <c s="31" t="s">
        <v>496</v>
      </c>
      <c s="31" t="s">
        <v>306</v>
      </c>
      <c s="26" t="s">
        <v>53</v>
      </c>
      <c s="32" t="s">
        <v>307</v>
      </c>
      <c s="33" t="s">
        <v>126</v>
      </c>
      <c s="34">
        <v>22.2</v>
      </c>
      <c s="35">
        <v>0</v>
      </c>
      <c s="36">
        <f>ROUND(ROUND(H234,2)*ROUND(G234,3),2)</f>
      </c>
      <c s="33" t="s">
        <v>56</v>
      </c>
      <c r="O234">
        <f>(I234*21)/100</f>
      </c>
      <c t="s">
        <v>26</v>
      </c>
    </row>
    <row r="235" spans="1:5" ht="63.75">
      <c r="A235" s="37" t="s">
        <v>57</v>
      </c>
      <c r="E235" s="38" t="s">
        <v>2518</v>
      </c>
    </row>
    <row r="236" spans="1:5" ht="12.75">
      <c r="A236" s="39" t="s">
        <v>59</v>
      </c>
      <c r="E236" s="40" t="s">
        <v>2519</v>
      </c>
    </row>
    <row r="237" spans="1:5" ht="63.75">
      <c r="A237" t="s">
        <v>61</v>
      </c>
      <c r="E237" s="38" t="s">
        <v>304</v>
      </c>
    </row>
    <row r="238" spans="1:16" ht="12.75">
      <c r="A238" s="26" t="s">
        <v>51</v>
      </c>
      <c s="31" t="s">
        <v>501</v>
      </c>
      <c s="31" t="s">
        <v>627</v>
      </c>
      <c s="26" t="s">
        <v>53</v>
      </c>
      <c s="32" t="s">
        <v>628</v>
      </c>
      <c s="33" t="s">
        <v>629</v>
      </c>
      <c s="34">
        <v>48</v>
      </c>
      <c s="35">
        <v>0</v>
      </c>
      <c s="36">
        <f>ROUND(ROUND(H238,2)*ROUND(G238,3),2)</f>
      </c>
      <c s="33" t="s">
        <v>56</v>
      </c>
      <c r="O238">
        <f>(I238*21)/100</f>
      </c>
      <c t="s">
        <v>26</v>
      </c>
    </row>
    <row r="239" spans="1:5" ht="25.5">
      <c r="A239" s="37" t="s">
        <v>57</v>
      </c>
      <c r="E239" s="38" t="s">
        <v>812</v>
      </c>
    </row>
    <row r="240" spans="1:5" ht="12.75">
      <c r="A240" s="39" t="s">
        <v>59</v>
      </c>
      <c r="E240" s="40" t="s">
        <v>813</v>
      </c>
    </row>
    <row r="241" spans="1:5" ht="102">
      <c r="A241" t="s">
        <v>61</v>
      </c>
      <c r="E241" s="38" t="s">
        <v>632</v>
      </c>
    </row>
    <row r="242" spans="1:16" ht="12.75">
      <c r="A242" s="26" t="s">
        <v>51</v>
      </c>
      <c s="31" t="s">
        <v>507</v>
      </c>
      <c s="31" t="s">
        <v>633</v>
      </c>
      <c s="26" t="s">
        <v>53</v>
      </c>
      <c s="32" t="s">
        <v>634</v>
      </c>
      <c s="33" t="s">
        <v>113</v>
      </c>
      <c s="34">
        <v>75</v>
      </c>
      <c s="35">
        <v>0</v>
      </c>
      <c s="36">
        <f>ROUND(ROUND(H242,2)*ROUND(G242,3),2)</f>
      </c>
      <c s="33" t="s">
        <v>56</v>
      </c>
      <c r="O242">
        <f>(I242*21)/100</f>
      </c>
      <c t="s">
        <v>26</v>
      </c>
    </row>
    <row r="243" spans="1:5" ht="76.5">
      <c r="A243" s="37" t="s">
        <v>57</v>
      </c>
      <c r="E243" s="38" t="s">
        <v>2520</v>
      </c>
    </row>
    <row r="244" spans="1:5" ht="12.75">
      <c r="A244" s="39" t="s">
        <v>59</v>
      </c>
      <c r="E244" s="40" t="s">
        <v>2521</v>
      </c>
    </row>
    <row r="245" spans="1:5" ht="395.25">
      <c r="A245" t="s">
        <v>61</v>
      </c>
      <c r="E245" s="38" t="s">
        <v>318</v>
      </c>
    </row>
    <row r="246" spans="1:16" ht="12.75">
      <c r="A246" s="26" t="s">
        <v>51</v>
      </c>
      <c s="31" t="s">
        <v>513</v>
      </c>
      <c s="31" t="s">
        <v>633</v>
      </c>
      <c s="26" t="s">
        <v>32</v>
      </c>
      <c s="32" t="s">
        <v>634</v>
      </c>
      <c s="33" t="s">
        <v>113</v>
      </c>
      <c s="34">
        <v>622.5</v>
      </c>
      <c s="35">
        <v>0</v>
      </c>
      <c s="36">
        <f>ROUND(ROUND(H246,2)*ROUND(G246,3),2)</f>
      </c>
      <c s="33" t="s">
        <v>56</v>
      </c>
      <c r="O246">
        <f>(I246*21)/100</f>
      </c>
      <c t="s">
        <v>26</v>
      </c>
    </row>
    <row r="247" spans="1:5" ht="76.5">
      <c r="A247" s="37" t="s">
        <v>57</v>
      </c>
      <c r="E247" s="38" t="s">
        <v>2522</v>
      </c>
    </row>
    <row r="248" spans="1:5" ht="12.75">
      <c r="A248" s="39" t="s">
        <v>59</v>
      </c>
      <c r="E248" s="40" t="s">
        <v>2523</v>
      </c>
    </row>
    <row r="249" spans="1:5" ht="395.25">
      <c r="A249" t="s">
        <v>61</v>
      </c>
      <c r="E249" s="38" t="s">
        <v>318</v>
      </c>
    </row>
    <row r="250" spans="1:16" ht="12.75">
      <c r="A250" s="26" t="s">
        <v>51</v>
      </c>
      <c s="31" t="s">
        <v>516</v>
      </c>
      <c s="31" t="s">
        <v>633</v>
      </c>
      <c s="26" t="s">
        <v>26</v>
      </c>
      <c s="32" t="s">
        <v>634</v>
      </c>
      <c s="33" t="s">
        <v>113</v>
      </c>
      <c s="34">
        <v>218.52</v>
      </c>
      <c s="35">
        <v>0</v>
      </c>
      <c s="36">
        <f>ROUND(ROUND(H250,2)*ROUND(G250,3),2)</f>
      </c>
      <c s="33" t="s">
        <v>56</v>
      </c>
      <c r="O250">
        <f>(I250*21)/100</f>
      </c>
      <c t="s">
        <v>26</v>
      </c>
    </row>
    <row r="251" spans="1:5" ht="76.5">
      <c r="A251" s="37" t="s">
        <v>57</v>
      </c>
      <c r="E251" s="38" t="s">
        <v>2524</v>
      </c>
    </row>
    <row r="252" spans="1:5" ht="12.75">
      <c r="A252" s="39" t="s">
        <v>59</v>
      </c>
      <c r="E252" s="40" t="s">
        <v>2525</v>
      </c>
    </row>
    <row r="253" spans="1:5" ht="395.25">
      <c r="A253" t="s">
        <v>61</v>
      </c>
      <c r="E253" s="38" t="s">
        <v>318</v>
      </c>
    </row>
    <row r="254" spans="1:16" ht="12.75">
      <c r="A254" s="26" t="s">
        <v>51</v>
      </c>
      <c s="31" t="s">
        <v>522</v>
      </c>
      <c s="31" t="s">
        <v>633</v>
      </c>
      <c s="26" t="s">
        <v>25</v>
      </c>
      <c s="32" t="s">
        <v>634</v>
      </c>
      <c s="33" t="s">
        <v>113</v>
      </c>
      <c s="34">
        <v>22.2</v>
      </c>
      <c s="35">
        <v>0</v>
      </c>
      <c s="36">
        <f>ROUND(ROUND(H254,2)*ROUND(G254,3),2)</f>
      </c>
      <c s="33" t="s">
        <v>56</v>
      </c>
      <c r="O254">
        <f>(I254*21)/100</f>
      </c>
      <c t="s">
        <v>26</v>
      </c>
    </row>
    <row r="255" spans="1:5" ht="76.5">
      <c r="A255" s="37" t="s">
        <v>57</v>
      </c>
      <c r="E255" s="38" t="s">
        <v>2526</v>
      </c>
    </row>
    <row r="256" spans="1:5" ht="12.75">
      <c r="A256" s="39" t="s">
        <v>59</v>
      </c>
      <c r="E256" s="40" t="s">
        <v>2527</v>
      </c>
    </row>
    <row r="257" spans="1:5" ht="395.25">
      <c r="A257" t="s">
        <v>61</v>
      </c>
      <c r="E257" s="38" t="s">
        <v>318</v>
      </c>
    </row>
    <row r="258" spans="1:16" ht="12.75">
      <c r="A258" s="26" t="s">
        <v>51</v>
      </c>
      <c s="31" t="s">
        <v>528</v>
      </c>
      <c s="31" t="s">
        <v>633</v>
      </c>
      <c s="26" t="s">
        <v>36</v>
      </c>
      <c s="32" t="s">
        <v>634</v>
      </c>
      <c s="33" t="s">
        <v>113</v>
      </c>
      <c s="34">
        <v>19</v>
      </c>
      <c s="35">
        <v>0</v>
      </c>
      <c s="36">
        <f>ROUND(ROUND(H258,2)*ROUND(G258,3),2)</f>
      </c>
      <c s="33" t="s">
        <v>56</v>
      </c>
      <c r="O258">
        <f>(I258*21)/100</f>
      </c>
      <c t="s">
        <v>26</v>
      </c>
    </row>
    <row r="259" spans="1:5" ht="76.5">
      <c r="A259" s="37" t="s">
        <v>57</v>
      </c>
      <c r="E259" s="38" t="s">
        <v>2528</v>
      </c>
    </row>
    <row r="260" spans="1:5" ht="12.75">
      <c r="A260" s="39" t="s">
        <v>59</v>
      </c>
      <c r="E260" s="40" t="s">
        <v>2529</v>
      </c>
    </row>
    <row r="261" spans="1:5" ht="395.25">
      <c r="A261" t="s">
        <v>61</v>
      </c>
      <c r="E261" s="38" t="s">
        <v>318</v>
      </c>
    </row>
    <row r="262" spans="1:16" ht="12.75">
      <c r="A262" s="26" t="s">
        <v>51</v>
      </c>
      <c s="31" t="s">
        <v>533</v>
      </c>
      <c s="31" t="s">
        <v>633</v>
      </c>
      <c s="26" t="s">
        <v>38</v>
      </c>
      <c s="32" t="s">
        <v>634</v>
      </c>
      <c s="33" t="s">
        <v>113</v>
      </c>
      <c s="34">
        <v>7.8</v>
      </c>
      <c s="35">
        <v>0</v>
      </c>
      <c s="36">
        <f>ROUND(ROUND(H262,2)*ROUND(G262,3),2)</f>
      </c>
      <c s="33" t="s">
        <v>56</v>
      </c>
      <c r="O262">
        <f>(I262*21)/100</f>
      </c>
      <c t="s">
        <v>26</v>
      </c>
    </row>
    <row r="263" spans="1:5" ht="76.5">
      <c r="A263" s="37" t="s">
        <v>57</v>
      </c>
      <c r="E263" s="38" t="s">
        <v>2530</v>
      </c>
    </row>
    <row r="264" spans="1:5" ht="12.75">
      <c r="A264" s="39" t="s">
        <v>59</v>
      </c>
      <c r="E264" s="40" t="s">
        <v>2531</v>
      </c>
    </row>
    <row r="265" spans="1:5" ht="395.25">
      <c r="A265" t="s">
        <v>61</v>
      </c>
      <c r="E265" s="38" t="s">
        <v>318</v>
      </c>
    </row>
    <row r="266" spans="1:16" ht="12.75">
      <c r="A266" s="26" t="s">
        <v>51</v>
      </c>
      <c s="31" t="s">
        <v>536</v>
      </c>
      <c s="31" t="s">
        <v>633</v>
      </c>
      <c s="26" t="s">
        <v>40</v>
      </c>
      <c s="32" t="s">
        <v>634</v>
      </c>
      <c s="33" t="s">
        <v>113</v>
      </c>
      <c s="34">
        <v>653.4</v>
      </c>
      <c s="35">
        <v>0</v>
      </c>
      <c s="36">
        <f>ROUND(ROUND(H266,2)*ROUND(G266,3),2)</f>
      </c>
      <c s="33" t="s">
        <v>56</v>
      </c>
      <c r="O266">
        <f>(I266*21)/100</f>
      </c>
      <c t="s">
        <v>26</v>
      </c>
    </row>
    <row r="267" spans="1:5" ht="76.5">
      <c r="A267" s="37" t="s">
        <v>57</v>
      </c>
      <c r="E267" s="38" t="s">
        <v>2532</v>
      </c>
    </row>
    <row r="268" spans="1:5" ht="12.75">
      <c r="A268" s="39" t="s">
        <v>59</v>
      </c>
      <c r="E268" s="40" t="s">
        <v>2533</v>
      </c>
    </row>
    <row r="269" spans="1:5" ht="395.25">
      <c r="A269" t="s">
        <v>61</v>
      </c>
      <c r="E269" s="38" t="s">
        <v>318</v>
      </c>
    </row>
    <row r="270" spans="1:16" ht="12.75">
      <c r="A270" s="26" t="s">
        <v>51</v>
      </c>
      <c s="31" t="s">
        <v>541</v>
      </c>
      <c s="31" t="s">
        <v>633</v>
      </c>
      <c s="26" t="s">
        <v>110</v>
      </c>
      <c s="32" t="s">
        <v>634</v>
      </c>
      <c s="33" t="s">
        <v>113</v>
      </c>
      <c s="34">
        <v>134.85</v>
      </c>
      <c s="35">
        <v>0</v>
      </c>
      <c s="36">
        <f>ROUND(ROUND(H270,2)*ROUND(G270,3),2)</f>
      </c>
      <c s="33" t="s">
        <v>56</v>
      </c>
      <c r="O270">
        <f>(I270*21)/100</f>
      </c>
      <c t="s">
        <v>26</v>
      </c>
    </row>
    <row r="271" spans="1:5" ht="63.75">
      <c r="A271" s="37" t="s">
        <v>57</v>
      </c>
      <c r="E271" s="38" t="s">
        <v>2534</v>
      </c>
    </row>
    <row r="272" spans="1:5" ht="12.75">
      <c r="A272" s="39" t="s">
        <v>59</v>
      </c>
      <c r="E272" s="40" t="s">
        <v>2535</v>
      </c>
    </row>
    <row r="273" spans="1:5" ht="395.25">
      <c r="A273" t="s">
        <v>61</v>
      </c>
      <c r="E273" s="38" t="s">
        <v>318</v>
      </c>
    </row>
    <row r="274" spans="1:16" ht="12.75">
      <c r="A274" s="26" t="s">
        <v>51</v>
      </c>
      <c s="31" t="s">
        <v>545</v>
      </c>
      <c s="31" t="s">
        <v>2536</v>
      </c>
      <c s="26" t="s">
        <v>53</v>
      </c>
      <c s="32" t="s">
        <v>2537</v>
      </c>
      <c s="33" t="s">
        <v>113</v>
      </c>
      <c s="34">
        <v>154.2</v>
      </c>
      <c s="35">
        <v>0</v>
      </c>
      <c s="36">
        <f>ROUND(ROUND(H274,2)*ROUND(G274,3),2)</f>
      </c>
      <c s="33" t="s">
        <v>56</v>
      </c>
      <c r="O274">
        <f>(I274*21)/100</f>
      </c>
      <c t="s">
        <v>26</v>
      </c>
    </row>
    <row r="275" spans="1:5" ht="63.75">
      <c r="A275" s="37" t="s">
        <v>57</v>
      </c>
      <c r="E275" s="38" t="s">
        <v>2538</v>
      </c>
    </row>
    <row r="276" spans="1:5" ht="12.75">
      <c r="A276" s="39" t="s">
        <v>59</v>
      </c>
      <c r="E276" s="40" t="s">
        <v>2539</v>
      </c>
    </row>
    <row r="277" spans="1:5" ht="395.25">
      <c r="A277" t="s">
        <v>61</v>
      </c>
      <c r="E277" s="38" t="s">
        <v>318</v>
      </c>
    </row>
    <row r="278" spans="1:16" ht="12.75">
      <c r="A278" s="26" t="s">
        <v>51</v>
      </c>
      <c s="31" t="s">
        <v>549</v>
      </c>
      <c s="31" t="s">
        <v>314</v>
      </c>
      <c s="26" t="s">
        <v>53</v>
      </c>
      <c s="32" t="s">
        <v>315</v>
      </c>
      <c s="33" t="s">
        <v>113</v>
      </c>
      <c s="34">
        <v>3.6</v>
      </c>
      <c s="35">
        <v>0</v>
      </c>
      <c s="36">
        <f>ROUND(ROUND(H278,2)*ROUND(G278,3),2)</f>
      </c>
      <c s="33" t="s">
        <v>56</v>
      </c>
      <c r="O278">
        <f>(I278*21)/100</f>
      </c>
      <c t="s">
        <v>26</v>
      </c>
    </row>
    <row r="279" spans="1:5" ht="76.5">
      <c r="A279" s="37" t="s">
        <v>57</v>
      </c>
      <c r="E279" s="38" t="s">
        <v>2540</v>
      </c>
    </row>
    <row r="280" spans="1:5" ht="12.75">
      <c r="A280" s="39" t="s">
        <v>59</v>
      </c>
      <c r="E280" s="40" t="s">
        <v>2541</v>
      </c>
    </row>
    <row r="281" spans="1:5" ht="395.25">
      <c r="A281" t="s">
        <v>61</v>
      </c>
      <c r="E281" s="38" t="s">
        <v>318</v>
      </c>
    </row>
    <row r="282" spans="1:16" ht="12.75">
      <c r="A282" s="26" t="s">
        <v>51</v>
      </c>
      <c s="31" t="s">
        <v>555</v>
      </c>
      <c s="31" t="s">
        <v>160</v>
      </c>
      <c s="26" t="s">
        <v>53</v>
      </c>
      <c s="32" t="s">
        <v>161</v>
      </c>
      <c s="33" t="s">
        <v>113</v>
      </c>
      <c s="34">
        <v>0.36</v>
      </c>
      <c s="35">
        <v>0</v>
      </c>
      <c s="36">
        <f>ROUND(ROUND(H282,2)*ROUND(G282,3),2)</f>
      </c>
      <c s="33" t="s">
        <v>56</v>
      </c>
      <c r="O282">
        <f>(I282*21)/100</f>
      </c>
      <c t="s">
        <v>26</v>
      </c>
    </row>
    <row r="283" spans="1:5" ht="89.25">
      <c r="A283" s="37" t="s">
        <v>57</v>
      </c>
      <c r="E283" s="38" t="s">
        <v>2542</v>
      </c>
    </row>
    <row r="284" spans="1:5" ht="12.75">
      <c r="A284" s="39" t="s">
        <v>59</v>
      </c>
      <c r="E284" s="40" t="s">
        <v>2543</v>
      </c>
    </row>
    <row r="285" spans="1:5" ht="344.25">
      <c r="A285" t="s">
        <v>61</v>
      </c>
      <c r="E285" s="38" t="s">
        <v>163</v>
      </c>
    </row>
    <row r="286" spans="1:16" ht="12.75">
      <c r="A286" s="26" t="s">
        <v>51</v>
      </c>
      <c s="31" t="s">
        <v>562</v>
      </c>
      <c s="31" t="s">
        <v>643</v>
      </c>
      <c s="26" t="s">
        <v>53</v>
      </c>
      <c s="32" t="s">
        <v>644</v>
      </c>
      <c s="33" t="s">
        <v>113</v>
      </c>
      <c s="34">
        <v>2.12</v>
      </c>
      <c s="35">
        <v>0</v>
      </c>
      <c s="36">
        <f>ROUND(ROUND(H286,2)*ROUND(G286,3),2)</f>
      </c>
      <c s="33" t="s">
        <v>56</v>
      </c>
      <c r="O286">
        <f>(I286*21)/100</f>
      </c>
      <c t="s">
        <v>26</v>
      </c>
    </row>
    <row r="287" spans="1:5" ht="89.25">
      <c r="A287" s="37" t="s">
        <v>57</v>
      </c>
      <c r="E287" s="38" t="s">
        <v>2544</v>
      </c>
    </row>
    <row r="288" spans="1:5" ht="12.75">
      <c r="A288" s="39" t="s">
        <v>59</v>
      </c>
      <c r="E288" s="40" t="s">
        <v>2545</v>
      </c>
    </row>
    <row r="289" spans="1:5" ht="344.25">
      <c r="A289" t="s">
        <v>61</v>
      </c>
      <c r="E289" s="38" t="s">
        <v>163</v>
      </c>
    </row>
    <row r="290" spans="1:16" ht="12.75">
      <c r="A290" s="26" t="s">
        <v>51</v>
      </c>
      <c s="31" t="s">
        <v>568</v>
      </c>
      <c s="31" t="s">
        <v>643</v>
      </c>
      <c s="26" t="s">
        <v>32</v>
      </c>
      <c s="32" t="s">
        <v>644</v>
      </c>
      <c s="33" t="s">
        <v>113</v>
      </c>
      <c s="34">
        <v>2.925</v>
      </c>
      <c s="35">
        <v>0</v>
      </c>
      <c s="36">
        <f>ROUND(ROUND(H290,2)*ROUND(G290,3),2)</f>
      </c>
      <c s="33" t="s">
        <v>56</v>
      </c>
      <c r="O290">
        <f>(I290*21)/100</f>
      </c>
      <c t="s">
        <v>26</v>
      </c>
    </row>
    <row r="291" spans="1:5" ht="89.25">
      <c r="A291" s="37" t="s">
        <v>57</v>
      </c>
      <c r="E291" s="38" t="s">
        <v>2546</v>
      </c>
    </row>
    <row r="292" spans="1:5" ht="12.75">
      <c r="A292" s="39" t="s">
        <v>59</v>
      </c>
      <c r="E292" s="40" t="s">
        <v>2547</v>
      </c>
    </row>
    <row r="293" spans="1:5" ht="344.25">
      <c r="A293" t="s">
        <v>61</v>
      </c>
      <c r="E293" s="38" t="s">
        <v>163</v>
      </c>
    </row>
    <row r="294" spans="1:16" ht="12.75">
      <c r="A294" s="26" t="s">
        <v>51</v>
      </c>
      <c s="31" t="s">
        <v>574</v>
      </c>
      <c s="31" t="s">
        <v>111</v>
      </c>
      <c s="26" t="s">
        <v>53</v>
      </c>
      <c s="32" t="s">
        <v>112</v>
      </c>
      <c s="33" t="s">
        <v>113</v>
      </c>
      <c s="34">
        <v>1761.148</v>
      </c>
      <c s="35">
        <v>0</v>
      </c>
      <c s="36">
        <f>ROUND(ROUND(H294,2)*ROUND(G294,3),2)</f>
      </c>
      <c s="33" t="s">
        <v>56</v>
      </c>
      <c r="O294">
        <f>(I294*21)/100</f>
      </c>
      <c t="s">
        <v>26</v>
      </c>
    </row>
    <row r="295" spans="1:5" ht="409.5">
      <c r="A295" s="37" t="s">
        <v>57</v>
      </c>
      <c r="E295" s="38" t="s">
        <v>2548</v>
      </c>
    </row>
    <row r="296" spans="1:5" ht="165.75">
      <c r="A296" s="39" t="s">
        <v>59</v>
      </c>
      <c r="E296" s="40" t="s">
        <v>2549</v>
      </c>
    </row>
    <row r="297" spans="1:5" ht="293.25">
      <c r="A297" t="s">
        <v>61</v>
      </c>
      <c r="E297" s="38" t="s">
        <v>116</v>
      </c>
    </row>
    <row r="298" spans="1:16" ht="12.75">
      <c r="A298" s="26" t="s">
        <v>51</v>
      </c>
      <c s="31" t="s">
        <v>577</v>
      </c>
      <c s="31" t="s">
        <v>111</v>
      </c>
      <c s="26" t="s">
        <v>32</v>
      </c>
      <c s="32" t="s">
        <v>112</v>
      </c>
      <c s="33" t="s">
        <v>113</v>
      </c>
      <c s="34">
        <v>3.6</v>
      </c>
      <c s="35">
        <v>0</v>
      </c>
      <c s="36">
        <f>ROUND(ROUND(H298,2)*ROUND(G298,3),2)</f>
      </c>
      <c s="33" t="s">
        <v>56</v>
      </c>
      <c r="O298">
        <f>(I298*21)/100</f>
      </c>
      <c t="s">
        <v>26</v>
      </c>
    </row>
    <row r="299" spans="1:5" ht="102">
      <c r="A299" s="37" t="s">
        <v>57</v>
      </c>
      <c r="E299" s="38" t="s">
        <v>2550</v>
      </c>
    </row>
    <row r="300" spans="1:5" ht="12.75">
      <c r="A300" s="39" t="s">
        <v>59</v>
      </c>
      <c r="E300" s="40" t="s">
        <v>2541</v>
      </c>
    </row>
    <row r="301" spans="1:5" ht="293.25">
      <c r="A301" t="s">
        <v>61</v>
      </c>
      <c r="E301" s="38" t="s">
        <v>116</v>
      </c>
    </row>
    <row r="302" spans="1:16" ht="12.75">
      <c r="A302" s="26" t="s">
        <v>51</v>
      </c>
      <c s="31" t="s">
        <v>580</v>
      </c>
      <c s="31" t="s">
        <v>111</v>
      </c>
      <c s="26" t="s">
        <v>26</v>
      </c>
      <c s="32" t="s">
        <v>112</v>
      </c>
      <c s="33" t="s">
        <v>113</v>
      </c>
      <c s="34">
        <v>154.2</v>
      </c>
      <c s="35">
        <v>0</v>
      </c>
      <c s="36">
        <f>ROUND(ROUND(H302,2)*ROUND(G302,3),2)</f>
      </c>
      <c s="33" t="s">
        <v>56</v>
      </c>
      <c r="O302">
        <f>(I302*21)/100</f>
      </c>
      <c t="s">
        <v>26</v>
      </c>
    </row>
    <row r="303" spans="1:5" ht="63.75">
      <c r="A303" s="37" t="s">
        <v>57</v>
      </c>
      <c r="E303" s="38" t="s">
        <v>2551</v>
      </c>
    </row>
    <row r="304" spans="1:5" ht="12.75">
      <c r="A304" s="39" t="s">
        <v>59</v>
      </c>
      <c r="E304" s="40" t="s">
        <v>2539</v>
      </c>
    </row>
    <row r="305" spans="1:5" ht="293.25">
      <c r="A305" t="s">
        <v>61</v>
      </c>
      <c r="E305" s="38" t="s">
        <v>116</v>
      </c>
    </row>
    <row r="306" spans="1:16" ht="12.75">
      <c r="A306" s="26" t="s">
        <v>51</v>
      </c>
      <c s="31" t="s">
        <v>585</v>
      </c>
      <c s="31" t="s">
        <v>657</v>
      </c>
      <c s="26" t="s">
        <v>53</v>
      </c>
      <c s="32" t="s">
        <v>658</v>
      </c>
      <c s="33" t="s">
        <v>66</v>
      </c>
      <c s="34">
        <v>1980</v>
      </c>
      <c s="35">
        <v>0</v>
      </c>
      <c s="36">
        <f>ROUND(ROUND(H306,2)*ROUND(G306,3),2)</f>
      </c>
      <c s="33" t="s">
        <v>56</v>
      </c>
      <c r="O306">
        <f>(I306*21)/100</f>
      </c>
      <c t="s">
        <v>26</v>
      </c>
    </row>
    <row r="307" spans="1:5" ht="63.75">
      <c r="A307" s="37" t="s">
        <v>57</v>
      </c>
      <c r="E307" s="38" t="s">
        <v>2552</v>
      </c>
    </row>
    <row r="308" spans="1:5" ht="12.75">
      <c r="A308" s="39" t="s">
        <v>59</v>
      </c>
      <c r="E308" s="40" t="s">
        <v>2553</v>
      </c>
    </row>
    <row r="309" spans="1:5" ht="51">
      <c r="A309" t="s">
        <v>61</v>
      </c>
      <c r="E309" s="38" t="s">
        <v>661</v>
      </c>
    </row>
    <row r="310" spans="1:16" ht="12.75">
      <c r="A310" s="26" t="s">
        <v>51</v>
      </c>
      <c s="31" t="s">
        <v>590</v>
      </c>
      <c s="31" t="s">
        <v>657</v>
      </c>
      <c s="26" t="s">
        <v>32</v>
      </c>
      <c s="32" t="s">
        <v>658</v>
      </c>
      <c s="33" t="s">
        <v>66</v>
      </c>
      <c s="34">
        <v>3</v>
      </c>
      <c s="35">
        <v>0</v>
      </c>
      <c s="36">
        <f>ROUND(ROUND(H310,2)*ROUND(G310,3),2)</f>
      </c>
      <c s="33" t="s">
        <v>56</v>
      </c>
      <c r="O310">
        <f>(I310*21)/100</f>
      </c>
      <c t="s">
        <v>26</v>
      </c>
    </row>
    <row r="311" spans="1:5" ht="63.75">
      <c r="A311" s="37" t="s">
        <v>57</v>
      </c>
      <c r="E311" s="38" t="s">
        <v>2554</v>
      </c>
    </row>
    <row r="312" spans="1:5" ht="12.75">
      <c r="A312" s="39" t="s">
        <v>59</v>
      </c>
      <c r="E312" s="40" t="s">
        <v>2555</v>
      </c>
    </row>
    <row r="313" spans="1:5" ht="51">
      <c r="A313" t="s">
        <v>61</v>
      </c>
      <c r="E313" s="38" t="s">
        <v>661</v>
      </c>
    </row>
    <row r="314" spans="1:16" ht="12.75">
      <c r="A314" s="26" t="s">
        <v>51</v>
      </c>
      <c s="31" t="s">
        <v>593</v>
      </c>
      <c s="31" t="s">
        <v>657</v>
      </c>
      <c s="26" t="s">
        <v>26</v>
      </c>
      <c s="32" t="s">
        <v>658</v>
      </c>
      <c s="33" t="s">
        <v>66</v>
      </c>
      <c s="34">
        <v>2075</v>
      </c>
      <c s="35">
        <v>0</v>
      </c>
      <c s="36">
        <f>ROUND(ROUND(H314,2)*ROUND(G314,3),2)</f>
      </c>
      <c s="33" t="s">
        <v>56</v>
      </c>
      <c r="O314">
        <f>(I314*21)/100</f>
      </c>
      <c t="s">
        <v>26</v>
      </c>
    </row>
    <row r="315" spans="1:5" ht="63.75">
      <c r="A315" s="37" t="s">
        <v>57</v>
      </c>
      <c r="E315" s="38" t="s">
        <v>2556</v>
      </c>
    </row>
    <row r="316" spans="1:5" ht="12.75">
      <c r="A316" s="39" t="s">
        <v>59</v>
      </c>
      <c r="E316" s="40" t="s">
        <v>2557</v>
      </c>
    </row>
    <row r="317" spans="1:5" ht="51">
      <c r="A317" t="s">
        <v>61</v>
      </c>
      <c r="E317" s="38" t="s">
        <v>661</v>
      </c>
    </row>
    <row r="318" spans="1:16" ht="12.75">
      <c r="A318" s="26" t="s">
        <v>51</v>
      </c>
      <c s="31" t="s">
        <v>596</v>
      </c>
      <c s="31" t="s">
        <v>657</v>
      </c>
      <c s="26" t="s">
        <v>25</v>
      </c>
      <c s="32" t="s">
        <v>658</v>
      </c>
      <c s="33" t="s">
        <v>66</v>
      </c>
      <c s="34">
        <v>150</v>
      </c>
      <c s="35">
        <v>0</v>
      </c>
      <c s="36">
        <f>ROUND(ROUND(H318,2)*ROUND(G318,3),2)</f>
      </c>
      <c s="33" t="s">
        <v>56</v>
      </c>
      <c r="O318">
        <f>(I318*21)/100</f>
      </c>
      <c t="s">
        <v>26</v>
      </c>
    </row>
    <row r="319" spans="1:5" ht="63.75">
      <c r="A319" s="37" t="s">
        <v>57</v>
      </c>
      <c r="E319" s="38" t="s">
        <v>2558</v>
      </c>
    </row>
    <row r="320" spans="1:5" ht="12.75">
      <c r="A320" s="39" t="s">
        <v>59</v>
      </c>
      <c r="E320" s="40" t="s">
        <v>2559</v>
      </c>
    </row>
    <row r="321" spans="1:5" ht="51">
      <c r="A321" t="s">
        <v>61</v>
      </c>
      <c r="E321" s="38" t="s">
        <v>661</v>
      </c>
    </row>
    <row r="322" spans="1:16" ht="12.75">
      <c r="A322" s="26" t="s">
        <v>51</v>
      </c>
      <c s="31" t="s">
        <v>599</v>
      </c>
      <c s="31" t="s">
        <v>657</v>
      </c>
      <c s="26" t="s">
        <v>36</v>
      </c>
      <c s="32" t="s">
        <v>658</v>
      </c>
      <c s="33" t="s">
        <v>66</v>
      </c>
      <c s="34">
        <v>39</v>
      </c>
      <c s="35">
        <v>0</v>
      </c>
      <c s="36">
        <f>ROUND(ROUND(H322,2)*ROUND(G322,3),2)</f>
      </c>
      <c s="33" t="s">
        <v>56</v>
      </c>
      <c r="O322">
        <f>(I322*21)/100</f>
      </c>
      <c t="s">
        <v>26</v>
      </c>
    </row>
    <row r="323" spans="1:5" ht="63.75">
      <c r="A323" s="37" t="s">
        <v>57</v>
      </c>
      <c r="E323" s="38" t="s">
        <v>2560</v>
      </c>
    </row>
    <row r="324" spans="1:5" ht="12.75">
      <c r="A324" s="39" t="s">
        <v>59</v>
      </c>
      <c r="E324" s="40" t="s">
        <v>2561</v>
      </c>
    </row>
    <row r="325" spans="1:5" ht="51">
      <c r="A325" t="s">
        <v>61</v>
      </c>
      <c r="E325" s="38" t="s">
        <v>661</v>
      </c>
    </row>
    <row r="326" spans="1:16" ht="12.75">
      <c r="A326" s="26" t="s">
        <v>51</v>
      </c>
      <c s="31" t="s">
        <v>605</v>
      </c>
      <c s="31" t="s">
        <v>657</v>
      </c>
      <c s="26" t="s">
        <v>38</v>
      </c>
      <c s="32" t="s">
        <v>658</v>
      </c>
      <c s="33" t="s">
        <v>66</v>
      </c>
      <c s="34">
        <v>95</v>
      </c>
      <c s="35">
        <v>0</v>
      </c>
      <c s="36">
        <f>ROUND(ROUND(H326,2)*ROUND(G326,3),2)</f>
      </c>
      <c s="33" t="s">
        <v>56</v>
      </c>
      <c r="O326">
        <f>(I326*21)/100</f>
      </c>
      <c t="s">
        <v>26</v>
      </c>
    </row>
    <row r="327" spans="1:5" ht="63.75">
      <c r="A327" s="37" t="s">
        <v>57</v>
      </c>
      <c r="E327" s="38" t="s">
        <v>2562</v>
      </c>
    </row>
    <row r="328" spans="1:5" ht="12.75">
      <c r="A328" s="39" t="s">
        <v>59</v>
      </c>
      <c r="E328" s="40" t="s">
        <v>2563</v>
      </c>
    </row>
    <row r="329" spans="1:5" ht="51">
      <c r="A329" t="s">
        <v>61</v>
      </c>
      <c r="E329" s="38" t="s">
        <v>661</v>
      </c>
    </row>
    <row r="330" spans="1:16" ht="12.75">
      <c r="A330" s="26" t="s">
        <v>51</v>
      </c>
      <c s="31" t="s">
        <v>611</v>
      </c>
      <c s="31" t="s">
        <v>657</v>
      </c>
      <c s="26" t="s">
        <v>40</v>
      </c>
      <c s="32" t="s">
        <v>658</v>
      </c>
      <c s="33" t="s">
        <v>66</v>
      </c>
      <c s="34">
        <v>111</v>
      </c>
      <c s="35">
        <v>0</v>
      </c>
      <c s="36">
        <f>ROUND(ROUND(H330,2)*ROUND(G330,3),2)</f>
      </c>
      <c s="33" t="s">
        <v>56</v>
      </c>
      <c r="O330">
        <f>(I330*21)/100</f>
      </c>
      <c t="s">
        <v>26</v>
      </c>
    </row>
    <row r="331" spans="1:5" ht="63.75">
      <c r="A331" s="37" t="s">
        <v>57</v>
      </c>
      <c r="E331" s="38" t="s">
        <v>2564</v>
      </c>
    </row>
    <row r="332" spans="1:5" ht="12.75">
      <c r="A332" s="39" t="s">
        <v>59</v>
      </c>
      <c r="E332" s="40" t="s">
        <v>2565</v>
      </c>
    </row>
    <row r="333" spans="1:5" ht="51">
      <c r="A333" t="s">
        <v>61</v>
      </c>
      <c r="E333" s="38" t="s">
        <v>661</v>
      </c>
    </row>
    <row r="334" spans="1:18" ht="12.75" customHeight="1">
      <c r="A334" s="6" t="s">
        <v>49</v>
      </c>
      <c s="6"/>
      <c s="42" t="s">
        <v>26</v>
      </c>
      <c s="6"/>
      <c s="29" t="s">
        <v>324</v>
      </c>
      <c s="6"/>
      <c s="6"/>
      <c s="6"/>
      <c s="43">
        <f>0+Q334</f>
      </c>
      <c s="6"/>
      <c r="O334">
        <f>0+R334</f>
      </c>
      <c r="Q334">
        <f>0+I335+I339+I343+I347+I351+I355+I359</f>
      </c>
      <c>
        <f>0+O335+O339+O343+O347+O351+O355+O359</f>
      </c>
    </row>
    <row r="335" spans="1:16" ht="12.75">
      <c r="A335" s="26" t="s">
        <v>51</v>
      </c>
      <c s="31" t="s">
        <v>614</v>
      </c>
      <c s="31" t="s">
        <v>2566</v>
      </c>
      <c s="26" t="s">
        <v>53</v>
      </c>
      <c s="32" t="s">
        <v>2567</v>
      </c>
      <c s="33" t="s">
        <v>113</v>
      </c>
      <c s="34">
        <v>136.5</v>
      </c>
      <c s="35">
        <v>0</v>
      </c>
      <c s="36">
        <f>ROUND(ROUND(H335,2)*ROUND(G335,3),2)</f>
      </c>
      <c s="33" t="s">
        <v>56</v>
      </c>
      <c r="O335">
        <f>(I335*21)/100</f>
      </c>
      <c t="s">
        <v>26</v>
      </c>
    </row>
    <row r="336" spans="1:5" ht="63.75">
      <c r="A336" s="37" t="s">
        <v>57</v>
      </c>
      <c r="E336" s="38" t="s">
        <v>2568</v>
      </c>
    </row>
    <row r="337" spans="1:5" ht="12.75">
      <c r="A337" s="39" t="s">
        <v>59</v>
      </c>
      <c r="E337" s="40" t="s">
        <v>2569</v>
      </c>
    </row>
    <row r="338" spans="1:5" ht="76.5">
      <c r="A338" t="s">
        <v>61</v>
      </c>
      <c r="E338" s="38" t="s">
        <v>2570</v>
      </c>
    </row>
    <row r="339" spans="1:16" ht="12.75">
      <c r="A339" s="26" t="s">
        <v>51</v>
      </c>
      <c s="31" t="s">
        <v>1650</v>
      </c>
      <c s="31" t="s">
        <v>664</v>
      </c>
      <c s="26" t="s">
        <v>53</v>
      </c>
      <c s="32" t="s">
        <v>665</v>
      </c>
      <c s="33" t="s">
        <v>66</v>
      </c>
      <c s="34">
        <v>16.43</v>
      </c>
      <c s="35">
        <v>0</v>
      </c>
      <c s="36">
        <f>ROUND(ROUND(H339,2)*ROUND(G339,3),2)</f>
      </c>
      <c s="33" t="s">
        <v>56</v>
      </c>
      <c r="O339">
        <f>(I339*21)/100</f>
      </c>
      <c t="s">
        <v>26</v>
      </c>
    </row>
    <row r="340" spans="1:5" ht="76.5">
      <c r="A340" s="37" t="s">
        <v>57</v>
      </c>
      <c r="E340" s="38" t="s">
        <v>2571</v>
      </c>
    </row>
    <row r="341" spans="1:5" ht="12.75">
      <c r="A341" s="39" t="s">
        <v>59</v>
      </c>
      <c r="E341" s="40" t="s">
        <v>2572</v>
      </c>
    </row>
    <row r="342" spans="1:5" ht="89.25">
      <c r="A342" t="s">
        <v>61</v>
      </c>
      <c r="E342" s="38" t="s">
        <v>668</v>
      </c>
    </row>
    <row r="343" spans="1:16" ht="12.75">
      <c r="A343" s="26" t="s">
        <v>51</v>
      </c>
      <c s="31" t="s">
        <v>1654</v>
      </c>
      <c s="31" t="s">
        <v>326</v>
      </c>
      <c s="26" t="s">
        <v>53</v>
      </c>
      <c s="32" t="s">
        <v>327</v>
      </c>
      <c s="33" t="s">
        <v>66</v>
      </c>
      <c s="34">
        <v>42.9</v>
      </c>
      <c s="35">
        <v>0</v>
      </c>
      <c s="36">
        <f>ROUND(ROUND(H343,2)*ROUND(G343,3),2)</f>
      </c>
      <c s="33" t="s">
        <v>56</v>
      </c>
      <c r="O343">
        <f>(I343*21)/100</f>
      </c>
      <c t="s">
        <v>26</v>
      </c>
    </row>
    <row r="344" spans="1:5" ht="51">
      <c r="A344" s="37" t="s">
        <v>57</v>
      </c>
      <c r="E344" s="38" t="s">
        <v>2573</v>
      </c>
    </row>
    <row r="345" spans="1:5" ht="12.75">
      <c r="A345" s="39" t="s">
        <v>59</v>
      </c>
      <c r="E345" s="40" t="s">
        <v>2574</v>
      </c>
    </row>
    <row r="346" spans="1:5" ht="127.5">
      <c r="A346" t="s">
        <v>61</v>
      </c>
      <c r="E346" s="38" t="s">
        <v>330</v>
      </c>
    </row>
    <row r="347" spans="1:16" ht="12.75">
      <c r="A347" s="26" t="s">
        <v>51</v>
      </c>
      <c s="31" t="s">
        <v>1460</v>
      </c>
      <c s="31" t="s">
        <v>326</v>
      </c>
      <c s="26" t="s">
        <v>32</v>
      </c>
      <c s="32" t="s">
        <v>327</v>
      </c>
      <c s="33" t="s">
        <v>66</v>
      </c>
      <c s="34">
        <v>122.1</v>
      </c>
      <c s="35">
        <v>0</v>
      </c>
      <c s="36">
        <f>ROUND(ROUND(H347,2)*ROUND(G347,3),2)</f>
      </c>
      <c s="33" t="s">
        <v>56</v>
      </c>
      <c r="O347">
        <f>(I347*21)/100</f>
      </c>
      <c t="s">
        <v>26</v>
      </c>
    </row>
    <row r="348" spans="1:5" ht="51">
      <c r="A348" s="37" t="s">
        <v>57</v>
      </c>
      <c r="E348" s="38" t="s">
        <v>2575</v>
      </c>
    </row>
    <row r="349" spans="1:5" ht="12.75">
      <c r="A349" s="39" t="s">
        <v>59</v>
      </c>
      <c r="E349" s="40" t="s">
        <v>2576</v>
      </c>
    </row>
    <row r="350" spans="1:5" ht="127.5">
      <c r="A350" t="s">
        <v>61</v>
      </c>
      <c r="E350" s="38" t="s">
        <v>330</v>
      </c>
    </row>
    <row r="351" spans="1:16" ht="12.75">
      <c r="A351" s="26" t="s">
        <v>51</v>
      </c>
      <c s="31" t="s">
        <v>1661</v>
      </c>
      <c s="31" t="s">
        <v>326</v>
      </c>
      <c s="26" t="s">
        <v>26</v>
      </c>
      <c s="32" t="s">
        <v>327</v>
      </c>
      <c s="33" t="s">
        <v>66</v>
      </c>
      <c s="34">
        <v>104.5</v>
      </c>
      <c s="35">
        <v>0</v>
      </c>
      <c s="36">
        <f>ROUND(ROUND(H351,2)*ROUND(G351,3),2)</f>
      </c>
      <c s="33" t="s">
        <v>56</v>
      </c>
      <c r="O351">
        <f>(I351*21)/100</f>
      </c>
      <c t="s">
        <v>26</v>
      </c>
    </row>
    <row r="352" spans="1:5" ht="51">
      <c r="A352" s="37" t="s">
        <v>57</v>
      </c>
      <c r="E352" s="38" t="s">
        <v>2577</v>
      </c>
    </row>
    <row r="353" spans="1:5" ht="12.75">
      <c r="A353" s="39" t="s">
        <v>59</v>
      </c>
      <c r="E353" s="40" t="s">
        <v>2578</v>
      </c>
    </row>
    <row r="354" spans="1:5" ht="127.5">
      <c r="A354" t="s">
        <v>61</v>
      </c>
      <c r="E354" s="38" t="s">
        <v>330</v>
      </c>
    </row>
    <row r="355" spans="1:16" ht="12.75">
      <c r="A355" s="26" t="s">
        <v>51</v>
      </c>
      <c s="31" t="s">
        <v>1481</v>
      </c>
      <c s="31" t="s">
        <v>326</v>
      </c>
      <c s="26" t="s">
        <v>25</v>
      </c>
      <c s="32" t="s">
        <v>327</v>
      </c>
      <c s="33" t="s">
        <v>66</v>
      </c>
      <c s="34">
        <v>2328.7</v>
      </c>
      <c s="35">
        <v>0</v>
      </c>
      <c s="36">
        <f>ROUND(ROUND(H355,2)*ROUND(G355,3),2)</f>
      </c>
      <c s="33" t="s">
        <v>56</v>
      </c>
      <c r="O355">
        <f>(I355*21)/100</f>
      </c>
      <c t="s">
        <v>26</v>
      </c>
    </row>
    <row r="356" spans="1:5" ht="51">
      <c r="A356" s="37" t="s">
        <v>57</v>
      </c>
      <c r="E356" s="38" t="s">
        <v>2579</v>
      </c>
    </row>
    <row r="357" spans="1:5" ht="12.75">
      <c r="A357" s="39" t="s">
        <v>59</v>
      </c>
      <c r="E357" s="40" t="s">
        <v>2580</v>
      </c>
    </row>
    <row r="358" spans="1:5" ht="127.5">
      <c r="A358" t="s">
        <v>61</v>
      </c>
      <c r="E358" s="38" t="s">
        <v>330</v>
      </c>
    </row>
    <row r="359" spans="1:16" ht="12.75">
      <c r="A359" s="26" t="s">
        <v>51</v>
      </c>
      <c s="31" t="s">
        <v>1667</v>
      </c>
      <c s="31" t="s">
        <v>2581</v>
      </c>
      <c s="26" t="s">
        <v>53</v>
      </c>
      <c s="32" t="s">
        <v>2582</v>
      </c>
      <c s="33" t="s">
        <v>66</v>
      </c>
      <c s="34">
        <v>23.474</v>
      </c>
      <c s="35">
        <v>0</v>
      </c>
      <c s="36">
        <f>ROUND(ROUND(H359,2)*ROUND(G359,3),2)</f>
      </c>
      <c s="33" t="s">
        <v>56</v>
      </c>
      <c r="O359">
        <f>(I359*21)/100</f>
      </c>
      <c t="s">
        <v>26</v>
      </c>
    </row>
    <row r="360" spans="1:5" ht="63.75">
      <c r="A360" s="37" t="s">
        <v>57</v>
      </c>
      <c r="E360" s="38" t="s">
        <v>2583</v>
      </c>
    </row>
    <row r="361" spans="1:5" ht="12.75">
      <c r="A361" s="39" t="s">
        <v>59</v>
      </c>
      <c r="E361" s="40" t="s">
        <v>2584</v>
      </c>
    </row>
    <row r="362" spans="1:5" ht="127.5">
      <c r="A362" t="s">
        <v>61</v>
      </c>
      <c r="E362" s="38" t="s">
        <v>330</v>
      </c>
    </row>
    <row r="363" spans="1:18" ht="12.75" customHeight="1">
      <c r="A363" s="6" t="s">
        <v>49</v>
      </c>
      <c s="6"/>
      <c s="42" t="s">
        <v>36</v>
      </c>
      <c s="6"/>
      <c s="29" t="s">
        <v>676</v>
      </c>
      <c s="6"/>
      <c s="6"/>
      <c s="6"/>
      <c s="43">
        <f>0+Q363</f>
      </c>
      <c s="6"/>
      <c r="O363">
        <f>0+R363</f>
      </c>
      <c r="Q363">
        <f>0+I364+I368+I372+I376+I380+I384+I388+I392+I396+I400+I404</f>
      </c>
      <c>
        <f>0+O364+O368+O372+O376+O380+O384+O388+O392+O396+O400+O404</f>
      </c>
    </row>
    <row r="364" spans="1:16" ht="12.75">
      <c r="A364" s="26" t="s">
        <v>51</v>
      </c>
      <c s="31" t="s">
        <v>1503</v>
      </c>
      <c s="31" t="s">
        <v>677</v>
      </c>
      <c s="26" t="s">
        <v>53</v>
      </c>
      <c s="32" t="s">
        <v>678</v>
      </c>
      <c s="33" t="s">
        <v>113</v>
      </c>
      <c s="34">
        <v>0.133</v>
      </c>
      <c s="35">
        <v>0</v>
      </c>
      <c s="36">
        <f>ROUND(ROUND(H364,2)*ROUND(G364,3),2)</f>
      </c>
      <c s="33" t="s">
        <v>56</v>
      </c>
      <c r="O364">
        <f>(I364*21)/100</f>
      </c>
      <c t="s">
        <v>26</v>
      </c>
    </row>
    <row r="365" spans="1:5" ht="63.75">
      <c r="A365" s="37" t="s">
        <v>57</v>
      </c>
      <c r="E365" s="38" t="s">
        <v>2585</v>
      </c>
    </row>
    <row r="366" spans="1:5" ht="12.75">
      <c r="A366" s="39" t="s">
        <v>59</v>
      </c>
      <c r="E366" s="40" t="s">
        <v>2586</v>
      </c>
    </row>
    <row r="367" spans="1:5" ht="395.25">
      <c r="A367" t="s">
        <v>61</v>
      </c>
      <c r="E367" s="38" t="s">
        <v>681</v>
      </c>
    </row>
    <row r="368" spans="1:16" ht="12.75">
      <c r="A368" s="26" t="s">
        <v>51</v>
      </c>
      <c s="31" t="s">
        <v>1548</v>
      </c>
      <c s="31" t="s">
        <v>684</v>
      </c>
      <c s="26" t="s">
        <v>53</v>
      </c>
      <c s="32" t="s">
        <v>685</v>
      </c>
      <c s="33" t="s">
        <v>113</v>
      </c>
      <c s="34">
        <v>2.925</v>
      </c>
      <c s="35">
        <v>0</v>
      </c>
      <c s="36">
        <f>ROUND(ROUND(H368,2)*ROUND(G368,3),2)</f>
      </c>
      <c s="33" t="s">
        <v>56</v>
      </c>
      <c r="O368">
        <f>(I368*21)/100</f>
      </c>
      <c t="s">
        <v>26</v>
      </c>
    </row>
    <row r="369" spans="1:5" ht="63.75">
      <c r="A369" s="37" t="s">
        <v>57</v>
      </c>
      <c r="E369" s="38" t="s">
        <v>2587</v>
      </c>
    </row>
    <row r="370" spans="1:5" ht="12.75">
      <c r="A370" s="39" t="s">
        <v>59</v>
      </c>
      <c r="E370" s="40" t="s">
        <v>2547</v>
      </c>
    </row>
    <row r="371" spans="1:5" ht="395.25">
      <c r="A371" t="s">
        <v>61</v>
      </c>
      <c r="E371" s="38" t="s">
        <v>681</v>
      </c>
    </row>
    <row r="372" spans="1:16" ht="12.75">
      <c r="A372" s="26" t="s">
        <v>51</v>
      </c>
      <c s="31" t="s">
        <v>1675</v>
      </c>
      <c s="31" t="s">
        <v>689</v>
      </c>
      <c s="26" t="s">
        <v>53</v>
      </c>
      <c s="32" t="s">
        <v>690</v>
      </c>
      <c s="33" t="s">
        <v>113</v>
      </c>
      <c s="34">
        <v>9.3</v>
      </c>
      <c s="35">
        <v>0</v>
      </c>
      <c s="36">
        <f>ROUND(ROUND(H372,2)*ROUND(G372,3),2)</f>
      </c>
      <c s="33" t="s">
        <v>56</v>
      </c>
      <c r="O372">
        <f>(I372*21)/100</f>
      </c>
      <c t="s">
        <v>26</v>
      </c>
    </row>
    <row r="373" spans="1:5" ht="63.75">
      <c r="A373" s="37" t="s">
        <v>57</v>
      </c>
      <c r="E373" s="38" t="s">
        <v>2588</v>
      </c>
    </row>
    <row r="374" spans="1:5" ht="12.75">
      <c r="A374" s="39" t="s">
        <v>59</v>
      </c>
      <c r="E374" s="40" t="s">
        <v>2589</v>
      </c>
    </row>
    <row r="375" spans="1:5" ht="395.25">
      <c r="A375" t="s">
        <v>61</v>
      </c>
      <c r="E375" s="38" t="s">
        <v>681</v>
      </c>
    </row>
    <row r="376" spans="1:16" ht="12.75">
      <c r="A376" s="26" t="s">
        <v>51</v>
      </c>
      <c s="31" t="s">
        <v>1679</v>
      </c>
      <c s="31" t="s">
        <v>689</v>
      </c>
      <c s="26" t="s">
        <v>32</v>
      </c>
      <c s="32" t="s">
        <v>690</v>
      </c>
      <c s="33" t="s">
        <v>113</v>
      </c>
      <c s="34">
        <v>17</v>
      </c>
      <c s="35">
        <v>0</v>
      </c>
      <c s="36">
        <f>ROUND(ROUND(H376,2)*ROUND(G376,3),2)</f>
      </c>
      <c s="33" t="s">
        <v>56</v>
      </c>
      <c r="O376">
        <f>(I376*21)/100</f>
      </c>
      <c t="s">
        <v>26</v>
      </c>
    </row>
    <row r="377" spans="1:5" ht="51">
      <c r="A377" s="37" t="s">
        <v>57</v>
      </c>
      <c r="E377" s="38" t="s">
        <v>2590</v>
      </c>
    </row>
    <row r="378" spans="1:5" ht="12.75">
      <c r="A378" s="39" t="s">
        <v>59</v>
      </c>
      <c r="E378" s="40" t="s">
        <v>2591</v>
      </c>
    </row>
    <row r="379" spans="1:5" ht="395.25">
      <c r="A379" t="s">
        <v>61</v>
      </c>
      <c r="E379" s="38" t="s">
        <v>681</v>
      </c>
    </row>
    <row r="380" spans="1:16" ht="12.75">
      <c r="A380" s="26" t="s">
        <v>51</v>
      </c>
      <c s="31" t="s">
        <v>1553</v>
      </c>
      <c s="31" t="s">
        <v>693</v>
      </c>
      <c s="26" t="s">
        <v>53</v>
      </c>
      <c s="32" t="s">
        <v>694</v>
      </c>
      <c s="33" t="s">
        <v>113</v>
      </c>
      <c s="34">
        <v>57.33</v>
      </c>
      <c s="35">
        <v>0</v>
      </c>
      <c s="36">
        <f>ROUND(ROUND(H380,2)*ROUND(G380,3),2)</f>
      </c>
      <c s="33" t="s">
        <v>56</v>
      </c>
      <c r="O380">
        <f>(I380*21)/100</f>
      </c>
      <c t="s">
        <v>26</v>
      </c>
    </row>
    <row r="381" spans="1:5" ht="63.75">
      <c r="A381" s="37" t="s">
        <v>57</v>
      </c>
      <c r="E381" s="38" t="s">
        <v>2592</v>
      </c>
    </row>
    <row r="382" spans="1:5" ht="12.75">
      <c r="A382" s="39" t="s">
        <v>59</v>
      </c>
      <c r="E382" s="40" t="s">
        <v>2593</v>
      </c>
    </row>
    <row r="383" spans="1:5" ht="76.5">
      <c r="A383" t="s">
        <v>61</v>
      </c>
      <c r="E383" s="38" t="s">
        <v>697</v>
      </c>
    </row>
    <row r="384" spans="1:16" ht="12.75">
      <c r="A384" s="26" t="s">
        <v>51</v>
      </c>
      <c s="31" t="s">
        <v>1687</v>
      </c>
      <c s="31" t="s">
        <v>693</v>
      </c>
      <c s="26" t="s">
        <v>32</v>
      </c>
      <c s="32" t="s">
        <v>694</v>
      </c>
      <c s="33" t="s">
        <v>113</v>
      </c>
      <c s="34">
        <v>1.988</v>
      </c>
      <c s="35">
        <v>0</v>
      </c>
      <c s="36">
        <f>ROUND(ROUND(H384,2)*ROUND(G384,3),2)</f>
      </c>
      <c s="33" t="s">
        <v>56</v>
      </c>
      <c r="O384">
        <f>(I384*21)/100</f>
      </c>
      <c t="s">
        <v>26</v>
      </c>
    </row>
    <row r="385" spans="1:5" ht="63.75">
      <c r="A385" s="37" t="s">
        <v>57</v>
      </c>
      <c r="E385" s="38" t="s">
        <v>2594</v>
      </c>
    </row>
    <row r="386" spans="1:5" ht="12.75">
      <c r="A386" s="39" t="s">
        <v>59</v>
      </c>
      <c r="E386" s="40" t="s">
        <v>2595</v>
      </c>
    </row>
    <row r="387" spans="1:5" ht="76.5">
      <c r="A387" t="s">
        <v>61</v>
      </c>
      <c r="E387" s="38" t="s">
        <v>697</v>
      </c>
    </row>
    <row r="388" spans="1:16" ht="12.75">
      <c r="A388" s="26" t="s">
        <v>51</v>
      </c>
      <c s="31" t="s">
        <v>1691</v>
      </c>
      <c s="31" t="s">
        <v>693</v>
      </c>
      <c s="26" t="s">
        <v>26</v>
      </c>
      <c s="32" t="s">
        <v>694</v>
      </c>
      <c s="33" t="s">
        <v>113</v>
      </c>
      <c s="34">
        <v>4.2</v>
      </c>
      <c s="35">
        <v>0</v>
      </c>
      <c s="36">
        <f>ROUND(ROUND(H388,2)*ROUND(G388,3),2)</f>
      </c>
      <c s="33" t="s">
        <v>56</v>
      </c>
      <c r="O388">
        <f>(I388*21)/100</f>
      </c>
      <c t="s">
        <v>26</v>
      </c>
    </row>
    <row r="389" spans="1:5" ht="63.75">
      <c r="A389" s="37" t="s">
        <v>57</v>
      </c>
      <c r="E389" s="38" t="s">
        <v>2596</v>
      </c>
    </row>
    <row r="390" spans="1:5" ht="12.75">
      <c r="A390" s="39" t="s">
        <v>59</v>
      </c>
      <c r="E390" s="40" t="s">
        <v>2449</v>
      </c>
    </row>
    <row r="391" spans="1:5" ht="76.5">
      <c r="A391" t="s">
        <v>61</v>
      </c>
      <c r="E391" s="38" t="s">
        <v>697</v>
      </c>
    </row>
    <row r="392" spans="1:16" ht="12.75">
      <c r="A392" s="26" t="s">
        <v>51</v>
      </c>
      <c s="31" t="s">
        <v>1081</v>
      </c>
      <c s="31" t="s">
        <v>693</v>
      </c>
      <c s="26" t="s">
        <v>25</v>
      </c>
      <c s="32" t="s">
        <v>694</v>
      </c>
      <c s="33" t="s">
        <v>113</v>
      </c>
      <c s="34">
        <v>75</v>
      </c>
      <c s="35">
        <v>0</v>
      </c>
      <c s="36">
        <f>ROUND(ROUND(H392,2)*ROUND(G392,3),2)</f>
      </c>
      <c s="33" t="s">
        <v>56</v>
      </c>
      <c r="O392">
        <f>(I392*21)/100</f>
      </c>
      <c t="s">
        <v>26</v>
      </c>
    </row>
    <row r="393" spans="1:5" ht="127.5">
      <c r="A393" s="37" t="s">
        <v>57</v>
      </c>
      <c r="E393" s="38" t="s">
        <v>2597</v>
      </c>
    </row>
    <row r="394" spans="1:5" ht="12.75">
      <c r="A394" s="39" t="s">
        <v>59</v>
      </c>
      <c r="E394" s="40" t="s">
        <v>2521</v>
      </c>
    </row>
    <row r="395" spans="1:5" ht="76.5">
      <c r="A395" t="s">
        <v>61</v>
      </c>
      <c r="E395" s="38" t="s">
        <v>697</v>
      </c>
    </row>
    <row r="396" spans="1:16" ht="12.75">
      <c r="A396" s="26" t="s">
        <v>51</v>
      </c>
      <c s="31" t="s">
        <v>1572</v>
      </c>
      <c s="31" t="s">
        <v>693</v>
      </c>
      <c s="26" t="s">
        <v>36</v>
      </c>
      <c s="32" t="s">
        <v>694</v>
      </c>
      <c s="33" t="s">
        <v>113</v>
      </c>
      <c s="34">
        <v>622.5</v>
      </c>
      <c s="35">
        <v>0</v>
      </c>
      <c s="36">
        <f>ROUND(ROUND(H396,2)*ROUND(G396,3),2)</f>
      </c>
      <c s="33" t="s">
        <v>56</v>
      </c>
      <c r="O396">
        <f>(I396*21)/100</f>
      </c>
      <c t="s">
        <v>26</v>
      </c>
    </row>
    <row r="397" spans="1:5" ht="114.75">
      <c r="A397" s="37" t="s">
        <v>57</v>
      </c>
      <c r="E397" s="38" t="s">
        <v>2598</v>
      </c>
    </row>
    <row r="398" spans="1:5" ht="12.75">
      <c r="A398" s="39" t="s">
        <v>59</v>
      </c>
      <c r="E398" s="40" t="s">
        <v>2523</v>
      </c>
    </row>
    <row r="399" spans="1:5" ht="76.5">
      <c r="A399" t="s">
        <v>61</v>
      </c>
      <c r="E399" s="38" t="s">
        <v>697</v>
      </c>
    </row>
    <row r="400" spans="1:16" ht="12.75">
      <c r="A400" s="26" t="s">
        <v>51</v>
      </c>
      <c s="31" t="s">
        <v>1700</v>
      </c>
      <c s="31" t="s">
        <v>693</v>
      </c>
      <c s="26" t="s">
        <v>38</v>
      </c>
      <c s="32" t="s">
        <v>694</v>
      </c>
      <c s="33" t="s">
        <v>113</v>
      </c>
      <c s="34">
        <v>45.5</v>
      </c>
      <c s="35">
        <v>0</v>
      </c>
      <c s="36">
        <f>ROUND(ROUND(H400,2)*ROUND(G400,3),2)</f>
      </c>
      <c s="33" t="s">
        <v>56</v>
      </c>
      <c r="O400">
        <f>(I400*21)/100</f>
      </c>
      <c t="s">
        <v>26</v>
      </c>
    </row>
    <row r="401" spans="1:5" ht="63.75">
      <c r="A401" s="37" t="s">
        <v>57</v>
      </c>
      <c r="E401" s="38" t="s">
        <v>2599</v>
      </c>
    </row>
    <row r="402" spans="1:5" ht="12.75">
      <c r="A402" s="39" t="s">
        <v>59</v>
      </c>
      <c r="E402" s="40" t="s">
        <v>2600</v>
      </c>
    </row>
    <row r="403" spans="1:5" ht="76.5">
      <c r="A403" t="s">
        <v>61</v>
      </c>
      <c r="E403" s="38" t="s">
        <v>697</v>
      </c>
    </row>
    <row r="404" spans="1:16" ht="12.75">
      <c r="A404" s="26" t="s">
        <v>51</v>
      </c>
      <c s="31" t="s">
        <v>1703</v>
      </c>
      <c s="31" t="s">
        <v>839</v>
      </c>
      <c s="26" t="s">
        <v>53</v>
      </c>
      <c s="32" t="s">
        <v>840</v>
      </c>
      <c s="33" t="s">
        <v>113</v>
      </c>
      <c s="34">
        <v>0.288</v>
      </c>
      <c s="35">
        <v>0</v>
      </c>
      <c s="36">
        <f>ROUND(ROUND(H404,2)*ROUND(G404,3),2)</f>
      </c>
      <c s="33" t="s">
        <v>56</v>
      </c>
      <c r="O404">
        <f>(I404*21)/100</f>
      </c>
      <c t="s">
        <v>26</v>
      </c>
    </row>
    <row r="405" spans="1:5" ht="63.75">
      <c r="A405" s="37" t="s">
        <v>57</v>
      </c>
      <c r="E405" s="38" t="s">
        <v>2601</v>
      </c>
    </row>
    <row r="406" spans="1:5" ht="12.75">
      <c r="A406" s="39" t="s">
        <v>59</v>
      </c>
      <c r="E406" s="40" t="s">
        <v>2602</v>
      </c>
    </row>
    <row r="407" spans="1:5" ht="318.75">
      <c r="A407" t="s">
        <v>61</v>
      </c>
      <c r="E407" s="38" t="s">
        <v>843</v>
      </c>
    </row>
    <row r="408" spans="1:18" ht="12.75" customHeight="1">
      <c r="A408" s="6" t="s">
        <v>49</v>
      </c>
      <c s="6"/>
      <c s="42" t="s">
        <v>38</v>
      </c>
      <c s="6"/>
      <c s="29" t="s">
        <v>348</v>
      </c>
      <c s="6"/>
      <c s="6"/>
      <c s="6"/>
      <c s="43">
        <f>0+Q408</f>
      </c>
      <c s="6"/>
      <c r="O408">
        <f>0+R408</f>
      </c>
      <c r="Q408">
        <f>0+I409+I413+I417+I421+I425+I429+I433+I437+I441+I445+I449+I453+I457+I461+I465+I469+I473+I477+I481+I485+I489+I493+I497+I501+I505+I509+I513+I517+I521+I525+I529+I533+I537</f>
      </c>
      <c>
        <f>0+O409+O413+O417+O421+O425+O429+O433+O437+O441+O445+O449+O453+O457+O461+O465+O469+O473+O477+O481+O485+O489+O493+O497+O501+O505+O509+O513+O517+O521+O525+O529+O533+O537</f>
      </c>
    </row>
    <row r="409" spans="1:16" ht="25.5">
      <c r="A409" s="26" t="s">
        <v>51</v>
      </c>
      <c s="31" t="s">
        <v>1499</v>
      </c>
      <c s="31" t="s">
        <v>729</v>
      </c>
      <c s="26" t="s">
        <v>53</v>
      </c>
      <c s="32" t="s">
        <v>730</v>
      </c>
      <c s="33" t="s">
        <v>66</v>
      </c>
      <c s="34">
        <v>165</v>
      </c>
      <c s="35">
        <v>0</v>
      </c>
      <c s="36">
        <f>ROUND(ROUND(H409,2)*ROUND(G409,3),2)</f>
      </c>
      <c s="33" t="s">
        <v>56</v>
      </c>
      <c r="O409">
        <f>(I409*21)/100</f>
      </c>
      <c t="s">
        <v>26</v>
      </c>
    </row>
    <row r="410" spans="1:5" ht="76.5">
      <c r="A410" s="37" t="s">
        <v>57</v>
      </c>
      <c r="E410" s="38" t="s">
        <v>2603</v>
      </c>
    </row>
    <row r="411" spans="1:5" ht="12.75">
      <c r="A411" s="39" t="s">
        <v>59</v>
      </c>
      <c r="E411" s="40" t="s">
        <v>2604</v>
      </c>
    </row>
    <row r="412" spans="1:5" ht="178.5">
      <c r="A412" t="s">
        <v>61</v>
      </c>
      <c r="E412" s="38" t="s">
        <v>732</v>
      </c>
    </row>
    <row r="413" spans="1:16" ht="25.5">
      <c r="A413" s="26" t="s">
        <v>51</v>
      </c>
      <c s="31" t="s">
        <v>1708</v>
      </c>
      <c s="31" t="s">
        <v>729</v>
      </c>
      <c s="26" t="s">
        <v>32</v>
      </c>
      <c s="32" t="s">
        <v>730</v>
      </c>
      <c s="33" t="s">
        <v>66</v>
      </c>
      <c s="34">
        <v>2282.5</v>
      </c>
      <c s="35">
        <v>0</v>
      </c>
      <c s="36">
        <f>ROUND(ROUND(H413,2)*ROUND(G413,3),2)</f>
      </c>
      <c s="33" t="s">
        <v>56</v>
      </c>
      <c r="O413">
        <f>(I413*21)/100</f>
      </c>
      <c t="s">
        <v>26</v>
      </c>
    </row>
    <row r="414" spans="1:5" ht="76.5">
      <c r="A414" s="37" t="s">
        <v>57</v>
      </c>
      <c r="E414" s="38" t="s">
        <v>2605</v>
      </c>
    </row>
    <row r="415" spans="1:5" ht="12.75">
      <c r="A415" s="39" t="s">
        <v>59</v>
      </c>
      <c r="E415" s="40" t="s">
        <v>2606</v>
      </c>
    </row>
    <row r="416" spans="1:5" ht="178.5">
      <c r="A416" t="s">
        <v>61</v>
      </c>
      <c r="E416" s="38" t="s">
        <v>732</v>
      </c>
    </row>
    <row r="417" spans="1:16" ht="12.75">
      <c r="A417" s="26" t="s">
        <v>51</v>
      </c>
      <c s="31" t="s">
        <v>1712</v>
      </c>
      <c s="31" t="s">
        <v>850</v>
      </c>
      <c s="26" t="s">
        <v>53</v>
      </c>
      <c s="32" t="s">
        <v>851</v>
      </c>
      <c s="33" t="s">
        <v>113</v>
      </c>
      <c s="34">
        <v>7.8</v>
      </c>
      <c s="35">
        <v>0</v>
      </c>
      <c s="36">
        <f>ROUND(ROUND(H417,2)*ROUND(G417,3),2)</f>
      </c>
      <c s="33" t="s">
        <v>56</v>
      </c>
      <c r="O417">
        <f>(I417*21)/100</f>
      </c>
      <c t="s">
        <v>26</v>
      </c>
    </row>
    <row r="418" spans="1:5" ht="76.5">
      <c r="A418" s="37" t="s">
        <v>57</v>
      </c>
      <c r="E418" s="38" t="s">
        <v>2607</v>
      </c>
    </row>
    <row r="419" spans="1:5" ht="12.75">
      <c r="A419" s="39" t="s">
        <v>59</v>
      </c>
      <c r="E419" s="40" t="s">
        <v>2531</v>
      </c>
    </row>
    <row r="420" spans="1:5" ht="76.5">
      <c r="A420" t="s">
        <v>61</v>
      </c>
      <c r="E420" s="38" t="s">
        <v>853</v>
      </c>
    </row>
    <row r="421" spans="1:16" ht="12.75">
      <c r="A421" s="26" t="s">
        <v>51</v>
      </c>
      <c s="31" t="s">
        <v>1716</v>
      </c>
      <c s="31" t="s">
        <v>850</v>
      </c>
      <c s="26" t="s">
        <v>32</v>
      </c>
      <c s="32" t="s">
        <v>851</v>
      </c>
      <c s="33" t="s">
        <v>113</v>
      </c>
      <c s="34">
        <v>6.4</v>
      </c>
      <c s="35">
        <v>0</v>
      </c>
      <c s="36">
        <f>ROUND(ROUND(H421,2)*ROUND(G421,3),2)</f>
      </c>
      <c s="33" t="s">
        <v>56</v>
      </c>
      <c r="O421">
        <f>(I421*21)/100</f>
      </c>
      <c t="s">
        <v>26</v>
      </c>
    </row>
    <row r="422" spans="1:5" ht="76.5">
      <c r="A422" s="37" t="s">
        <v>57</v>
      </c>
      <c r="E422" s="38" t="s">
        <v>2608</v>
      </c>
    </row>
    <row r="423" spans="1:5" ht="12.75">
      <c r="A423" s="39" t="s">
        <v>59</v>
      </c>
      <c r="E423" s="40" t="s">
        <v>2609</v>
      </c>
    </row>
    <row r="424" spans="1:5" ht="76.5">
      <c r="A424" t="s">
        <v>61</v>
      </c>
      <c r="E424" s="38" t="s">
        <v>853</v>
      </c>
    </row>
    <row r="425" spans="1:16" ht="12.75">
      <c r="A425" s="26" t="s">
        <v>51</v>
      </c>
      <c s="31" t="s">
        <v>1720</v>
      </c>
      <c s="31" t="s">
        <v>850</v>
      </c>
      <c s="26" t="s">
        <v>26</v>
      </c>
      <c s="32" t="s">
        <v>851</v>
      </c>
      <c s="33" t="s">
        <v>113</v>
      </c>
      <c s="34">
        <v>22.2</v>
      </c>
      <c s="35">
        <v>0</v>
      </c>
      <c s="36">
        <f>ROUND(ROUND(H425,2)*ROUND(G425,3),2)</f>
      </c>
      <c s="33" t="s">
        <v>56</v>
      </c>
      <c r="O425">
        <f>(I425*21)/100</f>
      </c>
      <c t="s">
        <v>26</v>
      </c>
    </row>
    <row r="426" spans="1:5" ht="76.5">
      <c r="A426" s="37" t="s">
        <v>57</v>
      </c>
      <c r="E426" s="38" t="s">
        <v>2610</v>
      </c>
    </row>
    <row r="427" spans="1:5" ht="12.75">
      <c r="A427" s="39" t="s">
        <v>59</v>
      </c>
      <c r="E427" s="40" t="s">
        <v>2527</v>
      </c>
    </row>
    <row r="428" spans="1:5" ht="76.5">
      <c r="A428" t="s">
        <v>61</v>
      </c>
      <c r="E428" s="38" t="s">
        <v>853</v>
      </c>
    </row>
    <row r="429" spans="1:16" ht="12.75">
      <c r="A429" s="26" t="s">
        <v>51</v>
      </c>
      <c s="31" t="s">
        <v>1723</v>
      </c>
      <c s="31" t="s">
        <v>850</v>
      </c>
      <c s="26" t="s">
        <v>25</v>
      </c>
      <c s="32" t="s">
        <v>851</v>
      </c>
      <c s="33" t="s">
        <v>113</v>
      </c>
      <c s="34">
        <v>21</v>
      </c>
      <c s="35">
        <v>0</v>
      </c>
      <c s="36">
        <f>ROUND(ROUND(H429,2)*ROUND(G429,3),2)</f>
      </c>
      <c s="33" t="s">
        <v>56</v>
      </c>
      <c r="O429">
        <f>(I429*21)/100</f>
      </c>
      <c t="s">
        <v>26</v>
      </c>
    </row>
    <row r="430" spans="1:5" ht="76.5">
      <c r="A430" s="37" t="s">
        <v>57</v>
      </c>
      <c r="E430" s="38" t="s">
        <v>2611</v>
      </c>
    </row>
    <row r="431" spans="1:5" ht="12.75">
      <c r="A431" s="39" t="s">
        <v>59</v>
      </c>
      <c r="E431" s="40" t="s">
        <v>2457</v>
      </c>
    </row>
    <row r="432" spans="1:5" ht="76.5">
      <c r="A432" t="s">
        <v>61</v>
      </c>
      <c r="E432" s="38" t="s">
        <v>853</v>
      </c>
    </row>
    <row r="433" spans="1:16" ht="12.75">
      <c r="A433" s="26" t="s">
        <v>51</v>
      </c>
      <c s="31" t="s">
        <v>1726</v>
      </c>
      <c s="31" t="s">
        <v>850</v>
      </c>
      <c s="26" t="s">
        <v>36</v>
      </c>
      <c s="32" t="s">
        <v>851</v>
      </c>
      <c s="33" t="s">
        <v>113</v>
      </c>
      <c s="34">
        <v>18.6</v>
      </c>
      <c s="35">
        <v>0</v>
      </c>
      <c s="36">
        <f>ROUND(ROUND(H433,2)*ROUND(G433,3),2)</f>
      </c>
      <c s="33" t="s">
        <v>56</v>
      </c>
      <c r="O433">
        <f>(I433*21)/100</f>
      </c>
      <c t="s">
        <v>26</v>
      </c>
    </row>
    <row r="434" spans="1:5" ht="76.5">
      <c r="A434" s="37" t="s">
        <v>57</v>
      </c>
      <c r="E434" s="38" t="s">
        <v>2612</v>
      </c>
    </row>
    <row r="435" spans="1:5" ht="12.75">
      <c r="A435" s="39" t="s">
        <v>59</v>
      </c>
      <c r="E435" s="40" t="s">
        <v>2613</v>
      </c>
    </row>
    <row r="436" spans="1:5" ht="76.5">
      <c r="A436" t="s">
        <v>61</v>
      </c>
      <c r="E436" s="38" t="s">
        <v>853</v>
      </c>
    </row>
    <row r="437" spans="1:16" ht="12.75">
      <c r="A437" s="26" t="s">
        <v>51</v>
      </c>
      <c s="31" t="s">
        <v>1734</v>
      </c>
      <c s="31" t="s">
        <v>850</v>
      </c>
      <c s="26" t="s">
        <v>38</v>
      </c>
      <c s="32" t="s">
        <v>851</v>
      </c>
      <c s="33" t="s">
        <v>113</v>
      </c>
      <c s="34">
        <v>477.75</v>
      </c>
      <c s="35">
        <v>0</v>
      </c>
      <c s="36">
        <f>ROUND(ROUND(H437,2)*ROUND(G437,3),2)</f>
      </c>
      <c s="33" t="s">
        <v>56</v>
      </c>
      <c r="O437">
        <f>(I437*21)/100</f>
      </c>
      <c t="s">
        <v>26</v>
      </c>
    </row>
    <row r="438" spans="1:5" ht="89.25">
      <c r="A438" s="37" t="s">
        <v>57</v>
      </c>
      <c r="E438" s="38" t="s">
        <v>2614</v>
      </c>
    </row>
    <row r="439" spans="1:5" ht="12.75">
      <c r="A439" s="39" t="s">
        <v>59</v>
      </c>
      <c r="E439" s="40" t="s">
        <v>2615</v>
      </c>
    </row>
    <row r="440" spans="1:5" ht="76.5">
      <c r="A440" t="s">
        <v>61</v>
      </c>
      <c r="E440" s="38" t="s">
        <v>853</v>
      </c>
    </row>
    <row r="441" spans="1:16" ht="12.75">
      <c r="A441" s="26" t="s">
        <v>51</v>
      </c>
      <c s="31" t="s">
        <v>1737</v>
      </c>
      <c s="31" t="s">
        <v>850</v>
      </c>
      <c s="26" t="s">
        <v>40</v>
      </c>
      <c s="32" t="s">
        <v>851</v>
      </c>
      <c s="33" t="s">
        <v>113</v>
      </c>
      <c s="34">
        <v>0.45</v>
      </c>
      <c s="35">
        <v>0</v>
      </c>
      <c s="36">
        <f>ROUND(ROUND(H441,2)*ROUND(G441,3),2)</f>
      </c>
      <c s="33" t="s">
        <v>56</v>
      </c>
      <c r="O441">
        <f>(I441*21)/100</f>
      </c>
      <c t="s">
        <v>26</v>
      </c>
    </row>
    <row r="442" spans="1:5" ht="76.5">
      <c r="A442" s="37" t="s">
        <v>57</v>
      </c>
      <c r="E442" s="38" t="s">
        <v>2616</v>
      </c>
    </row>
    <row r="443" spans="1:5" ht="12.75">
      <c r="A443" s="39" t="s">
        <v>59</v>
      </c>
      <c r="E443" s="40" t="s">
        <v>2617</v>
      </c>
    </row>
    <row r="444" spans="1:5" ht="76.5">
      <c r="A444" t="s">
        <v>61</v>
      </c>
      <c r="E444" s="38" t="s">
        <v>853</v>
      </c>
    </row>
    <row r="445" spans="1:16" ht="12.75">
      <c r="A445" s="26" t="s">
        <v>51</v>
      </c>
      <c s="31" t="s">
        <v>1740</v>
      </c>
      <c s="31" t="s">
        <v>2320</v>
      </c>
      <c s="26" t="s">
        <v>53</v>
      </c>
      <c s="32" t="s">
        <v>2321</v>
      </c>
      <c s="33" t="s">
        <v>66</v>
      </c>
      <c s="34">
        <v>32</v>
      </c>
      <c s="35">
        <v>0</v>
      </c>
      <c s="36">
        <f>ROUND(ROUND(H445,2)*ROUND(G445,3),2)</f>
      </c>
      <c s="33" t="s">
        <v>56</v>
      </c>
      <c r="O445">
        <f>(I445*21)/100</f>
      </c>
      <c t="s">
        <v>26</v>
      </c>
    </row>
    <row r="446" spans="1:5" ht="63.75">
      <c r="A446" s="37" t="s">
        <v>57</v>
      </c>
      <c r="E446" s="38" t="s">
        <v>2618</v>
      </c>
    </row>
    <row r="447" spans="1:5" ht="12.75">
      <c r="A447" s="39" t="s">
        <v>59</v>
      </c>
      <c r="E447" s="40" t="s">
        <v>2619</v>
      </c>
    </row>
    <row r="448" spans="1:5" ht="89.25">
      <c r="A448" t="s">
        <v>61</v>
      </c>
      <c r="E448" s="38" t="s">
        <v>442</v>
      </c>
    </row>
    <row r="449" spans="1:16" ht="12.75">
      <c r="A449" s="26" t="s">
        <v>51</v>
      </c>
      <c s="31" t="s">
        <v>1743</v>
      </c>
      <c s="31" t="s">
        <v>444</v>
      </c>
      <c s="26" t="s">
        <v>53</v>
      </c>
      <c s="32" t="s">
        <v>445</v>
      </c>
      <c s="33" t="s">
        <v>66</v>
      </c>
      <c s="34">
        <v>68</v>
      </c>
      <c s="35">
        <v>0</v>
      </c>
      <c s="36">
        <f>ROUND(ROUND(H449,2)*ROUND(G449,3),2)</f>
      </c>
      <c s="33" t="s">
        <v>56</v>
      </c>
      <c r="O449">
        <f>(I449*21)/100</f>
      </c>
      <c t="s">
        <v>26</v>
      </c>
    </row>
    <row r="450" spans="1:5" ht="63.75">
      <c r="A450" s="37" t="s">
        <v>57</v>
      </c>
      <c r="E450" s="38" t="s">
        <v>2620</v>
      </c>
    </row>
    <row r="451" spans="1:5" ht="12.75">
      <c r="A451" s="39" t="s">
        <v>59</v>
      </c>
      <c r="E451" s="40" t="s">
        <v>2621</v>
      </c>
    </row>
    <row r="452" spans="1:5" ht="89.25">
      <c r="A452" t="s">
        <v>61</v>
      </c>
      <c r="E452" s="38" t="s">
        <v>442</v>
      </c>
    </row>
    <row r="453" spans="1:16" ht="12.75">
      <c r="A453" s="26" t="s">
        <v>51</v>
      </c>
      <c s="31" t="s">
        <v>1746</v>
      </c>
      <c s="31" t="s">
        <v>444</v>
      </c>
      <c s="26" t="s">
        <v>32</v>
      </c>
      <c s="32" t="s">
        <v>445</v>
      </c>
      <c s="33" t="s">
        <v>66</v>
      </c>
      <c s="34">
        <v>68</v>
      </c>
      <c s="35">
        <v>0</v>
      </c>
      <c s="36">
        <f>ROUND(ROUND(H453,2)*ROUND(G453,3),2)</f>
      </c>
      <c s="33" t="s">
        <v>56</v>
      </c>
      <c r="O453">
        <f>(I453*21)/100</f>
      </c>
      <c t="s">
        <v>26</v>
      </c>
    </row>
    <row r="454" spans="1:5" ht="63.75">
      <c r="A454" s="37" t="s">
        <v>57</v>
      </c>
      <c r="E454" s="38" t="s">
        <v>2620</v>
      </c>
    </row>
    <row r="455" spans="1:5" ht="12.75">
      <c r="A455" s="39" t="s">
        <v>59</v>
      </c>
      <c r="E455" s="40" t="s">
        <v>2621</v>
      </c>
    </row>
    <row r="456" spans="1:5" ht="89.25">
      <c r="A456" t="s">
        <v>61</v>
      </c>
      <c r="E456" s="38" t="s">
        <v>442</v>
      </c>
    </row>
    <row r="457" spans="1:16" ht="12.75">
      <c r="A457" s="26" t="s">
        <v>51</v>
      </c>
      <c s="31" t="s">
        <v>1751</v>
      </c>
      <c s="31" t="s">
        <v>448</v>
      </c>
      <c s="26" t="s">
        <v>53</v>
      </c>
      <c s="32" t="s">
        <v>449</v>
      </c>
      <c s="33" t="s">
        <v>66</v>
      </c>
      <c s="34">
        <v>17.8</v>
      </c>
      <c s="35">
        <v>0</v>
      </c>
      <c s="36">
        <f>ROUND(ROUND(H457,2)*ROUND(G457,3),2)</f>
      </c>
      <c s="33" t="s">
        <v>56</v>
      </c>
      <c r="O457">
        <f>(I457*21)/100</f>
      </c>
      <c t="s">
        <v>26</v>
      </c>
    </row>
    <row r="458" spans="1:5" ht="63.75">
      <c r="A458" s="37" t="s">
        <v>57</v>
      </c>
      <c r="E458" s="38" t="s">
        <v>2622</v>
      </c>
    </row>
    <row r="459" spans="1:5" ht="12.75">
      <c r="A459" s="39" t="s">
        <v>59</v>
      </c>
      <c r="E459" s="40" t="s">
        <v>2623</v>
      </c>
    </row>
    <row r="460" spans="1:5" ht="89.25">
      <c r="A460" t="s">
        <v>61</v>
      </c>
      <c r="E460" s="38" t="s">
        <v>452</v>
      </c>
    </row>
    <row r="461" spans="1:16" ht="12.75">
      <c r="A461" s="26" t="s">
        <v>51</v>
      </c>
      <c s="31" t="s">
        <v>1756</v>
      </c>
      <c s="31" t="s">
        <v>454</v>
      </c>
      <c s="26" t="s">
        <v>53</v>
      </c>
      <c s="32" t="s">
        <v>455</v>
      </c>
      <c s="33" t="s">
        <v>113</v>
      </c>
      <c s="34">
        <v>4.08</v>
      </c>
      <c s="35">
        <v>0</v>
      </c>
      <c s="36">
        <f>ROUND(ROUND(H461,2)*ROUND(G461,3),2)</f>
      </c>
      <c s="33" t="s">
        <v>56</v>
      </c>
      <c r="O461">
        <f>(I461*21)/100</f>
      </c>
      <c t="s">
        <v>26</v>
      </c>
    </row>
    <row r="462" spans="1:5" ht="63.75">
      <c r="A462" s="37" t="s">
        <v>57</v>
      </c>
      <c r="E462" s="38" t="s">
        <v>2624</v>
      </c>
    </row>
    <row r="463" spans="1:5" ht="12.75">
      <c r="A463" s="39" t="s">
        <v>59</v>
      </c>
      <c r="E463" s="40" t="s">
        <v>2625</v>
      </c>
    </row>
    <row r="464" spans="1:5" ht="165.75">
      <c r="A464" t="s">
        <v>61</v>
      </c>
      <c r="E464" s="38" t="s">
        <v>458</v>
      </c>
    </row>
    <row r="465" spans="1:16" ht="12.75">
      <c r="A465" s="26" t="s">
        <v>51</v>
      </c>
      <c s="31" t="s">
        <v>2626</v>
      </c>
      <c s="31" t="s">
        <v>2330</v>
      </c>
      <c s="26" t="s">
        <v>53</v>
      </c>
      <c s="32" t="s">
        <v>2331</v>
      </c>
      <c s="33" t="s">
        <v>113</v>
      </c>
      <c s="34">
        <v>2.88</v>
      </c>
      <c s="35">
        <v>0</v>
      </c>
      <c s="36">
        <f>ROUND(ROUND(H465,2)*ROUND(G465,3),2)</f>
      </c>
      <c s="33" t="s">
        <v>56</v>
      </c>
      <c r="O465">
        <f>(I465*21)/100</f>
      </c>
      <c t="s">
        <v>26</v>
      </c>
    </row>
    <row r="466" spans="1:5" ht="63.75">
      <c r="A466" s="37" t="s">
        <v>57</v>
      </c>
      <c r="E466" s="38" t="s">
        <v>2627</v>
      </c>
    </row>
    <row r="467" spans="1:5" ht="12.75">
      <c r="A467" s="39" t="s">
        <v>59</v>
      </c>
      <c r="E467" s="40" t="s">
        <v>2628</v>
      </c>
    </row>
    <row r="468" spans="1:5" ht="165.75">
      <c r="A468" t="s">
        <v>61</v>
      </c>
      <c r="E468" s="38" t="s">
        <v>458</v>
      </c>
    </row>
    <row r="469" spans="1:16" ht="12.75">
      <c r="A469" s="26" t="s">
        <v>51</v>
      </c>
      <c s="31" t="s">
        <v>2629</v>
      </c>
      <c s="31" t="s">
        <v>460</v>
      </c>
      <c s="26" t="s">
        <v>53</v>
      </c>
      <c s="32" t="s">
        <v>461</v>
      </c>
      <c s="33" t="s">
        <v>113</v>
      </c>
      <c s="34">
        <v>2.72</v>
      </c>
      <c s="35">
        <v>0</v>
      </c>
      <c s="36">
        <f>ROUND(ROUND(H469,2)*ROUND(G469,3),2)</f>
      </c>
      <c s="33" t="s">
        <v>56</v>
      </c>
      <c r="O469">
        <f>(I469*21)/100</f>
      </c>
      <c t="s">
        <v>26</v>
      </c>
    </row>
    <row r="470" spans="1:5" ht="63.75">
      <c r="A470" s="37" t="s">
        <v>57</v>
      </c>
      <c r="E470" s="38" t="s">
        <v>2630</v>
      </c>
    </row>
    <row r="471" spans="1:5" ht="12.75">
      <c r="A471" s="39" t="s">
        <v>59</v>
      </c>
      <c r="E471" s="40" t="s">
        <v>2631</v>
      </c>
    </row>
    <row r="472" spans="1:5" ht="165.75">
      <c r="A472" t="s">
        <v>61</v>
      </c>
      <c r="E472" s="38" t="s">
        <v>458</v>
      </c>
    </row>
    <row r="473" spans="1:16" ht="12.75">
      <c r="A473" s="26" t="s">
        <v>51</v>
      </c>
      <c s="31" t="s">
        <v>2632</v>
      </c>
      <c s="31" t="s">
        <v>2633</v>
      </c>
      <c s="26" t="s">
        <v>53</v>
      </c>
      <c s="32" t="s">
        <v>2634</v>
      </c>
      <c s="33" t="s">
        <v>113</v>
      </c>
      <c s="34">
        <v>3.72</v>
      </c>
      <c s="35">
        <v>0</v>
      </c>
      <c s="36">
        <f>ROUND(ROUND(H473,2)*ROUND(G473,3),2)</f>
      </c>
      <c s="33" t="s">
        <v>56</v>
      </c>
      <c r="O473">
        <f>(I473*21)/100</f>
      </c>
      <c t="s">
        <v>26</v>
      </c>
    </row>
    <row r="474" spans="1:5" ht="63.75">
      <c r="A474" s="37" t="s">
        <v>57</v>
      </c>
      <c r="E474" s="38" t="s">
        <v>2635</v>
      </c>
    </row>
    <row r="475" spans="1:5" ht="12.75">
      <c r="A475" s="39" t="s">
        <v>59</v>
      </c>
      <c r="E475" s="40" t="s">
        <v>2636</v>
      </c>
    </row>
    <row r="476" spans="1:5" ht="165.75">
      <c r="A476" t="s">
        <v>61</v>
      </c>
      <c r="E476" s="38" t="s">
        <v>458</v>
      </c>
    </row>
    <row r="477" spans="1:16" ht="12.75">
      <c r="A477" s="26" t="s">
        <v>51</v>
      </c>
      <c s="31" t="s">
        <v>2637</v>
      </c>
      <c s="31" t="s">
        <v>2638</v>
      </c>
      <c s="26" t="s">
        <v>53</v>
      </c>
      <c s="32" t="s">
        <v>2639</v>
      </c>
      <c s="33" t="s">
        <v>66</v>
      </c>
      <c s="34">
        <v>93</v>
      </c>
      <c s="35">
        <v>0</v>
      </c>
      <c s="36">
        <f>ROUND(ROUND(H477,2)*ROUND(G477,3),2)</f>
      </c>
      <c s="33" t="s">
        <v>56</v>
      </c>
      <c r="O477">
        <f>(I477*21)/100</f>
      </c>
      <c t="s">
        <v>26</v>
      </c>
    </row>
    <row r="478" spans="1:5" ht="51">
      <c r="A478" s="37" t="s">
        <v>57</v>
      </c>
      <c r="E478" s="38" t="s">
        <v>2640</v>
      </c>
    </row>
    <row r="479" spans="1:5" ht="12.75">
      <c r="A479" s="39" t="s">
        <v>59</v>
      </c>
      <c r="E479" s="40" t="s">
        <v>2641</v>
      </c>
    </row>
    <row r="480" spans="1:5" ht="63.75">
      <c r="A480" t="s">
        <v>61</v>
      </c>
      <c r="E480" s="38" t="s">
        <v>2642</v>
      </c>
    </row>
    <row r="481" spans="1:16" ht="12.75">
      <c r="A481" s="26" t="s">
        <v>51</v>
      </c>
      <c s="31" t="s">
        <v>2643</v>
      </c>
      <c s="31" t="s">
        <v>2644</v>
      </c>
      <c s="26" t="s">
        <v>53</v>
      </c>
      <c s="32" t="s">
        <v>2645</v>
      </c>
      <c s="33" t="s">
        <v>66</v>
      </c>
      <c s="34">
        <v>3.8</v>
      </c>
      <c s="35">
        <v>0</v>
      </c>
      <c s="36">
        <f>ROUND(ROUND(H481,2)*ROUND(G481,3),2)</f>
      </c>
      <c s="33" t="s">
        <v>56</v>
      </c>
      <c r="O481">
        <f>(I481*21)/100</f>
      </c>
      <c t="s">
        <v>26</v>
      </c>
    </row>
    <row r="482" spans="1:5" ht="76.5">
      <c r="A482" s="37" t="s">
        <v>57</v>
      </c>
      <c r="E482" s="38" t="s">
        <v>2646</v>
      </c>
    </row>
    <row r="483" spans="1:5" ht="12.75">
      <c r="A483" s="39" t="s">
        <v>59</v>
      </c>
      <c r="E483" s="40" t="s">
        <v>2647</v>
      </c>
    </row>
    <row r="484" spans="1:5" ht="178.5">
      <c r="A484" t="s">
        <v>61</v>
      </c>
      <c r="E484" s="38" t="s">
        <v>860</v>
      </c>
    </row>
    <row r="485" spans="1:16" ht="12.75">
      <c r="A485" s="26" t="s">
        <v>51</v>
      </c>
      <c s="31" t="s">
        <v>1332</v>
      </c>
      <c s="31" t="s">
        <v>2648</v>
      </c>
      <c s="26" t="s">
        <v>53</v>
      </c>
      <c s="32" t="s">
        <v>2649</v>
      </c>
      <c s="33" t="s">
        <v>66</v>
      </c>
      <c s="34">
        <v>567.4</v>
      </c>
      <c s="35">
        <v>0</v>
      </c>
      <c s="36">
        <f>ROUND(ROUND(H485,2)*ROUND(G485,3),2)</f>
      </c>
      <c s="33" t="s">
        <v>56</v>
      </c>
      <c r="O485">
        <f>(I485*21)/100</f>
      </c>
      <c t="s">
        <v>26</v>
      </c>
    </row>
    <row r="486" spans="1:5" ht="76.5">
      <c r="A486" s="37" t="s">
        <v>57</v>
      </c>
      <c r="E486" s="38" t="s">
        <v>2650</v>
      </c>
    </row>
    <row r="487" spans="1:5" ht="12.75">
      <c r="A487" s="39" t="s">
        <v>59</v>
      </c>
      <c r="E487" s="40" t="s">
        <v>2651</v>
      </c>
    </row>
    <row r="488" spans="1:5" ht="178.5">
      <c r="A488" t="s">
        <v>61</v>
      </c>
      <c r="E488" s="38" t="s">
        <v>860</v>
      </c>
    </row>
    <row r="489" spans="1:16" ht="12.75">
      <c r="A489" s="26" t="s">
        <v>51</v>
      </c>
      <c s="31" t="s">
        <v>2652</v>
      </c>
      <c s="31" t="s">
        <v>2648</v>
      </c>
      <c s="26" t="s">
        <v>32</v>
      </c>
      <c s="32" t="s">
        <v>2649</v>
      </c>
      <c s="33" t="s">
        <v>66</v>
      </c>
      <c s="34">
        <v>6.6</v>
      </c>
      <c s="35">
        <v>0</v>
      </c>
      <c s="36">
        <f>ROUND(ROUND(H489,2)*ROUND(G489,3),2)</f>
      </c>
      <c s="33" t="s">
        <v>56</v>
      </c>
      <c r="O489">
        <f>(I489*21)/100</f>
      </c>
      <c t="s">
        <v>26</v>
      </c>
    </row>
    <row r="490" spans="1:5" ht="76.5">
      <c r="A490" s="37" t="s">
        <v>57</v>
      </c>
      <c r="E490" s="38" t="s">
        <v>2653</v>
      </c>
    </row>
    <row r="491" spans="1:5" ht="12.75">
      <c r="A491" s="39" t="s">
        <v>59</v>
      </c>
      <c r="E491" s="40" t="s">
        <v>2654</v>
      </c>
    </row>
    <row r="492" spans="1:5" ht="178.5">
      <c r="A492" t="s">
        <v>61</v>
      </c>
      <c r="E492" s="38" t="s">
        <v>860</v>
      </c>
    </row>
    <row r="493" spans="1:16" ht="12.75">
      <c r="A493" s="26" t="s">
        <v>51</v>
      </c>
      <c s="31" t="s">
        <v>2655</v>
      </c>
      <c s="31" t="s">
        <v>2648</v>
      </c>
      <c s="26" t="s">
        <v>26</v>
      </c>
      <c s="32" t="s">
        <v>2649</v>
      </c>
      <c s="33" t="s">
        <v>66</v>
      </c>
      <c s="34">
        <v>160</v>
      </c>
      <c s="35">
        <v>0</v>
      </c>
      <c s="36">
        <f>ROUND(ROUND(H493,2)*ROUND(G493,3),2)</f>
      </c>
      <c s="33" t="s">
        <v>56</v>
      </c>
      <c r="O493">
        <f>(I493*21)/100</f>
      </c>
      <c t="s">
        <v>26</v>
      </c>
    </row>
    <row r="494" spans="1:5" ht="76.5">
      <c r="A494" s="37" t="s">
        <v>57</v>
      </c>
      <c r="E494" s="38" t="s">
        <v>2656</v>
      </c>
    </row>
    <row r="495" spans="1:5" ht="12.75">
      <c r="A495" s="39" t="s">
        <v>59</v>
      </c>
      <c r="E495" s="40" t="s">
        <v>2657</v>
      </c>
    </row>
    <row r="496" spans="1:5" ht="178.5">
      <c r="A496" t="s">
        <v>61</v>
      </c>
      <c r="E496" s="38" t="s">
        <v>860</v>
      </c>
    </row>
    <row r="497" spans="1:16" ht="12.75">
      <c r="A497" s="26" t="s">
        <v>51</v>
      </c>
      <c s="31" t="s">
        <v>2658</v>
      </c>
      <c s="31" t="s">
        <v>856</v>
      </c>
      <c s="26" t="s">
        <v>53</v>
      </c>
      <c s="32" t="s">
        <v>857</v>
      </c>
      <c s="33" t="s">
        <v>66</v>
      </c>
      <c s="34">
        <v>10.5</v>
      </c>
      <c s="35">
        <v>0</v>
      </c>
      <c s="36">
        <f>ROUND(ROUND(H497,2)*ROUND(G497,3),2)</f>
      </c>
      <c s="33" t="s">
        <v>56</v>
      </c>
      <c r="O497">
        <f>(I497*21)/100</f>
      </c>
      <c t="s">
        <v>26</v>
      </c>
    </row>
    <row r="498" spans="1:5" ht="76.5">
      <c r="A498" s="37" t="s">
        <v>57</v>
      </c>
      <c r="E498" s="38" t="s">
        <v>2659</v>
      </c>
    </row>
    <row r="499" spans="1:5" ht="12.75">
      <c r="A499" s="39" t="s">
        <v>59</v>
      </c>
      <c r="E499" s="40" t="s">
        <v>2660</v>
      </c>
    </row>
    <row r="500" spans="1:5" ht="178.5">
      <c r="A500" t="s">
        <v>61</v>
      </c>
      <c r="E500" s="38" t="s">
        <v>860</v>
      </c>
    </row>
    <row r="501" spans="1:16" ht="12.75">
      <c r="A501" s="26" t="s">
        <v>51</v>
      </c>
      <c s="31" t="s">
        <v>2661</v>
      </c>
      <c s="31" t="s">
        <v>2662</v>
      </c>
      <c s="26" t="s">
        <v>53</v>
      </c>
      <c s="32" t="s">
        <v>2663</v>
      </c>
      <c s="33" t="s">
        <v>66</v>
      </c>
      <c s="34">
        <v>7.6</v>
      </c>
      <c s="35">
        <v>0</v>
      </c>
      <c s="36">
        <f>ROUND(ROUND(H501,2)*ROUND(G501,3),2)</f>
      </c>
      <c s="33" t="s">
        <v>56</v>
      </c>
      <c r="O501">
        <f>(I501*21)/100</f>
      </c>
      <c t="s">
        <v>26</v>
      </c>
    </row>
    <row r="502" spans="1:5" ht="76.5">
      <c r="A502" s="37" t="s">
        <v>57</v>
      </c>
      <c r="E502" s="38" t="s">
        <v>2664</v>
      </c>
    </row>
    <row r="503" spans="1:5" ht="12.75">
      <c r="A503" s="39" t="s">
        <v>59</v>
      </c>
      <c r="E503" s="40" t="s">
        <v>2665</v>
      </c>
    </row>
    <row r="504" spans="1:5" ht="178.5">
      <c r="A504" t="s">
        <v>61</v>
      </c>
      <c r="E504" s="38" t="s">
        <v>860</v>
      </c>
    </row>
    <row r="505" spans="1:16" ht="12.75">
      <c r="A505" s="26" t="s">
        <v>51</v>
      </c>
      <c s="31" t="s">
        <v>2666</v>
      </c>
      <c s="31" t="s">
        <v>2662</v>
      </c>
      <c s="26" t="s">
        <v>32</v>
      </c>
      <c s="32" t="s">
        <v>2663</v>
      </c>
      <c s="33" t="s">
        <v>66</v>
      </c>
      <c s="34">
        <v>272</v>
      </c>
      <c s="35">
        <v>0</v>
      </c>
      <c s="36">
        <f>ROUND(ROUND(H505,2)*ROUND(G505,3),2)</f>
      </c>
      <c s="33" t="s">
        <v>56</v>
      </c>
      <c r="O505">
        <f>(I505*21)/100</f>
      </c>
      <c t="s">
        <v>26</v>
      </c>
    </row>
    <row r="506" spans="1:5" ht="76.5">
      <c r="A506" s="37" t="s">
        <v>57</v>
      </c>
      <c r="E506" s="38" t="s">
        <v>2667</v>
      </c>
    </row>
    <row r="507" spans="1:5" ht="12.75">
      <c r="A507" s="39" t="s">
        <v>59</v>
      </c>
      <c r="E507" s="40" t="s">
        <v>2668</v>
      </c>
    </row>
    <row r="508" spans="1:5" ht="178.5">
      <c r="A508" t="s">
        <v>61</v>
      </c>
      <c r="E508" s="38" t="s">
        <v>860</v>
      </c>
    </row>
    <row r="509" spans="1:16" ht="25.5">
      <c r="A509" s="26" t="s">
        <v>51</v>
      </c>
      <c s="31" t="s">
        <v>2669</v>
      </c>
      <c s="31" t="s">
        <v>2670</v>
      </c>
      <c s="26" t="s">
        <v>53</v>
      </c>
      <c s="32" t="s">
        <v>2671</v>
      </c>
      <c s="33" t="s">
        <v>66</v>
      </c>
      <c s="34">
        <v>110.2</v>
      </c>
      <c s="35">
        <v>0</v>
      </c>
      <c s="36">
        <f>ROUND(ROUND(H509,2)*ROUND(G509,3),2)</f>
      </c>
      <c s="33" t="s">
        <v>56</v>
      </c>
      <c r="O509">
        <f>(I509*21)/100</f>
      </c>
      <c t="s">
        <v>26</v>
      </c>
    </row>
    <row r="510" spans="1:5" ht="76.5">
      <c r="A510" s="37" t="s">
        <v>57</v>
      </c>
      <c r="E510" s="38" t="s">
        <v>2672</v>
      </c>
    </row>
    <row r="511" spans="1:5" ht="12.75">
      <c r="A511" s="39" t="s">
        <v>59</v>
      </c>
      <c r="E511" s="40" t="s">
        <v>2673</v>
      </c>
    </row>
    <row r="512" spans="1:5" ht="178.5">
      <c r="A512" t="s">
        <v>61</v>
      </c>
      <c r="E512" s="38" t="s">
        <v>869</v>
      </c>
    </row>
    <row r="513" spans="1:16" ht="12.75">
      <c r="A513" s="26" t="s">
        <v>51</v>
      </c>
      <c s="31" t="s">
        <v>2674</v>
      </c>
      <c s="31" t="s">
        <v>2675</v>
      </c>
      <c s="26" t="s">
        <v>53</v>
      </c>
      <c s="32" t="s">
        <v>2676</v>
      </c>
      <c s="33" t="s">
        <v>66</v>
      </c>
      <c s="34">
        <v>9</v>
      </c>
      <c s="35">
        <v>0</v>
      </c>
      <c s="36">
        <f>ROUND(ROUND(H513,2)*ROUND(G513,3),2)</f>
      </c>
      <c s="33" t="s">
        <v>56</v>
      </c>
      <c r="O513">
        <f>(I513*21)/100</f>
      </c>
      <c t="s">
        <v>26</v>
      </c>
    </row>
    <row r="514" spans="1:5" ht="76.5">
      <c r="A514" s="37" t="s">
        <v>57</v>
      </c>
      <c r="E514" s="38" t="s">
        <v>2677</v>
      </c>
    </row>
    <row r="515" spans="1:5" ht="12.75">
      <c r="A515" s="39" t="s">
        <v>59</v>
      </c>
      <c r="E515" s="40" t="s">
        <v>2678</v>
      </c>
    </row>
    <row r="516" spans="1:5" ht="102">
      <c r="A516" t="s">
        <v>61</v>
      </c>
      <c r="E516" s="38" t="s">
        <v>2679</v>
      </c>
    </row>
    <row r="517" spans="1:16" ht="12.75">
      <c r="A517" s="26" t="s">
        <v>51</v>
      </c>
      <c s="31" t="s">
        <v>2680</v>
      </c>
      <c s="31" t="s">
        <v>2675</v>
      </c>
      <c s="26" t="s">
        <v>32</v>
      </c>
      <c s="32" t="s">
        <v>2676</v>
      </c>
      <c s="33" t="s">
        <v>66</v>
      </c>
      <c s="34">
        <v>21.6</v>
      </c>
      <c s="35">
        <v>0</v>
      </c>
      <c s="36">
        <f>ROUND(ROUND(H517,2)*ROUND(G517,3),2)</f>
      </c>
      <c s="33" t="s">
        <v>56</v>
      </c>
      <c r="O517">
        <f>(I517*21)/100</f>
      </c>
      <c t="s">
        <v>26</v>
      </c>
    </row>
    <row r="518" spans="1:5" ht="76.5">
      <c r="A518" s="37" t="s">
        <v>57</v>
      </c>
      <c r="E518" s="38" t="s">
        <v>2681</v>
      </c>
    </row>
    <row r="519" spans="1:5" ht="12.75">
      <c r="A519" s="39" t="s">
        <v>59</v>
      </c>
      <c r="E519" s="40" t="s">
        <v>2682</v>
      </c>
    </row>
    <row r="520" spans="1:5" ht="102">
      <c r="A520" t="s">
        <v>61</v>
      </c>
      <c r="E520" s="38" t="s">
        <v>2679</v>
      </c>
    </row>
    <row r="521" spans="1:16" ht="12.75">
      <c r="A521" s="26" t="s">
        <v>51</v>
      </c>
      <c s="31" t="s">
        <v>2683</v>
      </c>
      <c s="31" t="s">
        <v>2684</v>
      </c>
      <c s="26" t="s">
        <v>53</v>
      </c>
      <c s="32" t="s">
        <v>2685</v>
      </c>
      <c s="33" t="s">
        <v>66</v>
      </c>
      <c s="34">
        <v>94.5</v>
      </c>
      <c s="35">
        <v>0</v>
      </c>
      <c s="36">
        <f>ROUND(ROUND(H521,2)*ROUND(G521,3),2)</f>
      </c>
      <c s="33" t="s">
        <v>56</v>
      </c>
      <c r="O521">
        <f>(I521*21)/100</f>
      </c>
      <c t="s">
        <v>26</v>
      </c>
    </row>
    <row r="522" spans="1:5" ht="76.5">
      <c r="A522" s="37" t="s">
        <v>57</v>
      </c>
      <c r="E522" s="38" t="s">
        <v>2686</v>
      </c>
    </row>
    <row r="523" spans="1:5" ht="12.75">
      <c r="A523" s="39" t="s">
        <v>59</v>
      </c>
      <c r="E523" s="40" t="s">
        <v>2687</v>
      </c>
    </row>
    <row r="524" spans="1:5" ht="102">
      <c r="A524" t="s">
        <v>61</v>
      </c>
      <c r="E524" s="38" t="s">
        <v>2679</v>
      </c>
    </row>
    <row r="525" spans="1:16" ht="12.75">
      <c r="A525" s="26" t="s">
        <v>51</v>
      </c>
      <c s="31" t="s">
        <v>2688</v>
      </c>
      <c s="31" t="s">
        <v>2684</v>
      </c>
      <c s="26" t="s">
        <v>32</v>
      </c>
      <c s="32" t="s">
        <v>2685</v>
      </c>
      <c s="33" t="s">
        <v>66</v>
      </c>
      <c s="34">
        <v>19.7</v>
      </c>
      <c s="35">
        <v>0</v>
      </c>
      <c s="36">
        <f>ROUND(ROUND(H525,2)*ROUND(G525,3),2)</f>
      </c>
      <c s="33" t="s">
        <v>56</v>
      </c>
      <c r="O525">
        <f>(I525*21)/100</f>
      </c>
      <c t="s">
        <v>26</v>
      </c>
    </row>
    <row r="526" spans="1:5" ht="89.25">
      <c r="A526" s="37" t="s">
        <v>57</v>
      </c>
      <c r="E526" s="38" t="s">
        <v>2689</v>
      </c>
    </row>
    <row r="527" spans="1:5" ht="12.75">
      <c r="A527" s="39" t="s">
        <v>59</v>
      </c>
      <c r="E527" s="40" t="s">
        <v>2690</v>
      </c>
    </row>
    <row r="528" spans="1:5" ht="102">
      <c r="A528" t="s">
        <v>61</v>
      </c>
      <c r="E528" s="38" t="s">
        <v>2679</v>
      </c>
    </row>
    <row r="529" spans="1:16" ht="12.75">
      <c r="A529" s="26" t="s">
        <v>51</v>
      </c>
      <c s="31" t="s">
        <v>2691</v>
      </c>
      <c s="31" t="s">
        <v>2684</v>
      </c>
      <c s="26" t="s">
        <v>26</v>
      </c>
      <c s="32" t="s">
        <v>2685</v>
      </c>
      <c s="33" t="s">
        <v>66</v>
      </c>
      <c s="34">
        <v>108</v>
      </c>
      <c s="35">
        <v>0</v>
      </c>
      <c s="36">
        <f>ROUND(ROUND(H529,2)*ROUND(G529,3),2)</f>
      </c>
      <c s="33" t="s">
        <v>56</v>
      </c>
      <c r="O529">
        <f>(I529*21)/100</f>
      </c>
      <c t="s">
        <v>26</v>
      </c>
    </row>
    <row r="530" spans="1:5" ht="76.5">
      <c r="A530" s="37" t="s">
        <v>57</v>
      </c>
      <c r="E530" s="38" t="s">
        <v>2692</v>
      </c>
    </row>
    <row r="531" spans="1:5" ht="12.75">
      <c r="A531" s="39" t="s">
        <v>59</v>
      </c>
      <c r="E531" s="40" t="s">
        <v>2693</v>
      </c>
    </row>
    <row r="532" spans="1:5" ht="102">
      <c r="A532" t="s">
        <v>61</v>
      </c>
      <c r="E532" s="38" t="s">
        <v>2679</v>
      </c>
    </row>
    <row r="533" spans="1:16" ht="12.75">
      <c r="A533" s="26" t="s">
        <v>51</v>
      </c>
      <c s="31" t="s">
        <v>2694</v>
      </c>
      <c s="31" t="s">
        <v>2684</v>
      </c>
      <c s="26" t="s">
        <v>25</v>
      </c>
      <c s="32" t="s">
        <v>2685</v>
      </c>
      <c s="33" t="s">
        <v>66</v>
      </c>
      <c s="34">
        <v>32.4</v>
      </c>
      <c s="35">
        <v>0</v>
      </c>
      <c s="36">
        <f>ROUND(ROUND(H533,2)*ROUND(G533,3),2)</f>
      </c>
      <c s="33" t="s">
        <v>56</v>
      </c>
      <c r="O533">
        <f>(I533*21)/100</f>
      </c>
      <c t="s">
        <v>26</v>
      </c>
    </row>
    <row r="534" spans="1:5" ht="76.5">
      <c r="A534" s="37" t="s">
        <v>57</v>
      </c>
      <c r="E534" s="38" t="s">
        <v>2695</v>
      </c>
    </row>
    <row r="535" spans="1:5" ht="12.75">
      <c r="A535" s="39" t="s">
        <v>59</v>
      </c>
      <c r="E535" s="40" t="s">
        <v>2696</v>
      </c>
    </row>
    <row r="536" spans="1:5" ht="102">
      <c r="A536" t="s">
        <v>61</v>
      </c>
      <c r="E536" s="38" t="s">
        <v>2679</v>
      </c>
    </row>
    <row r="537" spans="1:16" ht="12.75">
      <c r="A537" s="26" t="s">
        <v>51</v>
      </c>
      <c s="31" t="s">
        <v>926</v>
      </c>
      <c s="31" t="s">
        <v>2684</v>
      </c>
      <c s="26" t="s">
        <v>36</v>
      </c>
      <c s="32" t="s">
        <v>2685</v>
      </c>
      <c s="33" t="s">
        <v>66</v>
      </c>
      <c s="34">
        <v>597.6</v>
      </c>
      <c s="35">
        <v>0</v>
      </c>
      <c s="36">
        <f>ROUND(ROUND(H537,2)*ROUND(G537,3),2)</f>
      </c>
      <c s="33" t="s">
        <v>56</v>
      </c>
      <c r="O537">
        <f>(I537*21)/100</f>
      </c>
      <c t="s">
        <v>26</v>
      </c>
    </row>
    <row r="538" spans="1:5" ht="76.5">
      <c r="A538" s="37" t="s">
        <v>57</v>
      </c>
      <c r="E538" s="38" t="s">
        <v>2697</v>
      </c>
    </row>
    <row r="539" spans="1:5" ht="12.75">
      <c r="A539" s="39" t="s">
        <v>59</v>
      </c>
      <c r="E539" s="40" t="s">
        <v>2698</v>
      </c>
    </row>
    <row r="540" spans="1:5" ht="102">
      <c r="A540" t="s">
        <v>61</v>
      </c>
      <c r="E540" s="38" t="s">
        <v>2679</v>
      </c>
    </row>
    <row r="541" spans="1:18" ht="12.75" customHeight="1">
      <c r="A541" s="6" t="s">
        <v>49</v>
      </c>
      <c s="6"/>
      <c s="42" t="s">
        <v>40</v>
      </c>
      <c s="6"/>
      <c s="29" t="s">
        <v>2699</v>
      </c>
      <c s="6"/>
      <c s="6"/>
      <c s="6"/>
      <c s="43">
        <f>0+Q541</f>
      </c>
      <c s="6"/>
      <c r="O541">
        <f>0+R541</f>
      </c>
      <c r="Q541">
        <f>0+I542+I546+I550</f>
      </c>
      <c>
        <f>0+O542+O546+O550</f>
      </c>
    </row>
    <row r="542" spans="1:16" ht="12.75">
      <c r="A542" s="26" t="s">
        <v>51</v>
      </c>
      <c s="31" t="s">
        <v>2700</v>
      </c>
      <c s="31" t="s">
        <v>2701</v>
      </c>
      <c s="26" t="s">
        <v>53</v>
      </c>
      <c s="32" t="s">
        <v>2702</v>
      </c>
      <c s="33" t="s">
        <v>66</v>
      </c>
      <c s="34">
        <v>10.67</v>
      </c>
      <c s="35">
        <v>0</v>
      </c>
      <c s="36">
        <f>ROUND(ROUND(H542,2)*ROUND(G542,3),2)</f>
      </c>
      <c s="33" t="s">
        <v>56</v>
      </c>
      <c r="O542">
        <f>(I542*21)/100</f>
      </c>
      <c t="s">
        <v>26</v>
      </c>
    </row>
    <row r="543" spans="1:5" ht="76.5">
      <c r="A543" s="37" t="s">
        <v>57</v>
      </c>
      <c r="E543" s="38" t="s">
        <v>2703</v>
      </c>
    </row>
    <row r="544" spans="1:5" ht="12.75">
      <c r="A544" s="39" t="s">
        <v>59</v>
      </c>
      <c r="E544" s="40" t="s">
        <v>2704</v>
      </c>
    </row>
    <row r="545" spans="1:5" ht="102">
      <c r="A545" t="s">
        <v>61</v>
      </c>
      <c r="E545" s="38" t="s">
        <v>2705</v>
      </c>
    </row>
    <row r="546" spans="1:16" ht="25.5">
      <c r="A546" s="26" t="s">
        <v>51</v>
      </c>
      <c s="31" t="s">
        <v>2706</v>
      </c>
      <c s="31" t="s">
        <v>2707</v>
      </c>
      <c s="26" t="s">
        <v>53</v>
      </c>
      <c s="32" t="s">
        <v>2708</v>
      </c>
      <c s="33" t="s">
        <v>66</v>
      </c>
      <c s="34">
        <v>21.34</v>
      </c>
      <c s="35">
        <v>0</v>
      </c>
      <c s="36">
        <f>ROUND(ROUND(H546,2)*ROUND(G546,3),2)</f>
      </c>
      <c s="33" t="s">
        <v>56</v>
      </c>
      <c r="O546">
        <f>(I546*21)/100</f>
      </c>
      <c t="s">
        <v>26</v>
      </c>
    </row>
    <row r="547" spans="1:5" ht="76.5">
      <c r="A547" s="37" t="s">
        <v>57</v>
      </c>
      <c r="E547" s="38" t="s">
        <v>2709</v>
      </c>
    </row>
    <row r="548" spans="1:5" ht="12.75">
      <c r="A548" s="39" t="s">
        <v>59</v>
      </c>
      <c r="E548" s="40" t="s">
        <v>2710</v>
      </c>
    </row>
    <row r="549" spans="1:5" ht="102">
      <c r="A549" t="s">
        <v>61</v>
      </c>
      <c r="E549" s="38" t="s">
        <v>2705</v>
      </c>
    </row>
    <row r="550" spans="1:16" ht="12.75">
      <c r="A550" s="26" t="s">
        <v>51</v>
      </c>
      <c s="31" t="s">
        <v>2711</v>
      </c>
      <c s="31" t="s">
        <v>2712</v>
      </c>
      <c s="26" t="s">
        <v>53</v>
      </c>
      <c s="32" t="s">
        <v>2713</v>
      </c>
      <c s="33" t="s">
        <v>66</v>
      </c>
      <c s="34">
        <v>4.268</v>
      </c>
      <c s="35">
        <v>0</v>
      </c>
      <c s="36">
        <f>ROUND(ROUND(H550,2)*ROUND(G550,3),2)</f>
      </c>
      <c s="33" t="s">
        <v>56</v>
      </c>
      <c r="O550">
        <f>(I550*21)/100</f>
      </c>
      <c t="s">
        <v>26</v>
      </c>
    </row>
    <row r="551" spans="1:5" ht="76.5">
      <c r="A551" s="37" t="s">
        <v>57</v>
      </c>
      <c r="E551" s="38" t="s">
        <v>2714</v>
      </c>
    </row>
    <row r="552" spans="1:5" ht="12.75">
      <c r="A552" s="39" t="s">
        <v>59</v>
      </c>
      <c r="E552" s="40" t="s">
        <v>2715</v>
      </c>
    </row>
    <row r="553" spans="1:5" ht="102">
      <c r="A553" t="s">
        <v>61</v>
      </c>
      <c r="E553" s="38" t="s">
        <v>2705</v>
      </c>
    </row>
    <row r="554" spans="1:18" ht="12.75" customHeight="1">
      <c r="A554" s="6" t="s">
        <v>49</v>
      </c>
      <c s="6"/>
      <c s="42" t="s">
        <v>110</v>
      </c>
      <c s="6"/>
      <c s="29" t="s">
        <v>463</v>
      </c>
      <c s="6"/>
      <c s="6"/>
      <c s="6"/>
      <c s="43">
        <f>0+Q554</f>
      </c>
      <c s="6"/>
      <c r="O554">
        <f>0+R554</f>
      </c>
      <c r="Q554">
        <f>0+I555+I559+I563+I567+I571+I575</f>
      </c>
      <c>
        <f>0+O555+O559+O563+O567+O571+O575</f>
      </c>
    </row>
    <row r="555" spans="1:16" ht="12.75">
      <c r="A555" s="26" t="s">
        <v>51</v>
      </c>
      <c s="31" t="s">
        <v>2716</v>
      </c>
      <c s="31" t="s">
        <v>733</v>
      </c>
      <c s="26" t="s">
        <v>53</v>
      </c>
      <c s="32" t="s">
        <v>734</v>
      </c>
      <c s="33" t="s">
        <v>126</v>
      </c>
      <c s="34">
        <v>13</v>
      </c>
      <c s="35">
        <v>0</v>
      </c>
      <c s="36">
        <f>ROUND(ROUND(H555,2)*ROUND(G555,3),2)</f>
      </c>
      <c s="33" t="s">
        <v>56</v>
      </c>
      <c r="O555">
        <f>(I555*21)/100</f>
      </c>
      <c t="s">
        <v>26</v>
      </c>
    </row>
    <row r="556" spans="1:5" ht="63.75">
      <c r="A556" s="37" t="s">
        <v>57</v>
      </c>
      <c r="E556" s="38" t="s">
        <v>2717</v>
      </c>
    </row>
    <row r="557" spans="1:5" ht="12.75">
      <c r="A557" s="39" t="s">
        <v>59</v>
      </c>
      <c r="E557" s="40" t="s">
        <v>2718</v>
      </c>
    </row>
    <row r="558" spans="1:5" ht="89.25">
      <c r="A558" t="s">
        <v>61</v>
      </c>
      <c r="E558" s="38" t="s">
        <v>737</v>
      </c>
    </row>
    <row r="559" spans="1:16" ht="25.5">
      <c r="A559" s="26" t="s">
        <v>51</v>
      </c>
      <c s="31" t="s">
        <v>2719</v>
      </c>
      <c s="31" t="s">
        <v>2720</v>
      </c>
      <c s="26" t="s">
        <v>53</v>
      </c>
      <c s="32" t="s">
        <v>2721</v>
      </c>
      <c s="33" t="s">
        <v>66</v>
      </c>
      <c s="34">
        <v>21.34</v>
      </c>
      <c s="35">
        <v>0</v>
      </c>
      <c s="36">
        <f>ROUND(ROUND(H559,2)*ROUND(G559,3),2)</f>
      </c>
      <c s="33" t="s">
        <v>56</v>
      </c>
      <c r="O559">
        <f>(I559*21)/100</f>
      </c>
      <c t="s">
        <v>26</v>
      </c>
    </row>
    <row r="560" spans="1:5" ht="63.75">
      <c r="A560" s="37" t="s">
        <v>57</v>
      </c>
      <c r="E560" s="38" t="s">
        <v>2722</v>
      </c>
    </row>
    <row r="561" spans="1:5" ht="12.75">
      <c r="A561" s="39" t="s">
        <v>59</v>
      </c>
      <c r="E561" s="40" t="s">
        <v>2710</v>
      </c>
    </row>
    <row r="562" spans="1:5" ht="204">
      <c r="A562" t="s">
        <v>61</v>
      </c>
      <c r="E562" s="38" t="s">
        <v>2723</v>
      </c>
    </row>
    <row r="563" spans="1:16" ht="12.75">
      <c r="A563" s="26" t="s">
        <v>51</v>
      </c>
      <c s="31" t="s">
        <v>2724</v>
      </c>
      <c s="31" t="s">
        <v>2725</v>
      </c>
      <c s="26" t="s">
        <v>53</v>
      </c>
      <c s="32" t="s">
        <v>2726</v>
      </c>
      <c s="33" t="s">
        <v>66</v>
      </c>
      <c s="34">
        <v>117.37</v>
      </c>
      <c s="35">
        <v>0</v>
      </c>
      <c s="36">
        <f>ROUND(ROUND(H563,2)*ROUND(G563,3),2)</f>
      </c>
      <c s="33" t="s">
        <v>56</v>
      </c>
      <c r="O563">
        <f>(I563*21)/100</f>
      </c>
      <c t="s">
        <v>26</v>
      </c>
    </row>
    <row r="564" spans="1:5" ht="63.75">
      <c r="A564" s="37" t="s">
        <v>57</v>
      </c>
      <c r="E564" s="38" t="s">
        <v>2727</v>
      </c>
    </row>
    <row r="565" spans="1:5" ht="12.75">
      <c r="A565" s="39" t="s">
        <v>59</v>
      </c>
      <c r="E565" s="40" t="s">
        <v>2728</v>
      </c>
    </row>
    <row r="566" spans="1:5" ht="63.75">
      <c r="A566" t="s">
        <v>61</v>
      </c>
      <c r="E566" s="38" t="s">
        <v>2729</v>
      </c>
    </row>
    <row r="567" spans="1:16" ht="12.75">
      <c r="A567" s="26" t="s">
        <v>51</v>
      </c>
      <c s="31" t="s">
        <v>2730</v>
      </c>
      <c s="31" t="s">
        <v>471</v>
      </c>
      <c s="26" t="s">
        <v>93</v>
      </c>
      <c s="32" t="s">
        <v>472</v>
      </c>
      <c s="33" t="s">
        <v>870</v>
      </c>
      <c s="34">
        <v>1</v>
      </c>
      <c s="35">
        <v>0</v>
      </c>
      <c s="36">
        <f>ROUND(ROUND(H567,2)*ROUND(G567,3),2)</f>
      </c>
      <c s="33" t="s">
        <v>56</v>
      </c>
      <c r="O567">
        <f>(I567*21)/100</f>
      </c>
      <c t="s">
        <v>26</v>
      </c>
    </row>
    <row r="568" spans="1:5" ht="114.75">
      <c r="A568" s="37" t="s">
        <v>57</v>
      </c>
      <c r="E568" s="38" t="s">
        <v>2731</v>
      </c>
    </row>
    <row r="569" spans="1:5" ht="12.75">
      <c r="A569" s="39" t="s">
        <v>59</v>
      </c>
      <c r="E569" s="40" t="s">
        <v>254</v>
      </c>
    </row>
    <row r="570" spans="1:5" ht="102">
      <c r="A570" t="s">
        <v>61</v>
      </c>
      <c r="E570" s="38" t="s">
        <v>476</v>
      </c>
    </row>
    <row r="571" spans="1:16" ht="12.75">
      <c r="A571" s="26" t="s">
        <v>51</v>
      </c>
      <c s="31" t="s">
        <v>2732</v>
      </c>
      <c s="31" t="s">
        <v>2733</v>
      </c>
      <c s="26" t="s">
        <v>93</v>
      </c>
      <c s="32" t="s">
        <v>2734</v>
      </c>
      <c s="33" t="s">
        <v>126</v>
      </c>
      <c s="34">
        <v>620</v>
      </c>
      <c s="35">
        <v>0</v>
      </c>
      <c s="36">
        <f>ROUND(ROUND(H571,2)*ROUND(G571,3),2)</f>
      </c>
      <c s="33" t="s">
        <v>56</v>
      </c>
      <c r="O571">
        <f>(I571*21)/100</f>
      </c>
      <c t="s">
        <v>26</v>
      </c>
    </row>
    <row r="572" spans="1:5" ht="51">
      <c r="A572" s="37" t="s">
        <v>57</v>
      </c>
      <c r="E572" s="38" t="s">
        <v>2735</v>
      </c>
    </row>
    <row r="573" spans="1:5" ht="12.75">
      <c r="A573" s="39" t="s">
        <v>59</v>
      </c>
      <c r="E573" s="40" t="s">
        <v>2736</v>
      </c>
    </row>
    <row r="574" spans="1:5" ht="102">
      <c r="A574" t="s">
        <v>61</v>
      </c>
      <c r="E574" s="38" t="s">
        <v>2737</v>
      </c>
    </row>
    <row r="575" spans="1:16" ht="12.75">
      <c r="A575" s="26" t="s">
        <v>51</v>
      </c>
      <c s="31" t="s">
        <v>2738</v>
      </c>
      <c s="31" t="s">
        <v>2739</v>
      </c>
      <c s="26" t="s">
        <v>53</v>
      </c>
      <c s="32" t="s">
        <v>2740</v>
      </c>
      <c s="33" t="s">
        <v>66</v>
      </c>
      <c s="34">
        <v>106.7</v>
      </c>
      <c s="35">
        <v>0</v>
      </c>
      <c s="36">
        <f>ROUND(ROUND(H575,2)*ROUND(G575,3),2)</f>
      </c>
      <c s="33" t="s">
        <v>56</v>
      </c>
      <c r="O575">
        <f>(I575*21)/100</f>
      </c>
      <c t="s">
        <v>26</v>
      </c>
    </row>
    <row r="576" spans="1:5" ht="76.5">
      <c r="A576" s="37" t="s">
        <v>57</v>
      </c>
      <c r="E576" s="38" t="s">
        <v>2741</v>
      </c>
    </row>
    <row r="577" spans="1:5" ht="12.75">
      <c r="A577" s="39" t="s">
        <v>59</v>
      </c>
      <c r="E577" s="40" t="s">
        <v>2742</v>
      </c>
    </row>
    <row r="578" spans="1:5" ht="76.5">
      <c r="A578" t="s">
        <v>61</v>
      </c>
      <c r="E578" s="38" t="s">
        <v>2743</v>
      </c>
    </row>
    <row r="579" spans="1:18" ht="12.75" customHeight="1">
      <c r="A579" s="6" t="s">
        <v>49</v>
      </c>
      <c s="6"/>
      <c s="42" t="s">
        <v>117</v>
      </c>
      <c s="6"/>
      <c s="29" t="s">
        <v>200</v>
      </c>
      <c s="6"/>
      <c s="6"/>
      <c s="6"/>
      <c s="43">
        <f>0+Q579</f>
      </c>
      <c s="6"/>
      <c r="O579">
        <f>0+R579</f>
      </c>
      <c r="Q579">
        <f>0+I580+I584+I588+I592+I596</f>
      </c>
      <c>
        <f>0+O580+O584+O588+O592+O596</f>
      </c>
    </row>
    <row r="580" spans="1:16" ht="12.75">
      <c r="A580" s="26" t="s">
        <v>51</v>
      </c>
      <c s="31" t="s">
        <v>2744</v>
      </c>
      <c s="31" t="s">
        <v>752</v>
      </c>
      <c s="26" t="s">
        <v>53</v>
      </c>
      <c s="32" t="s">
        <v>753</v>
      </c>
      <c s="33" t="s">
        <v>126</v>
      </c>
      <c s="34">
        <v>5.3</v>
      </c>
      <c s="35">
        <v>0</v>
      </c>
      <c s="36">
        <f>ROUND(ROUND(H580,2)*ROUND(G580,3),2)</f>
      </c>
      <c s="33" t="s">
        <v>56</v>
      </c>
      <c r="O580">
        <f>(I580*21)/100</f>
      </c>
      <c t="s">
        <v>26</v>
      </c>
    </row>
    <row r="581" spans="1:5" ht="76.5">
      <c r="A581" s="37" t="s">
        <v>57</v>
      </c>
      <c r="E581" s="38" t="s">
        <v>2745</v>
      </c>
    </row>
    <row r="582" spans="1:5" ht="12.75">
      <c r="A582" s="39" t="s">
        <v>59</v>
      </c>
      <c r="E582" s="40" t="s">
        <v>2746</v>
      </c>
    </row>
    <row r="583" spans="1:5" ht="255">
      <c r="A583" t="s">
        <v>61</v>
      </c>
      <c r="E583" s="38" t="s">
        <v>206</v>
      </c>
    </row>
    <row r="584" spans="1:16" ht="12.75">
      <c r="A584" s="26" t="s">
        <v>51</v>
      </c>
      <c s="31" t="s">
        <v>2747</v>
      </c>
      <c s="31" t="s">
        <v>756</v>
      </c>
      <c s="26" t="s">
        <v>53</v>
      </c>
      <c s="32" t="s">
        <v>757</v>
      </c>
      <c s="33" t="s">
        <v>126</v>
      </c>
      <c s="34">
        <v>26</v>
      </c>
      <c s="35">
        <v>0</v>
      </c>
      <c s="36">
        <f>ROUND(ROUND(H584,2)*ROUND(G584,3),2)</f>
      </c>
      <c s="33" t="s">
        <v>56</v>
      </c>
      <c r="O584">
        <f>(I584*21)/100</f>
      </c>
      <c t="s">
        <v>26</v>
      </c>
    </row>
    <row r="585" spans="1:5" ht="63.75">
      <c r="A585" s="37" t="s">
        <v>57</v>
      </c>
      <c r="E585" s="38" t="s">
        <v>2748</v>
      </c>
    </row>
    <row r="586" spans="1:5" ht="12.75">
      <c r="A586" s="39" t="s">
        <v>59</v>
      </c>
      <c r="E586" s="40" t="s">
        <v>2749</v>
      </c>
    </row>
    <row r="587" spans="1:5" ht="255">
      <c r="A587" t="s">
        <v>61</v>
      </c>
      <c r="E587" s="38" t="s">
        <v>759</v>
      </c>
    </row>
    <row r="588" spans="1:16" ht="12.75">
      <c r="A588" s="26" t="s">
        <v>51</v>
      </c>
      <c s="31" t="s">
        <v>2750</v>
      </c>
      <c s="31" t="s">
        <v>2751</v>
      </c>
      <c s="26" t="s">
        <v>53</v>
      </c>
      <c s="32" t="s">
        <v>2752</v>
      </c>
      <c s="33" t="s">
        <v>72</v>
      </c>
      <c s="34">
        <v>68</v>
      </c>
      <c s="35">
        <v>0</v>
      </c>
      <c s="36">
        <f>ROUND(ROUND(H588,2)*ROUND(G588,3),2)</f>
      </c>
      <c s="33" t="s">
        <v>56</v>
      </c>
      <c r="O588">
        <f>(I588*21)/100</f>
      </c>
      <c t="s">
        <v>26</v>
      </c>
    </row>
    <row r="589" spans="1:5" ht="63.75">
      <c r="A589" s="37" t="s">
        <v>57</v>
      </c>
      <c r="E589" s="38" t="s">
        <v>2753</v>
      </c>
    </row>
    <row r="590" spans="1:5" ht="12.75">
      <c r="A590" s="39" t="s">
        <v>59</v>
      </c>
      <c r="E590" s="40" t="s">
        <v>2754</v>
      </c>
    </row>
    <row r="591" spans="1:5" ht="51">
      <c r="A591" t="s">
        <v>61</v>
      </c>
      <c r="E591" s="38" t="s">
        <v>2755</v>
      </c>
    </row>
    <row r="592" spans="1:16" ht="12.75">
      <c r="A592" s="26" t="s">
        <v>51</v>
      </c>
      <c s="31" t="s">
        <v>2756</v>
      </c>
      <c s="31" t="s">
        <v>502</v>
      </c>
      <c s="26" t="s">
        <v>53</v>
      </c>
      <c s="32" t="s">
        <v>503</v>
      </c>
      <c s="33" t="s">
        <v>72</v>
      </c>
      <c s="34">
        <v>6</v>
      </c>
      <c s="35">
        <v>0</v>
      </c>
      <c s="36">
        <f>ROUND(ROUND(H592,2)*ROUND(G592,3),2)</f>
      </c>
      <c s="33" t="s">
        <v>56</v>
      </c>
      <c r="O592">
        <f>(I592*21)/100</f>
      </c>
      <c t="s">
        <v>26</v>
      </c>
    </row>
    <row r="593" spans="1:5" ht="51">
      <c r="A593" s="37" t="s">
        <v>57</v>
      </c>
      <c r="E593" s="38" t="s">
        <v>2757</v>
      </c>
    </row>
    <row r="594" spans="1:5" ht="12.75">
      <c r="A594" s="39" t="s">
        <v>59</v>
      </c>
      <c r="E594" s="40" t="s">
        <v>1682</v>
      </c>
    </row>
    <row r="595" spans="1:5" ht="63.75">
      <c r="A595" t="s">
        <v>61</v>
      </c>
      <c r="E595" s="38" t="s">
        <v>506</v>
      </c>
    </row>
    <row r="596" spans="1:16" ht="12.75">
      <c r="A596" s="26" t="s">
        <v>51</v>
      </c>
      <c s="31" t="s">
        <v>2758</v>
      </c>
      <c s="31" t="s">
        <v>2347</v>
      </c>
      <c s="26" t="s">
        <v>53</v>
      </c>
      <c s="32" t="s">
        <v>2348</v>
      </c>
      <c s="33" t="s">
        <v>72</v>
      </c>
      <c s="34">
        <v>4</v>
      </c>
      <c s="35">
        <v>0</v>
      </c>
      <c s="36">
        <f>ROUND(ROUND(H596,2)*ROUND(G596,3),2)</f>
      </c>
      <c s="33" t="s">
        <v>56</v>
      </c>
      <c r="O596">
        <f>(I596*21)/100</f>
      </c>
      <c t="s">
        <v>26</v>
      </c>
    </row>
    <row r="597" spans="1:5" ht="51">
      <c r="A597" s="37" t="s">
        <v>57</v>
      </c>
      <c r="E597" s="38" t="s">
        <v>2759</v>
      </c>
    </row>
    <row r="598" spans="1:5" ht="12.75">
      <c r="A598" s="39" t="s">
        <v>59</v>
      </c>
      <c r="E598" s="40" t="s">
        <v>263</v>
      </c>
    </row>
    <row r="599" spans="1:5" ht="63.75">
      <c r="A599" t="s">
        <v>61</v>
      </c>
      <c r="E599" s="38" t="s">
        <v>506</v>
      </c>
    </row>
    <row r="600" spans="1:18" ht="12.75" customHeight="1">
      <c r="A600" s="6" t="s">
        <v>49</v>
      </c>
      <c s="6"/>
      <c s="42" t="s">
        <v>43</v>
      </c>
      <c s="6"/>
      <c s="29" t="s">
        <v>123</v>
      </c>
      <c s="6"/>
      <c s="6"/>
      <c s="6"/>
      <c s="43">
        <f>0+Q600</f>
      </c>
      <c s="6"/>
      <c r="O600">
        <f>0+R600</f>
      </c>
      <c r="Q600">
        <f>0+I601+I605+I609+I613+I617+I621+I625+I629+I633+I637+I641+I645+I649+I653+I657+I661+I665+I669+I673+I677+I681+I685+I689+I693+I697+I701+I705+I709+I713+I717+I721+I725+I729+I733</f>
      </c>
      <c>
        <f>0+O601+O605+O609+O613+O617+O621+O625+O629+O633+O637+O641+O645+O649+O653+O657+O661+O665+O669+O673+O677+O681+O685+O689+O693+O697+O701+O705+O709+O713+O717+O721+O725+O729+O733</f>
      </c>
    </row>
    <row r="601" spans="1:16" ht="12.75">
      <c r="A601" s="26" t="s">
        <v>51</v>
      </c>
      <c s="31" t="s">
        <v>2760</v>
      </c>
      <c s="31" t="s">
        <v>2761</v>
      </c>
      <c s="26" t="s">
        <v>53</v>
      </c>
      <c s="32" t="s">
        <v>2762</v>
      </c>
      <c s="33" t="s">
        <v>126</v>
      </c>
      <c s="34">
        <v>365.1</v>
      </c>
      <c s="35">
        <v>0</v>
      </c>
      <c s="36">
        <f>ROUND(ROUND(H601,2)*ROUND(G601,3),2)</f>
      </c>
      <c s="33" t="s">
        <v>56</v>
      </c>
      <c r="O601">
        <f>(I601*21)/100</f>
      </c>
      <c t="s">
        <v>26</v>
      </c>
    </row>
    <row r="602" spans="1:5" ht="178.5">
      <c r="A602" s="37" t="s">
        <v>57</v>
      </c>
      <c r="E602" s="38" t="s">
        <v>2763</v>
      </c>
    </row>
    <row r="603" spans="1:5" ht="38.25">
      <c r="A603" s="39" t="s">
        <v>59</v>
      </c>
      <c r="E603" s="40" t="s">
        <v>2764</v>
      </c>
    </row>
    <row r="604" spans="1:5" ht="76.5">
      <c r="A604" t="s">
        <v>61</v>
      </c>
      <c r="E604" s="38" t="s">
        <v>512</v>
      </c>
    </row>
    <row r="605" spans="1:16" ht="12.75">
      <c r="A605" s="26" t="s">
        <v>51</v>
      </c>
      <c s="31" t="s">
        <v>2765</v>
      </c>
      <c s="31" t="s">
        <v>2766</v>
      </c>
      <c s="26" t="s">
        <v>53</v>
      </c>
      <c s="32" t="s">
        <v>2767</v>
      </c>
      <c s="33" t="s">
        <v>126</v>
      </c>
      <c s="34">
        <v>157.5</v>
      </c>
      <c s="35">
        <v>0</v>
      </c>
      <c s="36">
        <f>ROUND(ROUND(H605,2)*ROUND(G605,3),2)</f>
      </c>
      <c s="33" t="s">
        <v>56</v>
      </c>
      <c r="O605">
        <f>(I605*21)/100</f>
      </c>
      <c t="s">
        <v>26</v>
      </c>
    </row>
    <row r="606" spans="1:5" ht="204">
      <c r="A606" s="37" t="s">
        <v>57</v>
      </c>
      <c r="E606" s="38" t="s">
        <v>2768</v>
      </c>
    </row>
    <row r="607" spans="1:5" ht="51">
      <c r="A607" s="39" t="s">
        <v>59</v>
      </c>
      <c r="E607" s="40" t="s">
        <v>2769</v>
      </c>
    </row>
    <row r="608" spans="1:5" ht="76.5">
      <c r="A608" t="s">
        <v>61</v>
      </c>
      <c r="E608" s="38" t="s">
        <v>512</v>
      </c>
    </row>
    <row r="609" spans="1:16" ht="12.75">
      <c r="A609" s="26" t="s">
        <v>51</v>
      </c>
      <c s="31" t="s">
        <v>2770</v>
      </c>
      <c s="31" t="s">
        <v>508</v>
      </c>
      <c s="26" t="s">
        <v>53</v>
      </c>
      <c s="32" t="s">
        <v>509</v>
      </c>
      <c s="33" t="s">
        <v>126</v>
      </c>
      <c s="34">
        <v>10.6</v>
      </c>
      <c s="35">
        <v>0</v>
      </c>
      <c s="36">
        <f>ROUND(ROUND(H609,2)*ROUND(G609,3),2)</f>
      </c>
      <c s="33" t="s">
        <v>56</v>
      </c>
      <c r="O609">
        <f>(I609*21)/100</f>
      </c>
      <c t="s">
        <v>26</v>
      </c>
    </row>
    <row r="610" spans="1:5" ht="153">
      <c r="A610" s="37" t="s">
        <v>57</v>
      </c>
      <c r="E610" s="38" t="s">
        <v>2771</v>
      </c>
    </row>
    <row r="611" spans="1:5" ht="12.75">
      <c r="A611" s="39" t="s">
        <v>59</v>
      </c>
      <c r="E611" s="40" t="s">
        <v>2772</v>
      </c>
    </row>
    <row r="612" spans="1:5" ht="76.5">
      <c r="A612" t="s">
        <v>61</v>
      </c>
      <c r="E612" s="38" t="s">
        <v>512</v>
      </c>
    </row>
    <row r="613" spans="1:16" ht="12.75">
      <c r="A613" s="26" t="s">
        <v>51</v>
      </c>
      <c s="31" t="s">
        <v>2773</v>
      </c>
      <c s="31" t="s">
        <v>508</v>
      </c>
      <c s="26" t="s">
        <v>32</v>
      </c>
      <c s="32" t="s">
        <v>509</v>
      </c>
      <c s="33" t="s">
        <v>126</v>
      </c>
      <c s="34">
        <v>2</v>
      </c>
      <c s="35">
        <v>0</v>
      </c>
      <c s="36">
        <f>ROUND(ROUND(H613,2)*ROUND(G613,3),2)</f>
      </c>
      <c s="33" t="s">
        <v>56</v>
      </c>
      <c r="O613">
        <f>(I613*21)/100</f>
      </c>
      <c t="s">
        <v>26</v>
      </c>
    </row>
    <row r="614" spans="1:5" ht="153">
      <c r="A614" s="37" t="s">
        <v>57</v>
      </c>
      <c r="E614" s="38" t="s">
        <v>2774</v>
      </c>
    </row>
    <row r="615" spans="1:5" ht="12.75">
      <c r="A615" s="39" t="s">
        <v>59</v>
      </c>
      <c r="E615" s="40" t="s">
        <v>2775</v>
      </c>
    </row>
    <row r="616" spans="1:5" ht="76.5">
      <c r="A616" t="s">
        <v>61</v>
      </c>
      <c r="E616" s="38" t="s">
        <v>512</v>
      </c>
    </row>
    <row r="617" spans="1:16" ht="12.75">
      <c r="A617" s="26" t="s">
        <v>51</v>
      </c>
      <c s="31" t="s">
        <v>2776</v>
      </c>
      <c s="31" t="s">
        <v>508</v>
      </c>
      <c s="26" t="s">
        <v>26</v>
      </c>
      <c s="32" t="s">
        <v>509</v>
      </c>
      <c s="33" t="s">
        <v>126</v>
      </c>
      <c s="34">
        <v>2</v>
      </c>
      <c s="35">
        <v>0</v>
      </c>
      <c s="36">
        <f>ROUND(ROUND(H617,2)*ROUND(G617,3),2)</f>
      </c>
      <c s="33" t="s">
        <v>56</v>
      </c>
      <c r="O617">
        <f>(I617*21)/100</f>
      </c>
      <c t="s">
        <v>26</v>
      </c>
    </row>
    <row r="618" spans="1:5" ht="153">
      <c r="A618" s="37" t="s">
        <v>57</v>
      </c>
      <c r="E618" s="38" t="s">
        <v>2777</v>
      </c>
    </row>
    <row r="619" spans="1:5" ht="12.75">
      <c r="A619" s="39" t="s">
        <v>59</v>
      </c>
      <c r="E619" s="40" t="s">
        <v>872</v>
      </c>
    </row>
    <row r="620" spans="1:5" ht="76.5">
      <c r="A620" t="s">
        <v>61</v>
      </c>
      <c r="E620" s="38" t="s">
        <v>512</v>
      </c>
    </row>
    <row r="621" spans="1:16" ht="12.75">
      <c r="A621" s="26" t="s">
        <v>51</v>
      </c>
      <c s="31" t="s">
        <v>2778</v>
      </c>
      <c s="31" t="s">
        <v>2779</v>
      </c>
      <c s="26" t="s">
        <v>53</v>
      </c>
      <c s="32" t="s">
        <v>2780</v>
      </c>
      <c s="33" t="s">
        <v>126</v>
      </c>
      <c s="34">
        <v>11.2</v>
      </c>
      <c s="35">
        <v>0</v>
      </c>
      <c s="36">
        <f>ROUND(ROUND(H621,2)*ROUND(G621,3),2)</f>
      </c>
      <c s="33" t="s">
        <v>56</v>
      </c>
      <c r="O621">
        <f>(I621*21)/100</f>
      </c>
      <c t="s">
        <v>26</v>
      </c>
    </row>
    <row r="622" spans="1:5" ht="216.75">
      <c r="A622" s="37" t="s">
        <v>57</v>
      </c>
      <c r="E622" s="38" t="s">
        <v>2781</v>
      </c>
    </row>
    <row r="623" spans="1:5" ht="12.75">
      <c r="A623" s="39" t="s">
        <v>59</v>
      </c>
      <c r="E623" s="40" t="s">
        <v>2782</v>
      </c>
    </row>
    <row r="624" spans="1:5" ht="76.5">
      <c r="A624" t="s">
        <v>61</v>
      </c>
      <c r="E624" s="38" t="s">
        <v>512</v>
      </c>
    </row>
    <row r="625" spans="1:16" ht="12.75">
      <c r="A625" s="26" t="s">
        <v>51</v>
      </c>
      <c s="31" t="s">
        <v>2783</v>
      </c>
      <c s="31" t="s">
        <v>883</v>
      </c>
      <c s="26" t="s">
        <v>53</v>
      </c>
      <c s="32" t="s">
        <v>884</v>
      </c>
      <c s="33" t="s">
        <v>126</v>
      </c>
      <c s="34">
        <v>32.9</v>
      </c>
      <c s="35">
        <v>0</v>
      </c>
      <c s="36">
        <f>ROUND(ROUND(H625,2)*ROUND(G625,3),2)</f>
      </c>
      <c s="33" t="s">
        <v>56</v>
      </c>
      <c r="O625">
        <f>(I625*21)/100</f>
      </c>
      <c t="s">
        <v>26</v>
      </c>
    </row>
    <row r="626" spans="1:5" ht="229.5">
      <c r="A626" s="37" t="s">
        <v>57</v>
      </c>
      <c r="E626" s="38" t="s">
        <v>2784</v>
      </c>
    </row>
    <row r="627" spans="1:5" ht="12.75">
      <c r="A627" s="39" t="s">
        <v>59</v>
      </c>
      <c r="E627" s="40" t="s">
        <v>2785</v>
      </c>
    </row>
    <row r="628" spans="1:5" ht="76.5">
      <c r="A628" t="s">
        <v>61</v>
      </c>
      <c r="E628" s="38" t="s">
        <v>512</v>
      </c>
    </row>
    <row r="629" spans="1:16" ht="12.75">
      <c r="A629" s="26" t="s">
        <v>51</v>
      </c>
      <c s="31" t="s">
        <v>2786</v>
      </c>
      <c s="31" t="s">
        <v>883</v>
      </c>
      <c s="26" t="s">
        <v>32</v>
      </c>
      <c s="32" t="s">
        <v>884</v>
      </c>
      <c s="33" t="s">
        <v>126</v>
      </c>
      <c s="34">
        <v>30.3</v>
      </c>
      <c s="35">
        <v>0</v>
      </c>
      <c s="36">
        <f>ROUND(ROUND(H629,2)*ROUND(G629,3),2)</f>
      </c>
      <c s="33" t="s">
        <v>56</v>
      </c>
      <c r="O629">
        <f>(I629*21)/100</f>
      </c>
      <c t="s">
        <v>26</v>
      </c>
    </row>
    <row r="630" spans="1:5" ht="216.75">
      <c r="A630" s="37" t="s">
        <v>57</v>
      </c>
      <c r="E630" s="38" t="s">
        <v>2787</v>
      </c>
    </row>
    <row r="631" spans="1:5" ht="12.75">
      <c r="A631" s="39" t="s">
        <v>59</v>
      </c>
      <c r="E631" s="40" t="s">
        <v>2788</v>
      </c>
    </row>
    <row r="632" spans="1:5" ht="76.5">
      <c r="A632" t="s">
        <v>61</v>
      </c>
      <c r="E632" s="38" t="s">
        <v>512</v>
      </c>
    </row>
    <row r="633" spans="1:16" ht="12.75">
      <c r="A633" s="26" t="s">
        <v>51</v>
      </c>
      <c s="31" t="s">
        <v>2789</v>
      </c>
      <c s="31" t="s">
        <v>2790</v>
      </c>
      <c s="26" t="s">
        <v>53</v>
      </c>
      <c s="32" t="s">
        <v>2791</v>
      </c>
      <c s="33" t="s">
        <v>126</v>
      </c>
      <c s="34">
        <v>14.3</v>
      </c>
      <c s="35">
        <v>0</v>
      </c>
      <c s="36">
        <f>ROUND(ROUND(H633,2)*ROUND(G633,3),2)</f>
      </c>
      <c s="33" t="s">
        <v>56</v>
      </c>
      <c r="O633">
        <f>(I633*21)/100</f>
      </c>
      <c t="s">
        <v>26</v>
      </c>
    </row>
    <row r="634" spans="1:5" ht="229.5">
      <c r="A634" s="37" t="s">
        <v>57</v>
      </c>
      <c r="E634" s="38" t="s">
        <v>2792</v>
      </c>
    </row>
    <row r="635" spans="1:5" ht="12.75">
      <c r="A635" s="39" t="s">
        <v>59</v>
      </c>
      <c r="E635" s="40" t="s">
        <v>2793</v>
      </c>
    </row>
    <row r="636" spans="1:5" ht="76.5">
      <c r="A636" t="s">
        <v>61</v>
      </c>
      <c r="E636" s="38" t="s">
        <v>512</v>
      </c>
    </row>
    <row r="637" spans="1:16" ht="12.75">
      <c r="A637" s="26" t="s">
        <v>51</v>
      </c>
      <c s="31" t="s">
        <v>2794</v>
      </c>
      <c s="31" t="s">
        <v>2360</v>
      </c>
      <c s="26" t="s">
        <v>93</v>
      </c>
      <c s="32" t="s">
        <v>2795</v>
      </c>
      <c s="33" t="s">
        <v>126</v>
      </c>
      <c s="34">
        <v>1.13</v>
      </c>
      <c s="35">
        <v>0</v>
      </c>
      <c s="36">
        <f>ROUND(ROUND(H637,2)*ROUND(G637,3),2)</f>
      </c>
      <c s="33" t="s">
        <v>56</v>
      </c>
      <c r="O637">
        <f>(I637*21)/100</f>
      </c>
      <c t="s">
        <v>26</v>
      </c>
    </row>
    <row r="638" spans="1:5" ht="165.75">
      <c r="A638" s="37" t="s">
        <v>57</v>
      </c>
      <c r="E638" s="38" t="s">
        <v>2796</v>
      </c>
    </row>
    <row r="639" spans="1:5" ht="12.75">
      <c r="A639" s="39" t="s">
        <v>59</v>
      </c>
      <c r="E639" s="40" t="s">
        <v>2797</v>
      </c>
    </row>
    <row r="640" spans="1:5" ht="76.5">
      <c r="A640" t="s">
        <v>61</v>
      </c>
      <c r="E640" s="38" t="s">
        <v>2364</v>
      </c>
    </row>
    <row r="641" spans="1:16" ht="12.75">
      <c r="A641" s="26" t="s">
        <v>51</v>
      </c>
      <c s="31" t="s">
        <v>2798</v>
      </c>
      <c s="31" t="s">
        <v>2799</v>
      </c>
      <c s="26" t="s">
        <v>53</v>
      </c>
      <c s="32" t="s">
        <v>2800</v>
      </c>
      <c s="33" t="s">
        <v>126</v>
      </c>
      <c s="34">
        <v>148.1</v>
      </c>
      <c s="35">
        <v>0</v>
      </c>
      <c s="36">
        <f>ROUND(ROUND(H641,2)*ROUND(G641,3),2)</f>
      </c>
      <c s="33" t="s">
        <v>56</v>
      </c>
      <c r="O641">
        <f>(I641*21)/100</f>
      </c>
      <c t="s">
        <v>26</v>
      </c>
    </row>
    <row r="642" spans="1:5" ht="229.5">
      <c r="A642" s="37" t="s">
        <v>57</v>
      </c>
      <c r="E642" s="38" t="s">
        <v>2801</v>
      </c>
    </row>
    <row r="643" spans="1:5" ht="12.75">
      <c r="A643" s="39" t="s">
        <v>59</v>
      </c>
      <c r="E643" s="40" t="s">
        <v>2802</v>
      </c>
    </row>
    <row r="644" spans="1:5" ht="63.75">
      <c r="A644" t="s">
        <v>61</v>
      </c>
      <c r="E644" s="38" t="s">
        <v>2372</v>
      </c>
    </row>
    <row r="645" spans="1:16" ht="12.75">
      <c r="A645" s="26" t="s">
        <v>51</v>
      </c>
      <c s="31" t="s">
        <v>2803</v>
      </c>
      <c s="31" t="s">
        <v>2799</v>
      </c>
      <c s="26" t="s">
        <v>32</v>
      </c>
      <c s="32" t="s">
        <v>2800</v>
      </c>
      <c s="33" t="s">
        <v>126</v>
      </c>
      <c s="34">
        <v>288.1</v>
      </c>
      <c s="35">
        <v>0</v>
      </c>
      <c s="36">
        <f>ROUND(ROUND(H645,2)*ROUND(G645,3),2)</f>
      </c>
      <c s="33" t="s">
        <v>56</v>
      </c>
      <c r="O645">
        <f>(I645*21)/100</f>
      </c>
      <c t="s">
        <v>26</v>
      </c>
    </row>
    <row r="646" spans="1:5" ht="229.5">
      <c r="A646" s="37" t="s">
        <v>57</v>
      </c>
      <c r="E646" s="38" t="s">
        <v>2804</v>
      </c>
    </row>
    <row r="647" spans="1:5" ht="38.25">
      <c r="A647" s="39" t="s">
        <v>59</v>
      </c>
      <c r="E647" s="40" t="s">
        <v>2805</v>
      </c>
    </row>
    <row r="648" spans="1:5" ht="63.75">
      <c r="A648" t="s">
        <v>61</v>
      </c>
      <c r="E648" s="38" t="s">
        <v>2372</v>
      </c>
    </row>
    <row r="649" spans="1:16" ht="12.75">
      <c r="A649" s="26" t="s">
        <v>51</v>
      </c>
      <c s="31" t="s">
        <v>2806</v>
      </c>
      <c s="31" t="s">
        <v>2799</v>
      </c>
      <c s="26" t="s">
        <v>26</v>
      </c>
      <c s="32" t="s">
        <v>2800</v>
      </c>
      <c s="33" t="s">
        <v>126</v>
      </c>
      <c s="34">
        <v>36.3</v>
      </c>
      <c s="35">
        <v>0</v>
      </c>
      <c s="36">
        <f>ROUND(ROUND(H649,2)*ROUND(G649,3),2)</f>
      </c>
      <c s="33" t="s">
        <v>56</v>
      </c>
      <c r="O649">
        <f>(I649*21)/100</f>
      </c>
      <c t="s">
        <v>26</v>
      </c>
    </row>
    <row r="650" spans="1:5" ht="229.5">
      <c r="A650" s="37" t="s">
        <v>57</v>
      </c>
      <c r="E650" s="38" t="s">
        <v>2807</v>
      </c>
    </row>
    <row r="651" spans="1:5" ht="12.75">
      <c r="A651" s="39" t="s">
        <v>59</v>
      </c>
      <c r="E651" s="40" t="s">
        <v>2808</v>
      </c>
    </row>
    <row r="652" spans="1:5" ht="63.75">
      <c r="A652" t="s">
        <v>61</v>
      </c>
      <c r="E652" s="38" t="s">
        <v>2372</v>
      </c>
    </row>
    <row r="653" spans="1:16" ht="12.75">
      <c r="A653" s="26" t="s">
        <v>51</v>
      </c>
      <c s="31" t="s">
        <v>2809</v>
      </c>
      <c s="31" t="s">
        <v>2368</v>
      </c>
      <c s="26" t="s">
        <v>53</v>
      </c>
      <c s="32" t="s">
        <v>2369</v>
      </c>
      <c s="33" t="s">
        <v>126</v>
      </c>
      <c s="34">
        <v>8.37</v>
      </c>
      <c s="35">
        <v>0</v>
      </c>
      <c s="36">
        <f>ROUND(ROUND(H653,2)*ROUND(G653,3),2)</f>
      </c>
      <c s="33" t="s">
        <v>56</v>
      </c>
      <c r="O653">
        <f>(I653*21)/100</f>
      </c>
      <c t="s">
        <v>26</v>
      </c>
    </row>
    <row r="654" spans="1:5" ht="140.25">
      <c r="A654" s="37" t="s">
        <v>57</v>
      </c>
      <c r="E654" s="38" t="s">
        <v>2810</v>
      </c>
    </row>
    <row r="655" spans="1:5" ht="12.75">
      <c r="A655" s="39" t="s">
        <v>59</v>
      </c>
      <c r="E655" s="40" t="s">
        <v>2811</v>
      </c>
    </row>
    <row r="656" spans="1:5" ht="63.75">
      <c r="A656" t="s">
        <v>61</v>
      </c>
      <c r="E656" s="38" t="s">
        <v>2372</v>
      </c>
    </row>
    <row r="657" spans="1:16" ht="12.75">
      <c r="A657" s="26" t="s">
        <v>51</v>
      </c>
      <c s="31" t="s">
        <v>2812</v>
      </c>
      <c s="31" t="s">
        <v>2375</v>
      </c>
      <c s="26" t="s">
        <v>53</v>
      </c>
      <c s="32" t="s">
        <v>2376</v>
      </c>
      <c s="33" t="s">
        <v>126</v>
      </c>
      <c s="34">
        <v>17</v>
      </c>
      <c s="35">
        <v>0</v>
      </c>
      <c s="36">
        <f>ROUND(ROUND(H657,2)*ROUND(G657,3),2)</f>
      </c>
      <c s="33" t="s">
        <v>56</v>
      </c>
      <c r="O657">
        <f>(I657*21)/100</f>
      </c>
      <c t="s">
        <v>26</v>
      </c>
    </row>
    <row r="658" spans="1:5" ht="63.75">
      <c r="A658" s="37" t="s">
        <v>57</v>
      </c>
      <c r="E658" s="38" t="s">
        <v>2813</v>
      </c>
    </row>
    <row r="659" spans="1:5" ht="12.75">
      <c r="A659" s="39" t="s">
        <v>59</v>
      </c>
      <c r="E659" s="40" t="s">
        <v>2814</v>
      </c>
    </row>
    <row r="660" spans="1:5" ht="63.75">
      <c r="A660" t="s">
        <v>61</v>
      </c>
      <c r="E660" s="38" t="s">
        <v>521</v>
      </c>
    </row>
    <row r="661" spans="1:16" ht="12.75">
      <c r="A661" s="26" t="s">
        <v>51</v>
      </c>
      <c s="31" t="s">
        <v>2815</v>
      </c>
      <c s="31" t="s">
        <v>2375</v>
      </c>
      <c s="26" t="s">
        <v>32</v>
      </c>
      <c s="32" t="s">
        <v>2376</v>
      </c>
      <c s="33" t="s">
        <v>126</v>
      </c>
      <c s="34">
        <v>5.5</v>
      </c>
      <c s="35">
        <v>0</v>
      </c>
      <c s="36">
        <f>ROUND(ROUND(H661,2)*ROUND(G661,3),2)</f>
      </c>
      <c s="33" t="s">
        <v>56</v>
      </c>
      <c r="O661">
        <f>(I661*21)/100</f>
      </c>
      <c t="s">
        <v>26</v>
      </c>
    </row>
    <row r="662" spans="1:5" ht="63.75">
      <c r="A662" s="37" t="s">
        <v>57</v>
      </c>
      <c r="E662" s="38" t="s">
        <v>2816</v>
      </c>
    </row>
    <row r="663" spans="1:5" ht="12.75">
      <c r="A663" s="39" t="s">
        <v>59</v>
      </c>
      <c r="E663" s="40" t="s">
        <v>2817</v>
      </c>
    </row>
    <row r="664" spans="1:5" ht="63.75">
      <c r="A664" t="s">
        <v>61</v>
      </c>
      <c r="E664" s="38" t="s">
        <v>521</v>
      </c>
    </row>
    <row r="665" spans="1:16" ht="12.75">
      <c r="A665" s="26" t="s">
        <v>51</v>
      </c>
      <c s="31" t="s">
        <v>2818</v>
      </c>
      <c s="31" t="s">
        <v>2375</v>
      </c>
      <c s="26" t="s">
        <v>26</v>
      </c>
      <c s="32" t="s">
        <v>2376</v>
      </c>
      <c s="33" t="s">
        <v>126</v>
      </c>
      <c s="34">
        <v>73.3</v>
      </c>
      <c s="35">
        <v>0</v>
      </c>
      <c s="36">
        <f>ROUND(ROUND(H665,2)*ROUND(G665,3),2)</f>
      </c>
      <c s="33" t="s">
        <v>56</v>
      </c>
      <c r="O665">
        <f>(I665*21)/100</f>
      </c>
      <c t="s">
        <v>26</v>
      </c>
    </row>
    <row r="666" spans="1:5" ht="63.75">
      <c r="A666" s="37" t="s">
        <v>57</v>
      </c>
      <c r="E666" s="38" t="s">
        <v>2819</v>
      </c>
    </row>
    <row r="667" spans="1:5" ht="12.75">
      <c r="A667" s="39" t="s">
        <v>59</v>
      </c>
      <c r="E667" s="40" t="s">
        <v>2820</v>
      </c>
    </row>
    <row r="668" spans="1:5" ht="63.75">
      <c r="A668" t="s">
        <v>61</v>
      </c>
      <c r="E668" s="38" t="s">
        <v>521</v>
      </c>
    </row>
    <row r="669" spans="1:16" ht="12.75">
      <c r="A669" s="26" t="s">
        <v>51</v>
      </c>
      <c s="31" t="s">
        <v>2821</v>
      </c>
      <c s="31" t="s">
        <v>2822</v>
      </c>
      <c s="26" t="s">
        <v>93</v>
      </c>
      <c s="32" t="s">
        <v>2823</v>
      </c>
      <c s="33" t="s">
        <v>126</v>
      </c>
      <c s="34">
        <v>67.3</v>
      </c>
      <c s="35">
        <v>0</v>
      </c>
      <c s="36">
        <f>ROUND(ROUND(H669,2)*ROUND(G669,3),2)</f>
      </c>
      <c s="33" t="s">
        <v>56</v>
      </c>
      <c r="O669">
        <f>(I669*21)/100</f>
      </c>
      <c t="s">
        <v>26</v>
      </c>
    </row>
    <row r="670" spans="1:5" ht="89.25">
      <c r="A670" s="37" t="s">
        <v>57</v>
      </c>
      <c r="E670" s="38" t="s">
        <v>2824</v>
      </c>
    </row>
    <row r="671" spans="1:5" ht="12.75">
      <c r="A671" s="39" t="s">
        <v>59</v>
      </c>
      <c r="E671" s="40" t="s">
        <v>2825</v>
      </c>
    </row>
    <row r="672" spans="1:5" ht="204">
      <c r="A672" t="s">
        <v>61</v>
      </c>
      <c r="E672" s="38" t="s">
        <v>2826</v>
      </c>
    </row>
    <row r="673" spans="1:16" ht="12.75">
      <c r="A673" s="26" t="s">
        <v>51</v>
      </c>
      <c s="31" t="s">
        <v>2827</v>
      </c>
      <c s="31" t="s">
        <v>2828</v>
      </c>
      <c s="26" t="s">
        <v>53</v>
      </c>
      <c s="32" t="s">
        <v>2829</v>
      </c>
      <c s="33" t="s">
        <v>126</v>
      </c>
      <c s="34">
        <v>63.1</v>
      </c>
      <c s="35">
        <v>0</v>
      </c>
      <c s="36">
        <f>ROUND(ROUND(H673,2)*ROUND(G673,3),2)</f>
      </c>
      <c s="33" t="s">
        <v>56</v>
      </c>
      <c r="O673">
        <f>(I673*21)/100</f>
      </c>
      <c t="s">
        <v>26</v>
      </c>
    </row>
    <row r="674" spans="1:5" ht="76.5">
      <c r="A674" s="37" t="s">
        <v>57</v>
      </c>
      <c r="E674" s="38" t="s">
        <v>2830</v>
      </c>
    </row>
    <row r="675" spans="1:5" ht="12.75">
      <c r="A675" s="39" t="s">
        <v>59</v>
      </c>
      <c r="E675" s="40" t="s">
        <v>2517</v>
      </c>
    </row>
    <row r="676" spans="1:5" ht="76.5">
      <c r="A676" t="s">
        <v>61</v>
      </c>
      <c r="E676" s="38" t="s">
        <v>540</v>
      </c>
    </row>
    <row r="677" spans="1:16" ht="12.75">
      <c r="A677" s="26" t="s">
        <v>51</v>
      </c>
      <c s="31" t="s">
        <v>2831</v>
      </c>
      <c s="31" t="s">
        <v>542</v>
      </c>
      <c s="26" t="s">
        <v>53</v>
      </c>
      <c s="32" t="s">
        <v>543</v>
      </c>
      <c s="33" t="s">
        <v>126</v>
      </c>
      <c s="34">
        <v>22.2</v>
      </c>
      <c s="35">
        <v>0</v>
      </c>
      <c s="36">
        <f>ROUND(ROUND(H677,2)*ROUND(G677,3),2)</f>
      </c>
      <c s="33" t="s">
        <v>56</v>
      </c>
      <c r="O677">
        <f>(I677*21)/100</f>
      </c>
      <c t="s">
        <v>26</v>
      </c>
    </row>
    <row r="678" spans="1:5" ht="76.5">
      <c r="A678" s="37" t="s">
        <v>57</v>
      </c>
      <c r="E678" s="38" t="s">
        <v>2832</v>
      </c>
    </row>
    <row r="679" spans="1:5" ht="12.75">
      <c r="A679" s="39" t="s">
        <v>59</v>
      </c>
      <c r="E679" s="40" t="s">
        <v>2519</v>
      </c>
    </row>
    <row r="680" spans="1:5" ht="76.5">
      <c r="A680" t="s">
        <v>61</v>
      </c>
      <c r="E680" s="38" t="s">
        <v>540</v>
      </c>
    </row>
    <row r="681" spans="1:16" ht="12.75">
      <c r="A681" s="26" t="s">
        <v>51</v>
      </c>
      <c s="31" t="s">
        <v>2833</v>
      </c>
      <c s="31" t="s">
        <v>2834</v>
      </c>
      <c s="26" t="s">
        <v>93</v>
      </c>
      <c s="32" t="s">
        <v>2835</v>
      </c>
      <c s="33" t="s">
        <v>72</v>
      </c>
      <c s="34">
        <v>5</v>
      </c>
      <c s="35">
        <v>0</v>
      </c>
      <c s="36">
        <f>ROUND(ROUND(H681,2)*ROUND(G681,3),2)</f>
      </c>
      <c s="33" t="s">
        <v>56</v>
      </c>
      <c r="O681">
        <f>(I681*21)/100</f>
      </c>
      <c t="s">
        <v>26</v>
      </c>
    </row>
    <row r="682" spans="1:5" ht="76.5">
      <c r="A682" s="37" t="s">
        <v>57</v>
      </c>
      <c r="E682" s="38" t="s">
        <v>2836</v>
      </c>
    </row>
    <row r="683" spans="1:5" ht="12.75">
      <c r="A683" s="39" t="s">
        <v>59</v>
      </c>
      <c r="E683" s="40" t="s">
        <v>1510</v>
      </c>
    </row>
    <row r="684" spans="1:5" ht="102">
      <c r="A684" t="s">
        <v>61</v>
      </c>
      <c r="E684" s="38" t="s">
        <v>894</v>
      </c>
    </row>
    <row r="685" spans="1:16" ht="12.75">
      <c r="A685" s="26" t="s">
        <v>51</v>
      </c>
      <c s="31" t="s">
        <v>2837</v>
      </c>
      <c s="31" t="s">
        <v>600</v>
      </c>
      <c s="26" t="s">
        <v>53</v>
      </c>
      <c s="32" t="s">
        <v>601</v>
      </c>
      <c s="33" t="s">
        <v>113</v>
      </c>
      <c s="34">
        <v>10.095</v>
      </c>
      <c s="35">
        <v>0</v>
      </c>
      <c s="36">
        <f>ROUND(ROUND(H685,2)*ROUND(G685,3),2)</f>
      </c>
      <c s="33" t="s">
        <v>56</v>
      </c>
      <c r="O685">
        <f>(I685*21)/100</f>
      </c>
      <c t="s">
        <v>26</v>
      </c>
    </row>
    <row r="686" spans="1:5" ht="76.5">
      <c r="A686" s="37" t="s">
        <v>57</v>
      </c>
      <c r="E686" s="38" t="s">
        <v>2838</v>
      </c>
    </row>
    <row r="687" spans="1:5" ht="12.75">
      <c r="A687" s="39" t="s">
        <v>59</v>
      </c>
      <c r="E687" s="40" t="s">
        <v>2839</v>
      </c>
    </row>
    <row r="688" spans="1:5" ht="114.75">
      <c r="A688" t="s">
        <v>61</v>
      </c>
      <c r="E688" s="38" t="s">
        <v>604</v>
      </c>
    </row>
    <row r="689" spans="1:16" ht="12.75">
      <c r="A689" s="26" t="s">
        <v>51</v>
      </c>
      <c s="31" t="s">
        <v>2840</v>
      </c>
      <c s="31" t="s">
        <v>600</v>
      </c>
      <c s="26" t="s">
        <v>32</v>
      </c>
      <c s="32" t="s">
        <v>601</v>
      </c>
      <c s="33" t="s">
        <v>113</v>
      </c>
      <c s="34">
        <v>1.395</v>
      </c>
      <c s="35">
        <v>0</v>
      </c>
      <c s="36">
        <f>ROUND(ROUND(H689,2)*ROUND(G689,3),2)</f>
      </c>
      <c s="33" t="s">
        <v>56</v>
      </c>
      <c r="O689">
        <f>(I689*21)/100</f>
      </c>
      <c t="s">
        <v>26</v>
      </c>
    </row>
    <row r="690" spans="1:5" ht="76.5">
      <c r="A690" s="37" t="s">
        <v>57</v>
      </c>
      <c r="E690" s="38" t="s">
        <v>2841</v>
      </c>
    </row>
    <row r="691" spans="1:5" ht="12.75">
      <c r="A691" s="39" t="s">
        <v>59</v>
      </c>
      <c r="E691" s="40" t="s">
        <v>2842</v>
      </c>
    </row>
    <row r="692" spans="1:5" ht="114.75">
      <c r="A692" t="s">
        <v>61</v>
      </c>
      <c r="E692" s="38" t="s">
        <v>604</v>
      </c>
    </row>
    <row r="693" spans="1:16" ht="12.75">
      <c r="A693" s="26" t="s">
        <v>51</v>
      </c>
      <c s="31" t="s">
        <v>2843</v>
      </c>
      <c s="31" t="s">
        <v>600</v>
      </c>
      <c s="26" t="s">
        <v>26</v>
      </c>
      <c s="32" t="s">
        <v>601</v>
      </c>
      <c s="33" t="s">
        <v>113</v>
      </c>
      <c s="34">
        <v>44.45</v>
      </c>
      <c s="35">
        <v>0</v>
      </c>
      <c s="36">
        <f>ROUND(ROUND(H693,2)*ROUND(G693,3),2)</f>
      </c>
      <c s="33" t="s">
        <v>56</v>
      </c>
      <c r="O693">
        <f>(I693*21)/100</f>
      </c>
      <c t="s">
        <v>26</v>
      </c>
    </row>
    <row r="694" spans="1:5" ht="76.5">
      <c r="A694" s="37" t="s">
        <v>57</v>
      </c>
      <c r="E694" s="38" t="s">
        <v>2844</v>
      </c>
    </row>
    <row r="695" spans="1:5" ht="12.75">
      <c r="A695" s="39" t="s">
        <v>59</v>
      </c>
      <c r="E695" s="40" t="s">
        <v>2845</v>
      </c>
    </row>
    <row r="696" spans="1:5" ht="114.75">
      <c r="A696" t="s">
        <v>61</v>
      </c>
      <c r="E696" s="38" t="s">
        <v>604</v>
      </c>
    </row>
    <row r="697" spans="1:16" ht="12.75">
      <c r="A697" s="26" t="s">
        <v>51</v>
      </c>
      <c s="31" t="s">
        <v>2846</v>
      </c>
      <c s="31" t="s">
        <v>600</v>
      </c>
      <c s="26" t="s">
        <v>25</v>
      </c>
      <c s="32" t="s">
        <v>601</v>
      </c>
      <c s="33" t="s">
        <v>113</v>
      </c>
      <c s="34">
        <v>73.875</v>
      </c>
      <c s="35">
        <v>0</v>
      </c>
      <c s="36">
        <f>ROUND(ROUND(H697,2)*ROUND(G697,3),2)</f>
      </c>
      <c s="33" t="s">
        <v>56</v>
      </c>
      <c r="O697">
        <f>(I697*21)/100</f>
      </c>
      <c t="s">
        <v>26</v>
      </c>
    </row>
    <row r="698" spans="1:5" ht="89.25">
      <c r="A698" s="37" t="s">
        <v>57</v>
      </c>
      <c r="E698" s="38" t="s">
        <v>2847</v>
      </c>
    </row>
    <row r="699" spans="1:5" ht="38.25">
      <c r="A699" s="39" t="s">
        <v>59</v>
      </c>
      <c r="E699" s="40" t="s">
        <v>2848</v>
      </c>
    </row>
    <row r="700" spans="1:5" ht="114.75">
      <c r="A700" t="s">
        <v>61</v>
      </c>
      <c r="E700" s="38" t="s">
        <v>604</v>
      </c>
    </row>
    <row r="701" spans="1:16" ht="12.75">
      <c r="A701" s="26" t="s">
        <v>51</v>
      </c>
      <c s="31" t="s">
        <v>2849</v>
      </c>
      <c s="31" t="s">
        <v>600</v>
      </c>
      <c s="26" t="s">
        <v>36</v>
      </c>
      <c s="32" t="s">
        <v>601</v>
      </c>
      <c s="33" t="s">
        <v>113</v>
      </c>
      <c s="34">
        <v>12.975</v>
      </c>
      <c s="35">
        <v>0</v>
      </c>
      <c s="36">
        <f>ROUND(ROUND(H701,2)*ROUND(G701,3),2)</f>
      </c>
      <c s="33" t="s">
        <v>56</v>
      </c>
      <c r="O701">
        <f>(I701*21)/100</f>
      </c>
      <c t="s">
        <v>26</v>
      </c>
    </row>
    <row r="702" spans="1:5" ht="76.5">
      <c r="A702" s="37" t="s">
        <v>57</v>
      </c>
      <c r="E702" s="38" t="s">
        <v>2850</v>
      </c>
    </row>
    <row r="703" spans="1:5" ht="25.5">
      <c r="A703" s="39" t="s">
        <v>59</v>
      </c>
      <c r="E703" s="40" t="s">
        <v>2851</v>
      </c>
    </row>
    <row r="704" spans="1:5" ht="114.75">
      <c r="A704" t="s">
        <v>61</v>
      </c>
      <c r="E704" s="38" t="s">
        <v>604</v>
      </c>
    </row>
    <row r="705" spans="1:16" ht="12.75">
      <c r="A705" s="26" t="s">
        <v>51</v>
      </c>
      <c s="31" t="s">
        <v>2852</v>
      </c>
      <c s="31" t="s">
        <v>600</v>
      </c>
      <c s="26" t="s">
        <v>38</v>
      </c>
      <c s="32" t="s">
        <v>601</v>
      </c>
      <c s="33" t="s">
        <v>113</v>
      </c>
      <c s="34">
        <v>5.43</v>
      </c>
      <c s="35">
        <v>0</v>
      </c>
      <c s="36">
        <f>ROUND(ROUND(H705,2)*ROUND(G705,3),2)</f>
      </c>
      <c s="33" t="s">
        <v>56</v>
      </c>
      <c r="O705">
        <f>(I705*21)/100</f>
      </c>
      <c t="s">
        <v>26</v>
      </c>
    </row>
    <row r="706" spans="1:5" ht="76.5">
      <c r="A706" s="37" t="s">
        <v>57</v>
      </c>
      <c r="E706" s="38" t="s">
        <v>2853</v>
      </c>
    </row>
    <row r="707" spans="1:5" ht="12.75">
      <c r="A707" s="39" t="s">
        <v>59</v>
      </c>
      <c r="E707" s="40" t="s">
        <v>2854</v>
      </c>
    </row>
    <row r="708" spans="1:5" ht="114.75">
      <c r="A708" t="s">
        <v>61</v>
      </c>
      <c r="E708" s="38" t="s">
        <v>604</v>
      </c>
    </row>
    <row r="709" spans="1:16" ht="12.75">
      <c r="A709" s="26" t="s">
        <v>51</v>
      </c>
      <c s="31" t="s">
        <v>2855</v>
      </c>
      <c s="31" t="s">
        <v>600</v>
      </c>
      <c s="26" t="s">
        <v>40</v>
      </c>
      <c s="32" t="s">
        <v>601</v>
      </c>
      <c s="33" t="s">
        <v>113</v>
      </c>
      <c s="34">
        <v>45.48</v>
      </c>
      <c s="35">
        <v>0</v>
      </c>
      <c s="36">
        <f>ROUND(ROUND(H709,2)*ROUND(G709,3),2)</f>
      </c>
      <c s="33" t="s">
        <v>56</v>
      </c>
      <c r="O709">
        <f>(I709*21)/100</f>
      </c>
      <c t="s">
        <v>26</v>
      </c>
    </row>
    <row r="710" spans="1:5" ht="102">
      <c r="A710" s="37" t="s">
        <v>57</v>
      </c>
      <c r="E710" s="38" t="s">
        <v>2856</v>
      </c>
    </row>
    <row r="711" spans="1:5" ht="51">
      <c r="A711" s="39" t="s">
        <v>59</v>
      </c>
      <c r="E711" s="40" t="s">
        <v>2857</v>
      </c>
    </row>
    <row r="712" spans="1:5" ht="114.75">
      <c r="A712" t="s">
        <v>61</v>
      </c>
      <c r="E712" s="38" t="s">
        <v>604</v>
      </c>
    </row>
    <row r="713" spans="1:16" ht="12.75">
      <c r="A713" s="26" t="s">
        <v>51</v>
      </c>
      <c s="31" t="s">
        <v>2858</v>
      </c>
      <c s="31" t="s">
        <v>600</v>
      </c>
      <c s="26" t="s">
        <v>110</v>
      </c>
      <c s="32" t="s">
        <v>601</v>
      </c>
      <c s="33" t="s">
        <v>113</v>
      </c>
      <c s="34">
        <v>3.712</v>
      </c>
      <c s="35">
        <v>0</v>
      </c>
      <c s="36">
        <f>ROUND(ROUND(H713,2)*ROUND(G713,3),2)</f>
      </c>
      <c s="33" t="s">
        <v>56</v>
      </c>
      <c r="O713">
        <f>(I713*21)/100</f>
      </c>
      <c t="s">
        <v>26</v>
      </c>
    </row>
    <row r="714" spans="1:5" ht="76.5">
      <c r="A714" s="37" t="s">
        <v>57</v>
      </c>
      <c r="E714" s="38" t="s">
        <v>2859</v>
      </c>
    </row>
    <row r="715" spans="1:5" ht="12.75">
      <c r="A715" s="39" t="s">
        <v>59</v>
      </c>
      <c r="E715" s="40" t="s">
        <v>2860</v>
      </c>
    </row>
    <row r="716" spans="1:5" ht="114.75">
      <c r="A716" t="s">
        <v>61</v>
      </c>
      <c r="E716" s="38" t="s">
        <v>604</v>
      </c>
    </row>
    <row r="717" spans="1:16" ht="12.75">
      <c r="A717" s="26" t="s">
        <v>51</v>
      </c>
      <c s="31" t="s">
        <v>2861</v>
      </c>
      <c s="31" t="s">
        <v>600</v>
      </c>
      <c s="26" t="s">
        <v>117</v>
      </c>
      <c s="32" t="s">
        <v>601</v>
      </c>
      <c s="33" t="s">
        <v>113</v>
      </c>
      <c s="34">
        <v>0.288</v>
      </c>
      <c s="35">
        <v>0</v>
      </c>
      <c s="36">
        <f>ROUND(ROUND(H717,2)*ROUND(G717,3),2)</f>
      </c>
      <c s="33" t="s">
        <v>56</v>
      </c>
      <c r="O717">
        <f>(I717*21)/100</f>
      </c>
      <c t="s">
        <v>26</v>
      </c>
    </row>
    <row r="718" spans="1:5" ht="76.5">
      <c r="A718" s="37" t="s">
        <v>57</v>
      </c>
      <c r="E718" s="38" t="s">
        <v>2862</v>
      </c>
    </row>
    <row r="719" spans="1:5" ht="12.75">
      <c r="A719" s="39" t="s">
        <v>59</v>
      </c>
      <c r="E719" s="40" t="s">
        <v>2602</v>
      </c>
    </row>
    <row r="720" spans="1:5" ht="114.75">
      <c r="A720" t="s">
        <v>61</v>
      </c>
      <c r="E720" s="38" t="s">
        <v>604</v>
      </c>
    </row>
    <row r="721" spans="1:16" ht="12.75">
      <c r="A721" s="26" t="s">
        <v>51</v>
      </c>
      <c s="31" t="s">
        <v>2863</v>
      </c>
      <c s="31" t="s">
        <v>2864</v>
      </c>
      <c s="26" t="s">
        <v>53</v>
      </c>
      <c s="32" t="s">
        <v>2865</v>
      </c>
      <c s="33" t="s">
        <v>113</v>
      </c>
      <c s="34">
        <v>12</v>
      </c>
      <c s="35">
        <v>0</v>
      </c>
      <c s="36">
        <f>ROUND(ROUND(H721,2)*ROUND(G721,3),2)</f>
      </c>
      <c s="33" t="s">
        <v>56</v>
      </c>
      <c r="O721">
        <f>(I721*21)/100</f>
      </c>
      <c t="s">
        <v>26</v>
      </c>
    </row>
    <row r="722" spans="1:5" ht="76.5">
      <c r="A722" s="37" t="s">
        <v>57</v>
      </c>
      <c r="E722" s="38" t="s">
        <v>2866</v>
      </c>
    </row>
    <row r="723" spans="1:5" ht="12.75">
      <c r="A723" s="39" t="s">
        <v>59</v>
      </c>
      <c r="E723" s="40" t="s">
        <v>2867</v>
      </c>
    </row>
    <row r="724" spans="1:5" ht="114.75">
      <c r="A724" t="s">
        <v>61</v>
      </c>
      <c r="E724" s="38" t="s">
        <v>604</v>
      </c>
    </row>
    <row r="725" spans="1:16" ht="12.75">
      <c r="A725" s="26" t="s">
        <v>51</v>
      </c>
      <c s="31" t="s">
        <v>2868</v>
      </c>
      <c s="31" t="s">
        <v>606</v>
      </c>
      <c s="26" t="s">
        <v>53</v>
      </c>
      <c s="32" t="s">
        <v>607</v>
      </c>
      <c s="33" t="s">
        <v>55</v>
      </c>
      <c s="34">
        <v>0.618</v>
      </c>
      <c s="35">
        <v>0</v>
      </c>
      <c s="36">
        <f>ROUND(ROUND(H725,2)*ROUND(G725,3),2)</f>
      </c>
      <c s="33" t="s">
        <v>56</v>
      </c>
      <c r="O725">
        <f>(I725*21)/100</f>
      </c>
      <c t="s">
        <v>26</v>
      </c>
    </row>
    <row r="726" spans="1:5" ht="114.75">
      <c r="A726" s="37" t="s">
        <v>57</v>
      </c>
      <c r="E726" s="38" t="s">
        <v>2869</v>
      </c>
    </row>
    <row r="727" spans="1:5" ht="12.75">
      <c r="A727" s="39" t="s">
        <v>59</v>
      </c>
      <c r="E727" s="40" t="s">
        <v>2870</v>
      </c>
    </row>
    <row r="728" spans="1:5" ht="114.75">
      <c r="A728" t="s">
        <v>61</v>
      </c>
      <c r="E728" s="38" t="s">
        <v>610</v>
      </c>
    </row>
    <row r="729" spans="1:16" ht="12.75">
      <c r="A729" s="26" t="s">
        <v>51</v>
      </c>
      <c s="31" t="s">
        <v>2871</v>
      </c>
      <c s="31" t="s">
        <v>2872</v>
      </c>
      <c s="26" t="s">
        <v>53</v>
      </c>
      <c s="32" t="s">
        <v>2873</v>
      </c>
      <c s="33" t="s">
        <v>55</v>
      </c>
      <c s="34">
        <v>0.1</v>
      </c>
      <c s="35">
        <v>0</v>
      </c>
      <c s="36">
        <f>ROUND(ROUND(H729,2)*ROUND(G729,3),2)</f>
      </c>
      <c s="33" t="s">
        <v>56</v>
      </c>
      <c r="O729">
        <f>(I729*21)/100</f>
      </c>
      <c t="s">
        <v>26</v>
      </c>
    </row>
    <row r="730" spans="1:5" ht="114.75">
      <c r="A730" s="37" t="s">
        <v>57</v>
      </c>
      <c r="E730" s="38" t="s">
        <v>2874</v>
      </c>
    </row>
    <row r="731" spans="1:5" ht="12.75">
      <c r="A731" s="39" t="s">
        <v>59</v>
      </c>
      <c r="E731" s="40" t="s">
        <v>2875</v>
      </c>
    </row>
    <row r="732" spans="1:5" ht="114.75">
      <c r="A732" t="s">
        <v>61</v>
      </c>
      <c r="E732" s="38" t="s">
        <v>610</v>
      </c>
    </row>
    <row r="733" spans="1:16" ht="12.75">
      <c r="A733" s="26" t="s">
        <v>51</v>
      </c>
      <c s="31" t="s">
        <v>2876</v>
      </c>
      <c s="31" t="s">
        <v>2872</v>
      </c>
      <c s="26" t="s">
        <v>32</v>
      </c>
      <c s="32" t="s">
        <v>2873</v>
      </c>
      <c s="33" t="s">
        <v>55</v>
      </c>
      <c s="34">
        <v>0.25</v>
      </c>
      <c s="35">
        <v>0</v>
      </c>
      <c s="36">
        <f>ROUND(ROUND(H733,2)*ROUND(G733,3),2)</f>
      </c>
      <c s="33" t="s">
        <v>56</v>
      </c>
      <c r="O733">
        <f>(I733*21)/100</f>
      </c>
      <c t="s">
        <v>26</v>
      </c>
    </row>
    <row r="734" spans="1:5" ht="76.5">
      <c r="A734" s="37" t="s">
        <v>57</v>
      </c>
      <c r="E734" s="38" t="s">
        <v>2877</v>
      </c>
    </row>
    <row r="735" spans="1:5" ht="12.75">
      <c r="A735" s="39" t="s">
        <v>59</v>
      </c>
      <c r="E735" s="40" t="s">
        <v>2878</v>
      </c>
    </row>
    <row r="736" spans="1:5" ht="114.75">
      <c r="A736" t="s">
        <v>61</v>
      </c>
      <c r="E736" s="38" t="s">
        <v>610</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19.xml><?xml version="1.0" encoding="utf-8"?>
<worksheet xmlns="http://schemas.openxmlformats.org/spreadsheetml/2006/main" xmlns:r="http://schemas.openxmlformats.org/officeDocument/2006/relationships">
  <sheetPr>
    <pageSetUpPr fitToPage="1"/>
  </sheetPr>
  <dimension ref="A1:R242"/>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0+O8+O37+O130+O143+O160+O197+O202</f>
      </c>
      <c t="s">
        <v>25</v>
      </c>
    </row>
    <row r="3" spans="1:16" ht="15" customHeight="1">
      <c r="A3" t="s">
        <v>11</v>
      </c>
      <c s="12" t="s">
        <v>13</v>
      </c>
      <c s="13" t="s">
        <v>14</v>
      </c>
      <c s="1"/>
      <c s="14" t="s">
        <v>15</v>
      </c>
      <c s="1"/>
      <c s="9"/>
      <c s="8" t="s">
        <v>2879</v>
      </c>
      <c s="44">
        <f>0+I8+I37+I130+I143+I160+I197+I202</f>
      </c>
      <c s="10"/>
      <c r="O3" t="s">
        <v>22</v>
      </c>
      <c t="s">
        <v>26</v>
      </c>
    </row>
    <row r="4" spans="1:16" ht="15" customHeight="1">
      <c r="A4" t="s">
        <v>16</v>
      </c>
      <c s="16" t="s">
        <v>21</v>
      </c>
      <c s="17" t="s">
        <v>2879</v>
      </c>
      <c s="6"/>
      <c s="18" t="s">
        <v>2880</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0+I9+I13+I17+I21+I25+I29+I33</f>
      </c>
      <c>
        <f>0+O9+O13+O17+O21+O25+O29+O33</f>
      </c>
    </row>
    <row r="9" spans="1:16" ht="25.5">
      <c r="A9" s="26" t="s">
        <v>51</v>
      </c>
      <c s="31" t="s">
        <v>32</v>
      </c>
      <c s="31" t="s">
        <v>86</v>
      </c>
      <c s="26" t="s">
        <v>53</v>
      </c>
      <c s="32" t="s">
        <v>87</v>
      </c>
      <c s="33" t="s">
        <v>55</v>
      </c>
      <c s="34">
        <v>51.497</v>
      </c>
      <c s="35">
        <v>0</v>
      </c>
      <c s="36">
        <f>ROUND(ROUND(H9,2)*ROUND(G9,3),2)</f>
      </c>
      <c s="33" t="s">
        <v>56</v>
      </c>
      <c r="O9">
        <f>(I9*21)/100</f>
      </c>
      <c t="s">
        <v>26</v>
      </c>
    </row>
    <row r="10" spans="1:5" ht="306">
      <c r="A10" s="37" t="s">
        <v>57</v>
      </c>
      <c r="E10" s="38" t="s">
        <v>2881</v>
      </c>
    </row>
    <row r="11" spans="1:5" ht="63.75">
      <c r="A11" s="39" t="s">
        <v>59</v>
      </c>
      <c r="E11" s="40" t="s">
        <v>2882</v>
      </c>
    </row>
    <row r="12" spans="1:5" ht="140.25">
      <c r="A12" t="s">
        <v>61</v>
      </c>
      <c r="E12" s="38" t="s">
        <v>62</v>
      </c>
    </row>
    <row r="13" spans="1:16" ht="25.5">
      <c r="A13" s="26" t="s">
        <v>51</v>
      </c>
      <c s="31" t="s">
        <v>26</v>
      </c>
      <c s="31" t="s">
        <v>225</v>
      </c>
      <c s="26" t="s">
        <v>53</v>
      </c>
      <c s="32" t="s">
        <v>226</v>
      </c>
      <c s="33" t="s">
        <v>55</v>
      </c>
      <c s="34">
        <v>12.6</v>
      </c>
      <c s="35">
        <v>0</v>
      </c>
      <c s="36">
        <f>ROUND(ROUND(H13,2)*ROUND(G13,3),2)</f>
      </c>
      <c s="33" t="s">
        <v>56</v>
      </c>
      <c r="O13">
        <f>(I13*21)/100</f>
      </c>
      <c t="s">
        <v>26</v>
      </c>
    </row>
    <row r="14" spans="1:5" ht="165.75">
      <c r="A14" s="37" t="s">
        <v>57</v>
      </c>
      <c r="E14" s="38" t="s">
        <v>2883</v>
      </c>
    </row>
    <row r="15" spans="1:5" ht="12.75">
      <c r="A15" s="39" t="s">
        <v>59</v>
      </c>
      <c r="E15" s="40" t="s">
        <v>2884</v>
      </c>
    </row>
    <row r="16" spans="1:5" ht="140.25">
      <c r="A16" t="s">
        <v>61</v>
      </c>
      <c r="E16" s="38" t="s">
        <v>62</v>
      </c>
    </row>
    <row r="17" spans="1:16" ht="25.5">
      <c r="A17" s="26" t="s">
        <v>51</v>
      </c>
      <c s="31" t="s">
        <v>25</v>
      </c>
      <c s="31" t="s">
        <v>229</v>
      </c>
      <c s="26" t="s">
        <v>53</v>
      </c>
      <c s="32" t="s">
        <v>230</v>
      </c>
      <c s="33" t="s">
        <v>55</v>
      </c>
      <c s="34">
        <v>2.016</v>
      </c>
      <c s="35">
        <v>0</v>
      </c>
      <c s="36">
        <f>ROUND(ROUND(H17,2)*ROUND(G17,3),2)</f>
      </c>
      <c s="33" t="s">
        <v>56</v>
      </c>
      <c r="O17">
        <f>(I17*21)/100</f>
      </c>
      <c t="s">
        <v>26</v>
      </c>
    </row>
    <row r="18" spans="1:5" ht="153">
      <c r="A18" s="37" t="s">
        <v>57</v>
      </c>
      <c r="E18" s="38" t="s">
        <v>2885</v>
      </c>
    </row>
    <row r="19" spans="1:5" ht="12.75">
      <c r="A19" s="39" t="s">
        <v>59</v>
      </c>
      <c r="E19" s="40" t="s">
        <v>2886</v>
      </c>
    </row>
    <row r="20" spans="1:5" ht="140.25">
      <c r="A20" t="s">
        <v>61</v>
      </c>
      <c r="E20" s="38" t="s">
        <v>62</v>
      </c>
    </row>
    <row r="21" spans="1:16" ht="25.5">
      <c r="A21" s="26" t="s">
        <v>51</v>
      </c>
      <c s="31" t="s">
        <v>36</v>
      </c>
      <c s="31" t="s">
        <v>233</v>
      </c>
      <c s="26" t="s">
        <v>53</v>
      </c>
      <c s="32" t="s">
        <v>234</v>
      </c>
      <c s="33" t="s">
        <v>55</v>
      </c>
      <c s="34">
        <v>0.747</v>
      </c>
      <c s="35">
        <v>0</v>
      </c>
      <c s="36">
        <f>ROUND(ROUND(H21,2)*ROUND(G21,3),2)</f>
      </c>
      <c s="33" t="s">
        <v>56</v>
      </c>
      <c r="O21">
        <f>(I21*21)/100</f>
      </c>
      <c t="s">
        <v>26</v>
      </c>
    </row>
    <row r="22" spans="1:5" ht="76.5">
      <c r="A22" s="37" t="s">
        <v>57</v>
      </c>
      <c r="E22" s="38" t="s">
        <v>2887</v>
      </c>
    </row>
    <row r="23" spans="1:5" ht="25.5">
      <c r="A23" s="39" t="s">
        <v>59</v>
      </c>
      <c r="E23" s="40" t="s">
        <v>2888</v>
      </c>
    </row>
    <row r="24" spans="1:5" ht="140.25">
      <c r="A24" t="s">
        <v>61</v>
      </c>
      <c r="E24" s="38" t="s">
        <v>62</v>
      </c>
    </row>
    <row r="25" spans="1:16" ht="25.5">
      <c r="A25" s="26" t="s">
        <v>51</v>
      </c>
      <c s="31" t="s">
        <v>38</v>
      </c>
      <c s="31" t="s">
        <v>233</v>
      </c>
      <c s="26" t="s">
        <v>32</v>
      </c>
      <c s="32" t="s">
        <v>234</v>
      </c>
      <c s="33" t="s">
        <v>55</v>
      </c>
      <c s="34">
        <v>4.786</v>
      </c>
      <c s="35">
        <v>0</v>
      </c>
      <c s="36">
        <f>ROUND(ROUND(H25,2)*ROUND(G25,3),2)</f>
      </c>
      <c s="33" t="s">
        <v>56</v>
      </c>
      <c r="O25">
        <f>(I25*21)/100</f>
      </c>
      <c t="s">
        <v>26</v>
      </c>
    </row>
    <row r="26" spans="1:5" ht="242.25">
      <c r="A26" s="37" t="s">
        <v>57</v>
      </c>
      <c r="E26" s="38" t="s">
        <v>2889</v>
      </c>
    </row>
    <row r="27" spans="1:5" ht="63.75">
      <c r="A27" s="39" t="s">
        <v>59</v>
      </c>
      <c r="E27" s="40" t="s">
        <v>2890</v>
      </c>
    </row>
    <row r="28" spans="1:5" ht="140.25">
      <c r="A28" t="s">
        <v>61</v>
      </c>
      <c r="E28" s="38" t="s">
        <v>62</v>
      </c>
    </row>
    <row r="29" spans="1:16" ht="25.5">
      <c r="A29" s="26" t="s">
        <v>51</v>
      </c>
      <c s="31" t="s">
        <v>40</v>
      </c>
      <c s="31" t="s">
        <v>2207</v>
      </c>
      <c s="26" t="s">
        <v>53</v>
      </c>
      <c s="32" t="s">
        <v>2208</v>
      </c>
      <c s="33" t="s">
        <v>55</v>
      </c>
      <c s="34">
        <v>0.02</v>
      </c>
      <c s="35">
        <v>0</v>
      </c>
      <c s="36">
        <f>ROUND(ROUND(H29,2)*ROUND(G29,3),2)</f>
      </c>
      <c s="33" t="s">
        <v>56</v>
      </c>
      <c r="O29">
        <f>(I29*21)/100</f>
      </c>
      <c t="s">
        <v>26</v>
      </c>
    </row>
    <row r="30" spans="1:5" ht="76.5">
      <c r="A30" s="37" t="s">
        <v>57</v>
      </c>
      <c r="E30" s="38" t="s">
        <v>2891</v>
      </c>
    </row>
    <row r="31" spans="1:5" ht="12.75">
      <c r="A31" s="39" t="s">
        <v>59</v>
      </c>
      <c r="E31" s="40" t="s">
        <v>2892</v>
      </c>
    </row>
    <row r="32" spans="1:5" ht="140.25">
      <c r="A32" t="s">
        <v>61</v>
      </c>
      <c r="E32" s="38" t="s">
        <v>62</v>
      </c>
    </row>
    <row r="33" spans="1:16" ht="25.5">
      <c r="A33" s="26" t="s">
        <v>51</v>
      </c>
      <c s="31" t="s">
        <v>110</v>
      </c>
      <c s="31" t="s">
        <v>2211</v>
      </c>
      <c s="26" t="s">
        <v>93</v>
      </c>
      <c s="32" t="s">
        <v>248</v>
      </c>
      <c s="33" t="s">
        <v>55</v>
      </c>
      <c s="34">
        <v>2.688</v>
      </c>
      <c s="35">
        <v>0</v>
      </c>
      <c s="36">
        <f>ROUND(ROUND(H33,2)*ROUND(G33,3),2)</f>
      </c>
      <c s="33" t="s">
        <v>56</v>
      </c>
      <c r="O33">
        <f>(I33*21)/100</f>
      </c>
      <c t="s">
        <v>26</v>
      </c>
    </row>
    <row r="34" spans="1:5" ht="178.5">
      <c r="A34" s="37" t="s">
        <v>57</v>
      </c>
      <c r="E34" s="38" t="s">
        <v>2893</v>
      </c>
    </row>
    <row r="35" spans="1:5" ht="12.75">
      <c r="A35" s="39" t="s">
        <v>59</v>
      </c>
      <c r="E35" s="40" t="s">
        <v>2894</v>
      </c>
    </row>
    <row r="36" spans="1:5" ht="140.25">
      <c r="A36" t="s">
        <v>61</v>
      </c>
      <c r="E36" s="38" t="s">
        <v>62</v>
      </c>
    </row>
    <row r="37" spans="1:18" ht="12.75" customHeight="1">
      <c r="A37" s="6" t="s">
        <v>49</v>
      </c>
      <c s="6"/>
      <c s="42" t="s">
        <v>32</v>
      </c>
      <c s="6"/>
      <c s="29" t="s">
        <v>63</v>
      </c>
      <c s="6"/>
      <c s="6"/>
      <c s="6"/>
      <c s="43">
        <f>0+Q37</f>
      </c>
      <c s="6"/>
      <c r="O37">
        <f>0+R37</f>
      </c>
      <c r="Q37">
        <f>0+I38+I42+I46+I50+I54+I58+I62+I66+I70+I74+I78+I82+I86+I90+I94+I98+I102+I106+I110+I114+I118+I122+I126</f>
      </c>
      <c>
        <f>0+O38+O42+O46+O50+O54+O58+O62+O66+O70+O74+O78+O82+O86+O90+O94+O98+O102+O106+O110+O114+O118+O122+O126</f>
      </c>
    </row>
    <row r="38" spans="1:16" ht="25.5">
      <c r="A38" s="26" t="s">
        <v>51</v>
      </c>
      <c s="31" t="s">
        <v>117</v>
      </c>
      <c s="31" t="s">
        <v>275</v>
      </c>
      <c s="26" t="s">
        <v>53</v>
      </c>
      <c s="32" t="s">
        <v>276</v>
      </c>
      <c s="33" t="s">
        <v>113</v>
      </c>
      <c s="34">
        <v>1.12</v>
      </c>
      <c s="35">
        <v>0</v>
      </c>
      <c s="36">
        <f>ROUND(ROUND(H38,2)*ROUND(G38,3),2)</f>
      </c>
      <c s="33" t="s">
        <v>56</v>
      </c>
      <c r="O38">
        <f>(I38*21)/100</f>
      </c>
      <c t="s">
        <v>26</v>
      </c>
    </row>
    <row r="39" spans="1:5" ht="76.5">
      <c r="A39" s="37" t="s">
        <v>57</v>
      </c>
      <c r="E39" s="38" t="s">
        <v>2895</v>
      </c>
    </row>
    <row r="40" spans="1:5" ht="12.75">
      <c r="A40" s="39" t="s">
        <v>59</v>
      </c>
      <c r="E40" s="40" t="s">
        <v>2896</v>
      </c>
    </row>
    <row r="41" spans="1:5" ht="89.25">
      <c r="A41" t="s">
        <v>61</v>
      </c>
      <c r="E41" s="38" t="s">
        <v>274</v>
      </c>
    </row>
    <row r="42" spans="1:16" ht="25.5">
      <c r="A42" s="26" t="s">
        <v>51</v>
      </c>
      <c s="31" t="s">
        <v>43</v>
      </c>
      <c s="31" t="s">
        <v>2228</v>
      </c>
      <c s="26" t="s">
        <v>53</v>
      </c>
      <c s="32" t="s">
        <v>2229</v>
      </c>
      <c s="33" t="s">
        <v>126</v>
      </c>
      <c s="34">
        <v>0.4</v>
      </c>
      <c s="35">
        <v>0</v>
      </c>
      <c s="36">
        <f>ROUND(ROUND(H42,2)*ROUND(G42,3),2)</f>
      </c>
      <c s="33" t="s">
        <v>56</v>
      </c>
      <c r="O42">
        <f>(I42*21)/100</f>
      </c>
      <c t="s">
        <v>26</v>
      </c>
    </row>
    <row r="43" spans="1:5" ht="76.5">
      <c r="A43" s="37" t="s">
        <v>57</v>
      </c>
      <c r="E43" s="38" t="s">
        <v>2897</v>
      </c>
    </row>
    <row r="44" spans="1:5" ht="12.75">
      <c r="A44" s="39" t="s">
        <v>59</v>
      </c>
      <c r="E44" s="40" t="s">
        <v>2898</v>
      </c>
    </row>
    <row r="45" spans="1:5" ht="102">
      <c r="A45" t="s">
        <v>61</v>
      </c>
      <c r="E45" s="38" t="s">
        <v>286</v>
      </c>
    </row>
    <row r="46" spans="1:16" ht="25.5">
      <c r="A46" s="26" t="s">
        <v>51</v>
      </c>
      <c s="31" t="s">
        <v>45</v>
      </c>
      <c s="31" t="s">
        <v>2228</v>
      </c>
      <c s="26" t="s">
        <v>32</v>
      </c>
      <c s="32" t="s">
        <v>2229</v>
      </c>
      <c s="33" t="s">
        <v>126</v>
      </c>
      <c s="34">
        <v>3.6</v>
      </c>
      <c s="35">
        <v>0</v>
      </c>
      <c s="36">
        <f>ROUND(ROUND(H46,2)*ROUND(G46,3),2)</f>
      </c>
      <c s="33" t="s">
        <v>56</v>
      </c>
      <c r="O46">
        <f>(I46*21)/100</f>
      </c>
      <c t="s">
        <v>26</v>
      </c>
    </row>
    <row r="47" spans="1:5" ht="89.25">
      <c r="A47" s="37" t="s">
        <v>57</v>
      </c>
      <c r="E47" s="38" t="s">
        <v>2899</v>
      </c>
    </row>
    <row r="48" spans="1:5" ht="12.75">
      <c r="A48" s="39" t="s">
        <v>59</v>
      </c>
      <c r="E48" s="40" t="s">
        <v>2900</v>
      </c>
    </row>
    <row r="49" spans="1:5" ht="102">
      <c r="A49" t="s">
        <v>61</v>
      </c>
      <c r="E49" s="38" t="s">
        <v>286</v>
      </c>
    </row>
    <row r="50" spans="1:16" ht="12.75">
      <c r="A50" s="26" t="s">
        <v>51</v>
      </c>
      <c s="31" t="s">
        <v>47</v>
      </c>
      <c s="31" t="s">
        <v>2234</v>
      </c>
      <c s="26" t="s">
        <v>53</v>
      </c>
      <c s="32" t="s">
        <v>2235</v>
      </c>
      <c s="33" t="s">
        <v>290</v>
      </c>
      <c s="34">
        <v>2.34</v>
      </c>
      <c s="35">
        <v>0</v>
      </c>
      <c s="36">
        <f>ROUND(ROUND(H50,2)*ROUND(G50,3),2)</f>
      </c>
      <c s="33" t="s">
        <v>56</v>
      </c>
      <c r="O50">
        <f>(I50*21)/100</f>
      </c>
      <c t="s">
        <v>26</v>
      </c>
    </row>
    <row r="51" spans="1:5" ht="76.5">
      <c r="A51" s="37" t="s">
        <v>57</v>
      </c>
      <c r="E51" s="38" t="s">
        <v>2901</v>
      </c>
    </row>
    <row r="52" spans="1:5" ht="12.75">
      <c r="A52" s="39" t="s">
        <v>59</v>
      </c>
      <c r="E52" s="40" t="s">
        <v>2902</v>
      </c>
    </row>
    <row r="53" spans="1:5" ht="76.5">
      <c r="A53" t="s">
        <v>61</v>
      </c>
      <c r="E53" s="38" t="s">
        <v>293</v>
      </c>
    </row>
    <row r="54" spans="1:16" ht="12.75">
      <c r="A54" s="26" t="s">
        <v>51</v>
      </c>
      <c s="31" t="s">
        <v>182</v>
      </c>
      <c s="31" t="s">
        <v>2234</v>
      </c>
      <c s="26" t="s">
        <v>32</v>
      </c>
      <c s="32" t="s">
        <v>2235</v>
      </c>
      <c s="33" t="s">
        <v>290</v>
      </c>
      <c s="34">
        <v>2.34</v>
      </c>
      <c s="35">
        <v>0</v>
      </c>
      <c s="36">
        <f>ROUND(ROUND(H54,2)*ROUND(G54,3),2)</f>
      </c>
      <c s="33" t="s">
        <v>56</v>
      </c>
      <c r="O54">
        <f>(I54*21)/100</f>
      </c>
      <c t="s">
        <v>26</v>
      </c>
    </row>
    <row r="55" spans="1:5" ht="63.75">
      <c r="A55" s="37" t="s">
        <v>57</v>
      </c>
      <c r="E55" s="38" t="s">
        <v>2903</v>
      </c>
    </row>
    <row r="56" spans="1:5" ht="12.75">
      <c r="A56" s="39" t="s">
        <v>59</v>
      </c>
      <c r="E56" s="40" t="s">
        <v>2904</v>
      </c>
    </row>
    <row r="57" spans="1:5" ht="76.5">
      <c r="A57" t="s">
        <v>61</v>
      </c>
      <c r="E57" s="38" t="s">
        <v>293</v>
      </c>
    </row>
    <row r="58" spans="1:16" ht="12.75">
      <c r="A58" s="26" t="s">
        <v>51</v>
      </c>
      <c s="31" t="s">
        <v>188</v>
      </c>
      <c s="31" t="s">
        <v>2234</v>
      </c>
      <c s="26" t="s">
        <v>26</v>
      </c>
      <c s="32" t="s">
        <v>2235</v>
      </c>
      <c s="33" t="s">
        <v>290</v>
      </c>
      <c s="34">
        <v>0.098</v>
      </c>
      <c s="35">
        <v>0</v>
      </c>
      <c s="36">
        <f>ROUND(ROUND(H58,2)*ROUND(G58,3),2)</f>
      </c>
      <c s="33" t="s">
        <v>56</v>
      </c>
      <c r="O58">
        <f>(I58*21)/100</f>
      </c>
      <c t="s">
        <v>26</v>
      </c>
    </row>
    <row r="59" spans="1:5" ht="76.5">
      <c r="A59" s="37" t="s">
        <v>57</v>
      </c>
      <c r="E59" s="38" t="s">
        <v>2905</v>
      </c>
    </row>
    <row r="60" spans="1:5" ht="12.75">
      <c r="A60" s="39" t="s">
        <v>59</v>
      </c>
      <c r="E60" s="40" t="s">
        <v>2906</v>
      </c>
    </row>
    <row r="61" spans="1:5" ht="76.5">
      <c r="A61" t="s">
        <v>61</v>
      </c>
      <c r="E61" s="38" t="s">
        <v>293</v>
      </c>
    </row>
    <row r="62" spans="1:16" ht="12.75">
      <c r="A62" s="26" t="s">
        <v>51</v>
      </c>
      <c s="31" t="s">
        <v>194</v>
      </c>
      <c s="31" t="s">
        <v>2242</v>
      </c>
      <c s="26" t="s">
        <v>53</v>
      </c>
      <c s="32" t="s">
        <v>2243</v>
      </c>
      <c s="33" t="s">
        <v>126</v>
      </c>
      <c s="34">
        <v>8.64</v>
      </c>
      <c s="35">
        <v>0</v>
      </c>
      <c s="36">
        <f>ROUND(ROUND(H62,2)*ROUND(G62,3),2)</f>
      </c>
      <c s="33" t="s">
        <v>56</v>
      </c>
      <c r="O62">
        <f>(I62*21)/100</f>
      </c>
      <c t="s">
        <v>26</v>
      </c>
    </row>
    <row r="63" spans="1:5" ht="89.25">
      <c r="A63" s="37" t="s">
        <v>57</v>
      </c>
      <c r="E63" s="38" t="s">
        <v>2907</v>
      </c>
    </row>
    <row r="64" spans="1:5" ht="12.75">
      <c r="A64" s="39" t="s">
        <v>59</v>
      </c>
      <c r="E64" s="40" t="s">
        <v>2908</v>
      </c>
    </row>
    <row r="65" spans="1:5" ht="102">
      <c r="A65" t="s">
        <v>61</v>
      </c>
      <c r="E65" s="38" t="s">
        <v>286</v>
      </c>
    </row>
    <row r="66" spans="1:16" ht="12.75">
      <c r="A66" s="26" t="s">
        <v>51</v>
      </c>
      <c s="31" t="s">
        <v>201</v>
      </c>
      <c s="31" t="s">
        <v>2242</v>
      </c>
      <c s="26" t="s">
        <v>32</v>
      </c>
      <c s="32" t="s">
        <v>2243</v>
      </c>
      <c s="33" t="s">
        <v>126</v>
      </c>
      <c s="34">
        <v>0.96</v>
      </c>
      <c s="35">
        <v>0</v>
      </c>
      <c s="36">
        <f>ROUND(ROUND(H66,2)*ROUND(G66,3),2)</f>
      </c>
      <c s="33" t="s">
        <v>56</v>
      </c>
      <c r="O66">
        <f>(I66*21)/100</f>
      </c>
      <c t="s">
        <v>26</v>
      </c>
    </row>
    <row r="67" spans="1:5" ht="76.5">
      <c r="A67" s="37" t="s">
        <v>57</v>
      </c>
      <c r="E67" s="38" t="s">
        <v>2909</v>
      </c>
    </row>
    <row r="68" spans="1:5" ht="12.75">
      <c r="A68" s="39" t="s">
        <v>59</v>
      </c>
      <c r="E68" s="40" t="s">
        <v>2910</v>
      </c>
    </row>
    <row r="69" spans="1:5" ht="102">
      <c r="A69" t="s">
        <v>61</v>
      </c>
      <c r="E69" s="38" t="s">
        <v>286</v>
      </c>
    </row>
    <row r="70" spans="1:16" ht="12.75">
      <c r="A70" s="26" t="s">
        <v>51</v>
      </c>
      <c s="31" t="s">
        <v>281</v>
      </c>
      <c s="31" t="s">
        <v>2242</v>
      </c>
      <c s="26" t="s">
        <v>26</v>
      </c>
      <c s="32" t="s">
        <v>2243</v>
      </c>
      <c s="33" t="s">
        <v>126</v>
      </c>
      <c s="34">
        <v>0.468</v>
      </c>
      <c s="35">
        <v>0</v>
      </c>
      <c s="36">
        <f>ROUND(ROUND(H70,2)*ROUND(G70,3),2)</f>
      </c>
      <c s="33" t="s">
        <v>56</v>
      </c>
      <c r="O70">
        <f>(I70*21)/100</f>
      </c>
      <c t="s">
        <v>26</v>
      </c>
    </row>
    <row r="71" spans="1:5" ht="76.5">
      <c r="A71" s="37" t="s">
        <v>57</v>
      </c>
      <c r="E71" s="38" t="s">
        <v>2911</v>
      </c>
    </row>
    <row r="72" spans="1:5" ht="12.75">
      <c r="A72" s="39" t="s">
        <v>59</v>
      </c>
      <c r="E72" s="40" t="s">
        <v>2912</v>
      </c>
    </row>
    <row r="73" spans="1:5" ht="102">
      <c r="A73" t="s">
        <v>61</v>
      </c>
      <c r="E73" s="38" t="s">
        <v>286</v>
      </c>
    </row>
    <row r="74" spans="1:16" ht="12.75">
      <c r="A74" s="26" t="s">
        <v>51</v>
      </c>
      <c s="31" t="s">
        <v>287</v>
      </c>
      <c s="31" t="s">
        <v>2248</v>
      </c>
      <c s="26" t="s">
        <v>53</v>
      </c>
      <c s="32" t="s">
        <v>2249</v>
      </c>
      <c s="33" t="s">
        <v>290</v>
      </c>
      <c s="34">
        <v>11.232</v>
      </c>
      <c s="35">
        <v>0</v>
      </c>
      <c s="36">
        <f>ROUND(ROUND(H74,2)*ROUND(G74,3),2)</f>
      </c>
      <c s="33" t="s">
        <v>56</v>
      </c>
      <c r="O74">
        <f>(I74*21)/100</f>
      </c>
      <c t="s">
        <v>26</v>
      </c>
    </row>
    <row r="75" spans="1:5" ht="63.75">
      <c r="A75" s="37" t="s">
        <v>57</v>
      </c>
      <c r="E75" s="38" t="s">
        <v>2913</v>
      </c>
    </row>
    <row r="76" spans="1:5" ht="12.75">
      <c r="A76" s="39" t="s">
        <v>59</v>
      </c>
      <c r="E76" s="40" t="s">
        <v>2914</v>
      </c>
    </row>
    <row r="77" spans="1:5" ht="76.5">
      <c r="A77" t="s">
        <v>61</v>
      </c>
      <c r="E77" s="38" t="s">
        <v>293</v>
      </c>
    </row>
    <row r="78" spans="1:16" ht="12.75">
      <c r="A78" s="26" t="s">
        <v>51</v>
      </c>
      <c s="31" t="s">
        <v>294</v>
      </c>
      <c s="31" t="s">
        <v>2248</v>
      </c>
      <c s="26" t="s">
        <v>32</v>
      </c>
      <c s="32" t="s">
        <v>2249</v>
      </c>
      <c s="33" t="s">
        <v>290</v>
      </c>
      <c s="34">
        <v>11.232</v>
      </c>
      <c s="35">
        <v>0</v>
      </c>
      <c s="36">
        <f>ROUND(ROUND(H78,2)*ROUND(G78,3),2)</f>
      </c>
      <c s="33" t="s">
        <v>56</v>
      </c>
      <c r="O78">
        <f>(I78*21)/100</f>
      </c>
      <c t="s">
        <v>26</v>
      </c>
    </row>
    <row r="79" spans="1:5" ht="76.5">
      <c r="A79" s="37" t="s">
        <v>57</v>
      </c>
      <c r="E79" s="38" t="s">
        <v>2915</v>
      </c>
    </row>
    <row r="80" spans="1:5" ht="12.75">
      <c r="A80" s="39" t="s">
        <v>59</v>
      </c>
      <c r="E80" s="40" t="s">
        <v>2916</v>
      </c>
    </row>
    <row r="81" spans="1:5" ht="76.5">
      <c r="A81" t="s">
        <v>61</v>
      </c>
      <c r="E81" s="38" t="s">
        <v>293</v>
      </c>
    </row>
    <row r="82" spans="1:16" ht="12.75">
      <c r="A82" s="26" t="s">
        <v>51</v>
      </c>
      <c s="31" t="s">
        <v>299</v>
      </c>
      <c s="31" t="s">
        <v>295</v>
      </c>
      <c s="26" t="s">
        <v>53</v>
      </c>
      <c s="32" t="s">
        <v>296</v>
      </c>
      <c s="33" t="s">
        <v>113</v>
      </c>
      <c s="34">
        <v>0.84</v>
      </c>
      <c s="35">
        <v>0</v>
      </c>
      <c s="36">
        <f>ROUND(ROUND(H82,2)*ROUND(G82,3),2)</f>
      </c>
      <c s="33" t="s">
        <v>56</v>
      </c>
      <c r="O82">
        <f>(I82*21)/100</f>
      </c>
      <c t="s">
        <v>26</v>
      </c>
    </row>
    <row r="83" spans="1:5" ht="76.5">
      <c r="A83" s="37" t="s">
        <v>57</v>
      </c>
      <c r="E83" s="38" t="s">
        <v>2917</v>
      </c>
    </row>
    <row r="84" spans="1:5" ht="12.75">
      <c r="A84" s="39" t="s">
        <v>59</v>
      </c>
      <c r="E84" s="40" t="s">
        <v>2918</v>
      </c>
    </row>
    <row r="85" spans="1:5" ht="89.25">
      <c r="A85" t="s">
        <v>61</v>
      </c>
      <c r="E85" s="38" t="s">
        <v>274</v>
      </c>
    </row>
    <row r="86" spans="1:16" ht="12.75">
      <c r="A86" s="26" t="s">
        <v>51</v>
      </c>
      <c s="31" t="s">
        <v>305</v>
      </c>
      <c s="31" t="s">
        <v>306</v>
      </c>
      <c s="26" t="s">
        <v>53</v>
      </c>
      <c s="32" t="s">
        <v>307</v>
      </c>
      <c s="33" t="s">
        <v>126</v>
      </c>
      <c s="34">
        <v>19.4</v>
      </c>
      <c s="35">
        <v>0</v>
      </c>
      <c s="36">
        <f>ROUND(ROUND(H86,2)*ROUND(G86,3),2)</f>
      </c>
      <c s="33" t="s">
        <v>56</v>
      </c>
      <c r="O86">
        <f>(I86*21)/100</f>
      </c>
      <c t="s">
        <v>26</v>
      </c>
    </row>
    <row r="87" spans="1:5" ht="63.75">
      <c r="A87" s="37" t="s">
        <v>57</v>
      </c>
      <c r="E87" s="38" t="s">
        <v>2919</v>
      </c>
    </row>
    <row r="88" spans="1:5" ht="12.75">
      <c r="A88" s="39" t="s">
        <v>59</v>
      </c>
      <c r="E88" s="40" t="s">
        <v>2920</v>
      </c>
    </row>
    <row r="89" spans="1:5" ht="63.75">
      <c r="A89" t="s">
        <v>61</v>
      </c>
      <c r="E89" s="38" t="s">
        <v>304</v>
      </c>
    </row>
    <row r="90" spans="1:16" ht="12.75">
      <c r="A90" s="26" t="s">
        <v>51</v>
      </c>
      <c s="31" t="s">
        <v>310</v>
      </c>
      <c s="31" t="s">
        <v>627</v>
      </c>
      <c s="26" t="s">
        <v>53</v>
      </c>
      <c s="32" t="s">
        <v>628</v>
      </c>
      <c s="33" t="s">
        <v>629</v>
      </c>
      <c s="34">
        <v>12</v>
      </c>
      <c s="35">
        <v>0</v>
      </c>
      <c s="36">
        <f>ROUND(ROUND(H90,2)*ROUND(G90,3),2)</f>
      </c>
      <c s="33" t="s">
        <v>56</v>
      </c>
      <c r="O90">
        <f>(I90*21)/100</f>
      </c>
      <c t="s">
        <v>26</v>
      </c>
    </row>
    <row r="91" spans="1:5" ht="25.5">
      <c r="A91" s="37" t="s">
        <v>57</v>
      </c>
      <c r="E91" s="38" t="s">
        <v>2921</v>
      </c>
    </row>
    <row r="92" spans="1:5" ht="12.75">
      <c r="A92" s="39" t="s">
        <v>59</v>
      </c>
      <c r="E92" s="40" t="s">
        <v>763</v>
      </c>
    </row>
    <row r="93" spans="1:5" ht="102">
      <c r="A93" t="s">
        <v>61</v>
      </c>
      <c r="E93" s="38" t="s">
        <v>632</v>
      </c>
    </row>
    <row r="94" spans="1:16" ht="12.75">
      <c r="A94" s="26" t="s">
        <v>51</v>
      </c>
      <c s="31" t="s">
        <v>313</v>
      </c>
      <c s="31" t="s">
        <v>633</v>
      </c>
      <c s="26" t="s">
        <v>53</v>
      </c>
      <c s="32" t="s">
        <v>634</v>
      </c>
      <c s="33" t="s">
        <v>113</v>
      </c>
      <c s="34">
        <v>12.5</v>
      </c>
      <c s="35">
        <v>0</v>
      </c>
      <c s="36">
        <f>ROUND(ROUND(H94,2)*ROUND(G94,3),2)</f>
      </c>
      <c s="33" t="s">
        <v>56</v>
      </c>
      <c r="O94">
        <f>(I94*21)/100</f>
      </c>
      <c t="s">
        <v>26</v>
      </c>
    </row>
    <row r="95" spans="1:5" ht="76.5">
      <c r="A95" s="37" t="s">
        <v>57</v>
      </c>
      <c r="E95" s="38" t="s">
        <v>2922</v>
      </c>
    </row>
    <row r="96" spans="1:5" ht="12.75">
      <c r="A96" s="39" t="s">
        <v>59</v>
      </c>
      <c r="E96" s="40" t="s">
        <v>2923</v>
      </c>
    </row>
    <row r="97" spans="1:5" ht="395.25">
      <c r="A97" t="s">
        <v>61</v>
      </c>
      <c r="E97" s="38" t="s">
        <v>318</v>
      </c>
    </row>
    <row r="98" spans="1:16" ht="12.75">
      <c r="A98" s="26" t="s">
        <v>51</v>
      </c>
      <c s="31" t="s">
        <v>319</v>
      </c>
      <c s="31" t="s">
        <v>633</v>
      </c>
      <c s="26" t="s">
        <v>32</v>
      </c>
      <c s="32" t="s">
        <v>634</v>
      </c>
      <c s="33" t="s">
        <v>113</v>
      </c>
      <c s="34">
        <v>6.49</v>
      </c>
      <c s="35">
        <v>0</v>
      </c>
      <c s="36">
        <f>ROUND(ROUND(H98,2)*ROUND(G98,3),2)</f>
      </c>
      <c s="33" t="s">
        <v>56</v>
      </c>
      <c r="O98">
        <f>(I98*21)/100</f>
      </c>
      <c t="s">
        <v>26</v>
      </c>
    </row>
    <row r="99" spans="1:5" ht="89.25">
      <c r="A99" s="37" t="s">
        <v>57</v>
      </c>
      <c r="E99" s="38" t="s">
        <v>2924</v>
      </c>
    </row>
    <row r="100" spans="1:5" ht="12.75">
      <c r="A100" s="39" t="s">
        <v>59</v>
      </c>
      <c r="E100" s="40" t="s">
        <v>2925</v>
      </c>
    </row>
    <row r="101" spans="1:5" ht="395.25">
      <c r="A101" t="s">
        <v>61</v>
      </c>
      <c r="E101" s="38" t="s">
        <v>318</v>
      </c>
    </row>
    <row r="102" spans="1:16" ht="12.75">
      <c r="A102" s="26" t="s">
        <v>51</v>
      </c>
      <c s="31" t="s">
        <v>322</v>
      </c>
      <c s="31" t="s">
        <v>314</v>
      </c>
      <c s="26" t="s">
        <v>53</v>
      </c>
      <c s="32" t="s">
        <v>315</v>
      </c>
      <c s="33" t="s">
        <v>113</v>
      </c>
      <c s="34">
        <v>6.3</v>
      </c>
      <c s="35">
        <v>0</v>
      </c>
      <c s="36">
        <f>ROUND(ROUND(H102,2)*ROUND(G102,3),2)</f>
      </c>
      <c s="33" t="s">
        <v>56</v>
      </c>
      <c r="O102">
        <f>(I102*21)/100</f>
      </c>
      <c t="s">
        <v>26</v>
      </c>
    </row>
    <row r="103" spans="1:5" ht="76.5">
      <c r="A103" s="37" t="s">
        <v>57</v>
      </c>
      <c r="E103" s="38" t="s">
        <v>2926</v>
      </c>
    </row>
    <row r="104" spans="1:5" ht="12.75">
      <c r="A104" s="39" t="s">
        <v>59</v>
      </c>
      <c r="E104" s="40" t="s">
        <v>2927</v>
      </c>
    </row>
    <row r="105" spans="1:5" ht="395.25">
      <c r="A105" t="s">
        <v>61</v>
      </c>
      <c r="E105" s="38" t="s">
        <v>318</v>
      </c>
    </row>
    <row r="106" spans="1:16" ht="12.75">
      <c r="A106" s="26" t="s">
        <v>51</v>
      </c>
      <c s="31" t="s">
        <v>325</v>
      </c>
      <c s="31" t="s">
        <v>160</v>
      </c>
      <c s="26" t="s">
        <v>53</v>
      </c>
      <c s="32" t="s">
        <v>161</v>
      </c>
      <c s="33" t="s">
        <v>113</v>
      </c>
      <c s="34">
        <v>2.918</v>
      </c>
      <c s="35">
        <v>0</v>
      </c>
      <c s="36">
        <f>ROUND(ROUND(H106,2)*ROUND(G106,3),2)</f>
      </c>
      <c s="33" t="s">
        <v>56</v>
      </c>
      <c r="O106">
        <f>(I106*21)/100</f>
      </c>
      <c t="s">
        <v>26</v>
      </c>
    </row>
    <row r="107" spans="1:5" ht="89.25">
      <c r="A107" s="37" t="s">
        <v>57</v>
      </c>
      <c r="E107" s="38" t="s">
        <v>2928</v>
      </c>
    </row>
    <row r="108" spans="1:5" ht="12.75">
      <c r="A108" s="39" t="s">
        <v>59</v>
      </c>
      <c r="E108" s="40" t="s">
        <v>2929</v>
      </c>
    </row>
    <row r="109" spans="1:5" ht="344.25">
      <c r="A109" t="s">
        <v>61</v>
      </c>
      <c r="E109" s="38" t="s">
        <v>163</v>
      </c>
    </row>
    <row r="110" spans="1:16" ht="12.75">
      <c r="A110" s="26" t="s">
        <v>51</v>
      </c>
      <c s="31" t="s">
        <v>331</v>
      </c>
      <c s="31" t="s">
        <v>643</v>
      </c>
      <c s="26" t="s">
        <v>53</v>
      </c>
      <c s="32" t="s">
        <v>644</v>
      </c>
      <c s="33" t="s">
        <v>113</v>
      </c>
      <c s="34">
        <v>3.84</v>
      </c>
      <c s="35">
        <v>0</v>
      </c>
      <c s="36">
        <f>ROUND(ROUND(H110,2)*ROUND(G110,3),2)</f>
      </c>
      <c s="33" t="s">
        <v>56</v>
      </c>
      <c r="O110">
        <f>(I110*21)/100</f>
      </c>
      <c t="s">
        <v>26</v>
      </c>
    </row>
    <row r="111" spans="1:5" ht="89.25">
      <c r="A111" s="37" t="s">
        <v>57</v>
      </c>
      <c r="E111" s="38" t="s">
        <v>2930</v>
      </c>
    </row>
    <row r="112" spans="1:5" ht="12.75">
      <c r="A112" s="39" t="s">
        <v>59</v>
      </c>
      <c r="E112" s="40" t="s">
        <v>2931</v>
      </c>
    </row>
    <row r="113" spans="1:5" ht="344.25">
      <c r="A113" t="s">
        <v>61</v>
      </c>
      <c r="E113" s="38" t="s">
        <v>163</v>
      </c>
    </row>
    <row r="114" spans="1:16" ht="12.75">
      <c r="A114" s="26" t="s">
        <v>51</v>
      </c>
      <c s="31" t="s">
        <v>337</v>
      </c>
      <c s="31" t="s">
        <v>111</v>
      </c>
      <c s="26" t="s">
        <v>53</v>
      </c>
      <c s="32" t="s">
        <v>112</v>
      </c>
      <c s="33" t="s">
        <v>113</v>
      </c>
      <c s="34">
        <v>25.748</v>
      </c>
      <c s="35">
        <v>0</v>
      </c>
      <c s="36">
        <f>ROUND(ROUND(H114,2)*ROUND(G114,3),2)</f>
      </c>
      <c s="33" t="s">
        <v>56</v>
      </c>
      <c r="O114">
        <f>(I114*21)/100</f>
      </c>
      <c t="s">
        <v>26</v>
      </c>
    </row>
    <row r="115" spans="1:5" ht="229.5">
      <c r="A115" s="37" t="s">
        <v>57</v>
      </c>
      <c r="E115" s="38" t="s">
        <v>2932</v>
      </c>
    </row>
    <row r="116" spans="1:5" ht="63.75">
      <c r="A116" s="39" t="s">
        <v>59</v>
      </c>
      <c r="E116" s="40" t="s">
        <v>2933</v>
      </c>
    </row>
    <row r="117" spans="1:5" ht="293.25">
      <c r="A117" t="s">
        <v>61</v>
      </c>
      <c r="E117" s="38" t="s">
        <v>116</v>
      </c>
    </row>
    <row r="118" spans="1:16" ht="12.75">
      <c r="A118" s="26" t="s">
        <v>51</v>
      </c>
      <c s="31" t="s">
        <v>343</v>
      </c>
      <c s="31" t="s">
        <v>111</v>
      </c>
      <c s="26" t="s">
        <v>32</v>
      </c>
      <c s="32" t="s">
        <v>112</v>
      </c>
      <c s="33" t="s">
        <v>113</v>
      </c>
      <c s="34">
        <v>6.3</v>
      </c>
      <c s="35">
        <v>0</v>
      </c>
      <c s="36">
        <f>ROUND(ROUND(H118,2)*ROUND(G118,3),2)</f>
      </c>
      <c s="33" t="s">
        <v>56</v>
      </c>
      <c r="O118">
        <f>(I118*21)/100</f>
      </c>
      <c t="s">
        <v>26</v>
      </c>
    </row>
    <row r="119" spans="1:5" ht="89.25">
      <c r="A119" s="37" t="s">
        <v>57</v>
      </c>
      <c r="E119" s="38" t="s">
        <v>2934</v>
      </c>
    </row>
    <row r="120" spans="1:5" ht="12.75">
      <c r="A120" s="39" t="s">
        <v>59</v>
      </c>
      <c r="E120" s="40" t="s">
        <v>2927</v>
      </c>
    </row>
    <row r="121" spans="1:5" ht="293.25">
      <c r="A121" t="s">
        <v>61</v>
      </c>
      <c r="E121" s="38" t="s">
        <v>116</v>
      </c>
    </row>
    <row r="122" spans="1:16" ht="12.75">
      <c r="A122" s="26" t="s">
        <v>51</v>
      </c>
      <c s="31" t="s">
        <v>349</v>
      </c>
      <c s="31" t="s">
        <v>657</v>
      </c>
      <c s="26" t="s">
        <v>53</v>
      </c>
      <c s="32" t="s">
        <v>658</v>
      </c>
      <c s="33" t="s">
        <v>66</v>
      </c>
      <c s="34">
        <v>25</v>
      </c>
      <c s="35">
        <v>0</v>
      </c>
      <c s="36">
        <f>ROUND(ROUND(H122,2)*ROUND(G122,3),2)</f>
      </c>
      <c s="33" t="s">
        <v>56</v>
      </c>
      <c r="O122">
        <f>(I122*21)/100</f>
      </c>
      <c t="s">
        <v>26</v>
      </c>
    </row>
    <row r="123" spans="1:5" ht="63.75">
      <c r="A123" s="37" t="s">
        <v>57</v>
      </c>
      <c r="E123" s="38" t="s">
        <v>2935</v>
      </c>
    </row>
    <row r="124" spans="1:5" ht="12.75">
      <c r="A124" s="39" t="s">
        <v>59</v>
      </c>
      <c r="E124" s="40" t="s">
        <v>186</v>
      </c>
    </row>
    <row r="125" spans="1:5" ht="51">
      <c r="A125" t="s">
        <v>61</v>
      </c>
      <c r="E125" s="38" t="s">
        <v>661</v>
      </c>
    </row>
    <row r="126" spans="1:16" ht="12.75">
      <c r="A126" s="26" t="s">
        <v>51</v>
      </c>
      <c s="31" t="s">
        <v>355</v>
      </c>
      <c s="31" t="s">
        <v>657</v>
      </c>
      <c s="26" t="s">
        <v>32</v>
      </c>
      <c s="32" t="s">
        <v>658</v>
      </c>
      <c s="33" t="s">
        <v>66</v>
      </c>
      <c s="34">
        <v>25</v>
      </c>
      <c s="35">
        <v>0</v>
      </c>
      <c s="36">
        <f>ROUND(ROUND(H126,2)*ROUND(G126,3),2)</f>
      </c>
      <c s="33" t="s">
        <v>56</v>
      </c>
      <c r="O126">
        <f>(I126*21)/100</f>
      </c>
      <c t="s">
        <v>26</v>
      </c>
    </row>
    <row r="127" spans="1:5" ht="63.75">
      <c r="A127" s="37" t="s">
        <v>57</v>
      </c>
      <c r="E127" s="38" t="s">
        <v>2936</v>
      </c>
    </row>
    <row r="128" spans="1:5" ht="12.75">
      <c r="A128" s="39" t="s">
        <v>59</v>
      </c>
      <c r="E128" s="40" t="s">
        <v>186</v>
      </c>
    </row>
    <row r="129" spans="1:5" ht="51">
      <c r="A129" t="s">
        <v>61</v>
      </c>
      <c r="E129" s="38" t="s">
        <v>661</v>
      </c>
    </row>
    <row r="130" spans="1:18" ht="12.75" customHeight="1">
      <c r="A130" s="6" t="s">
        <v>49</v>
      </c>
      <c s="6"/>
      <c s="42" t="s">
        <v>26</v>
      </c>
      <c s="6"/>
      <c s="29" t="s">
        <v>324</v>
      </c>
      <c s="6"/>
      <c s="6"/>
      <c s="6"/>
      <c s="43">
        <f>0+Q130</f>
      </c>
      <c s="6"/>
      <c r="O130">
        <f>0+R130</f>
      </c>
      <c r="Q130">
        <f>0+I131+I135+I139</f>
      </c>
      <c>
        <f>0+O131+O135+O139</f>
      </c>
    </row>
    <row r="131" spans="1:16" ht="12.75">
      <c r="A131" s="26" t="s">
        <v>51</v>
      </c>
      <c s="31" t="s">
        <v>361</v>
      </c>
      <c s="31" t="s">
        <v>664</v>
      </c>
      <c s="26" t="s">
        <v>53</v>
      </c>
      <c s="32" t="s">
        <v>665</v>
      </c>
      <c s="33" t="s">
        <v>66</v>
      </c>
      <c s="34">
        <v>29.76</v>
      </c>
      <c s="35">
        <v>0</v>
      </c>
      <c s="36">
        <f>ROUND(ROUND(H131,2)*ROUND(G131,3),2)</f>
      </c>
      <c s="33" t="s">
        <v>56</v>
      </c>
      <c r="O131">
        <f>(I131*21)/100</f>
      </c>
      <c t="s">
        <v>26</v>
      </c>
    </row>
    <row r="132" spans="1:5" ht="76.5">
      <c r="A132" s="37" t="s">
        <v>57</v>
      </c>
      <c r="E132" s="38" t="s">
        <v>2937</v>
      </c>
    </row>
    <row r="133" spans="1:5" ht="12.75">
      <c r="A133" s="39" t="s">
        <v>59</v>
      </c>
      <c r="E133" s="40" t="s">
        <v>2938</v>
      </c>
    </row>
    <row r="134" spans="1:5" ht="89.25">
      <c r="A134" t="s">
        <v>61</v>
      </c>
      <c r="E134" s="38" t="s">
        <v>668</v>
      </c>
    </row>
    <row r="135" spans="1:16" ht="12.75">
      <c r="A135" s="26" t="s">
        <v>51</v>
      </c>
      <c s="31" t="s">
        <v>367</v>
      </c>
      <c s="31" t="s">
        <v>326</v>
      </c>
      <c s="26" t="s">
        <v>53</v>
      </c>
      <c s="32" t="s">
        <v>327</v>
      </c>
      <c s="33" t="s">
        <v>66</v>
      </c>
      <c s="34">
        <v>27.5</v>
      </c>
      <c s="35">
        <v>0</v>
      </c>
      <c s="36">
        <f>ROUND(ROUND(H135,2)*ROUND(G135,3),2)</f>
      </c>
      <c s="33" t="s">
        <v>56</v>
      </c>
      <c r="O135">
        <f>(I135*21)/100</f>
      </c>
      <c t="s">
        <v>26</v>
      </c>
    </row>
    <row r="136" spans="1:5" ht="63.75">
      <c r="A136" s="37" t="s">
        <v>57</v>
      </c>
      <c r="E136" s="38" t="s">
        <v>2939</v>
      </c>
    </row>
    <row r="137" spans="1:5" ht="12.75">
      <c r="A137" s="39" t="s">
        <v>59</v>
      </c>
      <c r="E137" s="40" t="s">
        <v>2940</v>
      </c>
    </row>
    <row r="138" spans="1:5" ht="127.5">
      <c r="A138" t="s">
        <v>61</v>
      </c>
      <c r="E138" s="38" t="s">
        <v>330</v>
      </c>
    </row>
    <row r="139" spans="1:16" ht="12.75">
      <c r="A139" s="26" t="s">
        <v>51</v>
      </c>
      <c s="31" t="s">
        <v>373</v>
      </c>
      <c s="31" t="s">
        <v>671</v>
      </c>
      <c s="26" t="s">
        <v>53</v>
      </c>
      <c s="32" t="s">
        <v>672</v>
      </c>
      <c s="33" t="s">
        <v>113</v>
      </c>
      <c s="34">
        <v>0.33</v>
      </c>
      <c s="35">
        <v>0</v>
      </c>
      <c s="36">
        <f>ROUND(ROUND(H139,2)*ROUND(G139,3),2)</f>
      </c>
      <c s="33" t="s">
        <v>56</v>
      </c>
      <c r="O139">
        <f>(I139*21)/100</f>
      </c>
      <c t="s">
        <v>26</v>
      </c>
    </row>
    <row r="140" spans="1:5" ht="63.75">
      <c r="A140" s="37" t="s">
        <v>57</v>
      </c>
      <c r="E140" s="38" t="s">
        <v>2941</v>
      </c>
    </row>
    <row r="141" spans="1:5" ht="12.75">
      <c r="A141" s="39" t="s">
        <v>59</v>
      </c>
      <c r="E141" s="40" t="s">
        <v>2942</v>
      </c>
    </row>
    <row r="142" spans="1:5" ht="102">
      <c r="A142" t="s">
        <v>61</v>
      </c>
      <c r="E142" s="38" t="s">
        <v>675</v>
      </c>
    </row>
    <row r="143" spans="1:18" ht="12.75" customHeight="1">
      <c r="A143" s="6" t="s">
        <v>49</v>
      </c>
      <c s="6"/>
      <c s="42" t="s">
        <v>36</v>
      </c>
      <c s="6"/>
      <c s="29" t="s">
        <v>676</v>
      </c>
      <c s="6"/>
      <c s="6"/>
      <c s="6"/>
      <c s="43">
        <f>0+Q143</f>
      </c>
      <c s="6"/>
      <c r="O143">
        <f>0+R143</f>
      </c>
      <c r="Q143">
        <f>0+I144+I148+I152+I156</f>
      </c>
      <c>
        <f>0+O144+O148+O152+O156</f>
      </c>
    </row>
    <row r="144" spans="1:16" ht="12.75">
      <c r="A144" s="26" t="s">
        <v>51</v>
      </c>
      <c s="31" t="s">
        <v>379</v>
      </c>
      <c s="31" t="s">
        <v>677</v>
      </c>
      <c s="26" t="s">
        <v>53</v>
      </c>
      <c s="32" t="s">
        <v>678</v>
      </c>
      <c s="33" t="s">
        <v>113</v>
      </c>
      <c s="34">
        <v>0.24</v>
      </c>
      <c s="35">
        <v>0</v>
      </c>
      <c s="36">
        <f>ROUND(ROUND(H144,2)*ROUND(G144,3),2)</f>
      </c>
      <c s="33" t="s">
        <v>56</v>
      </c>
      <c r="O144">
        <f>(I144*21)/100</f>
      </c>
      <c t="s">
        <v>26</v>
      </c>
    </row>
    <row r="145" spans="1:5" ht="63.75">
      <c r="A145" s="37" t="s">
        <v>57</v>
      </c>
      <c r="E145" s="38" t="s">
        <v>2943</v>
      </c>
    </row>
    <row r="146" spans="1:5" ht="12.75">
      <c r="A146" s="39" t="s">
        <v>59</v>
      </c>
      <c r="E146" s="40" t="s">
        <v>2944</v>
      </c>
    </row>
    <row r="147" spans="1:5" ht="395.25">
      <c r="A147" t="s">
        <v>61</v>
      </c>
      <c r="E147" s="38" t="s">
        <v>681</v>
      </c>
    </row>
    <row r="148" spans="1:16" ht="12.75">
      <c r="A148" s="26" t="s">
        <v>51</v>
      </c>
      <c s="31" t="s">
        <v>383</v>
      </c>
      <c s="31" t="s">
        <v>693</v>
      </c>
      <c s="26" t="s">
        <v>53</v>
      </c>
      <c s="32" t="s">
        <v>694</v>
      </c>
      <c s="33" t="s">
        <v>113</v>
      </c>
      <c s="34">
        <v>3.6</v>
      </c>
      <c s="35">
        <v>0</v>
      </c>
      <c s="36">
        <f>ROUND(ROUND(H148,2)*ROUND(G148,3),2)</f>
      </c>
      <c s="33" t="s">
        <v>56</v>
      </c>
      <c r="O148">
        <f>(I148*21)/100</f>
      </c>
      <c t="s">
        <v>26</v>
      </c>
    </row>
    <row r="149" spans="1:5" ht="63.75">
      <c r="A149" s="37" t="s">
        <v>57</v>
      </c>
      <c r="E149" s="38" t="s">
        <v>2945</v>
      </c>
    </row>
    <row r="150" spans="1:5" ht="12.75">
      <c r="A150" s="39" t="s">
        <v>59</v>
      </c>
      <c r="E150" s="40" t="s">
        <v>2946</v>
      </c>
    </row>
    <row r="151" spans="1:5" ht="76.5">
      <c r="A151" t="s">
        <v>61</v>
      </c>
      <c r="E151" s="38" t="s">
        <v>697</v>
      </c>
    </row>
    <row r="152" spans="1:16" ht="12.75">
      <c r="A152" s="26" t="s">
        <v>51</v>
      </c>
      <c s="31" t="s">
        <v>389</v>
      </c>
      <c s="31" t="s">
        <v>693</v>
      </c>
      <c s="26" t="s">
        <v>32</v>
      </c>
      <c s="32" t="s">
        <v>694</v>
      </c>
      <c s="33" t="s">
        <v>113</v>
      </c>
      <c s="34">
        <v>3.24</v>
      </c>
      <c s="35">
        <v>0</v>
      </c>
      <c s="36">
        <f>ROUND(ROUND(H152,2)*ROUND(G152,3),2)</f>
      </c>
      <c s="33" t="s">
        <v>56</v>
      </c>
      <c r="O152">
        <f>(I152*21)/100</f>
      </c>
      <c t="s">
        <v>26</v>
      </c>
    </row>
    <row r="153" spans="1:5" ht="63.75">
      <c r="A153" s="37" t="s">
        <v>57</v>
      </c>
      <c r="E153" s="38" t="s">
        <v>2947</v>
      </c>
    </row>
    <row r="154" spans="1:5" ht="12.75">
      <c r="A154" s="39" t="s">
        <v>59</v>
      </c>
      <c r="E154" s="40" t="s">
        <v>2948</v>
      </c>
    </row>
    <row r="155" spans="1:5" ht="76.5">
      <c r="A155" t="s">
        <v>61</v>
      </c>
      <c r="E155" s="38" t="s">
        <v>697</v>
      </c>
    </row>
    <row r="156" spans="1:16" ht="12.75">
      <c r="A156" s="26" t="s">
        <v>51</v>
      </c>
      <c s="31" t="s">
        <v>395</v>
      </c>
      <c s="31" t="s">
        <v>693</v>
      </c>
      <c s="26" t="s">
        <v>26</v>
      </c>
      <c s="32" t="s">
        <v>694</v>
      </c>
      <c s="33" t="s">
        <v>113</v>
      </c>
      <c s="34">
        <v>12.5</v>
      </c>
      <c s="35">
        <v>0</v>
      </c>
      <c s="36">
        <f>ROUND(ROUND(H156,2)*ROUND(G156,3),2)</f>
      </c>
      <c s="33" t="s">
        <v>56</v>
      </c>
      <c r="O156">
        <f>(I156*21)/100</f>
      </c>
      <c t="s">
        <v>26</v>
      </c>
    </row>
    <row r="157" spans="1:5" ht="127.5">
      <c r="A157" s="37" t="s">
        <v>57</v>
      </c>
      <c r="E157" s="38" t="s">
        <v>2949</v>
      </c>
    </row>
    <row r="158" spans="1:5" ht="12.75">
      <c r="A158" s="39" t="s">
        <v>59</v>
      </c>
      <c r="E158" s="40" t="s">
        <v>2923</v>
      </c>
    </row>
    <row r="159" spans="1:5" ht="76.5">
      <c r="A159" t="s">
        <v>61</v>
      </c>
      <c r="E159" s="38" t="s">
        <v>697</v>
      </c>
    </row>
    <row r="160" spans="1:18" ht="12.75" customHeight="1">
      <c r="A160" s="6" t="s">
        <v>49</v>
      </c>
      <c s="6"/>
      <c s="42" t="s">
        <v>38</v>
      </c>
      <c s="6"/>
      <c s="29" t="s">
        <v>348</v>
      </c>
      <c s="6"/>
      <c s="6"/>
      <c s="6"/>
      <c s="43">
        <f>0+Q160</f>
      </c>
      <c s="6"/>
      <c r="O160">
        <f>0+R160</f>
      </c>
      <c r="Q160">
        <f>0+I161+I165+I169+I173+I177+I181+I185+I189+I193</f>
      </c>
      <c>
        <f>0+O161+O165+O169+O173+O177+O181+O185+O189+O193</f>
      </c>
    </row>
    <row r="161" spans="1:16" ht="25.5">
      <c r="A161" s="26" t="s">
        <v>51</v>
      </c>
      <c s="31" t="s">
        <v>400</v>
      </c>
      <c s="31" t="s">
        <v>729</v>
      </c>
      <c s="26" t="s">
        <v>53</v>
      </c>
      <c s="32" t="s">
        <v>730</v>
      </c>
      <c s="33" t="s">
        <v>66</v>
      </c>
      <c s="34">
        <v>27.5</v>
      </c>
      <c s="35">
        <v>0</v>
      </c>
      <c s="36">
        <f>ROUND(ROUND(H161,2)*ROUND(G161,3),2)</f>
      </c>
      <c s="33" t="s">
        <v>56</v>
      </c>
      <c r="O161">
        <f>(I161*21)/100</f>
      </c>
      <c t="s">
        <v>26</v>
      </c>
    </row>
    <row r="162" spans="1:5" ht="76.5">
      <c r="A162" s="37" t="s">
        <v>57</v>
      </c>
      <c r="E162" s="38" t="s">
        <v>2950</v>
      </c>
    </row>
    <row r="163" spans="1:5" ht="12.75">
      <c r="A163" s="39" t="s">
        <v>59</v>
      </c>
      <c r="E163" s="40" t="s">
        <v>2940</v>
      </c>
    </row>
    <row r="164" spans="1:5" ht="178.5">
      <c r="A164" t="s">
        <v>61</v>
      </c>
      <c r="E164" s="38" t="s">
        <v>732</v>
      </c>
    </row>
    <row r="165" spans="1:16" ht="12.75">
      <c r="A165" s="26" t="s">
        <v>51</v>
      </c>
      <c s="31" t="s">
        <v>406</v>
      </c>
      <c s="31" t="s">
        <v>850</v>
      </c>
      <c s="26" t="s">
        <v>53</v>
      </c>
      <c s="32" t="s">
        <v>851</v>
      </c>
      <c s="33" t="s">
        <v>113</v>
      </c>
      <c s="34">
        <v>5</v>
      </c>
      <c s="35">
        <v>0</v>
      </c>
      <c s="36">
        <f>ROUND(ROUND(H165,2)*ROUND(G165,3),2)</f>
      </c>
      <c s="33" t="s">
        <v>56</v>
      </c>
      <c r="O165">
        <f>(I165*21)/100</f>
      </c>
      <c t="s">
        <v>26</v>
      </c>
    </row>
    <row r="166" spans="1:5" ht="76.5">
      <c r="A166" s="37" t="s">
        <v>57</v>
      </c>
      <c r="E166" s="38" t="s">
        <v>2951</v>
      </c>
    </row>
    <row r="167" spans="1:5" ht="12.75">
      <c r="A167" s="39" t="s">
        <v>59</v>
      </c>
      <c r="E167" s="40" t="s">
        <v>2952</v>
      </c>
    </row>
    <row r="168" spans="1:5" ht="76.5">
      <c r="A168" t="s">
        <v>61</v>
      </c>
      <c r="E168" s="38" t="s">
        <v>853</v>
      </c>
    </row>
    <row r="169" spans="1:16" ht="12.75">
      <c r="A169" s="26" t="s">
        <v>51</v>
      </c>
      <c s="31" t="s">
        <v>412</v>
      </c>
      <c s="31" t="s">
        <v>850</v>
      </c>
      <c s="26" t="s">
        <v>32</v>
      </c>
      <c s="32" t="s">
        <v>851</v>
      </c>
      <c s="33" t="s">
        <v>113</v>
      </c>
      <c s="34">
        <v>3</v>
      </c>
      <c s="35">
        <v>0</v>
      </c>
      <c s="36">
        <f>ROUND(ROUND(H169,2)*ROUND(G169,3),2)</f>
      </c>
      <c s="33" t="s">
        <v>56</v>
      </c>
      <c r="O169">
        <f>(I169*21)/100</f>
      </c>
      <c t="s">
        <v>26</v>
      </c>
    </row>
    <row r="170" spans="1:5" ht="76.5">
      <c r="A170" s="37" t="s">
        <v>57</v>
      </c>
      <c r="E170" s="38" t="s">
        <v>2953</v>
      </c>
    </row>
    <row r="171" spans="1:5" ht="12.75">
      <c r="A171" s="39" t="s">
        <v>59</v>
      </c>
      <c r="E171" s="40" t="s">
        <v>2954</v>
      </c>
    </row>
    <row r="172" spans="1:5" ht="76.5">
      <c r="A172" t="s">
        <v>61</v>
      </c>
      <c r="E172" s="38" t="s">
        <v>853</v>
      </c>
    </row>
    <row r="173" spans="1:16" ht="12.75">
      <c r="A173" s="26" t="s">
        <v>51</v>
      </c>
      <c s="31" t="s">
        <v>417</v>
      </c>
      <c s="31" t="s">
        <v>2320</v>
      </c>
      <c s="26" t="s">
        <v>53</v>
      </c>
      <c s="32" t="s">
        <v>2321</v>
      </c>
      <c s="33" t="s">
        <v>66</v>
      </c>
      <c s="34">
        <v>15</v>
      </c>
      <c s="35">
        <v>0</v>
      </c>
      <c s="36">
        <f>ROUND(ROUND(H173,2)*ROUND(G173,3),2)</f>
      </c>
      <c s="33" t="s">
        <v>56</v>
      </c>
      <c r="O173">
        <f>(I173*21)/100</f>
      </c>
      <c t="s">
        <v>26</v>
      </c>
    </row>
    <row r="174" spans="1:5" ht="63.75">
      <c r="A174" s="37" t="s">
        <v>57</v>
      </c>
      <c r="E174" s="38" t="s">
        <v>2955</v>
      </c>
    </row>
    <row r="175" spans="1:5" ht="12.75">
      <c r="A175" s="39" t="s">
        <v>59</v>
      </c>
      <c r="E175" s="40" t="s">
        <v>2956</v>
      </c>
    </row>
    <row r="176" spans="1:5" ht="89.25">
      <c r="A176" t="s">
        <v>61</v>
      </c>
      <c r="E176" s="38" t="s">
        <v>442</v>
      </c>
    </row>
    <row r="177" spans="1:16" ht="12.75">
      <c r="A177" s="26" t="s">
        <v>51</v>
      </c>
      <c s="31" t="s">
        <v>423</v>
      </c>
      <c s="31" t="s">
        <v>444</v>
      </c>
      <c s="26" t="s">
        <v>53</v>
      </c>
      <c s="32" t="s">
        <v>445</v>
      </c>
      <c s="33" t="s">
        <v>66</v>
      </c>
      <c s="34">
        <v>15</v>
      </c>
      <c s="35">
        <v>0</v>
      </c>
      <c s="36">
        <f>ROUND(ROUND(H177,2)*ROUND(G177,3),2)</f>
      </c>
      <c s="33" t="s">
        <v>56</v>
      </c>
      <c r="O177">
        <f>(I177*21)/100</f>
      </c>
      <c t="s">
        <v>26</v>
      </c>
    </row>
    <row r="178" spans="1:5" ht="63.75">
      <c r="A178" s="37" t="s">
        <v>57</v>
      </c>
      <c r="E178" s="38" t="s">
        <v>2957</v>
      </c>
    </row>
    <row r="179" spans="1:5" ht="12.75">
      <c r="A179" s="39" t="s">
        <v>59</v>
      </c>
      <c r="E179" s="40" t="s">
        <v>2956</v>
      </c>
    </row>
    <row r="180" spans="1:5" ht="89.25">
      <c r="A180" t="s">
        <v>61</v>
      </c>
      <c r="E180" s="38" t="s">
        <v>442</v>
      </c>
    </row>
    <row r="181" spans="1:16" ht="12.75">
      <c r="A181" s="26" t="s">
        <v>51</v>
      </c>
      <c s="31" t="s">
        <v>429</v>
      </c>
      <c s="31" t="s">
        <v>444</v>
      </c>
      <c s="26" t="s">
        <v>32</v>
      </c>
      <c s="32" t="s">
        <v>445</v>
      </c>
      <c s="33" t="s">
        <v>66</v>
      </c>
      <c s="34">
        <v>15</v>
      </c>
      <c s="35">
        <v>0</v>
      </c>
      <c s="36">
        <f>ROUND(ROUND(H181,2)*ROUND(G181,3),2)</f>
      </c>
      <c s="33" t="s">
        <v>56</v>
      </c>
      <c r="O181">
        <f>(I181*21)/100</f>
      </c>
      <c t="s">
        <v>26</v>
      </c>
    </row>
    <row r="182" spans="1:5" ht="63.75">
      <c r="A182" s="37" t="s">
        <v>57</v>
      </c>
      <c r="E182" s="38" t="s">
        <v>2957</v>
      </c>
    </row>
    <row r="183" spans="1:5" ht="12.75">
      <c r="A183" s="39" t="s">
        <v>59</v>
      </c>
      <c r="E183" s="40" t="s">
        <v>2956</v>
      </c>
    </row>
    <row r="184" spans="1:5" ht="89.25">
      <c r="A184" t="s">
        <v>61</v>
      </c>
      <c r="E184" s="38" t="s">
        <v>442</v>
      </c>
    </row>
    <row r="185" spans="1:16" ht="12.75">
      <c r="A185" s="26" t="s">
        <v>51</v>
      </c>
      <c s="31" t="s">
        <v>435</v>
      </c>
      <c s="31" t="s">
        <v>454</v>
      </c>
      <c s="26" t="s">
        <v>53</v>
      </c>
      <c s="32" t="s">
        <v>455</v>
      </c>
      <c s="33" t="s">
        <v>113</v>
      </c>
      <c s="34">
        <v>0.9</v>
      </c>
      <c s="35">
        <v>0</v>
      </c>
      <c s="36">
        <f>ROUND(ROUND(H185,2)*ROUND(G185,3),2)</f>
      </c>
      <c s="33" t="s">
        <v>56</v>
      </c>
      <c r="O185">
        <f>(I185*21)/100</f>
      </c>
      <c t="s">
        <v>26</v>
      </c>
    </row>
    <row r="186" spans="1:5" ht="63.75">
      <c r="A186" s="37" t="s">
        <v>57</v>
      </c>
      <c r="E186" s="38" t="s">
        <v>2958</v>
      </c>
    </row>
    <row r="187" spans="1:5" ht="12.75">
      <c r="A187" s="39" t="s">
        <v>59</v>
      </c>
      <c r="E187" s="40" t="s">
        <v>2959</v>
      </c>
    </row>
    <row r="188" spans="1:5" ht="165.75">
      <c r="A188" t="s">
        <v>61</v>
      </c>
      <c r="E188" s="38" t="s">
        <v>458</v>
      </c>
    </row>
    <row r="189" spans="1:16" ht="12.75">
      <c r="A189" s="26" t="s">
        <v>51</v>
      </c>
      <c s="31" t="s">
        <v>437</v>
      </c>
      <c s="31" t="s">
        <v>2330</v>
      </c>
      <c s="26" t="s">
        <v>53</v>
      </c>
      <c s="32" t="s">
        <v>2331</v>
      </c>
      <c s="33" t="s">
        <v>113</v>
      </c>
      <c s="34">
        <v>1.35</v>
      </c>
      <c s="35">
        <v>0</v>
      </c>
      <c s="36">
        <f>ROUND(ROUND(H189,2)*ROUND(G189,3),2)</f>
      </c>
      <c s="33" t="s">
        <v>56</v>
      </c>
      <c r="O189">
        <f>(I189*21)/100</f>
      </c>
      <c t="s">
        <v>26</v>
      </c>
    </row>
    <row r="190" spans="1:5" ht="63.75">
      <c r="A190" s="37" t="s">
        <v>57</v>
      </c>
      <c r="E190" s="38" t="s">
        <v>2960</v>
      </c>
    </row>
    <row r="191" spans="1:5" ht="12.75">
      <c r="A191" s="39" t="s">
        <v>59</v>
      </c>
      <c r="E191" s="40" t="s">
        <v>2961</v>
      </c>
    </row>
    <row r="192" spans="1:5" ht="165.75">
      <c r="A192" t="s">
        <v>61</v>
      </c>
      <c r="E192" s="38" t="s">
        <v>458</v>
      </c>
    </row>
    <row r="193" spans="1:16" ht="12.75">
      <c r="A193" s="26" t="s">
        <v>51</v>
      </c>
      <c s="31" t="s">
        <v>443</v>
      </c>
      <c s="31" t="s">
        <v>460</v>
      </c>
      <c s="26" t="s">
        <v>53</v>
      </c>
      <c s="32" t="s">
        <v>461</v>
      </c>
      <c s="33" t="s">
        <v>113</v>
      </c>
      <c s="34">
        <v>0.6</v>
      </c>
      <c s="35">
        <v>0</v>
      </c>
      <c s="36">
        <f>ROUND(ROUND(H193,2)*ROUND(G193,3),2)</f>
      </c>
      <c s="33" t="s">
        <v>56</v>
      </c>
      <c r="O193">
        <f>(I193*21)/100</f>
      </c>
      <c t="s">
        <v>26</v>
      </c>
    </row>
    <row r="194" spans="1:5" ht="63.75">
      <c r="A194" s="37" t="s">
        <v>57</v>
      </c>
      <c r="E194" s="38" t="s">
        <v>2962</v>
      </c>
    </row>
    <row r="195" spans="1:5" ht="12.75">
      <c r="A195" s="39" t="s">
        <v>59</v>
      </c>
      <c r="E195" s="40" t="s">
        <v>2963</v>
      </c>
    </row>
    <row r="196" spans="1:5" ht="165.75">
      <c r="A196" t="s">
        <v>61</v>
      </c>
      <c r="E196" s="38" t="s">
        <v>458</v>
      </c>
    </row>
    <row r="197" spans="1:18" ht="12.75" customHeight="1">
      <c r="A197" s="6" t="s">
        <v>49</v>
      </c>
      <c s="6"/>
      <c s="42" t="s">
        <v>117</v>
      </c>
      <c s="6"/>
      <c s="29" t="s">
        <v>200</v>
      </c>
      <c s="6"/>
      <c s="6"/>
      <c s="6"/>
      <c s="43">
        <f>0+Q197</f>
      </c>
      <c s="6"/>
      <c r="O197">
        <f>0+R197</f>
      </c>
      <c r="Q197">
        <f>0+I198</f>
      </c>
      <c>
        <f>0+O198</f>
      </c>
    </row>
    <row r="198" spans="1:16" ht="12.75">
      <c r="A198" s="26" t="s">
        <v>51</v>
      </c>
      <c s="31" t="s">
        <v>447</v>
      </c>
      <c s="31" t="s">
        <v>752</v>
      </c>
      <c s="26" t="s">
        <v>53</v>
      </c>
      <c s="32" t="s">
        <v>753</v>
      </c>
      <c s="33" t="s">
        <v>126</v>
      </c>
      <c s="34">
        <v>9.6</v>
      </c>
      <c s="35">
        <v>0</v>
      </c>
      <c s="36">
        <f>ROUND(ROUND(H198,2)*ROUND(G198,3),2)</f>
      </c>
      <c s="33" t="s">
        <v>56</v>
      </c>
      <c r="O198">
        <f>(I198*21)/100</f>
      </c>
      <c t="s">
        <v>26</v>
      </c>
    </row>
    <row r="199" spans="1:5" ht="76.5">
      <c r="A199" s="37" t="s">
        <v>57</v>
      </c>
      <c r="E199" s="38" t="s">
        <v>2964</v>
      </c>
    </row>
    <row r="200" spans="1:5" ht="12.75">
      <c r="A200" s="39" t="s">
        <v>59</v>
      </c>
      <c r="E200" s="40" t="s">
        <v>2965</v>
      </c>
    </row>
    <row r="201" spans="1:5" ht="255">
      <c r="A201" t="s">
        <v>61</v>
      </c>
      <c r="E201" s="38" t="s">
        <v>206</v>
      </c>
    </row>
    <row r="202" spans="1:18" ht="12.75" customHeight="1">
      <c r="A202" s="6" t="s">
        <v>49</v>
      </c>
      <c s="6"/>
      <c s="42" t="s">
        <v>43</v>
      </c>
      <c s="6"/>
      <c s="29" t="s">
        <v>123</v>
      </c>
      <c s="6"/>
      <c s="6"/>
      <c s="6"/>
      <c s="43">
        <f>0+Q202</f>
      </c>
      <c s="6"/>
      <c r="O202">
        <f>0+R202</f>
      </c>
      <c r="Q202">
        <f>0+I203+I207+I211+I215+I219+I223+I227+I231+I235+I239</f>
      </c>
      <c>
        <f>0+O203+O207+O211+O215+O219+O223+O227+O231+O235+O239</f>
      </c>
    </row>
    <row r="203" spans="1:16" ht="12.75">
      <c r="A203" s="26" t="s">
        <v>51</v>
      </c>
      <c s="31" t="s">
        <v>453</v>
      </c>
      <c s="31" t="s">
        <v>2360</v>
      </c>
      <c s="26" t="s">
        <v>53</v>
      </c>
      <c s="32" t="s">
        <v>2361</v>
      </c>
      <c s="33" t="s">
        <v>126</v>
      </c>
      <c s="34">
        <v>0.4</v>
      </c>
      <c s="35">
        <v>0</v>
      </c>
      <c s="36">
        <f>ROUND(ROUND(H203,2)*ROUND(G203,3),2)</f>
      </c>
      <c s="33" t="s">
        <v>56</v>
      </c>
      <c r="O203">
        <f>(I203*21)/100</f>
      </c>
      <c t="s">
        <v>26</v>
      </c>
    </row>
    <row r="204" spans="1:5" ht="165.75">
      <c r="A204" s="37" t="s">
        <v>57</v>
      </c>
      <c r="E204" s="38" t="s">
        <v>2966</v>
      </c>
    </row>
    <row r="205" spans="1:5" ht="12.75">
      <c r="A205" s="39" t="s">
        <v>59</v>
      </c>
      <c r="E205" s="40" t="s">
        <v>2967</v>
      </c>
    </row>
    <row r="206" spans="1:5" ht="76.5">
      <c r="A206" t="s">
        <v>61</v>
      </c>
      <c r="E206" s="38" t="s">
        <v>2364</v>
      </c>
    </row>
    <row r="207" spans="1:16" ht="12.75">
      <c r="A207" s="26" t="s">
        <v>51</v>
      </c>
      <c s="31" t="s">
        <v>459</v>
      </c>
      <c s="31" t="s">
        <v>2360</v>
      </c>
      <c s="26" t="s">
        <v>93</v>
      </c>
      <c s="32" t="s">
        <v>2795</v>
      </c>
      <c s="33" t="s">
        <v>126</v>
      </c>
      <c s="34">
        <v>1.56</v>
      </c>
      <c s="35">
        <v>0</v>
      </c>
      <c s="36">
        <f>ROUND(ROUND(H207,2)*ROUND(G207,3),2)</f>
      </c>
      <c s="33" t="s">
        <v>56</v>
      </c>
      <c r="O207">
        <f>(I207*21)/100</f>
      </c>
      <c t="s">
        <v>26</v>
      </c>
    </row>
    <row r="208" spans="1:5" ht="165.75">
      <c r="A208" s="37" t="s">
        <v>57</v>
      </c>
      <c r="E208" s="38" t="s">
        <v>2968</v>
      </c>
    </row>
    <row r="209" spans="1:5" ht="12.75">
      <c r="A209" s="39" t="s">
        <v>59</v>
      </c>
      <c r="E209" s="40" t="s">
        <v>2969</v>
      </c>
    </row>
    <row r="210" spans="1:5" ht="76.5">
      <c r="A210" t="s">
        <v>61</v>
      </c>
      <c r="E210" s="38" t="s">
        <v>2364</v>
      </c>
    </row>
    <row r="211" spans="1:16" ht="12.75">
      <c r="A211" s="26" t="s">
        <v>51</v>
      </c>
      <c s="31" t="s">
        <v>464</v>
      </c>
      <c s="31" t="s">
        <v>2368</v>
      </c>
      <c s="26" t="s">
        <v>53</v>
      </c>
      <c s="32" t="s">
        <v>2369</v>
      </c>
      <c s="33" t="s">
        <v>126</v>
      </c>
      <c s="34">
        <v>8.64</v>
      </c>
      <c s="35">
        <v>0</v>
      </c>
      <c s="36">
        <f>ROUND(ROUND(H211,2)*ROUND(G211,3),2)</f>
      </c>
      <c s="33" t="s">
        <v>56</v>
      </c>
      <c r="O211">
        <f>(I211*21)/100</f>
      </c>
      <c t="s">
        <v>26</v>
      </c>
    </row>
    <row r="212" spans="1:5" ht="140.25">
      <c r="A212" s="37" t="s">
        <v>57</v>
      </c>
      <c r="E212" s="38" t="s">
        <v>2970</v>
      </c>
    </row>
    <row r="213" spans="1:5" ht="12.75">
      <c r="A213" s="39" t="s">
        <v>59</v>
      </c>
      <c r="E213" s="40" t="s">
        <v>2971</v>
      </c>
    </row>
    <row r="214" spans="1:5" ht="63.75">
      <c r="A214" t="s">
        <v>61</v>
      </c>
      <c r="E214" s="38" t="s">
        <v>2372</v>
      </c>
    </row>
    <row r="215" spans="1:16" ht="12.75">
      <c r="A215" s="26" t="s">
        <v>51</v>
      </c>
      <c s="31" t="s">
        <v>470</v>
      </c>
      <c s="31" t="s">
        <v>2368</v>
      </c>
      <c s="26" t="s">
        <v>32</v>
      </c>
      <c s="32" t="s">
        <v>2369</v>
      </c>
      <c s="33" t="s">
        <v>126</v>
      </c>
      <c s="34">
        <v>3.6</v>
      </c>
      <c s="35">
        <v>0</v>
      </c>
      <c s="36">
        <f>ROUND(ROUND(H215,2)*ROUND(G215,3),2)</f>
      </c>
      <c s="33" t="s">
        <v>56</v>
      </c>
      <c r="O215">
        <f>(I215*21)/100</f>
      </c>
      <c t="s">
        <v>26</v>
      </c>
    </row>
    <row r="216" spans="1:5" ht="140.25">
      <c r="A216" s="37" t="s">
        <v>57</v>
      </c>
      <c r="E216" s="38" t="s">
        <v>2972</v>
      </c>
    </row>
    <row r="217" spans="1:5" ht="12.75">
      <c r="A217" s="39" t="s">
        <v>59</v>
      </c>
      <c r="E217" s="40" t="s">
        <v>2973</v>
      </c>
    </row>
    <row r="218" spans="1:5" ht="63.75">
      <c r="A218" t="s">
        <v>61</v>
      </c>
      <c r="E218" s="38" t="s">
        <v>2372</v>
      </c>
    </row>
    <row r="219" spans="1:16" ht="12.75">
      <c r="A219" s="26" t="s">
        <v>51</v>
      </c>
      <c s="31" t="s">
        <v>477</v>
      </c>
      <c s="31" t="s">
        <v>2375</v>
      </c>
      <c s="26" t="s">
        <v>53</v>
      </c>
      <c s="32" t="s">
        <v>2376</v>
      </c>
      <c s="33" t="s">
        <v>126</v>
      </c>
      <c s="34">
        <v>17</v>
      </c>
      <c s="35">
        <v>0</v>
      </c>
      <c s="36">
        <f>ROUND(ROUND(H219,2)*ROUND(G219,3),2)</f>
      </c>
      <c s="33" t="s">
        <v>56</v>
      </c>
      <c r="O219">
        <f>(I219*21)/100</f>
      </c>
      <c t="s">
        <v>26</v>
      </c>
    </row>
    <row r="220" spans="1:5" ht="63.75">
      <c r="A220" s="37" t="s">
        <v>57</v>
      </c>
      <c r="E220" s="38" t="s">
        <v>2974</v>
      </c>
    </row>
    <row r="221" spans="1:5" ht="12.75">
      <c r="A221" s="39" t="s">
        <v>59</v>
      </c>
      <c r="E221" s="40" t="s">
        <v>2975</v>
      </c>
    </row>
    <row r="222" spans="1:5" ht="63.75">
      <c r="A222" t="s">
        <v>61</v>
      </c>
      <c r="E222" s="38" t="s">
        <v>521</v>
      </c>
    </row>
    <row r="223" spans="1:16" ht="12.75">
      <c r="A223" s="26" t="s">
        <v>51</v>
      </c>
      <c s="31" t="s">
        <v>480</v>
      </c>
      <c s="31" t="s">
        <v>542</v>
      </c>
      <c s="26" t="s">
        <v>53</v>
      </c>
      <c s="32" t="s">
        <v>543</v>
      </c>
      <c s="33" t="s">
        <v>126</v>
      </c>
      <c s="34">
        <v>19.4</v>
      </c>
      <c s="35">
        <v>0</v>
      </c>
      <c s="36">
        <f>ROUND(ROUND(H223,2)*ROUND(G223,3),2)</f>
      </c>
      <c s="33" t="s">
        <v>56</v>
      </c>
      <c r="O223">
        <f>(I223*21)/100</f>
      </c>
      <c t="s">
        <v>26</v>
      </c>
    </row>
    <row r="224" spans="1:5" ht="76.5">
      <c r="A224" s="37" t="s">
        <v>57</v>
      </c>
      <c r="E224" s="38" t="s">
        <v>2976</v>
      </c>
    </row>
    <row r="225" spans="1:5" ht="12.75">
      <c r="A225" s="39" t="s">
        <v>59</v>
      </c>
      <c r="E225" s="40" t="s">
        <v>2920</v>
      </c>
    </row>
    <row r="226" spans="1:5" ht="76.5">
      <c r="A226" t="s">
        <v>61</v>
      </c>
      <c r="E226" s="38" t="s">
        <v>540</v>
      </c>
    </row>
    <row r="227" spans="1:16" ht="12.75">
      <c r="A227" s="26" t="s">
        <v>51</v>
      </c>
      <c s="31" t="s">
        <v>485</v>
      </c>
      <c s="31" t="s">
        <v>600</v>
      </c>
      <c s="26" t="s">
        <v>53</v>
      </c>
      <c s="32" t="s">
        <v>601</v>
      </c>
      <c s="33" t="s">
        <v>113</v>
      </c>
      <c s="34">
        <v>0.6</v>
      </c>
      <c s="35">
        <v>0</v>
      </c>
      <c s="36">
        <f>ROUND(ROUND(H227,2)*ROUND(G227,3),2)</f>
      </c>
      <c s="33" t="s">
        <v>56</v>
      </c>
      <c r="O227">
        <f>(I227*21)/100</f>
      </c>
      <c t="s">
        <v>26</v>
      </c>
    </row>
    <row r="228" spans="1:5" ht="76.5">
      <c r="A228" s="37" t="s">
        <v>57</v>
      </c>
      <c r="E228" s="38" t="s">
        <v>2977</v>
      </c>
    </row>
    <row r="229" spans="1:5" ht="12.75">
      <c r="A229" s="39" t="s">
        <v>59</v>
      </c>
      <c r="E229" s="40" t="s">
        <v>2978</v>
      </c>
    </row>
    <row r="230" spans="1:5" ht="114.75">
      <c r="A230" t="s">
        <v>61</v>
      </c>
      <c r="E230" s="38" t="s">
        <v>604</v>
      </c>
    </row>
    <row r="231" spans="1:16" ht="12.75">
      <c r="A231" s="26" t="s">
        <v>51</v>
      </c>
      <c s="31" t="s">
        <v>489</v>
      </c>
      <c s="31" t="s">
        <v>600</v>
      </c>
      <c s="26" t="s">
        <v>32</v>
      </c>
      <c s="32" t="s">
        <v>601</v>
      </c>
      <c s="33" t="s">
        <v>113</v>
      </c>
      <c s="34">
        <v>1.44</v>
      </c>
      <c s="35">
        <v>0</v>
      </c>
      <c s="36">
        <f>ROUND(ROUND(H231,2)*ROUND(G231,3),2)</f>
      </c>
      <c s="33" t="s">
        <v>56</v>
      </c>
      <c r="O231">
        <f>(I231*21)/100</f>
      </c>
      <c t="s">
        <v>26</v>
      </c>
    </row>
    <row r="232" spans="1:5" ht="76.5">
      <c r="A232" s="37" t="s">
        <v>57</v>
      </c>
      <c r="E232" s="38" t="s">
        <v>2979</v>
      </c>
    </row>
    <row r="233" spans="1:5" ht="12.75">
      <c r="A233" s="39" t="s">
        <v>59</v>
      </c>
      <c r="E233" s="40" t="s">
        <v>2980</v>
      </c>
    </row>
    <row r="234" spans="1:5" ht="114.75">
      <c r="A234" t="s">
        <v>61</v>
      </c>
      <c r="E234" s="38" t="s">
        <v>604</v>
      </c>
    </row>
    <row r="235" spans="1:16" ht="12.75">
      <c r="A235" s="26" t="s">
        <v>51</v>
      </c>
      <c s="31" t="s">
        <v>491</v>
      </c>
      <c s="31" t="s">
        <v>2388</v>
      </c>
      <c s="26" t="s">
        <v>53</v>
      </c>
      <c s="32" t="s">
        <v>2389</v>
      </c>
      <c s="33" t="s">
        <v>72</v>
      </c>
      <c s="34">
        <v>1</v>
      </c>
      <c s="35">
        <v>0</v>
      </c>
      <c s="36">
        <f>ROUND(ROUND(H235,2)*ROUND(G235,3),2)</f>
      </c>
      <c s="33" t="s">
        <v>56</v>
      </c>
      <c r="O235">
        <f>(I235*21)/100</f>
      </c>
      <c t="s">
        <v>26</v>
      </c>
    </row>
    <row r="236" spans="1:5" ht="165.75">
      <c r="A236" s="37" t="s">
        <v>57</v>
      </c>
      <c r="E236" s="38" t="s">
        <v>2981</v>
      </c>
    </row>
    <row r="237" spans="1:5" ht="12.75">
      <c r="A237" s="39" t="s">
        <v>59</v>
      </c>
      <c r="E237" s="40" t="s">
        <v>254</v>
      </c>
    </row>
    <row r="238" spans="1:5" ht="102">
      <c r="A238" t="s">
        <v>61</v>
      </c>
      <c r="E238" s="38" t="s">
        <v>786</v>
      </c>
    </row>
    <row r="239" spans="1:16" ht="12.75">
      <c r="A239" s="26" t="s">
        <v>51</v>
      </c>
      <c s="31" t="s">
        <v>496</v>
      </c>
      <c s="31" t="s">
        <v>2392</v>
      </c>
      <c s="26" t="s">
        <v>53</v>
      </c>
      <c s="32" t="s">
        <v>2393</v>
      </c>
      <c s="33" t="s">
        <v>126</v>
      </c>
      <c s="34">
        <v>10</v>
      </c>
      <c s="35">
        <v>0</v>
      </c>
      <c s="36">
        <f>ROUND(ROUND(H239,2)*ROUND(G239,3),2)</f>
      </c>
      <c s="33" t="s">
        <v>56</v>
      </c>
      <c r="O239">
        <f>(I239*21)/100</f>
      </c>
      <c t="s">
        <v>26</v>
      </c>
    </row>
    <row r="240" spans="1:5" ht="63.75">
      <c r="A240" s="37" t="s">
        <v>57</v>
      </c>
      <c r="E240" s="38" t="s">
        <v>2982</v>
      </c>
    </row>
    <row r="241" spans="1:5" ht="12.75">
      <c r="A241" s="39" t="s">
        <v>59</v>
      </c>
      <c r="E241" s="40" t="s">
        <v>2983</v>
      </c>
    </row>
    <row r="242" spans="1:5" ht="89.25">
      <c r="A242" t="s">
        <v>61</v>
      </c>
      <c r="E242" s="38" t="s">
        <v>619</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2.xml><?xml version="1.0" encoding="utf-8"?>
<worksheet xmlns="http://schemas.openxmlformats.org/spreadsheetml/2006/main" xmlns:r="http://schemas.openxmlformats.org/officeDocument/2006/relationships">
  <sheetPr>
    <pageSetUpPr fitToPage="1"/>
  </sheetPr>
  <dimension ref="A1:R30"/>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0+O9+O14</f>
      </c>
      <c t="s">
        <v>25</v>
      </c>
    </row>
    <row r="3" spans="1:16" ht="15" customHeight="1">
      <c r="A3" t="s">
        <v>11</v>
      </c>
      <c s="12" t="s">
        <v>13</v>
      </c>
      <c s="13" t="s">
        <v>14</v>
      </c>
      <c s="1"/>
      <c s="14" t="s">
        <v>15</v>
      </c>
      <c s="1"/>
      <c s="9"/>
      <c s="8" t="s">
        <v>27</v>
      </c>
      <c s="44">
        <f>0+I9+I14</f>
      </c>
      <c s="10"/>
      <c r="O3" t="s">
        <v>22</v>
      </c>
      <c t="s">
        <v>26</v>
      </c>
    </row>
    <row r="4" spans="1:16" ht="15" customHeight="1">
      <c r="A4" t="s">
        <v>16</v>
      </c>
      <c s="12" t="s">
        <v>17</v>
      </c>
      <c s="13" t="s">
        <v>18</v>
      </c>
      <c s="1"/>
      <c s="14" t="s">
        <v>19</v>
      </c>
      <c s="1"/>
      <c s="1"/>
      <c s="11"/>
      <c s="11"/>
      <c s="1"/>
      <c r="O4" t="s">
        <v>23</v>
      </c>
      <c t="s">
        <v>26</v>
      </c>
    </row>
    <row r="5" spans="1:16" ht="12.75" customHeight="1">
      <c r="A5" t="s">
        <v>20</v>
      </c>
      <c s="16" t="s">
        <v>21</v>
      </c>
      <c s="17" t="s">
        <v>27</v>
      </c>
      <c s="6"/>
      <c s="18" t="s">
        <v>28</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f>
      </c>
      <c>
        <f>0+O10</f>
      </c>
    </row>
    <row r="10" spans="1:16" ht="25.5">
      <c r="A10" s="26" t="s">
        <v>51</v>
      </c>
      <c s="31" t="s">
        <v>32</v>
      </c>
      <c s="31" t="s">
        <v>52</v>
      </c>
      <c s="26" t="s">
        <v>53</v>
      </c>
      <c s="32" t="s">
        <v>54</v>
      </c>
      <c s="33" t="s">
        <v>55</v>
      </c>
      <c s="34">
        <v>27.8</v>
      </c>
      <c s="35">
        <v>0</v>
      </c>
      <c s="36">
        <f>ROUND(ROUND(H10,2)*ROUND(G10,3),2)</f>
      </c>
      <c s="33" t="s">
        <v>56</v>
      </c>
      <c r="O10">
        <f>(I10*21)/100</f>
      </c>
      <c t="s">
        <v>26</v>
      </c>
    </row>
    <row r="11" spans="1:5" ht="216.75">
      <c r="A11" s="37" t="s">
        <v>57</v>
      </c>
      <c r="E11" s="38" t="s">
        <v>58</v>
      </c>
    </row>
    <row r="12" spans="1:5" ht="63.75">
      <c r="A12" s="39" t="s">
        <v>59</v>
      </c>
      <c r="E12" s="40" t="s">
        <v>60</v>
      </c>
    </row>
    <row r="13" spans="1:5" ht="140.25">
      <c r="A13" t="s">
        <v>61</v>
      </c>
      <c r="E13" s="38" t="s">
        <v>62</v>
      </c>
    </row>
    <row r="14" spans="1:18" ht="12.75" customHeight="1">
      <c r="A14" s="6" t="s">
        <v>49</v>
      </c>
      <c s="6"/>
      <c s="42" t="s">
        <v>32</v>
      </c>
      <c s="6"/>
      <c s="29" t="s">
        <v>63</v>
      </c>
      <c s="6"/>
      <c s="6"/>
      <c s="6"/>
      <c s="43">
        <f>0+Q14</f>
      </c>
      <c s="6"/>
      <c r="O14">
        <f>0+R14</f>
      </c>
      <c r="Q14">
        <f>0+I15+I19+I23+I27</f>
      </c>
      <c>
        <f>0+O15+O19+O23+O27</f>
      </c>
    </row>
    <row r="15" spans="1:16" ht="12.75">
      <c r="A15" s="26" t="s">
        <v>51</v>
      </c>
      <c s="31" t="s">
        <v>26</v>
      </c>
      <c s="31" t="s">
        <v>64</v>
      </c>
      <c s="26" t="s">
        <v>53</v>
      </c>
      <c s="32" t="s">
        <v>65</v>
      </c>
      <c s="33" t="s">
        <v>66</v>
      </c>
      <c s="34">
        <v>70</v>
      </c>
      <c s="35">
        <v>0</v>
      </c>
      <c s="36">
        <f>ROUND(ROUND(H15,2)*ROUND(G15,3),2)</f>
      </c>
      <c s="33" t="s">
        <v>56</v>
      </c>
      <c r="O15">
        <f>(I15*21)/100</f>
      </c>
      <c t="s">
        <v>26</v>
      </c>
    </row>
    <row r="16" spans="1:5" ht="76.5">
      <c r="A16" s="37" t="s">
        <v>57</v>
      </c>
      <c r="E16" s="38" t="s">
        <v>67</v>
      </c>
    </row>
    <row r="17" spans="1:5" ht="12.75">
      <c r="A17" s="39" t="s">
        <v>59</v>
      </c>
      <c r="E17" s="40" t="s">
        <v>68</v>
      </c>
    </row>
    <row r="18" spans="1:5" ht="76.5">
      <c r="A18" t="s">
        <v>61</v>
      </c>
      <c r="E18" s="38" t="s">
        <v>69</v>
      </c>
    </row>
    <row r="19" spans="1:16" ht="25.5">
      <c r="A19" s="26" t="s">
        <v>51</v>
      </c>
      <c s="31" t="s">
        <v>25</v>
      </c>
      <c s="31" t="s">
        <v>70</v>
      </c>
      <c s="26" t="s">
        <v>53</v>
      </c>
      <c s="32" t="s">
        <v>71</v>
      </c>
      <c s="33" t="s">
        <v>72</v>
      </c>
      <c s="34">
        <v>3</v>
      </c>
      <c s="35">
        <v>0</v>
      </c>
      <c s="36">
        <f>ROUND(ROUND(H19,2)*ROUND(G19,3),2)</f>
      </c>
      <c s="33" t="s">
        <v>56</v>
      </c>
      <c r="O19">
        <f>(I19*21)/100</f>
      </c>
      <c t="s">
        <v>26</v>
      </c>
    </row>
    <row r="20" spans="1:5" ht="76.5">
      <c r="A20" s="37" t="s">
        <v>57</v>
      </c>
      <c r="E20" s="38" t="s">
        <v>73</v>
      </c>
    </row>
    <row r="21" spans="1:5" ht="12.75">
      <c r="A21" s="39" t="s">
        <v>59</v>
      </c>
      <c r="E21" s="40" t="s">
        <v>74</v>
      </c>
    </row>
    <row r="22" spans="1:5" ht="191.25">
      <c r="A22" t="s">
        <v>61</v>
      </c>
      <c r="E22" s="38" t="s">
        <v>75</v>
      </c>
    </row>
    <row r="23" spans="1:16" ht="25.5">
      <c r="A23" s="26" t="s">
        <v>51</v>
      </c>
      <c s="31" t="s">
        <v>36</v>
      </c>
      <c s="31" t="s">
        <v>70</v>
      </c>
      <c s="26" t="s">
        <v>32</v>
      </c>
      <c s="32" t="s">
        <v>71</v>
      </c>
      <c s="33" t="s">
        <v>72</v>
      </c>
      <c s="34">
        <v>10</v>
      </c>
      <c s="35">
        <v>0</v>
      </c>
      <c s="36">
        <f>ROUND(ROUND(H23,2)*ROUND(G23,3),2)</f>
      </c>
      <c s="33" t="s">
        <v>56</v>
      </c>
      <c r="O23">
        <f>(I23*21)/100</f>
      </c>
      <c t="s">
        <v>26</v>
      </c>
    </row>
    <row r="24" spans="1:5" ht="76.5">
      <c r="A24" s="37" t="s">
        <v>57</v>
      </c>
      <c r="E24" s="38" t="s">
        <v>76</v>
      </c>
    </row>
    <row r="25" spans="1:5" ht="12.75">
      <c r="A25" s="39" t="s">
        <v>59</v>
      </c>
      <c r="E25" s="40" t="s">
        <v>77</v>
      </c>
    </row>
    <row r="26" spans="1:5" ht="191.25">
      <c r="A26" t="s">
        <v>61</v>
      </c>
      <c r="E26" s="38" t="s">
        <v>75</v>
      </c>
    </row>
    <row r="27" spans="1:16" ht="12.75">
      <c r="A27" s="26" t="s">
        <v>51</v>
      </c>
      <c s="31" t="s">
        <v>38</v>
      </c>
      <c s="31" t="s">
        <v>78</v>
      </c>
      <c s="26" t="s">
        <v>53</v>
      </c>
      <c s="32" t="s">
        <v>79</v>
      </c>
      <c s="33" t="s">
        <v>72</v>
      </c>
      <c s="34">
        <v>8</v>
      </c>
      <c s="35">
        <v>0</v>
      </c>
      <c s="36">
        <f>ROUND(ROUND(H27,2)*ROUND(G27,3),2)</f>
      </c>
      <c s="33" t="s">
        <v>56</v>
      </c>
      <c r="O27">
        <f>(I27*21)/100</f>
      </c>
      <c t="s">
        <v>26</v>
      </c>
    </row>
    <row r="28" spans="1:5" ht="38.25">
      <c r="A28" s="37" t="s">
        <v>57</v>
      </c>
      <c r="E28" s="38" t="s">
        <v>80</v>
      </c>
    </row>
    <row r="29" spans="1:5" ht="12.75">
      <c r="A29" s="39" t="s">
        <v>59</v>
      </c>
      <c r="E29" s="40" t="s">
        <v>81</v>
      </c>
    </row>
    <row r="30" spans="1:5" ht="127.5">
      <c r="A30" t="s">
        <v>61</v>
      </c>
      <c r="E30" s="38" t="s">
        <v>82</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0.xml><?xml version="1.0" encoding="utf-8"?>
<worksheet xmlns="http://schemas.openxmlformats.org/spreadsheetml/2006/main" xmlns:r="http://schemas.openxmlformats.org/officeDocument/2006/relationships">
  <sheetPr>
    <pageSetUpPr fitToPage="1"/>
  </sheetPr>
  <dimension ref="A1:R85"/>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0+O9+O18+O27+O32+O37</f>
      </c>
      <c t="s">
        <v>25</v>
      </c>
    </row>
    <row r="3" spans="1:16" ht="15" customHeight="1">
      <c r="A3" t="s">
        <v>11</v>
      </c>
      <c s="12" t="s">
        <v>13</v>
      </c>
      <c s="13" t="s">
        <v>14</v>
      </c>
      <c s="1"/>
      <c s="14" t="s">
        <v>15</v>
      </c>
      <c s="1"/>
      <c s="9"/>
      <c s="8" t="s">
        <v>2986</v>
      </c>
      <c s="44">
        <f>0+I9+I18+I27+I32+I37</f>
      </c>
      <c s="10"/>
      <c r="O3" t="s">
        <v>22</v>
      </c>
      <c t="s">
        <v>26</v>
      </c>
    </row>
    <row r="4" spans="1:16" ht="15" customHeight="1">
      <c r="A4" t="s">
        <v>16</v>
      </c>
      <c s="12" t="s">
        <v>17</v>
      </c>
      <c s="13" t="s">
        <v>2984</v>
      </c>
      <c s="1"/>
      <c s="14" t="s">
        <v>2985</v>
      </c>
      <c s="1"/>
      <c s="1"/>
      <c s="11"/>
      <c s="11"/>
      <c s="1"/>
      <c r="O4" t="s">
        <v>23</v>
      </c>
      <c t="s">
        <v>26</v>
      </c>
    </row>
    <row r="5" spans="1:16" ht="12.75" customHeight="1">
      <c r="A5" t="s">
        <v>20</v>
      </c>
      <c s="16" t="s">
        <v>21</v>
      </c>
      <c s="17" t="s">
        <v>2986</v>
      </c>
      <c s="6"/>
      <c s="18" t="s">
        <v>2987</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f>
      </c>
      <c>
        <f>0+O10+O14</f>
      </c>
    </row>
    <row r="10" spans="1:16" ht="25.5">
      <c r="A10" s="26" t="s">
        <v>51</v>
      </c>
      <c s="31" t="s">
        <v>32</v>
      </c>
      <c s="31" t="s">
        <v>86</v>
      </c>
      <c s="26" t="s">
        <v>53</v>
      </c>
      <c s="32" t="s">
        <v>87</v>
      </c>
      <c s="33" t="s">
        <v>55</v>
      </c>
      <c s="34">
        <v>0.64</v>
      </c>
      <c s="35">
        <v>0</v>
      </c>
      <c s="36">
        <f>ROUND(ROUND(H10,2)*ROUND(G10,3),2)</f>
      </c>
      <c s="33" t="s">
        <v>56</v>
      </c>
      <c r="O10">
        <f>(I10*21)/100</f>
      </c>
      <c t="s">
        <v>26</v>
      </c>
    </row>
    <row r="11" spans="1:5" ht="153">
      <c r="A11" s="37" t="s">
        <v>57</v>
      </c>
      <c r="E11" s="38" t="s">
        <v>2989</v>
      </c>
    </row>
    <row r="12" spans="1:5" ht="12.75">
      <c r="A12" s="39" t="s">
        <v>59</v>
      </c>
      <c r="E12" s="40" t="s">
        <v>2990</v>
      </c>
    </row>
    <row r="13" spans="1:5" ht="140.25">
      <c r="A13" t="s">
        <v>61</v>
      </c>
      <c r="E13" s="38" t="s">
        <v>62</v>
      </c>
    </row>
    <row r="14" spans="1:16" ht="25.5">
      <c r="A14" s="26" t="s">
        <v>51</v>
      </c>
      <c s="31" t="s">
        <v>26</v>
      </c>
      <c s="31" t="s">
        <v>233</v>
      </c>
      <c s="26" t="s">
        <v>53</v>
      </c>
      <c s="32" t="s">
        <v>234</v>
      </c>
      <c s="33" t="s">
        <v>55</v>
      </c>
      <c s="34">
        <v>1.178</v>
      </c>
      <c s="35">
        <v>0</v>
      </c>
      <c s="36">
        <f>ROUND(ROUND(H14,2)*ROUND(G14,3),2)</f>
      </c>
      <c s="33" t="s">
        <v>56</v>
      </c>
      <c r="O14">
        <f>(I14*21)/100</f>
      </c>
      <c t="s">
        <v>26</v>
      </c>
    </row>
    <row r="15" spans="1:5" ht="76.5">
      <c r="A15" s="37" t="s">
        <v>57</v>
      </c>
      <c r="E15" s="38" t="s">
        <v>2991</v>
      </c>
    </row>
    <row r="16" spans="1:5" ht="12.75">
      <c r="A16" s="39" t="s">
        <v>59</v>
      </c>
      <c r="E16" s="40" t="s">
        <v>2992</v>
      </c>
    </row>
    <row r="17" spans="1:5" ht="140.25">
      <c r="A17" t="s">
        <v>61</v>
      </c>
      <c r="E17" s="38" t="s">
        <v>62</v>
      </c>
    </row>
    <row r="18" spans="1:18" ht="12.75" customHeight="1">
      <c r="A18" s="6" t="s">
        <v>49</v>
      </c>
      <c s="6"/>
      <c s="42" t="s">
        <v>32</v>
      </c>
      <c s="6"/>
      <c s="29" t="s">
        <v>63</v>
      </c>
      <c s="6"/>
      <c s="6"/>
      <c s="6"/>
      <c s="43">
        <f>0+Q18</f>
      </c>
      <c s="6"/>
      <c r="O18">
        <f>0+R18</f>
      </c>
      <c r="Q18">
        <f>0+I19+I23</f>
      </c>
      <c>
        <f>0+O19+O23</f>
      </c>
    </row>
    <row r="19" spans="1:16" ht="12.75">
      <c r="A19" s="26" t="s">
        <v>51</v>
      </c>
      <c s="31" t="s">
        <v>25</v>
      </c>
      <c s="31" t="s">
        <v>160</v>
      </c>
      <c s="26" t="s">
        <v>53</v>
      </c>
      <c s="32" t="s">
        <v>161</v>
      </c>
      <c s="33" t="s">
        <v>113</v>
      </c>
      <c s="34">
        <v>0.32</v>
      </c>
      <c s="35">
        <v>0</v>
      </c>
      <c s="36">
        <f>ROUND(ROUND(H19,2)*ROUND(G19,3),2)</f>
      </c>
      <c s="33" t="s">
        <v>56</v>
      </c>
      <c r="O19">
        <f>(I19*21)/100</f>
      </c>
      <c t="s">
        <v>26</v>
      </c>
    </row>
    <row r="20" spans="1:5" ht="63.75">
      <c r="A20" s="37" t="s">
        <v>57</v>
      </c>
      <c r="E20" s="38" t="s">
        <v>2993</v>
      </c>
    </row>
    <row r="21" spans="1:5" ht="12.75">
      <c r="A21" s="39" t="s">
        <v>59</v>
      </c>
      <c r="E21" s="40" t="s">
        <v>2994</v>
      </c>
    </row>
    <row r="22" spans="1:5" ht="344.25">
      <c r="A22" t="s">
        <v>61</v>
      </c>
      <c r="E22" s="38" t="s">
        <v>163</v>
      </c>
    </row>
    <row r="23" spans="1:16" ht="12.75">
      <c r="A23" s="26" t="s">
        <v>51</v>
      </c>
      <c s="31" t="s">
        <v>36</v>
      </c>
      <c s="31" t="s">
        <v>111</v>
      </c>
      <c s="26" t="s">
        <v>53</v>
      </c>
      <c s="32" t="s">
        <v>112</v>
      </c>
      <c s="33" t="s">
        <v>113</v>
      </c>
      <c s="34">
        <v>0.32</v>
      </c>
      <c s="35">
        <v>0</v>
      </c>
      <c s="36">
        <f>ROUND(ROUND(H23,2)*ROUND(G23,3),2)</f>
      </c>
      <c s="33" t="s">
        <v>56</v>
      </c>
      <c r="O23">
        <f>(I23*21)/100</f>
      </c>
      <c t="s">
        <v>26</v>
      </c>
    </row>
    <row r="24" spans="1:5" ht="76.5">
      <c r="A24" s="37" t="s">
        <v>57</v>
      </c>
      <c r="E24" s="38" t="s">
        <v>2995</v>
      </c>
    </row>
    <row r="25" spans="1:5" ht="12.75">
      <c r="A25" s="39" t="s">
        <v>59</v>
      </c>
      <c r="E25" s="40" t="s">
        <v>2994</v>
      </c>
    </row>
    <row r="26" spans="1:5" ht="293.25">
      <c r="A26" t="s">
        <v>61</v>
      </c>
      <c r="E26" s="38" t="s">
        <v>116</v>
      </c>
    </row>
    <row r="27" spans="1:18" ht="12.75" customHeight="1">
      <c r="A27" s="6" t="s">
        <v>49</v>
      </c>
      <c s="6"/>
      <c s="42" t="s">
        <v>36</v>
      </c>
      <c s="6"/>
      <c s="29" t="s">
        <v>676</v>
      </c>
      <c s="6"/>
      <c s="6"/>
      <c s="6"/>
      <c s="43">
        <f>0+Q27</f>
      </c>
      <c s="6"/>
      <c r="O27">
        <f>0+R27</f>
      </c>
      <c r="Q27">
        <f>0+I28</f>
      </c>
      <c>
        <f>0+O28</f>
      </c>
    </row>
    <row r="28" spans="1:16" ht="12.75">
      <c r="A28" s="26" t="s">
        <v>51</v>
      </c>
      <c s="31" t="s">
        <v>38</v>
      </c>
      <c s="31" t="s">
        <v>839</v>
      </c>
      <c s="26" t="s">
        <v>53</v>
      </c>
      <c s="32" t="s">
        <v>840</v>
      </c>
      <c s="33" t="s">
        <v>113</v>
      </c>
      <c s="34">
        <v>0.256</v>
      </c>
      <c s="35">
        <v>0</v>
      </c>
      <c s="36">
        <f>ROUND(ROUND(H28,2)*ROUND(G28,3),2)</f>
      </c>
      <c s="33" t="s">
        <v>56</v>
      </c>
      <c r="O28">
        <f>(I28*21)/100</f>
      </c>
      <c t="s">
        <v>26</v>
      </c>
    </row>
    <row r="29" spans="1:5" ht="63.75">
      <c r="A29" s="37" t="s">
        <v>57</v>
      </c>
      <c r="E29" s="38" t="s">
        <v>2996</v>
      </c>
    </row>
    <row r="30" spans="1:5" ht="12.75">
      <c r="A30" s="39" t="s">
        <v>59</v>
      </c>
      <c r="E30" s="40" t="s">
        <v>2997</v>
      </c>
    </row>
    <row r="31" spans="1:5" ht="318.75">
      <c r="A31" t="s">
        <v>61</v>
      </c>
      <c r="E31" s="38" t="s">
        <v>843</v>
      </c>
    </row>
    <row r="32" spans="1:18" ht="12.75" customHeight="1">
      <c r="A32" s="6" t="s">
        <v>49</v>
      </c>
      <c s="6"/>
      <c s="42" t="s">
        <v>110</v>
      </c>
      <c s="6"/>
      <c s="29" t="s">
        <v>463</v>
      </c>
      <c s="6"/>
      <c s="6"/>
      <c s="6"/>
      <c s="43">
        <f>0+Q32</f>
      </c>
      <c s="6"/>
      <c r="O32">
        <f>0+R32</f>
      </c>
      <c r="Q32">
        <f>0+I33</f>
      </c>
      <c>
        <f>0+O33</f>
      </c>
    </row>
    <row r="33" spans="1:16" ht="12.75">
      <c r="A33" s="26" t="s">
        <v>51</v>
      </c>
      <c s="31" t="s">
        <v>40</v>
      </c>
      <c s="31" t="s">
        <v>2998</v>
      </c>
      <c s="26" t="s">
        <v>53</v>
      </c>
      <c s="32" t="s">
        <v>2999</v>
      </c>
      <c s="33" t="s">
        <v>72</v>
      </c>
      <c s="34">
        <v>4</v>
      </c>
      <c s="35">
        <v>0</v>
      </c>
      <c s="36">
        <f>ROUND(ROUND(H33,2)*ROUND(G33,3),2)</f>
      </c>
      <c s="33" t="s">
        <v>56</v>
      </c>
      <c r="O33">
        <f>(I33*21)/100</f>
      </c>
      <c t="s">
        <v>26</v>
      </c>
    </row>
    <row r="34" spans="1:5" ht="76.5">
      <c r="A34" s="37" t="s">
        <v>57</v>
      </c>
      <c r="E34" s="38" t="s">
        <v>3000</v>
      </c>
    </row>
    <row r="35" spans="1:5" ht="12.75">
      <c r="A35" s="39" t="s">
        <v>59</v>
      </c>
      <c r="E35" s="40" t="s">
        <v>263</v>
      </c>
    </row>
    <row r="36" spans="1:5" ht="114.75">
      <c r="A36" t="s">
        <v>61</v>
      </c>
      <c r="E36" s="38" t="s">
        <v>3001</v>
      </c>
    </row>
    <row r="37" spans="1:18" ht="12.75" customHeight="1">
      <c r="A37" s="6" t="s">
        <v>49</v>
      </c>
      <c s="6"/>
      <c s="42" t="s">
        <v>43</v>
      </c>
      <c s="6"/>
      <c s="29" t="s">
        <v>123</v>
      </c>
      <c s="6"/>
      <c s="6"/>
      <c s="6"/>
      <c s="43">
        <f>0+Q37</f>
      </c>
      <c s="6"/>
      <c r="O37">
        <f>0+R37</f>
      </c>
      <c r="Q37">
        <f>0+I38+I42+I46+I50+I54+I58+I62+I66+I70+I74+I78+I82</f>
      </c>
      <c>
        <f>0+O38+O42+O46+O50+O54+O58+O62+O66+O70+O74+O78+O82</f>
      </c>
    </row>
    <row r="38" spans="1:16" ht="25.5">
      <c r="A38" s="26" t="s">
        <v>51</v>
      </c>
      <c s="31" t="s">
        <v>110</v>
      </c>
      <c s="31" t="s">
        <v>3002</v>
      </c>
      <c s="26" t="s">
        <v>53</v>
      </c>
      <c s="32" t="s">
        <v>3003</v>
      </c>
      <c s="33" t="s">
        <v>72</v>
      </c>
      <c s="34">
        <v>2</v>
      </c>
      <c s="35">
        <v>0</v>
      </c>
      <c s="36">
        <f>ROUND(ROUND(H38,2)*ROUND(G38,3),2)</f>
      </c>
      <c s="33" t="s">
        <v>56</v>
      </c>
      <c r="O38">
        <f>(I38*21)/100</f>
      </c>
      <c t="s">
        <v>26</v>
      </c>
    </row>
    <row r="39" spans="1:5" ht="76.5">
      <c r="A39" s="37" t="s">
        <v>57</v>
      </c>
      <c r="E39" s="38" t="s">
        <v>3004</v>
      </c>
    </row>
    <row r="40" spans="1:5" ht="12.75">
      <c r="A40" s="39" t="s">
        <v>59</v>
      </c>
      <c r="E40" s="40" t="s">
        <v>872</v>
      </c>
    </row>
    <row r="41" spans="1:5" ht="51">
      <c r="A41" t="s">
        <v>61</v>
      </c>
      <c r="E41" s="38" t="s">
        <v>3005</v>
      </c>
    </row>
    <row r="42" spans="1:16" ht="12.75">
      <c r="A42" s="26" t="s">
        <v>51</v>
      </c>
      <c s="31" t="s">
        <v>117</v>
      </c>
      <c s="31" t="s">
        <v>3006</v>
      </c>
      <c s="26" t="s">
        <v>53</v>
      </c>
      <c s="32" t="s">
        <v>3007</v>
      </c>
      <c s="33" t="s">
        <v>72</v>
      </c>
      <c s="34">
        <v>2</v>
      </c>
      <c s="35">
        <v>0</v>
      </c>
      <c s="36">
        <f>ROUND(ROUND(H42,2)*ROUND(G42,3),2)</f>
      </c>
      <c s="33" t="s">
        <v>56</v>
      </c>
      <c r="O42">
        <f>(I42*21)/100</f>
      </c>
      <c t="s">
        <v>26</v>
      </c>
    </row>
    <row r="43" spans="1:5" ht="76.5">
      <c r="A43" s="37" t="s">
        <v>57</v>
      </c>
      <c r="E43" s="38" t="s">
        <v>3008</v>
      </c>
    </row>
    <row r="44" spans="1:5" ht="12.75">
      <c r="A44" s="39" t="s">
        <v>59</v>
      </c>
      <c r="E44" s="40" t="s">
        <v>872</v>
      </c>
    </row>
    <row r="45" spans="1:5" ht="51">
      <c r="A45" t="s">
        <v>61</v>
      </c>
      <c r="E45" s="38" t="s">
        <v>134</v>
      </c>
    </row>
    <row r="46" spans="1:16" ht="12.75">
      <c r="A46" s="26" t="s">
        <v>51</v>
      </c>
      <c s="31" t="s">
        <v>43</v>
      </c>
      <c s="31" t="s">
        <v>3009</v>
      </c>
      <c s="26" t="s">
        <v>53</v>
      </c>
      <c s="32" t="s">
        <v>3010</v>
      </c>
      <c s="33" t="s">
        <v>72</v>
      </c>
      <c s="34">
        <v>2</v>
      </c>
      <c s="35">
        <v>0</v>
      </c>
      <c s="36">
        <f>ROUND(ROUND(H46,2)*ROUND(G46,3),2)</f>
      </c>
      <c s="33" t="s">
        <v>56</v>
      </c>
      <c r="O46">
        <f>(I46*21)/100</f>
      </c>
      <c t="s">
        <v>26</v>
      </c>
    </row>
    <row r="47" spans="1:5" ht="63.75">
      <c r="A47" s="37" t="s">
        <v>57</v>
      </c>
      <c r="E47" s="38" t="s">
        <v>3011</v>
      </c>
    </row>
    <row r="48" spans="1:5" ht="12.75">
      <c r="A48" s="39" t="s">
        <v>59</v>
      </c>
      <c r="E48" s="40" t="s">
        <v>872</v>
      </c>
    </row>
    <row r="49" spans="1:5" ht="51">
      <c r="A49" t="s">
        <v>61</v>
      </c>
      <c r="E49" s="38" t="s">
        <v>3005</v>
      </c>
    </row>
    <row r="50" spans="1:16" ht="25.5">
      <c r="A50" s="26" t="s">
        <v>51</v>
      </c>
      <c s="31" t="s">
        <v>45</v>
      </c>
      <c s="31" t="s">
        <v>3012</v>
      </c>
      <c s="26" t="s">
        <v>53</v>
      </c>
      <c s="32" t="s">
        <v>3013</v>
      </c>
      <c s="33" t="s">
        <v>72</v>
      </c>
      <c s="34">
        <v>2</v>
      </c>
      <c s="35">
        <v>0</v>
      </c>
      <c s="36">
        <f>ROUND(ROUND(H50,2)*ROUND(G50,3),2)</f>
      </c>
      <c s="33" t="s">
        <v>56</v>
      </c>
      <c r="O50">
        <f>(I50*21)/100</f>
      </c>
      <c t="s">
        <v>26</v>
      </c>
    </row>
    <row r="51" spans="1:5" ht="89.25">
      <c r="A51" s="37" t="s">
        <v>57</v>
      </c>
      <c r="E51" s="38" t="s">
        <v>3014</v>
      </c>
    </row>
    <row r="52" spans="1:5" ht="12.75">
      <c r="A52" s="39" t="s">
        <v>59</v>
      </c>
      <c r="E52" s="40" t="s">
        <v>872</v>
      </c>
    </row>
    <row r="53" spans="1:5" ht="76.5">
      <c r="A53" t="s">
        <v>61</v>
      </c>
      <c r="E53" s="38" t="s">
        <v>3015</v>
      </c>
    </row>
    <row r="54" spans="1:16" ht="25.5">
      <c r="A54" s="26" t="s">
        <v>51</v>
      </c>
      <c s="31" t="s">
        <v>47</v>
      </c>
      <c s="31" t="s">
        <v>3016</v>
      </c>
      <c s="26" t="s">
        <v>53</v>
      </c>
      <c s="32" t="s">
        <v>3017</v>
      </c>
      <c s="33" t="s">
        <v>66</v>
      </c>
      <c s="34">
        <v>128.5</v>
      </c>
      <c s="35">
        <v>0</v>
      </c>
      <c s="36">
        <f>ROUND(ROUND(H54,2)*ROUND(G54,3),2)</f>
      </c>
      <c s="33" t="s">
        <v>56</v>
      </c>
      <c r="O54">
        <f>(I54*21)/100</f>
      </c>
      <c t="s">
        <v>26</v>
      </c>
    </row>
    <row r="55" spans="1:5" ht="153">
      <c r="A55" s="37" t="s">
        <v>57</v>
      </c>
      <c r="E55" s="38" t="s">
        <v>3018</v>
      </c>
    </row>
    <row r="56" spans="1:5" ht="12.75">
      <c r="A56" s="39" t="s">
        <v>59</v>
      </c>
      <c r="E56" s="40" t="s">
        <v>3019</v>
      </c>
    </row>
    <row r="57" spans="1:5" ht="89.25">
      <c r="A57" t="s">
        <v>61</v>
      </c>
      <c r="E57" s="38" t="s">
        <v>3020</v>
      </c>
    </row>
    <row r="58" spans="1:16" ht="25.5">
      <c r="A58" s="26" t="s">
        <v>51</v>
      </c>
      <c s="31" t="s">
        <v>182</v>
      </c>
      <c s="31" t="s">
        <v>3021</v>
      </c>
      <c s="26" t="s">
        <v>53</v>
      </c>
      <c s="32" t="s">
        <v>3022</v>
      </c>
      <c s="33" t="s">
        <v>66</v>
      </c>
      <c s="34">
        <v>17</v>
      </c>
      <c s="35">
        <v>0</v>
      </c>
      <c s="36">
        <f>ROUND(ROUND(H58,2)*ROUND(G58,3),2)</f>
      </c>
      <c s="33" t="s">
        <v>56</v>
      </c>
      <c r="O58">
        <f>(I58*21)/100</f>
      </c>
      <c t="s">
        <v>26</v>
      </c>
    </row>
    <row r="59" spans="1:5" ht="102">
      <c r="A59" s="37" t="s">
        <v>57</v>
      </c>
      <c r="E59" s="38" t="s">
        <v>3023</v>
      </c>
    </row>
    <row r="60" spans="1:5" ht="12.75">
      <c r="A60" s="39" t="s">
        <v>59</v>
      </c>
      <c r="E60" s="40" t="s">
        <v>3024</v>
      </c>
    </row>
    <row r="61" spans="1:5" ht="89.25">
      <c r="A61" t="s">
        <v>61</v>
      </c>
      <c r="E61" s="38" t="s">
        <v>3020</v>
      </c>
    </row>
    <row r="62" spans="1:16" ht="25.5">
      <c r="A62" s="26" t="s">
        <v>51</v>
      </c>
      <c s="31" t="s">
        <v>188</v>
      </c>
      <c s="31" t="s">
        <v>3025</v>
      </c>
      <c s="26" t="s">
        <v>53</v>
      </c>
      <c s="32" t="s">
        <v>3026</v>
      </c>
      <c s="33" t="s">
        <v>66</v>
      </c>
      <c s="34">
        <v>111.5</v>
      </c>
      <c s="35">
        <v>0</v>
      </c>
      <c s="36">
        <f>ROUND(ROUND(H62,2)*ROUND(G62,3),2)</f>
      </c>
      <c s="33" t="s">
        <v>56</v>
      </c>
      <c r="O62">
        <f>(I62*21)/100</f>
      </c>
      <c t="s">
        <v>26</v>
      </c>
    </row>
    <row r="63" spans="1:5" ht="127.5">
      <c r="A63" s="37" t="s">
        <v>57</v>
      </c>
      <c r="E63" s="38" t="s">
        <v>3027</v>
      </c>
    </row>
    <row r="64" spans="1:5" ht="12.75">
      <c r="A64" s="39" t="s">
        <v>59</v>
      </c>
      <c r="E64" s="40" t="s">
        <v>3028</v>
      </c>
    </row>
    <row r="65" spans="1:5" ht="89.25">
      <c r="A65" t="s">
        <v>61</v>
      </c>
      <c r="E65" s="38" t="s">
        <v>3020</v>
      </c>
    </row>
    <row r="66" spans="1:16" ht="12.75">
      <c r="A66" s="26" t="s">
        <v>51</v>
      </c>
      <c s="31" t="s">
        <v>194</v>
      </c>
      <c s="31" t="s">
        <v>3029</v>
      </c>
      <c s="26" t="s">
        <v>53</v>
      </c>
      <c s="32" t="s">
        <v>3030</v>
      </c>
      <c s="33" t="s">
        <v>72</v>
      </c>
      <c s="34">
        <v>2</v>
      </c>
      <c s="35">
        <v>0</v>
      </c>
      <c s="36">
        <f>ROUND(ROUND(H66,2)*ROUND(G66,3),2)</f>
      </c>
      <c s="33" t="s">
        <v>56</v>
      </c>
      <c r="O66">
        <f>(I66*21)/100</f>
      </c>
      <c t="s">
        <v>26</v>
      </c>
    </row>
    <row r="67" spans="1:5" ht="63.75">
      <c r="A67" s="37" t="s">
        <v>57</v>
      </c>
      <c r="E67" s="38" t="s">
        <v>3031</v>
      </c>
    </row>
    <row r="68" spans="1:5" ht="12.75">
      <c r="A68" s="39" t="s">
        <v>59</v>
      </c>
      <c r="E68" s="40" t="s">
        <v>872</v>
      </c>
    </row>
    <row r="69" spans="1:5" ht="51">
      <c r="A69" t="s">
        <v>61</v>
      </c>
      <c r="E69" s="38" t="s">
        <v>134</v>
      </c>
    </row>
    <row r="70" spans="1:16" ht="12.75">
      <c r="A70" s="26" t="s">
        <v>51</v>
      </c>
      <c s="31" t="s">
        <v>201</v>
      </c>
      <c s="31" t="s">
        <v>3032</v>
      </c>
      <c s="26" t="s">
        <v>53</v>
      </c>
      <c s="32" t="s">
        <v>3033</v>
      </c>
      <c s="33" t="s">
        <v>72</v>
      </c>
      <c s="34">
        <v>3</v>
      </c>
      <c s="35">
        <v>0</v>
      </c>
      <c s="36">
        <f>ROUND(ROUND(H70,2)*ROUND(G70,3),2)</f>
      </c>
      <c s="33" t="s">
        <v>56</v>
      </c>
      <c r="O70">
        <f>(I70*21)/100</f>
      </c>
      <c t="s">
        <v>26</v>
      </c>
    </row>
    <row r="71" spans="1:5" ht="63.75">
      <c r="A71" s="37" t="s">
        <v>57</v>
      </c>
      <c r="E71" s="38" t="s">
        <v>3034</v>
      </c>
    </row>
    <row r="72" spans="1:5" ht="12.75">
      <c r="A72" s="39" t="s">
        <v>59</v>
      </c>
      <c r="E72" s="40" t="s">
        <v>74</v>
      </c>
    </row>
    <row r="73" spans="1:5" ht="89.25">
      <c r="A73" t="s">
        <v>61</v>
      </c>
      <c r="E73" s="38" t="s">
        <v>3035</v>
      </c>
    </row>
    <row r="74" spans="1:16" ht="12.75">
      <c r="A74" s="26" t="s">
        <v>51</v>
      </c>
      <c s="31" t="s">
        <v>281</v>
      </c>
      <c s="31" t="s">
        <v>3036</v>
      </c>
      <c s="26" t="s">
        <v>53</v>
      </c>
      <c s="32" t="s">
        <v>3037</v>
      </c>
      <c s="33" t="s">
        <v>72</v>
      </c>
      <c s="34">
        <v>1</v>
      </c>
      <c s="35">
        <v>0</v>
      </c>
      <c s="36">
        <f>ROUND(ROUND(H74,2)*ROUND(G74,3),2)</f>
      </c>
      <c s="33" t="s">
        <v>56</v>
      </c>
      <c r="O74">
        <f>(I74*21)/100</f>
      </c>
      <c t="s">
        <v>26</v>
      </c>
    </row>
    <row r="75" spans="1:5" ht="76.5">
      <c r="A75" s="37" t="s">
        <v>57</v>
      </c>
      <c r="E75" s="38" t="s">
        <v>3038</v>
      </c>
    </row>
    <row r="76" spans="1:5" ht="12.75">
      <c r="A76" s="39" t="s">
        <v>59</v>
      </c>
      <c r="E76" s="40" t="s">
        <v>254</v>
      </c>
    </row>
    <row r="77" spans="1:5" ht="51">
      <c r="A77" t="s">
        <v>61</v>
      </c>
      <c r="E77" s="38" t="s">
        <v>134</v>
      </c>
    </row>
    <row r="78" spans="1:16" ht="12.75">
      <c r="A78" s="26" t="s">
        <v>51</v>
      </c>
      <c s="31" t="s">
        <v>287</v>
      </c>
      <c s="31" t="s">
        <v>3039</v>
      </c>
      <c s="26" t="s">
        <v>93</v>
      </c>
      <c s="32" t="s">
        <v>3040</v>
      </c>
      <c s="33" t="s">
        <v>870</v>
      </c>
      <c s="34">
        <v>6</v>
      </c>
      <c s="35">
        <v>0</v>
      </c>
      <c s="36">
        <f>ROUND(ROUND(H78,2)*ROUND(G78,3),2)</f>
      </c>
      <c s="33" t="s">
        <v>56</v>
      </c>
      <c r="O78">
        <f>(I78*21)/100</f>
      </c>
      <c t="s">
        <v>26</v>
      </c>
    </row>
    <row r="79" spans="1:5" ht="63.75">
      <c r="A79" s="37" t="s">
        <v>57</v>
      </c>
      <c r="E79" s="38" t="s">
        <v>3041</v>
      </c>
    </row>
    <row r="80" spans="1:5" ht="12.75">
      <c r="A80" s="39" t="s">
        <v>59</v>
      </c>
      <c r="E80" s="40" t="s">
        <v>1682</v>
      </c>
    </row>
    <row r="81" spans="1:5" ht="76.5">
      <c r="A81" t="s">
        <v>61</v>
      </c>
      <c r="E81" s="38" t="s">
        <v>3042</v>
      </c>
    </row>
    <row r="82" spans="1:16" ht="12.75">
      <c r="A82" s="26" t="s">
        <v>51</v>
      </c>
      <c s="31" t="s">
        <v>294</v>
      </c>
      <c s="31" t="s">
        <v>600</v>
      </c>
      <c s="26" t="s">
        <v>53</v>
      </c>
      <c s="32" t="s">
        <v>601</v>
      </c>
      <c s="33" t="s">
        <v>113</v>
      </c>
      <c s="34">
        <v>0.512</v>
      </c>
      <c s="35">
        <v>0</v>
      </c>
      <c s="36">
        <f>ROUND(ROUND(H82,2)*ROUND(G82,3),2)</f>
      </c>
      <c s="33" t="s">
        <v>56</v>
      </c>
      <c r="O82">
        <f>(I82*21)/100</f>
      </c>
      <c t="s">
        <v>26</v>
      </c>
    </row>
    <row r="83" spans="1:5" ht="76.5">
      <c r="A83" s="37" t="s">
        <v>57</v>
      </c>
      <c r="E83" s="38" t="s">
        <v>3043</v>
      </c>
    </row>
    <row r="84" spans="1:5" ht="12.75">
      <c r="A84" s="39" t="s">
        <v>59</v>
      </c>
      <c r="E84" s="40" t="s">
        <v>3044</v>
      </c>
    </row>
    <row r="85" spans="1:5" ht="114.75">
      <c r="A85" t="s">
        <v>61</v>
      </c>
      <c r="E85" s="38" t="s">
        <v>604</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1.xml><?xml version="1.0" encoding="utf-8"?>
<worksheet xmlns="http://schemas.openxmlformats.org/spreadsheetml/2006/main" xmlns:r="http://schemas.openxmlformats.org/officeDocument/2006/relationships">
  <sheetPr>
    <pageSetUpPr fitToPage="1"/>
  </sheetPr>
  <dimension ref="A1:R113"/>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0+O9+O18+O31+O40+O45</f>
      </c>
      <c t="s">
        <v>25</v>
      </c>
    </row>
    <row r="3" spans="1:16" ht="15" customHeight="1">
      <c r="A3" t="s">
        <v>11</v>
      </c>
      <c s="12" t="s">
        <v>13</v>
      </c>
      <c s="13" t="s">
        <v>14</v>
      </c>
      <c s="1"/>
      <c s="14" t="s">
        <v>15</v>
      </c>
      <c s="1"/>
      <c s="9"/>
      <c s="8" t="s">
        <v>3045</v>
      </c>
      <c s="44">
        <f>0+I9+I18+I31+I40+I45</f>
      </c>
      <c s="10"/>
      <c r="O3" t="s">
        <v>22</v>
      </c>
      <c t="s">
        <v>26</v>
      </c>
    </row>
    <row r="4" spans="1:16" ht="15" customHeight="1">
      <c r="A4" t="s">
        <v>16</v>
      </c>
      <c s="12" t="s">
        <v>17</v>
      </c>
      <c s="13" t="s">
        <v>2984</v>
      </c>
      <c s="1"/>
      <c s="14" t="s">
        <v>2985</v>
      </c>
      <c s="1"/>
      <c s="1"/>
      <c s="11"/>
      <c s="11"/>
      <c s="1"/>
      <c r="O4" t="s">
        <v>23</v>
      </c>
      <c t="s">
        <v>26</v>
      </c>
    </row>
    <row r="5" spans="1:16" ht="12.75" customHeight="1">
      <c r="A5" t="s">
        <v>20</v>
      </c>
      <c s="16" t="s">
        <v>21</v>
      </c>
      <c s="17" t="s">
        <v>3045</v>
      </c>
      <c s="6"/>
      <c s="18" t="s">
        <v>3046</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f>
      </c>
      <c>
        <f>0+O10+O14</f>
      </c>
    </row>
    <row r="10" spans="1:16" ht="25.5">
      <c r="A10" s="26" t="s">
        <v>51</v>
      </c>
      <c s="31" t="s">
        <v>32</v>
      </c>
      <c s="31" t="s">
        <v>86</v>
      </c>
      <c s="26" t="s">
        <v>53</v>
      </c>
      <c s="32" t="s">
        <v>87</v>
      </c>
      <c s="33" t="s">
        <v>55</v>
      </c>
      <c s="34">
        <v>18.32</v>
      </c>
      <c s="35">
        <v>0</v>
      </c>
      <c s="36">
        <f>ROUND(ROUND(H10,2)*ROUND(G10,3),2)</f>
      </c>
      <c s="33" t="s">
        <v>56</v>
      </c>
      <c r="O10">
        <f>(I10*21)/100</f>
      </c>
      <c t="s">
        <v>26</v>
      </c>
    </row>
    <row r="11" spans="1:5" ht="216.75">
      <c r="A11" s="37" t="s">
        <v>57</v>
      </c>
      <c r="E11" s="38" t="s">
        <v>3048</v>
      </c>
    </row>
    <row r="12" spans="1:5" ht="38.25">
      <c r="A12" s="39" t="s">
        <v>59</v>
      </c>
      <c r="E12" s="40" t="s">
        <v>3049</v>
      </c>
    </row>
    <row r="13" spans="1:5" ht="140.25">
      <c r="A13" t="s">
        <v>61</v>
      </c>
      <c r="E13" s="38" t="s">
        <v>62</v>
      </c>
    </row>
    <row r="14" spans="1:16" ht="25.5">
      <c r="A14" s="26" t="s">
        <v>51</v>
      </c>
      <c s="31" t="s">
        <v>26</v>
      </c>
      <c s="31" t="s">
        <v>233</v>
      </c>
      <c s="26" t="s">
        <v>53</v>
      </c>
      <c s="32" t="s">
        <v>234</v>
      </c>
      <c s="33" t="s">
        <v>55</v>
      </c>
      <c s="34">
        <v>7.066</v>
      </c>
      <c s="35">
        <v>0</v>
      </c>
      <c s="36">
        <f>ROUND(ROUND(H14,2)*ROUND(G14,3),2)</f>
      </c>
      <c s="33" t="s">
        <v>56</v>
      </c>
      <c r="O14">
        <f>(I14*21)/100</f>
      </c>
      <c t="s">
        <v>26</v>
      </c>
    </row>
    <row r="15" spans="1:5" ht="76.5">
      <c r="A15" s="37" t="s">
        <v>57</v>
      </c>
      <c r="E15" s="38" t="s">
        <v>3050</v>
      </c>
    </row>
    <row r="16" spans="1:5" ht="12.75">
      <c r="A16" s="39" t="s">
        <v>59</v>
      </c>
      <c r="E16" s="40" t="s">
        <v>3051</v>
      </c>
    </row>
    <row r="17" spans="1:5" ht="140.25">
      <c r="A17" t="s">
        <v>61</v>
      </c>
      <c r="E17" s="38" t="s">
        <v>62</v>
      </c>
    </row>
    <row r="18" spans="1:18" ht="12.75" customHeight="1">
      <c r="A18" s="6" t="s">
        <v>49</v>
      </c>
      <c s="6"/>
      <c s="42" t="s">
        <v>32</v>
      </c>
      <c s="6"/>
      <c s="29" t="s">
        <v>63</v>
      </c>
      <c s="6"/>
      <c s="6"/>
      <c s="6"/>
      <c s="43">
        <f>0+Q18</f>
      </c>
      <c s="6"/>
      <c r="O18">
        <f>0+R18</f>
      </c>
      <c r="Q18">
        <f>0+I19+I23+I27</f>
      </c>
      <c>
        <f>0+O19+O23+O27</f>
      </c>
    </row>
    <row r="19" spans="1:16" ht="12.75">
      <c r="A19" s="26" t="s">
        <v>51</v>
      </c>
      <c s="31" t="s">
        <v>25</v>
      </c>
      <c s="31" t="s">
        <v>633</v>
      </c>
      <c s="26" t="s">
        <v>53</v>
      </c>
      <c s="32" t="s">
        <v>634</v>
      </c>
      <c s="33" t="s">
        <v>113</v>
      </c>
      <c s="34">
        <v>1.96</v>
      </c>
      <c s="35">
        <v>0</v>
      </c>
      <c s="36">
        <f>ROUND(ROUND(H19,2)*ROUND(G19,3),2)</f>
      </c>
      <c s="33" t="s">
        <v>56</v>
      </c>
      <c r="O19">
        <f>(I19*21)/100</f>
      </c>
      <c t="s">
        <v>26</v>
      </c>
    </row>
    <row r="20" spans="1:5" ht="89.25">
      <c r="A20" s="37" t="s">
        <v>57</v>
      </c>
      <c r="E20" s="38" t="s">
        <v>3052</v>
      </c>
    </row>
    <row r="21" spans="1:5" ht="12.75">
      <c r="A21" s="39" t="s">
        <v>59</v>
      </c>
      <c r="E21" s="40" t="s">
        <v>3053</v>
      </c>
    </row>
    <row r="22" spans="1:5" ht="395.25">
      <c r="A22" t="s">
        <v>61</v>
      </c>
      <c r="E22" s="38" t="s">
        <v>318</v>
      </c>
    </row>
    <row r="23" spans="1:16" ht="12.75">
      <c r="A23" s="26" t="s">
        <v>51</v>
      </c>
      <c s="31" t="s">
        <v>36</v>
      </c>
      <c s="31" t="s">
        <v>160</v>
      </c>
      <c s="26" t="s">
        <v>53</v>
      </c>
      <c s="32" t="s">
        <v>161</v>
      </c>
      <c s="33" t="s">
        <v>113</v>
      </c>
      <c s="34">
        <v>7.2</v>
      </c>
      <c s="35">
        <v>0</v>
      </c>
      <c s="36">
        <f>ROUND(ROUND(H23,2)*ROUND(G23,3),2)</f>
      </c>
      <c s="33" t="s">
        <v>56</v>
      </c>
      <c r="O23">
        <f>(I23*21)/100</f>
      </c>
      <c t="s">
        <v>26</v>
      </c>
    </row>
    <row r="24" spans="1:5" ht="89.25">
      <c r="A24" s="37" t="s">
        <v>57</v>
      </c>
      <c r="E24" s="38" t="s">
        <v>3054</v>
      </c>
    </row>
    <row r="25" spans="1:5" ht="12.75">
      <c r="A25" s="39" t="s">
        <v>59</v>
      </c>
      <c r="E25" s="40" t="s">
        <v>3055</v>
      </c>
    </row>
    <row r="26" spans="1:5" ht="344.25">
      <c r="A26" t="s">
        <v>61</v>
      </c>
      <c r="E26" s="38" t="s">
        <v>163</v>
      </c>
    </row>
    <row r="27" spans="1:16" ht="12.75">
      <c r="A27" s="26" t="s">
        <v>51</v>
      </c>
      <c s="31" t="s">
        <v>38</v>
      </c>
      <c s="31" t="s">
        <v>111</v>
      </c>
      <c s="26" t="s">
        <v>53</v>
      </c>
      <c s="32" t="s">
        <v>112</v>
      </c>
      <c s="33" t="s">
        <v>113</v>
      </c>
      <c s="34">
        <v>9.16</v>
      </c>
      <c s="35">
        <v>0</v>
      </c>
      <c s="36">
        <f>ROUND(ROUND(H27,2)*ROUND(G27,3),2)</f>
      </c>
      <c s="33" t="s">
        <v>56</v>
      </c>
      <c r="O27">
        <f>(I27*21)/100</f>
      </c>
      <c t="s">
        <v>26</v>
      </c>
    </row>
    <row r="28" spans="1:5" ht="140.25">
      <c r="A28" s="37" t="s">
        <v>57</v>
      </c>
      <c r="E28" s="38" t="s">
        <v>3056</v>
      </c>
    </row>
    <row r="29" spans="1:5" ht="38.25">
      <c r="A29" s="39" t="s">
        <v>59</v>
      </c>
      <c r="E29" s="40" t="s">
        <v>3057</v>
      </c>
    </row>
    <row r="30" spans="1:5" ht="293.25">
      <c r="A30" t="s">
        <v>61</v>
      </c>
      <c r="E30" s="38" t="s">
        <v>116</v>
      </c>
    </row>
    <row r="31" spans="1:18" ht="12.75" customHeight="1">
      <c r="A31" s="6" t="s">
        <v>49</v>
      </c>
      <c s="6"/>
      <c s="42" t="s">
        <v>36</v>
      </c>
      <c s="6"/>
      <c s="29" t="s">
        <v>676</v>
      </c>
      <c s="6"/>
      <c s="6"/>
      <c s="6"/>
      <c s="43">
        <f>0+Q31</f>
      </c>
      <c s="6"/>
      <c r="O31">
        <f>0+R31</f>
      </c>
      <c r="Q31">
        <f>0+I32+I36</f>
      </c>
      <c>
        <f>0+O32+O36</f>
      </c>
    </row>
    <row r="32" spans="1:16" ht="12.75">
      <c r="A32" s="26" t="s">
        <v>51</v>
      </c>
      <c s="31" t="s">
        <v>40</v>
      </c>
      <c s="31" t="s">
        <v>693</v>
      </c>
      <c s="26" t="s">
        <v>53</v>
      </c>
      <c s="32" t="s">
        <v>694</v>
      </c>
      <c s="33" t="s">
        <v>113</v>
      </c>
      <c s="34">
        <v>5.37</v>
      </c>
      <c s="35">
        <v>0</v>
      </c>
      <c s="36">
        <f>ROUND(ROUND(H32,2)*ROUND(G32,3),2)</f>
      </c>
      <c s="33" t="s">
        <v>56</v>
      </c>
      <c r="O32">
        <f>(I32*21)/100</f>
      </c>
      <c t="s">
        <v>26</v>
      </c>
    </row>
    <row r="33" spans="1:5" ht="63.75">
      <c r="A33" s="37" t="s">
        <v>57</v>
      </c>
      <c r="E33" s="38" t="s">
        <v>3058</v>
      </c>
    </row>
    <row r="34" spans="1:5" ht="12.75">
      <c r="A34" s="39" t="s">
        <v>59</v>
      </c>
      <c r="E34" s="40" t="s">
        <v>3059</v>
      </c>
    </row>
    <row r="35" spans="1:5" ht="76.5">
      <c r="A35" t="s">
        <v>61</v>
      </c>
      <c r="E35" s="38" t="s">
        <v>697</v>
      </c>
    </row>
    <row r="36" spans="1:16" ht="12.75">
      <c r="A36" s="26" t="s">
        <v>51</v>
      </c>
      <c s="31" t="s">
        <v>110</v>
      </c>
      <c s="31" t="s">
        <v>839</v>
      </c>
      <c s="26" t="s">
        <v>53</v>
      </c>
      <c s="32" t="s">
        <v>840</v>
      </c>
      <c s="33" t="s">
        <v>113</v>
      </c>
      <c s="34">
        <v>5.76</v>
      </c>
      <c s="35">
        <v>0</v>
      </c>
      <c s="36">
        <f>ROUND(ROUND(H36,2)*ROUND(G36,3),2)</f>
      </c>
      <c s="33" t="s">
        <v>56</v>
      </c>
      <c r="O36">
        <f>(I36*21)/100</f>
      </c>
      <c t="s">
        <v>26</v>
      </c>
    </row>
    <row r="37" spans="1:5" ht="63.75">
      <c r="A37" s="37" t="s">
        <v>57</v>
      </c>
      <c r="E37" s="38" t="s">
        <v>3060</v>
      </c>
    </row>
    <row r="38" spans="1:5" ht="12.75">
      <c r="A38" s="39" t="s">
        <v>59</v>
      </c>
      <c r="E38" s="40" t="s">
        <v>3061</v>
      </c>
    </row>
    <row r="39" spans="1:5" ht="318.75">
      <c r="A39" t="s">
        <v>61</v>
      </c>
      <c r="E39" s="38" t="s">
        <v>843</v>
      </c>
    </row>
    <row r="40" spans="1:18" ht="12.75" customHeight="1">
      <c r="A40" s="6" t="s">
        <v>49</v>
      </c>
      <c s="6"/>
      <c s="42" t="s">
        <v>110</v>
      </c>
      <c s="6"/>
      <c s="29" t="s">
        <v>463</v>
      </c>
      <c s="6"/>
      <c s="6"/>
      <c s="6"/>
      <c s="43">
        <f>0+Q40</f>
      </c>
      <c s="6"/>
      <c r="O40">
        <f>0+R40</f>
      </c>
      <c r="Q40">
        <f>0+I41</f>
      </c>
      <c>
        <f>0+O41</f>
      </c>
    </row>
    <row r="41" spans="1:16" ht="12.75">
      <c r="A41" s="26" t="s">
        <v>51</v>
      </c>
      <c s="31" t="s">
        <v>117</v>
      </c>
      <c s="31" t="s">
        <v>2998</v>
      </c>
      <c s="26" t="s">
        <v>53</v>
      </c>
      <c s="32" t="s">
        <v>2999</v>
      </c>
      <c s="33" t="s">
        <v>72</v>
      </c>
      <c s="34">
        <v>24</v>
      </c>
      <c s="35">
        <v>0</v>
      </c>
      <c s="36">
        <f>ROUND(ROUND(H41,2)*ROUND(G41,3),2)</f>
      </c>
      <c s="33" t="s">
        <v>56</v>
      </c>
      <c r="O41">
        <f>(I41*21)/100</f>
      </c>
      <c t="s">
        <v>26</v>
      </c>
    </row>
    <row r="42" spans="1:5" ht="76.5">
      <c r="A42" s="37" t="s">
        <v>57</v>
      </c>
      <c r="E42" s="38" t="s">
        <v>3062</v>
      </c>
    </row>
    <row r="43" spans="1:5" ht="12.75">
      <c r="A43" s="39" t="s">
        <v>59</v>
      </c>
      <c r="E43" s="40" t="s">
        <v>3063</v>
      </c>
    </row>
    <row r="44" spans="1:5" ht="114.75">
      <c r="A44" t="s">
        <v>61</v>
      </c>
      <c r="E44" s="38" t="s">
        <v>3001</v>
      </c>
    </row>
    <row r="45" spans="1:18" ht="12.75" customHeight="1">
      <c r="A45" s="6" t="s">
        <v>49</v>
      </c>
      <c s="6"/>
      <c s="42" t="s">
        <v>43</v>
      </c>
      <c s="6"/>
      <c s="29" t="s">
        <v>123</v>
      </c>
      <c s="6"/>
      <c s="6"/>
      <c s="6"/>
      <c s="43">
        <f>0+Q45</f>
      </c>
      <c s="6"/>
      <c r="O45">
        <f>0+R45</f>
      </c>
      <c r="Q45">
        <f>0+I46+I50+I54+I58+I62+I66+I70+I74+I78+I82+I86+I90+I94+I98+I102+I106+I110</f>
      </c>
      <c>
        <f>0+O46+O50+O54+O58+O62+O66+O70+O74+O78+O82+O86+O90+O94+O98+O102+O106+O110</f>
      </c>
    </row>
    <row r="46" spans="1:16" ht="25.5">
      <c r="A46" s="26" t="s">
        <v>51</v>
      </c>
      <c s="31" t="s">
        <v>43</v>
      </c>
      <c s="31" t="s">
        <v>3002</v>
      </c>
      <c s="26" t="s">
        <v>53</v>
      </c>
      <c s="32" t="s">
        <v>3003</v>
      </c>
      <c s="33" t="s">
        <v>72</v>
      </c>
      <c s="34">
        <v>39</v>
      </c>
      <c s="35">
        <v>0</v>
      </c>
      <c s="36">
        <f>ROUND(ROUND(H46,2)*ROUND(G46,3),2)</f>
      </c>
      <c s="33" t="s">
        <v>56</v>
      </c>
      <c r="O46">
        <f>(I46*21)/100</f>
      </c>
      <c t="s">
        <v>26</v>
      </c>
    </row>
    <row r="47" spans="1:5" ht="63.75">
      <c r="A47" s="37" t="s">
        <v>57</v>
      </c>
      <c r="E47" s="38" t="s">
        <v>3064</v>
      </c>
    </row>
    <row r="48" spans="1:5" ht="12.75">
      <c r="A48" s="39" t="s">
        <v>59</v>
      </c>
      <c r="E48" s="40" t="s">
        <v>3065</v>
      </c>
    </row>
    <row r="49" spans="1:5" ht="51">
      <c r="A49" t="s">
        <v>61</v>
      </c>
      <c r="E49" s="38" t="s">
        <v>3005</v>
      </c>
    </row>
    <row r="50" spans="1:16" ht="12.75">
      <c r="A50" s="26" t="s">
        <v>51</v>
      </c>
      <c s="31" t="s">
        <v>45</v>
      </c>
      <c s="31" t="s">
        <v>3006</v>
      </c>
      <c s="26" t="s">
        <v>53</v>
      </c>
      <c s="32" t="s">
        <v>3007</v>
      </c>
      <c s="33" t="s">
        <v>72</v>
      </c>
      <c s="34">
        <v>39</v>
      </c>
      <c s="35">
        <v>0</v>
      </c>
      <c s="36">
        <f>ROUND(ROUND(H50,2)*ROUND(G50,3),2)</f>
      </c>
      <c s="33" t="s">
        <v>56</v>
      </c>
      <c r="O50">
        <f>(I50*21)/100</f>
      </c>
      <c t="s">
        <v>26</v>
      </c>
    </row>
    <row r="51" spans="1:5" ht="63.75">
      <c r="A51" s="37" t="s">
        <v>57</v>
      </c>
      <c r="E51" s="38" t="s">
        <v>3066</v>
      </c>
    </row>
    <row r="52" spans="1:5" ht="12.75">
      <c r="A52" s="39" t="s">
        <v>59</v>
      </c>
      <c r="E52" s="40" t="s">
        <v>3065</v>
      </c>
    </row>
    <row r="53" spans="1:5" ht="51">
      <c r="A53" t="s">
        <v>61</v>
      </c>
      <c r="E53" s="38" t="s">
        <v>134</v>
      </c>
    </row>
    <row r="54" spans="1:16" ht="12.75">
      <c r="A54" s="26" t="s">
        <v>51</v>
      </c>
      <c s="31" t="s">
        <v>47</v>
      </c>
      <c s="31" t="s">
        <v>3067</v>
      </c>
      <c s="26" t="s">
        <v>53</v>
      </c>
      <c s="32" t="s">
        <v>3068</v>
      </c>
      <c s="33" t="s">
        <v>72</v>
      </c>
      <c s="34">
        <v>7</v>
      </c>
      <c s="35">
        <v>0</v>
      </c>
      <c s="36">
        <f>ROUND(ROUND(H54,2)*ROUND(G54,3),2)</f>
      </c>
      <c s="33" t="s">
        <v>56</v>
      </c>
      <c r="O54">
        <f>(I54*21)/100</f>
      </c>
      <c t="s">
        <v>26</v>
      </c>
    </row>
    <row r="55" spans="1:5" ht="89.25">
      <c r="A55" s="37" t="s">
        <v>57</v>
      </c>
      <c r="E55" s="38" t="s">
        <v>3069</v>
      </c>
    </row>
    <row r="56" spans="1:5" ht="12.75">
      <c r="A56" s="39" t="s">
        <v>59</v>
      </c>
      <c r="E56" s="40" t="s">
        <v>3070</v>
      </c>
    </row>
    <row r="57" spans="1:5" ht="51">
      <c r="A57" t="s">
        <v>61</v>
      </c>
      <c r="E57" s="38" t="s">
        <v>134</v>
      </c>
    </row>
    <row r="58" spans="1:16" ht="12.75">
      <c r="A58" s="26" t="s">
        <v>51</v>
      </c>
      <c s="31" t="s">
        <v>182</v>
      </c>
      <c s="31" t="s">
        <v>3071</v>
      </c>
      <c s="26" t="s">
        <v>53</v>
      </c>
      <c s="32" t="s">
        <v>3072</v>
      </c>
      <c s="33" t="s">
        <v>72</v>
      </c>
      <c s="34">
        <v>10</v>
      </c>
      <c s="35">
        <v>0</v>
      </c>
      <c s="36">
        <f>ROUND(ROUND(H58,2)*ROUND(G58,3),2)</f>
      </c>
      <c s="33" t="s">
        <v>56</v>
      </c>
      <c r="O58">
        <f>(I58*21)/100</f>
      </c>
      <c t="s">
        <v>26</v>
      </c>
    </row>
    <row r="59" spans="1:5" ht="76.5">
      <c r="A59" s="37" t="s">
        <v>57</v>
      </c>
      <c r="E59" s="38" t="s">
        <v>3073</v>
      </c>
    </row>
    <row r="60" spans="1:5" ht="12.75">
      <c r="A60" s="39" t="s">
        <v>59</v>
      </c>
      <c r="E60" s="40" t="s">
        <v>77</v>
      </c>
    </row>
    <row r="61" spans="1:5" ht="51">
      <c r="A61" t="s">
        <v>61</v>
      </c>
      <c r="E61" s="38" t="s">
        <v>3005</v>
      </c>
    </row>
    <row r="62" spans="1:16" ht="12.75">
      <c r="A62" s="26" t="s">
        <v>51</v>
      </c>
      <c s="31" t="s">
        <v>188</v>
      </c>
      <c s="31" t="s">
        <v>3009</v>
      </c>
      <c s="26" t="s">
        <v>53</v>
      </c>
      <c s="32" t="s">
        <v>3010</v>
      </c>
      <c s="33" t="s">
        <v>72</v>
      </c>
      <c s="34">
        <v>2</v>
      </c>
      <c s="35">
        <v>0</v>
      </c>
      <c s="36">
        <f>ROUND(ROUND(H62,2)*ROUND(G62,3),2)</f>
      </c>
      <c s="33" t="s">
        <v>56</v>
      </c>
      <c r="O62">
        <f>(I62*21)/100</f>
      </c>
      <c t="s">
        <v>26</v>
      </c>
    </row>
    <row r="63" spans="1:5" ht="63.75">
      <c r="A63" s="37" t="s">
        <v>57</v>
      </c>
      <c r="E63" s="38" t="s">
        <v>3074</v>
      </c>
    </row>
    <row r="64" spans="1:5" ht="12.75">
      <c r="A64" s="39" t="s">
        <v>59</v>
      </c>
      <c r="E64" s="40" t="s">
        <v>872</v>
      </c>
    </row>
    <row r="65" spans="1:5" ht="51">
      <c r="A65" t="s">
        <v>61</v>
      </c>
      <c r="E65" s="38" t="s">
        <v>3005</v>
      </c>
    </row>
    <row r="66" spans="1:16" ht="12.75">
      <c r="A66" s="26" t="s">
        <v>51</v>
      </c>
      <c s="31" t="s">
        <v>194</v>
      </c>
      <c s="31" t="s">
        <v>3075</v>
      </c>
      <c s="26" t="s">
        <v>53</v>
      </c>
      <c s="32" t="s">
        <v>3076</v>
      </c>
      <c s="33" t="s">
        <v>72</v>
      </c>
      <c s="34">
        <v>9</v>
      </c>
      <c s="35">
        <v>0</v>
      </c>
      <c s="36">
        <f>ROUND(ROUND(H66,2)*ROUND(G66,3),2)</f>
      </c>
      <c s="33" t="s">
        <v>56</v>
      </c>
      <c r="O66">
        <f>(I66*21)/100</f>
      </c>
      <c t="s">
        <v>26</v>
      </c>
    </row>
    <row r="67" spans="1:5" ht="63.75">
      <c r="A67" s="37" t="s">
        <v>57</v>
      </c>
      <c r="E67" s="38" t="s">
        <v>3077</v>
      </c>
    </row>
    <row r="68" spans="1:5" ht="12.75">
      <c r="A68" s="39" t="s">
        <v>59</v>
      </c>
      <c r="E68" s="40" t="s">
        <v>1301</v>
      </c>
    </row>
    <row r="69" spans="1:5" ht="51">
      <c r="A69" t="s">
        <v>61</v>
      </c>
      <c r="E69" s="38" t="s">
        <v>3005</v>
      </c>
    </row>
    <row r="70" spans="1:16" ht="12.75">
      <c r="A70" s="26" t="s">
        <v>51</v>
      </c>
      <c s="31" t="s">
        <v>201</v>
      </c>
      <c s="31" t="s">
        <v>3078</v>
      </c>
      <c s="26" t="s">
        <v>53</v>
      </c>
      <c s="32" t="s">
        <v>3079</v>
      </c>
      <c s="33" t="s">
        <v>72</v>
      </c>
      <c s="34">
        <v>3</v>
      </c>
      <c s="35">
        <v>0</v>
      </c>
      <c s="36">
        <f>ROUND(ROUND(H70,2)*ROUND(G70,3),2)</f>
      </c>
      <c s="33" t="s">
        <v>56</v>
      </c>
      <c r="O70">
        <f>(I70*21)/100</f>
      </c>
      <c t="s">
        <v>26</v>
      </c>
    </row>
    <row r="71" spans="1:5" ht="63.75">
      <c r="A71" s="37" t="s">
        <v>57</v>
      </c>
      <c r="E71" s="38" t="s">
        <v>3080</v>
      </c>
    </row>
    <row r="72" spans="1:5" ht="12.75">
      <c r="A72" s="39" t="s">
        <v>59</v>
      </c>
      <c r="E72" s="40" t="s">
        <v>74</v>
      </c>
    </row>
    <row r="73" spans="1:5" ht="51">
      <c r="A73" t="s">
        <v>61</v>
      </c>
      <c r="E73" s="38" t="s">
        <v>134</v>
      </c>
    </row>
    <row r="74" spans="1:16" ht="25.5">
      <c r="A74" s="26" t="s">
        <v>51</v>
      </c>
      <c s="31" t="s">
        <v>281</v>
      </c>
      <c s="31" t="s">
        <v>3012</v>
      </c>
      <c s="26" t="s">
        <v>53</v>
      </c>
      <c s="32" t="s">
        <v>3013</v>
      </c>
      <c s="33" t="s">
        <v>72</v>
      </c>
      <c s="34">
        <v>2</v>
      </c>
      <c s="35">
        <v>0</v>
      </c>
      <c s="36">
        <f>ROUND(ROUND(H74,2)*ROUND(G74,3),2)</f>
      </c>
      <c s="33" t="s">
        <v>56</v>
      </c>
      <c r="O74">
        <f>(I74*21)/100</f>
      </c>
      <c t="s">
        <v>26</v>
      </c>
    </row>
    <row r="75" spans="1:5" ht="89.25">
      <c r="A75" s="37" t="s">
        <v>57</v>
      </c>
      <c r="E75" s="38" t="s">
        <v>3081</v>
      </c>
    </row>
    <row r="76" spans="1:5" ht="12.75">
      <c r="A76" s="39" t="s">
        <v>59</v>
      </c>
      <c r="E76" s="40" t="s">
        <v>872</v>
      </c>
    </row>
    <row r="77" spans="1:5" ht="76.5">
      <c r="A77" t="s">
        <v>61</v>
      </c>
      <c r="E77" s="38" t="s">
        <v>3015</v>
      </c>
    </row>
    <row r="78" spans="1:16" ht="25.5">
      <c r="A78" s="26" t="s">
        <v>51</v>
      </c>
      <c s="31" t="s">
        <v>287</v>
      </c>
      <c s="31" t="s">
        <v>3012</v>
      </c>
      <c s="26" t="s">
        <v>32</v>
      </c>
      <c s="32" t="s">
        <v>3013</v>
      </c>
      <c s="33" t="s">
        <v>72</v>
      </c>
      <c s="34">
        <v>43</v>
      </c>
      <c s="35">
        <v>0</v>
      </c>
      <c s="36">
        <f>ROUND(ROUND(H78,2)*ROUND(G78,3),2)</f>
      </c>
      <c s="33" t="s">
        <v>56</v>
      </c>
      <c r="O78">
        <f>(I78*21)/100</f>
      </c>
      <c t="s">
        <v>26</v>
      </c>
    </row>
    <row r="79" spans="1:5" ht="89.25">
      <c r="A79" s="37" t="s">
        <v>57</v>
      </c>
      <c r="E79" s="38" t="s">
        <v>3082</v>
      </c>
    </row>
    <row r="80" spans="1:5" ht="12.75">
      <c r="A80" s="39" t="s">
        <v>59</v>
      </c>
      <c r="E80" s="40" t="s">
        <v>3083</v>
      </c>
    </row>
    <row r="81" spans="1:5" ht="76.5">
      <c r="A81" t="s">
        <v>61</v>
      </c>
      <c r="E81" s="38" t="s">
        <v>3015</v>
      </c>
    </row>
    <row r="82" spans="1:16" ht="25.5">
      <c r="A82" s="26" t="s">
        <v>51</v>
      </c>
      <c s="31" t="s">
        <v>294</v>
      </c>
      <c s="31" t="s">
        <v>3016</v>
      </c>
      <c s="26" t="s">
        <v>53</v>
      </c>
      <c s="32" t="s">
        <v>3017</v>
      </c>
      <c s="33" t="s">
        <v>66</v>
      </c>
      <c s="34">
        <v>761.65</v>
      </c>
      <c s="35">
        <v>0</v>
      </c>
      <c s="36">
        <f>ROUND(ROUND(H82,2)*ROUND(G82,3),2)</f>
      </c>
      <c s="33" t="s">
        <v>56</v>
      </c>
      <c r="O82">
        <f>(I82*21)/100</f>
      </c>
      <c t="s">
        <v>26</v>
      </c>
    </row>
    <row r="83" spans="1:5" ht="409.5">
      <c r="A83" s="37" t="s">
        <v>57</v>
      </c>
      <c r="E83" s="38" t="s">
        <v>3084</v>
      </c>
    </row>
    <row r="84" spans="1:5" ht="38.25">
      <c r="A84" s="39" t="s">
        <v>59</v>
      </c>
      <c r="E84" s="40" t="s">
        <v>3085</v>
      </c>
    </row>
    <row r="85" spans="1:5" ht="89.25">
      <c r="A85" t="s">
        <v>61</v>
      </c>
      <c r="E85" s="38" t="s">
        <v>3020</v>
      </c>
    </row>
    <row r="86" spans="1:16" ht="25.5">
      <c r="A86" s="26" t="s">
        <v>51</v>
      </c>
      <c s="31" t="s">
        <v>299</v>
      </c>
      <c s="31" t="s">
        <v>3021</v>
      </c>
      <c s="26" t="s">
        <v>53</v>
      </c>
      <c s="32" t="s">
        <v>3022</v>
      </c>
      <c s="33" t="s">
        <v>66</v>
      </c>
      <c s="34">
        <v>61.7</v>
      </c>
      <c s="35">
        <v>0</v>
      </c>
      <c s="36">
        <f>ROUND(ROUND(H86,2)*ROUND(G86,3),2)</f>
      </c>
      <c s="33" t="s">
        <v>56</v>
      </c>
      <c r="O86">
        <f>(I86*21)/100</f>
      </c>
      <c t="s">
        <v>26</v>
      </c>
    </row>
    <row r="87" spans="1:5" ht="127.5">
      <c r="A87" s="37" t="s">
        <v>57</v>
      </c>
      <c r="E87" s="38" t="s">
        <v>3086</v>
      </c>
    </row>
    <row r="88" spans="1:5" ht="12.75">
      <c r="A88" s="39" t="s">
        <v>59</v>
      </c>
      <c r="E88" s="40" t="s">
        <v>3087</v>
      </c>
    </row>
    <row r="89" spans="1:5" ht="89.25">
      <c r="A89" t="s">
        <v>61</v>
      </c>
      <c r="E89" s="38" t="s">
        <v>3020</v>
      </c>
    </row>
    <row r="90" spans="1:16" ht="12.75">
      <c r="A90" s="26" t="s">
        <v>51</v>
      </c>
      <c s="31" t="s">
        <v>305</v>
      </c>
      <c s="31" t="s">
        <v>3088</v>
      </c>
      <c s="26" t="s">
        <v>53</v>
      </c>
      <c s="32" t="s">
        <v>3089</v>
      </c>
      <c s="33" t="s">
        <v>66</v>
      </c>
      <c s="34">
        <v>64</v>
      </c>
      <c s="35">
        <v>0</v>
      </c>
      <c s="36">
        <f>ROUND(ROUND(H90,2)*ROUND(G90,3),2)</f>
      </c>
      <c s="33" t="s">
        <v>56</v>
      </c>
      <c r="O90">
        <f>(I90*21)/100</f>
      </c>
      <c t="s">
        <v>26</v>
      </c>
    </row>
    <row r="91" spans="1:5" ht="51">
      <c r="A91" s="37" t="s">
        <v>57</v>
      </c>
      <c r="E91" s="38" t="s">
        <v>3090</v>
      </c>
    </row>
    <row r="92" spans="1:5" ht="12.75">
      <c r="A92" s="39" t="s">
        <v>59</v>
      </c>
      <c r="E92" s="40" t="s">
        <v>3091</v>
      </c>
    </row>
    <row r="93" spans="1:5" ht="63.75">
      <c r="A93" t="s">
        <v>61</v>
      </c>
      <c r="E93" s="38" t="s">
        <v>3092</v>
      </c>
    </row>
    <row r="94" spans="1:16" ht="25.5">
      <c r="A94" s="26" t="s">
        <v>51</v>
      </c>
      <c s="31" t="s">
        <v>310</v>
      </c>
      <c s="31" t="s">
        <v>3025</v>
      </c>
      <c s="26" t="s">
        <v>53</v>
      </c>
      <c s="32" t="s">
        <v>3026</v>
      </c>
      <c s="33" t="s">
        <v>66</v>
      </c>
      <c s="34">
        <v>699.95</v>
      </c>
      <c s="35">
        <v>0</v>
      </c>
      <c s="36">
        <f>ROUND(ROUND(H94,2)*ROUND(G94,3),2)</f>
      </c>
      <c s="33" t="s">
        <v>56</v>
      </c>
      <c r="O94">
        <f>(I94*21)/100</f>
      </c>
      <c t="s">
        <v>26</v>
      </c>
    </row>
    <row r="95" spans="1:5" ht="382.5">
      <c r="A95" s="37" t="s">
        <v>57</v>
      </c>
      <c r="E95" s="38" t="s">
        <v>3093</v>
      </c>
    </row>
    <row r="96" spans="1:5" ht="38.25">
      <c r="A96" s="39" t="s">
        <v>59</v>
      </c>
      <c r="E96" s="40" t="s">
        <v>3094</v>
      </c>
    </row>
    <row r="97" spans="1:5" ht="89.25">
      <c r="A97" t="s">
        <v>61</v>
      </c>
      <c r="E97" s="38" t="s">
        <v>3020</v>
      </c>
    </row>
    <row r="98" spans="1:16" ht="12.75">
      <c r="A98" s="26" t="s">
        <v>51</v>
      </c>
      <c s="31" t="s">
        <v>313</v>
      </c>
      <c s="31" t="s">
        <v>3095</v>
      </c>
      <c s="26" t="s">
        <v>93</v>
      </c>
      <c s="32" t="s">
        <v>3096</v>
      </c>
      <c s="33" t="s">
        <v>126</v>
      </c>
      <c s="34">
        <v>47</v>
      </c>
      <c s="35">
        <v>0</v>
      </c>
      <c s="36">
        <f>ROUND(ROUND(H98,2)*ROUND(G98,3),2)</f>
      </c>
      <c s="33" t="s">
        <v>56</v>
      </c>
      <c r="O98">
        <f>(I98*21)/100</f>
      </c>
      <c t="s">
        <v>26</v>
      </c>
    </row>
    <row r="99" spans="1:5" ht="63.75">
      <c r="A99" s="37" t="s">
        <v>57</v>
      </c>
      <c r="E99" s="38" t="s">
        <v>3097</v>
      </c>
    </row>
    <row r="100" spans="1:5" ht="12.75">
      <c r="A100" s="39" t="s">
        <v>59</v>
      </c>
      <c r="E100" s="40" t="s">
        <v>3098</v>
      </c>
    </row>
    <row r="101" spans="1:5" ht="89.25">
      <c r="A101" t="s">
        <v>61</v>
      </c>
      <c r="E101" s="38" t="s">
        <v>3035</v>
      </c>
    </row>
    <row r="102" spans="1:16" ht="12.75">
      <c r="A102" s="26" t="s">
        <v>51</v>
      </c>
      <c s="31" t="s">
        <v>319</v>
      </c>
      <c s="31" t="s">
        <v>3099</v>
      </c>
      <c s="26" t="s">
        <v>93</v>
      </c>
      <c s="32" t="s">
        <v>3100</v>
      </c>
      <c s="33" t="s">
        <v>126</v>
      </c>
      <c s="34">
        <v>24.5</v>
      </c>
      <c s="35">
        <v>0</v>
      </c>
      <c s="36">
        <f>ROUND(ROUND(H102,2)*ROUND(G102,3),2)</f>
      </c>
      <c s="33" t="s">
        <v>56</v>
      </c>
      <c r="O102">
        <f>(I102*21)/100</f>
      </c>
      <c t="s">
        <v>26</v>
      </c>
    </row>
    <row r="103" spans="1:5" ht="76.5">
      <c r="A103" s="37" t="s">
        <v>57</v>
      </c>
      <c r="E103" s="38" t="s">
        <v>3101</v>
      </c>
    </row>
    <row r="104" spans="1:5" ht="12.75">
      <c r="A104" s="39" t="s">
        <v>59</v>
      </c>
      <c r="E104" s="40" t="s">
        <v>3102</v>
      </c>
    </row>
    <row r="105" spans="1:5" ht="51">
      <c r="A105" t="s">
        <v>61</v>
      </c>
      <c r="E105" s="38" t="s">
        <v>134</v>
      </c>
    </row>
    <row r="106" spans="1:16" ht="12.75">
      <c r="A106" s="26" t="s">
        <v>51</v>
      </c>
      <c s="31" t="s">
        <v>322</v>
      </c>
      <c s="31" t="s">
        <v>3103</v>
      </c>
      <c s="26" t="s">
        <v>53</v>
      </c>
      <c s="32" t="s">
        <v>3104</v>
      </c>
      <c s="33" t="s">
        <v>72</v>
      </c>
      <c s="34">
        <v>1</v>
      </c>
      <c s="35">
        <v>0</v>
      </c>
      <c s="36">
        <f>ROUND(ROUND(H106,2)*ROUND(G106,3),2)</f>
      </c>
      <c s="33" t="s">
        <v>56</v>
      </c>
      <c r="O106">
        <f>(I106*21)/100</f>
      </c>
      <c t="s">
        <v>26</v>
      </c>
    </row>
    <row r="107" spans="1:5" ht="76.5">
      <c r="A107" s="37" t="s">
        <v>57</v>
      </c>
      <c r="E107" s="38" t="s">
        <v>3105</v>
      </c>
    </row>
    <row r="108" spans="1:5" ht="12.75">
      <c r="A108" s="39" t="s">
        <v>59</v>
      </c>
      <c r="E108" s="40" t="s">
        <v>254</v>
      </c>
    </row>
    <row r="109" spans="1:5" ht="114.75">
      <c r="A109" t="s">
        <v>61</v>
      </c>
      <c r="E109" s="38" t="s">
        <v>3106</v>
      </c>
    </row>
    <row r="110" spans="1:16" ht="12.75">
      <c r="A110" s="26" t="s">
        <v>51</v>
      </c>
      <c s="31" t="s">
        <v>325</v>
      </c>
      <c s="31" t="s">
        <v>600</v>
      </c>
      <c s="26" t="s">
        <v>53</v>
      </c>
      <c s="32" t="s">
        <v>601</v>
      </c>
      <c s="33" t="s">
        <v>113</v>
      </c>
      <c s="34">
        <v>3.072</v>
      </c>
      <c s="35">
        <v>0</v>
      </c>
      <c s="36">
        <f>ROUND(ROUND(H110,2)*ROUND(G110,3),2)</f>
      </c>
      <c s="33" t="s">
        <v>56</v>
      </c>
      <c r="O110">
        <f>(I110*21)/100</f>
      </c>
      <c t="s">
        <v>26</v>
      </c>
    </row>
    <row r="111" spans="1:5" ht="76.5">
      <c r="A111" s="37" t="s">
        <v>57</v>
      </c>
      <c r="E111" s="38" t="s">
        <v>3107</v>
      </c>
    </row>
    <row r="112" spans="1:5" ht="12.75">
      <c r="A112" s="39" t="s">
        <v>59</v>
      </c>
      <c r="E112" s="40" t="s">
        <v>3108</v>
      </c>
    </row>
    <row r="113" spans="1:5" ht="114.75">
      <c r="A113" t="s">
        <v>61</v>
      </c>
      <c r="E113" s="38" t="s">
        <v>604</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2.xml><?xml version="1.0" encoding="utf-8"?>
<worksheet xmlns="http://schemas.openxmlformats.org/spreadsheetml/2006/main" xmlns:r="http://schemas.openxmlformats.org/officeDocument/2006/relationships">
  <sheetPr>
    <pageSetUpPr fitToPage="1"/>
  </sheetPr>
  <dimension ref="A1:R65"/>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0+O9+O18+O27+O32+O37</f>
      </c>
      <c t="s">
        <v>25</v>
      </c>
    </row>
    <row r="3" spans="1:16" ht="15" customHeight="1">
      <c r="A3" t="s">
        <v>11</v>
      </c>
      <c s="12" t="s">
        <v>13</v>
      </c>
      <c s="13" t="s">
        <v>14</v>
      </c>
      <c s="1"/>
      <c s="14" t="s">
        <v>15</v>
      </c>
      <c s="1"/>
      <c s="9"/>
      <c s="8" t="s">
        <v>3109</v>
      </c>
      <c s="44">
        <f>0+I9+I18+I27+I32+I37</f>
      </c>
      <c s="10"/>
      <c r="O3" t="s">
        <v>22</v>
      </c>
      <c t="s">
        <v>26</v>
      </c>
    </row>
    <row r="4" spans="1:16" ht="15" customHeight="1">
      <c r="A4" t="s">
        <v>16</v>
      </c>
      <c s="12" t="s">
        <v>17</v>
      </c>
      <c s="13" t="s">
        <v>2984</v>
      </c>
      <c s="1"/>
      <c s="14" t="s">
        <v>2985</v>
      </c>
      <c s="1"/>
      <c s="1"/>
      <c s="11"/>
      <c s="11"/>
      <c s="1"/>
      <c r="O4" t="s">
        <v>23</v>
      </c>
      <c t="s">
        <v>26</v>
      </c>
    </row>
    <row r="5" spans="1:16" ht="12.75" customHeight="1">
      <c r="A5" t="s">
        <v>20</v>
      </c>
      <c s="16" t="s">
        <v>21</v>
      </c>
      <c s="17" t="s">
        <v>3109</v>
      </c>
      <c s="6"/>
      <c s="18" t="s">
        <v>3110</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f>
      </c>
      <c>
        <f>0+O10+O14</f>
      </c>
    </row>
    <row r="10" spans="1:16" ht="25.5">
      <c r="A10" s="26" t="s">
        <v>51</v>
      </c>
      <c s="31" t="s">
        <v>32</v>
      </c>
      <c s="31" t="s">
        <v>86</v>
      </c>
      <c s="26" t="s">
        <v>53</v>
      </c>
      <c s="32" t="s">
        <v>87</v>
      </c>
      <c s="33" t="s">
        <v>55</v>
      </c>
      <c s="34">
        <v>1.28</v>
      </c>
      <c s="35">
        <v>0</v>
      </c>
      <c s="36">
        <f>ROUND(ROUND(H10,2)*ROUND(G10,3),2)</f>
      </c>
      <c s="33" t="s">
        <v>56</v>
      </c>
      <c r="O10">
        <f>(I10*21)/100</f>
      </c>
      <c t="s">
        <v>26</v>
      </c>
    </row>
    <row r="11" spans="1:5" ht="153">
      <c r="A11" s="37" t="s">
        <v>57</v>
      </c>
      <c r="E11" s="38" t="s">
        <v>3112</v>
      </c>
    </row>
    <row r="12" spans="1:5" ht="12.75">
      <c r="A12" s="39" t="s">
        <v>59</v>
      </c>
      <c r="E12" s="40" t="s">
        <v>3113</v>
      </c>
    </row>
    <row r="13" spans="1:5" ht="140.25">
      <c r="A13" t="s">
        <v>61</v>
      </c>
      <c r="E13" s="38" t="s">
        <v>62</v>
      </c>
    </row>
    <row r="14" spans="1:16" ht="25.5">
      <c r="A14" s="26" t="s">
        <v>51</v>
      </c>
      <c s="31" t="s">
        <v>26</v>
      </c>
      <c s="31" t="s">
        <v>233</v>
      </c>
      <c s="26" t="s">
        <v>53</v>
      </c>
      <c s="32" t="s">
        <v>234</v>
      </c>
      <c s="33" t="s">
        <v>55</v>
      </c>
      <c s="34">
        <v>0.294</v>
      </c>
      <c s="35">
        <v>0</v>
      </c>
      <c s="36">
        <f>ROUND(ROUND(H14,2)*ROUND(G14,3),2)</f>
      </c>
      <c s="33" t="s">
        <v>56</v>
      </c>
      <c r="O14">
        <f>(I14*21)/100</f>
      </c>
      <c t="s">
        <v>26</v>
      </c>
    </row>
    <row r="15" spans="1:5" ht="76.5">
      <c r="A15" s="37" t="s">
        <v>57</v>
      </c>
      <c r="E15" s="38" t="s">
        <v>3114</v>
      </c>
    </row>
    <row r="16" spans="1:5" ht="12.75">
      <c r="A16" s="39" t="s">
        <v>59</v>
      </c>
      <c r="E16" s="40" t="s">
        <v>3115</v>
      </c>
    </row>
    <row r="17" spans="1:5" ht="140.25">
      <c r="A17" t="s">
        <v>61</v>
      </c>
      <c r="E17" s="38" t="s">
        <v>62</v>
      </c>
    </row>
    <row r="18" spans="1:18" ht="12.75" customHeight="1">
      <c r="A18" s="6" t="s">
        <v>49</v>
      </c>
      <c s="6"/>
      <c s="42" t="s">
        <v>32</v>
      </c>
      <c s="6"/>
      <c s="29" t="s">
        <v>63</v>
      </c>
      <c s="6"/>
      <c s="6"/>
      <c s="6"/>
      <c s="43">
        <f>0+Q18</f>
      </c>
      <c s="6"/>
      <c r="O18">
        <f>0+R18</f>
      </c>
      <c r="Q18">
        <f>0+I19+I23</f>
      </c>
      <c>
        <f>0+O19+O23</f>
      </c>
    </row>
    <row r="19" spans="1:16" ht="12.75">
      <c r="A19" s="26" t="s">
        <v>51</v>
      </c>
      <c s="31" t="s">
        <v>25</v>
      </c>
      <c s="31" t="s">
        <v>160</v>
      </c>
      <c s="26" t="s">
        <v>53</v>
      </c>
      <c s="32" t="s">
        <v>161</v>
      </c>
      <c s="33" t="s">
        <v>113</v>
      </c>
      <c s="34">
        <v>0.64</v>
      </c>
      <c s="35">
        <v>0</v>
      </c>
      <c s="36">
        <f>ROUND(ROUND(H19,2)*ROUND(G19,3),2)</f>
      </c>
      <c s="33" t="s">
        <v>56</v>
      </c>
      <c r="O19">
        <f>(I19*21)/100</f>
      </c>
      <c t="s">
        <v>26</v>
      </c>
    </row>
    <row r="20" spans="1:5" ht="89.25">
      <c r="A20" s="37" t="s">
        <v>57</v>
      </c>
      <c r="E20" s="38" t="s">
        <v>3116</v>
      </c>
    </row>
    <row r="21" spans="1:5" ht="12.75">
      <c r="A21" s="39" t="s">
        <v>59</v>
      </c>
      <c r="E21" s="40" t="s">
        <v>3117</v>
      </c>
    </row>
    <row r="22" spans="1:5" ht="344.25">
      <c r="A22" t="s">
        <v>61</v>
      </c>
      <c r="E22" s="38" t="s">
        <v>163</v>
      </c>
    </row>
    <row r="23" spans="1:16" ht="12.75">
      <c r="A23" s="26" t="s">
        <v>51</v>
      </c>
      <c s="31" t="s">
        <v>36</v>
      </c>
      <c s="31" t="s">
        <v>111</v>
      </c>
      <c s="26" t="s">
        <v>53</v>
      </c>
      <c s="32" t="s">
        <v>112</v>
      </c>
      <c s="33" t="s">
        <v>113</v>
      </c>
      <c s="34">
        <v>0.64</v>
      </c>
      <c s="35">
        <v>0</v>
      </c>
      <c s="36">
        <f>ROUND(ROUND(H23,2)*ROUND(G23,3),2)</f>
      </c>
      <c s="33" t="s">
        <v>56</v>
      </c>
      <c r="O23">
        <f>(I23*21)/100</f>
      </c>
      <c t="s">
        <v>26</v>
      </c>
    </row>
    <row r="24" spans="1:5" ht="76.5">
      <c r="A24" s="37" t="s">
        <v>57</v>
      </c>
      <c r="E24" s="38" t="s">
        <v>3118</v>
      </c>
    </row>
    <row r="25" spans="1:5" ht="12.75">
      <c r="A25" s="39" t="s">
        <v>59</v>
      </c>
      <c r="E25" s="40" t="s">
        <v>3117</v>
      </c>
    </row>
    <row r="26" spans="1:5" ht="293.25">
      <c r="A26" t="s">
        <v>61</v>
      </c>
      <c r="E26" s="38" t="s">
        <v>116</v>
      </c>
    </row>
    <row r="27" spans="1:18" ht="12.75" customHeight="1">
      <c r="A27" s="6" t="s">
        <v>49</v>
      </c>
      <c s="6"/>
      <c s="42" t="s">
        <v>36</v>
      </c>
      <c s="6"/>
      <c s="29" t="s">
        <v>676</v>
      </c>
      <c s="6"/>
      <c s="6"/>
      <c s="6"/>
      <c s="43">
        <f>0+Q27</f>
      </c>
      <c s="6"/>
      <c r="O27">
        <f>0+R27</f>
      </c>
      <c r="Q27">
        <f>0+I28</f>
      </c>
      <c>
        <f>0+O28</f>
      </c>
    </row>
    <row r="28" spans="1:16" ht="12.75">
      <c r="A28" s="26" t="s">
        <v>51</v>
      </c>
      <c s="31" t="s">
        <v>38</v>
      </c>
      <c s="31" t="s">
        <v>839</v>
      </c>
      <c s="26" t="s">
        <v>53</v>
      </c>
      <c s="32" t="s">
        <v>840</v>
      </c>
      <c s="33" t="s">
        <v>113</v>
      </c>
      <c s="34">
        <v>0.512</v>
      </c>
      <c s="35">
        <v>0</v>
      </c>
      <c s="36">
        <f>ROUND(ROUND(H28,2)*ROUND(G28,3),2)</f>
      </c>
      <c s="33" t="s">
        <v>56</v>
      </c>
      <c r="O28">
        <f>(I28*21)/100</f>
      </c>
      <c t="s">
        <v>26</v>
      </c>
    </row>
    <row r="29" spans="1:5" ht="63.75">
      <c r="A29" s="37" t="s">
        <v>57</v>
      </c>
      <c r="E29" s="38" t="s">
        <v>3119</v>
      </c>
    </row>
    <row r="30" spans="1:5" ht="12.75">
      <c r="A30" s="39" t="s">
        <v>59</v>
      </c>
      <c r="E30" s="40" t="s">
        <v>3044</v>
      </c>
    </row>
    <row r="31" spans="1:5" ht="318.75">
      <c r="A31" t="s">
        <v>61</v>
      </c>
      <c r="E31" s="38" t="s">
        <v>843</v>
      </c>
    </row>
    <row r="32" spans="1:18" ht="12.75" customHeight="1">
      <c r="A32" s="6" t="s">
        <v>49</v>
      </c>
      <c s="6"/>
      <c s="42" t="s">
        <v>110</v>
      </c>
      <c s="6"/>
      <c s="29" t="s">
        <v>463</v>
      </c>
      <c s="6"/>
      <c s="6"/>
      <c s="6"/>
      <c s="43">
        <f>0+Q32</f>
      </c>
      <c s="6"/>
      <c r="O32">
        <f>0+R32</f>
      </c>
      <c r="Q32">
        <f>0+I33</f>
      </c>
      <c>
        <f>0+O33</f>
      </c>
    </row>
    <row r="33" spans="1:16" ht="12.75">
      <c r="A33" s="26" t="s">
        <v>51</v>
      </c>
      <c s="31" t="s">
        <v>40</v>
      </c>
      <c s="31" t="s">
        <v>2998</v>
      </c>
      <c s="26" t="s">
        <v>53</v>
      </c>
      <c s="32" t="s">
        <v>2999</v>
      </c>
      <c s="33" t="s">
        <v>72</v>
      </c>
      <c s="34">
        <v>1</v>
      </c>
      <c s="35">
        <v>0</v>
      </c>
      <c s="36">
        <f>ROUND(ROUND(H33,2)*ROUND(G33,3),2)</f>
      </c>
      <c s="33" t="s">
        <v>56</v>
      </c>
      <c r="O33">
        <f>(I33*21)/100</f>
      </c>
      <c t="s">
        <v>26</v>
      </c>
    </row>
    <row r="34" spans="1:5" ht="76.5">
      <c r="A34" s="37" t="s">
        <v>57</v>
      </c>
      <c r="E34" s="38" t="s">
        <v>3120</v>
      </c>
    </row>
    <row r="35" spans="1:5" ht="12.75">
      <c r="A35" s="39" t="s">
        <v>59</v>
      </c>
      <c r="E35" s="40" t="s">
        <v>254</v>
      </c>
    </row>
    <row r="36" spans="1:5" ht="114.75">
      <c r="A36" t="s">
        <v>61</v>
      </c>
      <c r="E36" s="38" t="s">
        <v>3001</v>
      </c>
    </row>
    <row r="37" spans="1:18" ht="12.75" customHeight="1">
      <c r="A37" s="6" t="s">
        <v>49</v>
      </c>
      <c s="6"/>
      <c s="42" t="s">
        <v>43</v>
      </c>
      <c s="6"/>
      <c s="29" t="s">
        <v>123</v>
      </c>
      <c s="6"/>
      <c s="6"/>
      <c s="6"/>
      <c s="43">
        <f>0+Q37</f>
      </c>
      <c s="6"/>
      <c r="O37">
        <f>0+R37</f>
      </c>
      <c r="Q37">
        <f>0+I38+I42+I46+I50+I54+I58+I62</f>
      </c>
      <c>
        <f>0+O38+O42+O46+O50+O54+O58+O62</f>
      </c>
    </row>
    <row r="38" spans="1:16" ht="25.5">
      <c r="A38" s="26" t="s">
        <v>51</v>
      </c>
      <c s="31" t="s">
        <v>110</v>
      </c>
      <c s="31" t="s">
        <v>3002</v>
      </c>
      <c s="26" t="s">
        <v>53</v>
      </c>
      <c s="32" t="s">
        <v>3003</v>
      </c>
      <c s="33" t="s">
        <v>72</v>
      </c>
      <c s="34">
        <v>8</v>
      </c>
      <c s="35">
        <v>0</v>
      </c>
      <c s="36">
        <f>ROUND(ROUND(H38,2)*ROUND(G38,3),2)</f>
      </c>
      <c s="33" t="s">
        <v>56</v>
      </c>
      <c r="O38">
        <f>(I38*21)/100</f>
      </c>
      <c t="s">
        <v>26</v>
      </c>
    </row>
    <row r="39" spans="1:5" ht="63.75">
      <c r="A39" s="37" t="s">
        <v>57</v>
      </c>
      <c r="E39" s="38" t="s">
        <v>3121</v>
      </c>
    </row>
    <row r="40" spans="1:5" ht="12.75">
      <c r="A40" s="39" t="s">
        <v>59</v>
      </c>
      <c r="E40" s="40" t="s">
        <v>81</v>
      </c>
    </row>
    <row r="41" spans="1:5" ht="51">
      <c r="A41" t="s">
        <v>61</v>
      </c>
      <c r="E41" s="38" t="s">
        <v>3005</v>
      </c>
    </row>
    <row r="42" spans="1:16" ht="12.75">
      <c r="A42" s="26" t="s">
        <v>51</v>
      </c>
      <c s="31" t="s">
        <v>117</v>
      </c>
      <c s="31" t="s">
        <v>3006</v>
      </c>
      <c s="26" t="s">
        <v>53</v>
      </c>
      <c s="32" t="s">
        <v>3007</v>
      </c>
      <c s="33" t="s">
        <v>72</v>
      </c>
      <c s="34">
        <v>2</v>
      </c>
      <c s="35">
        <v>0</v>
      </c>
      <c s="36">
        <f>ROUND(ROUND(H42,2)*ROUND(G42,3),2)</f>
      </c>
      <c s="33" t="s">
        <v>56</v>
      </c>
      <c r="O42">
        <f>(I42*21)/100</f>
      </c>
      <c t="s">
        <v>26</v>
      </c>
    </row>
    <row r="43" spans="1:5" ht="76.5">
      <c r="A43" s="37" t="s">
        <v>57</v>
      </c>
      <c r="E43" s="38" t="s">
        <v>3122</v>
      </c>
    </row>
    <row r="44" spans="1:5" ht="12.75">
      <c r="A44" s="39" t="s">
        <v>59</v>
      </c>
      <c r="E44" s="40" t="s">
        <v>872</v>
      </c>
    </row>
    <row r="45" spans="1:5" ht="51">
      <c r="A45" t="s">
        <v>61</v>
      </c>
      <c r="E45" s="38" t="s">
        <v>134</v>
      </c>
    </row>
    <row r="46" spans="1:16" ht="25.5">
      <c r="A46" s="26" t="s">
        <v>51</v>
      </c>
      <c s="31" t="s">
        <v>43</v>
      </c>
      <c s="31" t="s">
        <v>3012</v>
      </c>
      <c s="26" t="s">
        <v>53</v>
      </c>
      <c s="32" t="s">
        <v>3013</v>
      </c>
      <c s="33" t="s">
        <v>72</v>
      </c>
      <c s="34">
        <v>4</v>
      </c>
      <c s="35">
        <v>0</v>
      </c>
      <c s="36">
        <f>ROUND(ROUND(H46,2)*ROUND(G46,3),2)</f>
      </c>
      <c s="33" t="s">
        <v>56</v>
      </c>
      <c r="O46">
        <f>(I46*21)/100</f>
      </c>
      <c t="s">
        <v>26</v>
      </c>
    </row>
    <row r="47" spans="1:5" ht="89.25">
      <c r="A47" s="37" t="s">
        <v>57</v>
      </c>
      <c r="E47" s="38" t="s">
        <v>3123</v>
      </c>
    </row>
    <row r="48" spans="1:5" ht="12.75">
      <c r="A48" s="39" t="s">
        <v>59</v>
      </c>
      <c r="E48" s="40" t="s">
        <v>263</v>
      </c>
    </row>
    <row r="49" spans="1:5" ht="76.5">
      <c r="A49" t="s">
        <v>61</v>
      </c>
      <c r="E49" s="38" t="s">
        <v>3015</v>
      </c>
    </row>
    <row r="50" spans="1:16" ht="25.5">
      <c r="A50" s="26" t="s">
        <v>51</v>
      </c>
      <c s="31" t="s">
        <v>45</v>
      </c>
      <c s="31" t="s">
        <v>3016</v>
      </c>
      <c s="26" t="s">
        <v>53</v>
      </c>
      <c s="32" t="s">
        <v>3017</v>
      </c>
      <c s="33" t="s">
        <v>66</v>
      </c>
      <c s="34">
        <v>57.8</v>
      </c>
      <c s="35">
        <v>0</v>
      </c>
      <c s="36">
        <f>ROUND(ROUND(H50,2)*ROUND(G50,3),2)</f>
      </c>
      <c s="33" t="s">
        <v>56</v>
      </c>
      <c r="O50">
        <f>(I50*21)/100</f>
      </c>
      <c t="s">
        <v>26</v>
      </c>
    </row>
    <row r="51" spans="1:5" ht="165.75">
      <c r="A51" s="37" t="s">
        <v>57</v>
      </c>
      <c r="E51" s="38" t="s">
        <v>3124</v>
      </c>
    </row>
    <row r="52" spans="1:5" ht="12.75">
      <c r="A52" s="39" t="s">
        <v>59</v>
      </c>
      <c r="E52" s="40" t="s">
        <v>3125</v>
      </c>
    </row>
    <row r="53" spans="1:5" ht="89.25">
      <c r="A53" t="s">
        <v>61</v>
      </c>
      <c r="E53" s="38" t="s">
        <v>3020</v>
      </c>
    </row>
    <row r="54" spans="1:16" ht="25.5">
      <c r="A54" s="26" t="s">
        <v>51</v>
      </c>
      <c s="31" t="s">
        <v>47</v>
      </c>
      <c s="31" t="s">
        <v>3021</v>
      </c>
      <c s="26" t="s">
        <v>53</v>
      </c>
      <c s="32" t="s">
        <v>3022</v>
      </c>
      <c s="33" t="s">
        <v>66</v>
      </c>
      <c s="34">
        <v>4.5</v>
      </c>
      <c s="35">
        <v>0</v>
      </c>
      <c s="36">
        <f>ROUND(ROUND(H54,2)*ROUND(G54,3),2)</f>
      </c>
      <c s="33" t="s">
        <v>56</v>
      </c>
      <c r="O54">
        <f>(I54*21)/100</f>
      </c>
      <c t="s">
        <v>26</v>
      </c>
    </row>
    <row r="55" spans="1:5" ht="76.5">
      <c r="A55" s="37" t="s">
        <v>57</v>
      </c>
      <c r="E55" s="38" t="s">
        <v>3126</v>
      </c>
    </row>
    <row r="56" spans="1:5" ht="12.75">
      <c r="A56" s="39" t="s">
        <v>59</v>
      </c>
      <c r="E56" s="40" t="s">
        <v>3127</v>
      </c>
    </row>
    <row r="57" spans="1:5" ht="89.25">
      <c r="A57" t="s">
        <v>61</v>
      </c>
      <c r="E57" s="38" t="s">
        <v>3020</v>
      </c>
    </row>
    <row r="58" spans="1:16" ht="25.5">
      <c r="A58" s="26" t="s">
        <v>51</v>
      </c>
      <c s="31" t="s">
        <v>182</v>
      </c>
      <c s="31" t="s">
        <v>3025</v>
      </c>
      <c s="26" t="s">
        <v>53</v>
      </c>
      <c s="32" t="s">
        <v>3026</v>
      </c>
      <c s="33" t="s">
        <v>66</v>
      </c>
      <c s="34">
        <v>53.3</v>
      </c>
      <c s="35">
        <v>0</v>
      </c>
      <c s="36">
        <f>ROUND(ROUND(H58,2)*ROUND(G58,3),2)</f>
      </c>
      <c s="33" t="s">
        <v>56</v>
      </c>
      <c r="O58">
        <f>(I58*21)/100</f>
      </c>
      <c t="s">
        <v>26</v>
      </c>
    </row>
    <row r="59" spans="1:5" ht="153">
      <c r="A59" s="37" t="s">
        <v>57</v>
      </c>
      <c r="E59" s="38" t="s">
        <v>3128</v>
      </c>
    </row>
    <row r="60" spans="1:5" ht="12.75">
      <c r="A60" s="39" t="s">
        <v>59</v>
      </c>
      <c r="E60" s="40" t="s">
        <v>3129</v>
      </c>
    </row>
    <row r="61" spans="1:5" ht="89.25">
      <c r="A61" t="s">
        <v>61</v>
      </c>
      <c r="E61" s="38" t="s">
        <v>3020</v>
      </c>
    </row>
    <row r="62" spans="1:16" ht="12.75">
      <c r="A62" s="26" t="s">
        <v>51</v>
      </c>
      <c s="31" t="s">
        <v>188</v>
      </c>
      <c s="31" t="s">
        <v>600</v>
      </c>
      <c s="26" t="s">
        <v>53</v>
      </c>
      <c s="32" t="s">
        <v>601</v>
      </c>
      <c s="33" t="s">
        <v>113</v>
      </c>
      <c s="34">
        <v>0.128</v>
      </c>
      <c s="35">
        <v>0</v>
      </c>
      <c s="36">
        <f>ROUND(ROUND(H62,2)*ROUND(G62,3),2)</f>
      </c>
      <c s="33" t="s">
        <v>56</v>
      </c>
      <c r="O62">
        <f>(I62*21)/100</f>
      </c>
      <c t="s">
        <v>26</v>
      </c>
    </row>
    <row r="63" spans="1:5" ht="76.5">
      <c r="A63" s="37" t="s">
        <v>57</v>
      </c>
      <c r="E63" s="38" t="s">
        <v>3130</v>
      </c>
    </row>
    <row r="64" spans="1:5" ht="12.75">
      <c r="A64" s="39" t="s">
        <v>59</v>
      </c>
      <c r="E64" s="40" t="s">
        <v>3131</v>
      </c>
    </row>
    <row r="65" spans="1:5" ht="114.75">
      <c r="A65" t="s">
        <v>61</v>
      </c>
      <c r="E65" s="38" t="s">
        <v>604</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3.xml><?xml version="1.0" encoding="utf-8"?>
<worksheet xmlns="http://schemas.openxmlformats.org/spreadsheetml/2006/main" xmlns:r="http://schemas.openxmlformats.org/officeDocument/2006/relationships">
  <sheetPr>
    <pageSetUpPr fitToPage="1"/>
  </sheetPr>
  <dimension ref="A1:R73"/>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0+O9+O18+O27+O32+O37</f>
      </c>
      <c t="s">
        <v>25</v>
      </c>
    </row>
    <row r="3" spans="1:16" ht="15" customHeight="1">
      <c r="A3" t="s">
        <v>11</v>
      </c>
      <c s="12" t="s">
        <v>13</v>
      </c>
      <c s="13" t="s">
        <v>14</v>
      </c>
      <c s="1"/>
      <c s="14" t="s">
        <v>15</v>
      </c>
      <c s="1"/>
      <c s="9"/>
      <c s="8" t="s">
        <v>3132</v>
      </c>
      <c s="44">
        <f>0+I9+I18+I27+I32+I37</f>
      </c>
      <c s="10"/>
      <c r="O3" t="s">
        <v>22</v>
      </c>
      <c t="s">
        <v>26</v>
      </c>
    </row>
    <row r="4" spans="1:16" ht="15" customHeight="1">
      <c r="A4" t="s">
        <v>16</v>
      </c>
      <c s="12" t="s">
        <v>17</v>
      </c>
      <c s="13" t="s">
        <v>2984</v>
      </c>
      <c s="1"/>
      <c s="14" t="s">
        <v>2985</v>
      </c>
      <c s="1"/>
      <c s="1"/>
      <c s="11"/>
      <c s="11"/>
      <c s="1"/>
      <c r="O4" t="s">
        <v>23</v>
      </c>
      <c t="s">
        <v>26</v>
      </c>
    </row>
    <row r="5" spans="1:16" ht="12.75" customHeight="1">
      <c r="A5" t="s">
        <v>20</v>
      </c>
      <c s="16" t="s">
        <v>21</v>
      </c>
      <c s="17" t="s">
        <v>3132</v>
      </c>
      <c s="6"/>
      <c s="18" t="s">
        <v>3133</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f>
      </c>
      <c>
        <f>0+O10+O14</f>
      </c>
    </row>
    <row r="10" spans="1:16" ht="25.5">
      <c r="A10" s="26" t="s">
        <v>51</v>
      </c>
      <c s="31" t="s">
        <v>32</v>
      </c>
      <c s="31" t="s">
        <v>86</v>
      </c>
      <c s="26" t="s">
        <v>53</v>
      </c>
      <c s="32" t="s">
        <v>87</v>
      </c>
      <c s="33" t="s">
        <v>55</v>
      </c>
      <c s="34">
        <v>0.96</v>
      </c>
      <c s="35">
        <v>0</v>
      </c>
      <c s="36">
        <f>ROUND(ROUND(H10,2)*ROUND(G10,3),2)</f>
      </c>
      <c s="33" t="s">
        <v>56</v>
      </c>
      <c r="O10">
        <f>(I10*21)/100</f>
      </c>
      <c t="s">
        <v>26</v>
      </c>
    </row>
    <row r="11" spans="1:5" ht="153">
      <c r="A11" s="37" t="s">
        <v>57</v>
      </c>
      <c r="E11" s="38" t="s">
        <v>3135</v>
      </c>
    </row>
    <row r="12" spans="1:5" ht="12.75">
      <c r="A12" s="39" t="s">
        <v>59</v>
      </c>
      <c r="E12" s="40" t="s">
        <v>3136</v>
      </c>
    </row>
    <row r="13" spans="1:5" ht="140.25">
      <c r="A13" t="s">
        <v>61</v>
      </c>
      <c r="E13" s="38" t="s">
        <v>62</v>
      </c>
    </row>
    <row r="14" spans="1:16" ht="25.5">
      <c r="A14" s="26" t="s">
        <v>51</v>
      </c>
      <c s="31" t="s">
        <v>26</v>
      </c>
      <c s="31" t="s">
        <v>233</v>
      </c>
      <c s="26" t="s">
        <v>53</v>
      </c>
      <c s="32" t="s">
        <v>234</v>
      </c>
      <c s="33" t="s">
        <v>55</v>
      </c>
      <c s="34">
        <v>0.883</v>
      </c>
      <c s="35">
        <v>0</v>
      </c>
      <c s="36">
        <f>ROUND(ROUND(H14,2)*ROUND(G14,3),2)</f>
      </c>
      <c s="33" t="s">
        <v>56</v>
      </c>
      <c r="O14">
        <f>(I14*21)/100</f>
      </c>
      <c t="s">
        <v>26</v>
      </c>
    </row>
    <row r="15" spans="1:5" ht="76.5">
      <c r="A15" s="37" t="s">
        <v>57</v>
      </c>
      <c r="E15" s="38" t="s">
        <v>3137</v>
      </c>
    </row>
    <row r="16" spans="1:5" ht="12.75">
      <c r="A16" s="39" t="s">
        <v>59</v>
      </c>
      <c r="E16" s="40" t="s">
        <v>3138</v>
      </c>
    </row>
    <row r="17" spans="1:5" ht="140.25">
      <c r="A17" t="s">
        <v>61</v>
      </c>
      <c r="E17" s="38" t="s">
        <v>62</v>
      </c>
    </row>
    <row r="18" spans="1:18" ht="12.75" customHeight="1">
      <c r="A18" s="6" t="s">
        <v>49</v>
      </c>
      <c s="6"/>
      <c s="42" t="s">
        <v>32</v>
      </c>
      <c s="6"/>
      <c s="29" t="s">
        <v>63</v>
      </c>
      <c s="6"/>
      <c s="6"/>
      <c s="6"/>
      <c s="43">
        <f>0+Q18</f>
      </c>
      <c s="6"/>
      <c r="O18">
        <f>0+R18</f>
      </c>
      <c r="Q18">
        <f>0+I19+I23</f>
      </c>
      <c>
        <f>0+O19+O23</f>
      </c>
    </row>
    <row r="19" spans="1:16" ht="12.75">
      <c r="A19" s="26" t="s">
        <v>51</v>
      </c>
      <c s="31" t="s">
        <v>25</v>
      </c>
      <c s="31" t="s">
        <v>160</v>
      </c>
      <c s="26" t="s">
        <v>53</v>
      </c>
      <c s="32" t="s">
        <v>161</v>
      </c>
      <c s="33" t="s">
        <v>113</v>
      </c>
      <c s="34">
        <v>0.48</v>
      </c>
      <c s="35">
        <v>0</v>
      </c>
      <c s="36">
        <f>ROUND(ROUND(H19,2)*ROUND(G19,3),2)</f>
      </c>
      <c s="33" t="s">
        <v>56</v>
      </c>
      <c r="O19">
        <f>(I19*21)/100</f>
      </c>
      <c t="s">
        <v>26</v>
      </c>
    </row>
    <row r="20" spans="1:5" ht="89.25">
      <c r="A20" s="37" t="s">
        <v>57</v>
      </c>
      <c r="E20" s="38" t="s">
        <v>3139</v>
      </c>
    </row>
    <row r="21" spans="1:5" ht="12.75">
      <c r="A21" s="39" t="s">
        <v>59</v>
      </c>
      <c r="E21" s="40" t="s">
        <v>3140</v>
      </c>
    </row>
    <row r="22" spans="1:5" ht="344.25">
      <c r="A22" t="s">
        <v>61</v>
      </c>
      <c r="E22" s="38" t="s">
        <v>163</v>
      </c>
    </row>
    <row r="23" spans="1:16" ht="12.75">
      <c r="A23" s="26" t="s">
        <v>51</v>
      </c>
      <c s="31" t="s">
        <v>36</v>
      </c>
      <c s="31" t="s">
        <v>111</v>
      </c>
      <c s="26" t="s">
        <v>53</v>
      </c>
      <c s="32" t="s">
        <v>112</v>
      </c>
      <c s="33" t="s">
        <v>113</v>
      </c>
      <c s="34">
        <v>0.48</v>
      </c>
      <c s="35">
        <v>0</v>
      </c>
      <c s="36">
        <f>ROUND(ROUND(H23,2)*ROUND(G23,3),2)</f>
      </c>
      <c s="33" t="s">
        <v>56</v>
      </c>
      <c r="O23">
        <f>(I23*21)/100</f>
      </c>
      <c t="s">
        <v>26</v>
      </c>
    </row>
    <row r="24" spans="1:5" ht="76.5">
      <c r="A24" s="37" t="s">
        <v>57</v>
      </c>
      <c r="E24" s="38" t="s">
        <v>3141</v>
      </c>
    </row>
    <row r="25" spans="1:5" ht="12.75">
      <c r="A25" s="39" t="s">
        <v>59</v>
      </c>
      <c r="E25" s="40" t="s">
        <v>3140</v>
      </c>
    </row>
    <row r="26" spans="1:5" ht="293.25">
      <c r="A26" t="s">
        <v>61</v>
      </c>
      <c r="E26" s="38" t="s">
        <v>116</v>
      </c>
    </row>
    <row r="27" spans="1:18" ht="12.75" customHeight="1">
      <c r="A27" s="6" t="s">
        <v>49</v>
      </c>
      <c s="6"/>
      <c s="42" t="s">
        <v>36</v>
      </c>
      <c s="6"/>
      <c s="29" t="s">
        <v>676</v>
      </c>
      <c s="6"/>
      <c s="6"/>
      <c s="6"/>
      <c s="43">
        <f>0+Q27</f>
      </c>
      <c s="6"/>
      <c r="O27">
        <f>0+R27</f>
      </c>
      <c r="Q27">
        <f>0+I28</f>
      </c>
      <c>
        <f>0+O28</f>
      </c>
    </row>
    <row r="28" spans="1:16" ht="12.75">
      <c r="A28" s="26" t="s">
        <v>51</v>
      </c>
      <c s="31" t="s">
        <v>38</v>
      </c>
      <c s="31" t="s">
        <v>839</v>
      </c>
      <c s="26" t="s">
        <v>53</v>
      </c>
      <c s="32" t="s">
        <v>840</v>
      </c>
      <c s="33" t="s">
        <v>113</v>
      </c>
      <c s="34">
        <v>0.384</v>
      </c>
      <c s="35">
        <v>0</v>
      </c>
      <c s="36">
        <f>ROUND(ROUND(H28,2)*ROUND(G28,3),2)</f>
      </c>
      <c s="33" t="s">
        <v>56</v>
      </c>
      <c r="O28">
        <f>(I28*21)/100</f>
      </c>
      <c t="s">
        <v>26</v>
      </c>
    </row>
    <row r="29" spans="1:5" ht="63.75">
      <c r="A29" s="37" t="s">
        <v>57</v>
      </c>
      <c r="E29" s="38" t="s">
        <v>3142</v>
      </c>
    </row>
    <row r="30" spans="1:5" ht="12.75">
      <c r="A30" s="39" t="s">
        <v>59</v>
      </c>
      <c r="E30" s="40" t="s">
        <v>3143</v>
      </c>
    </row>
    <row r="31" spans="1:5" ht="318.75">
      <c r="A31" t="s">
        <v>61</v>
      </c>
      <c r="E31" s="38" t="s">
        <v>843</v>
      </c>
    </row>
    <row r="32" spans="1:18" ht="12.75" customHeight="1">
      <c r="A32" s="6" t="s">
        <v>49</v>
      </c>
      <c s="6"/>
      <c s="42" t="s">
        <v>110</v>
      </c>
      <c s="6"/>
      <c s="29" t="s">
        <v>463</v>
      </c>
      <c s="6"/>
      <c s="6"/>
      <c s="6"/>
      <c s="43">
        <f>0+Q32</f>
      </c>
      <c s="6"/>
      <c r="O32">
        <f>0+R32</f>
      </c>
      <c r="Q32">
        <f>0+I33</f>
      </c>
      <c>
        <f>0+O33</f>
      </c>
    </row>
    <row r="33" spans="1:16" ht="12.75">
      <c r="A33" s="26" t="s">
        <v>51</v>
      </c>
      <c s="31" t="s">
        <v>40</v>
      </c>
      <c s="31" t="s">
        <v>2998</v>
      </c>
      <c s="26" t="s">
        <v>53</v>
      </c>
      <c s="32" t="s">
        <v>2999</v>
      </c>
      <c s="33" t="s">
        <v>72</v>
      </c>
      <c s="34">
        <v>3</v>
      </c>
      <c s="35">
        <v>0</v>
      </c>
      <c s="36">
        <f>ROUND(ROUND(H33,2)*ROUND(G33,3),2)</f>
      </c>
      <c s="33" t="s">
        <v>56</v>
      </c>
      <c r="O33">
        <f>(I33*21)/100</f>
      </c>
      <c t="s">
        <v>26</v>
      </c>
    </row>
    <row r="34" spans="1:5" ht="76.5">
      <c r="A34" s="37" t="s">
        <v>57</v>
      </c>
      <c r="E34" s="38" t="s">
        <v>3144</v>
      </c>
    </row>
    <row r="35" spans="1:5" ht="12.75">
      <c r="A35" s="39" t="s">
        <v>59</v>
      </c>
      <c r="E35" s="40" t="s">
        <v>74</v>
      </c>
    </row>
    <row r="36" spans="1:5" ht="114.75">
      <c r="A36" t="s">
        <v>61</v>
      </c>
      <c r="E36" s="38" t="s">
        <v>3001</v>
      </c>
    </row>
    <row r="37" spans="1:18" ht="12.75" customHeight="1">
      <c r="A37" s="6" t="s">
        <v>49</v>
      </c>
      <c s="6"/>
      <c s="42" t="s">
        <v>43</v>
      </c>
      <c s="6"/>
      <c s="29" t="s">
        <v>123</v>
      </c>
      <c s="6"/>
      <c s="6"/>
      <c s="6"/>
      <c s="43">
        <f>0+Q37</f>
      </c>
      <c s="6"/>
      <c r="O37">
        <f>0+R37</f>
      </c>
      <c r="Q37">
        <f>0+I38+I42+I46+I50+I54+I58+I62+I66+I70</f>
      </c>
      <c>
        <f>0+O38+O42+O46+O50+O54+O58+O62+O66+O70</f>
      </c>
    </row>
    <row r="38" spans="1:16" ht="25.5">
      <c r="A38" s="26" t="s">
        <v>51</v>
      </c>
      <c s="31" t="s">
        <v>110</v>
      </c>
      <c s="31" t="s">
        <v>3002</v>
      </c>
      <c s="26" t="s">
        <v>53</v>
      </c>
      <c s="32" t="s">
        <v>3003</v>
      </c>
      <c s="33" t="s">
        <v>72</v>
      </c>
      <c s="34">
        <v>3</v>
      </c>
      <c s="35">
        <v>0</v>
      </c>
      <c s="36">
        <f>ROUND(ROUND(H38,2)*ROUND(G38,3),2)</f>
      </c>
      <c s="33" t="s">
        <v>56</v>
      </c>
      <c r="O38">
        <f>(I38*21)/100</f>
      </c>
      <c t="s">
        <v>26</v>
      </c>
    </row>
    <row r="39" spans="1:5" ht="63.75">
      <c r="A39" s="37" t="s">
        <v>57</v>
      </c>
      <c r="E39" s="38" t="s">
        <v>3145</v>
      </c>
    </row>
    <row r="40" spans="1:5" ht="12.75">
      <c r="A40" s="39" t="s">
        <v>59</v>
      </c>
      <c r="E40" s="40" t="s">
        <v>74</v>
      </c>
    </row>
    <row r="41" spans="1:5" ht="51">
      <c r="A41" t="s">
        <v>61</v>
      </c>
      <c r="E41" s="38" t="s">
        <v>3005</v>
      </c>
    </row>
    <row r="42" spans="1:16" ht="12.75">
      <c r="A42" s="26" t="s">
        <v>51</v>
      </c>
      <c s="31" t="s">
        <v>117</v>
      </c>
      <c s="31" t="s">
        <v>3006</v>
      </c>
      <c s="26" t="s">
        <v>53</v>
      </c>
      <c s="32" t="s">
        <v>3007</v>
      </c>
      <c s="33" t="s">
        <v>72</v>
      </c>
      <c s="34">
        <v>5</v>
      </c>
      <c s="35">
        <v>0</v>
      </c>
      <c s="36">
        <f>ROUND(ROUND(H42,2)*ROUND(G42,3),2)</f>
      </c>
      <c s="33" t="s">
        <v>56</v>
      </c>
      <c r="O42">
        <f>(I42*21)/100</f>
      </c>
      <c t="s">
        <v>26</v>
      </c>
    </row>
    <row r="43" spans="1:5" ht="63.75">
      <c r="A43" s="37" t="s">
        <v>57</v>
      </c>
      <c r="E43" s="38" t="s">
        <v>3146</v>
      </c>
    </row>
    <row r="44" spans="1:5" ht="12.75">
      <c r="A44" s="39" t="s">
        <v>59</v>
      </c>
      <c r="E44" s="40" t="s">
        <v>1510</v>
      </c>
    </row>
    <row r="45" spans="1:5" ht="51">
      <c r="A45" t="s">
        <v>61</v>
      </c>
      <c r="E45" s="38" t="s">
        <v>134</v>
      </c>
    </row>
    <row r="46" spans="1:16" ht="12.75">
      <c r="A46" s="26" t="s">
        <v>51</v>
      </c>
      <c s="31" t="s">
        <v>43</v>
      </c>
      <c s="31" t="s">
        <v>3067</v>
      </c>
      <c s="26" t="s">
        <v>53</v>
      </c>
      <c s="32" t="s">
        <v>3068</v>
      </c>
      <c s="33" t="s">
        <v>72</v>
      </c>
      <c s="34">
        <v>1</v>
      </c>
      <c s="35">
        <v>0</v>
      </c>
      <c s="36">
        <f>ROUND(ROUND(H46,2)*ROUND(G46,3),2)</f>
      </c>
      <c s="33" t="s">
        <v>56</v>
      </c>
      <c r="O46">
        <f>(I46*21)/100</f>
      </c>
      <c t="s">
        <v>26</v>
      </c>
    </row>
    <row r="47" spans="1:5" ht="89.25">
      <c r="A47" s="37" t="s">
        <v>57</v>
      </c>
      <c r="E47" s="38" t="s">
        <v>3147</v>
      </c>
    </row>
    <row r="48" spans="1:5" ht="12.75">
      <c r="A48" s="39" t="s">
        <v>59</v>
      </c>
      <c r="E48" s="40" t="s">
        <v>254</v>
      </c>
    </row>
    <row r="49" spans="1:5" ht="51">
      <c r="A49" t="s">
        <v>61</v>
      </c>
      <c r="E49" s="38" t="s">
        <v>134</v>
      </c>
    </row>
    <row r="50" spans="1:16" ht="12.75">
      <c r="A50" s="26" t="s">
        <v>51</v>
      </c>
      <c s="31" t="s">
        <v>45</v>
      </c>
      <c s="31" t="s">
        <v>3071</v>
      </c>
      <c s="26" t="s">
        <v>53</v>
      </c>
      <c s="32" t="s">
        <v>3072</v>
      </c>
      <c s="33" t="s">
        <v>72</v>
      </c>
      <c s="34">
        <v>3</v>
      </c>
      <c s="35">
        <v>0</v>
      </c>
      <c s="36">
        <f>ROUND(ROUND(H50,2)*ROUND(G50,3),2)</f>
      </c>
      <c s="33" t="s">
        <v>56</v>
      </c>
      <c r="O50">
        <f>(I50*21)/100</f>
      </c>
      <c t="s">
        <v>26</v>
      </c>
    </row>
    <row r="51" spans="1:5" ht="76.5">
      <c r="A51" s="37" t="s">
        <v>57</v>
      </c>
      <c r="E51" s="38" t="s">
        <v>3148</v>
      </c>
    </row>
    <row r="52" spans="1:5" ht="12.75">
      <c r="A52" s="39" t="s">
        <v>59</v>
      </c>
      <c r="E52" s="40" t="s">
        <v>74</v>
      </c>
    </row>
    <row r="53" spans="1:5" ht="51">
      <c r="A53" t="s">
        <v>61</v>
      </c>
      <c r="E53" s="38" t="s">
        <v>3005</v>
      </c>
    </row>
    <row r="54" spans="1:16" ht="25.5">
      <c r="A54" s="26" t="s">
        <v>51</v>
      </c>
      <c s="31" t="s">
        <v>47</v>
      </c>
      <c s="31" t="s">
        <v>3012</v>
      </c>
      <c s="26" t="s">
        <v>53</v>
      </c>
      <c s="32" t="s">
        <v>3013</v>
      </c>
      <c s="33" t="s">
        <v>72</v>
      </c>
      <c s="34">
        <v>3</v>
      </c>
      <c s="35">
        <v>0</v>
      </c>
      <c s="36">
        <f>ROUND(ROUND(H54,2)*ROUND(G54,3),2)</f>
      </c>
      <c s="33" t="s">
        <v>56</v>
      </c>
      <c r="O54">
        <f>(I54*21)/100</f>
      </c>
      <c t="s">
        <v>26</v>
      </c>
    </row>
    <row r="55" spans="1:5" ht="89.25">
      <c r="A55" s="37" t="s">
        <v>57</v>
      </c>
      <c r="E55" s="38" t="s">
        <v>3149</v>
      </c>
    </row>
    <row r="56" spans="1:5" ht="12.75">
      <c r="A56" s="39" t="s">
        <v>59</v>
      </c>
      <c r="E56" s="40" t="s">
        <v>74</v>
      </c>
    </row>
    <row r="57" spans="1:5" ht="76.5">
      <c r="A57" t="s">
        <v>61</v>
      </c>
      <c r="E57" s="38" t="s">
        <v>3015</v>
      </c>
    </row>
    <row r="58" spans="1:16" ht="25.5">
      <c r="A58" s="26" t="s">
        <v>51</v>
      </c>
      <c s="31" t="s">
        <v>182</v>
      </c>
      <c s="31" t="s">
        <v>3016</v>
      </c>
      <c s="26" t="s">
        <v>53</v>
      </c>
      <c s="32" t="s">
        <v>3017</v>
      </c>
      <c s="33" t="s">
        <v>66</v>
      </c>
      <c s="34">
        <v>19.5</v>
      </c>
      <c s="35">
        <v>0</v>
      </c>
      <c s="36">
        <f>ROUND(ROUND(H58,2)*ROUND(G58,3),2)</f>
      </c>
      <c s="33" t="s">
        <v>56</v>
      </c>
      <c r="O58">
        <f>(I58*21)/100</f>
      </c>
      <c t="s">
        <v>26</v>
      </c>
    </row>
    <row r="59" spans="1:5" ht="76.5">
      <c r="A59" s="37" t="s">
        <v>57</v>
      </c>
      <c r="E59" s="38" t="s">
        <v>3150</v>
      </c>
    </row>
    <row r="60" spans="1:5" ht="12.75">
      <c r="A60" s="39" t="s">
        <v>59</v>
      </c>
      <c r="E60" s="40" t="s">
        <v>3151</v>
      </c>
    </row>
    <row r="61" spans="1:5" ht="89.25">
      <c r="A61" t="s">
        <v>61</v>
      </c>
      <c r="E61" s="38" t="s">
        <v>3020</v>
      </c>
    </row>
    <row r="62" spans="1:16" ht="25.5">
      <c r="A62" s="26" t="s">
        <v>51</v>
      </c>
      <c s="31" t="s">
        <v>188</v>
      </c>
      <c s="31" t="s">
        <v>3021</v>
      </c>
      <c s="26" t="s">
        <v>53</v>
      </c>
      <c s="32" t="s">
        <v>3022</v>
      </c>
      <c s="33" t="s">
        <v>66</v>
      </c>
      <c s="34">
        <v>1.81</v>
      </c>
      <c s="35">
        <v>0</v>
      </c>
      <c s="36">
        <f>ROUND(ROUND(H62,2)*ROUND(G62,3),2)</f>
      </c>
      <c s="33" t="s">
        <v>56</v>
      </c>
      <c r="O62">
        <f>(I62*21)/100</f>
      </c>
      <c t="s">
        <v>26</v>
      </c>
    </row>
    <row r="63" spans="1:5" ht="76.5">
      <c r="A63" s="37" t="s">
        <v>57</v>
      </c>
      <c r="E63" s="38" t="s">
        <v>3152</v>
      </c>
    </row>
    <row r="64" spans="1:5" ht="12.75">
      <c r="A64" s="39" t="s">
        <v>59</v>
      </c>
      <c r="E64" s="40" t="s">
        <v>3153</v>
      </c>
    </row>
    <row r="65" spans="1:5" ht="89.25">
      <c r="A65" t="s">
        <v>61</v>
      </c>
      <c r="E65" s="38" t="s">
        <v>3020</v>
      </c>
    </row>
    <row r="66" spans="1:16" ht="25.5">
      <c r="A66" s="26" t="s">
        <v>51</v>
      </c>
      <c s="31" t="s">
        <v>194</v>
      </c>
      <c s="31" t="s">
        <v>3025</v>
      </c>
      <c s="26" t="s">
        <v>53</v>
      </c>
      <c s="32" t="s">
        <v>3026</v>
      </c>
      <c s="33" t="s">
        <v>66</v>
      </c>
      <c s="34">
        <v>19.5</v>
      </c>
      <c s="35">
        <v>0</v>
      </c>
      <c s="36">
        <f>ROUND(ROUND(H66,2)*ROUND(G66,3),2)</f>
      </c>
      <c s="33" t="s">
        <v>56</v>
      </c>
      <c r="O66">
        <f>(I66*21)/100</f>
      </c>
      <c t="s">
        <v>26</v>
      </c>
    </row>
    <row r="67" spans="1:5" ht="76.5">
      <c r="A67" s="37" t="s">
        <v>57</v>
      </c>
      <c r="E67" s="38" t="s">
        <v>3154</v>
      </c>
    </row>
    <row r="68" spans="1:5" ht="12.75">
      <c r="A68" s="39" t="s">
        <v>59</v>
      </c>
      <c r="E68" s="40" t="s">
        <v>3151</v>
      </c>
    </row>
    <row r="69" spans="1:5" ht="89.25">
      <c r="A69" t="s">
        <v>61</v>
      </c>
      <c r="E69" s="38" t="s">
        <v>3020</v>
      </c>
    </row>
    <row r="70" spans="1:16" ht="12.75">
      <c r="A70" s="26" t="s">
        <v>51</v>
      </c>
      <c s="31" t="s">
        <v>201</v>
      </c>
      <c s="31" t="s">
        <v>3155</v>
      </c>
      <c s="26" t="s">
        <v>53</v>
      </c>
      <c s="32" t="s">
        <v>3156</v>
      </c>
      <c s="33" t="s">
        <v>113</v>
      </c>
      <c s="34">
        <v>0.384</v>
      </c>
      <c s="35">
        <v>0</v>
      </c>
      <c s="36">
        <f>ROUND(ROUND(H70,2)*ROUND(G70,3),2)</f>
      </c>
      <c s="33" t="s">
        <v>56</v>
      </c>
      <c r="O70">
        <f>(I70*21)/100</f>
      </c>
      <c t="s">
        <v>26</v>
      </c>
    </row>
    <row r="71" spans="1:5" ht="76.5">
      <c r="A71" s="37" t="s">
        <v>57</v>
      </c>
      <c r="E71" s="38" t="s">
        <v>3157</v>
      </c>
    </row>
    <row r="72" spans="1:5" ht="12.75">
      <c r="A72" s="39" t="s">
        <v>59</v>
      </c>
      <c r="E72" s="40" t="s">
        <v>3143</v>
      </c>
    </row>
    <row r="73" spans="1:5" ht="114.75">
      <c r="A73" t="s">
        <v>61</v>
      </c>
      <c r="E73" s="38" t="s">
        <v>604</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4.xml><?xml version="1.0" encoding="utf-8"?>
<worksheet xmlns="http://schemas.openxmlformats.org/spreadsheetml/2006/main" xmlns:r="http://schemas.openxmlformats.org/officeDocument/2006/relationships">
  <sheetPr>
    <pageSetUpPr fitToPage="1"/>
  </sheetPr>
  <dimension ref="A1:R98"/>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0+O9+O26</f>
      </c>
      <c t="s">
        <v>25</v>
      </c>
    </row>
    <row r="3" spans="1:16" ht="15" customHeight="1">
      <c r="A3" t="s">
        <v>11</v>
      </c>
      <c s="12" t="s">
        <v>13</v>
      </c>
      <c s="13" t="s">
        <v>14</v>
      </c>
      <c s="1"/>
      <c s="14" t="s">
        <v>15</v>
      </c>
      <c s="1"/>
      <c s="9"/>
      <c s="8" t="s">
        <v>3160</v>
      </c>
      <c s="44">
        <f>0+I9+I26</f>
      </c>
      <c s="10"/>
      <c r="O3" t="s">
        <v>22</v>
      </c>
      <c t="s">
        <v>26</v>
      </c>
    </row>
    <row r="4" spans="1:16" ht="15" customHeight="1">
      <c r="A4" t="s">
        <v>16</v>
      </c>
      <c s="12" t="s">
        <v>17</v>
      </c>
      <c s="13" t="s">
        <v>3158</v>
      </c>
      <c s="1"/>
      <c s="14" t="s">
        <v>3159</v>
      </c>
      <c s="1"/>
      <c s="1"/>
      <c s="11"/>
      <c s="11"/>
      <c s="1"/>
      <c r="O4" t="s">
        <v>23</v>
      </c>
      <c t="s">
        <v>26</v>
      </c>
    </row>
    <row r="5" spans="1:16" ht="12.75" customHeight="1">
      <c r="A5" t="s">
        <v>20</v>
      </c>
      <c s="16" t="s">
        <v>21</v>
      </c>
      <c s="17" t="s">
        <v>3160</v>
      </c>
      <c s="6"/>
      <c s="18" t="s">
        <v>3161</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0+I10+I14+I18+I22</f>
      </c>
      <c>
        <f>0+O10+O14+O18+O22</f>
      </c>
    </row>
    <row r="10" spans="1:16" ht="12.75">
      <c r="A10" s="26" t="s">
        <v>51</v>
      </c>
      <c s="31" t="s">
        <v>32</v>
      </c>
      <c s="31" t="s">
        <v>3163</v>
      </c>
      <c s="26" t="s">
        <v>93</v>
      </c>
      <c s="32" t="s">
        <v>3164</v>
      </c>
      <c s="33" t="s">
        <v>1767</v>
      </c>
      <c s="34">
        <v>1</v>
      </c>
      <c s="35">
        <v>0</v>
      </c>
      <c s="36">
        <f>ROUND(ROUND(H10,2)*ROUND(G10,3),2)</f>
      </c>
      <c s="33" t="s">
        <v>56</v>
      </c>
      <c r="O10">
        <f>(I10*21)/100</f>
      </c>
      <c t="s">
        <v>26</v>
      </c>
    </row>
    <row r="11" spans="1:5" ht="63.75">
      <c r="A11" s="37" t="s">
        <v>57</v>
      </c>
      <c r="E11" s="38" t="s">
        <v>3165</v>
      </c>
    </row>
    <row r="12" spans="1:5" ht="12.75">
      <c r="A12" s="39" t="s">
        <v>59</v>
      </c>
      <c r="E12" s="40" t="s">
        <v>254</v>
      </c>
    </row>
    <row r="13" spans="1:5" ht="51">
      <c r="A13" t="s">
        <v>61</v>
      </c>
      <c r="E13" s="38" t="s">
        <v>3166</v>
      </c>
    </row>
    <row r="14" spans="1:16" ht="12.75">
      <c r="A14" s="26" t="s">
        <v>51</v>
      </c>
      <c s="31" t="s">
        <v>26</v>
      </c>
      <c s="31" t="s">
        <v>3163</v>
      </c>
      <c s="26" t="s">
        <v>149</v>
      </c>
      <c s="32" t="s">
        <v>3164</v>
      </c>
      <c s="33" t="s">
        <v>1767</v>
      </c>
      <c s="34">
        <v>1</v>
      </c>
      <c s="35">
        <v>0</v>
      </c>
      <c s="36">
        <f>ROUND(ROUND(H14,2)*ROUND(G14,3),2)</f>
      </c>
      <c s="33" t="s">
        <v>56</v>
      </c>
      <c r="O14">
        <f>(I14*21)/100</f>
      </c>
      <c t="s">
        <v>26</v>
      </c>
    </row>
    <row r="15" spans="1:5" ht="63.75">
      <c r="A15" s="37" t="s">
        <v>57</v>
      </c>
      <c r="E15" s="38" t="s">
        <v>3167</v>
      </c>
    </row>
    <row r="16" spans="1:5" ht="12.75">
      <c r="A16" s="39" t="s">
        <v>59</v>
      </c>
      <c r="E16" s="40" t="s">
        <v>254</v>
      </c>
    </row>
    <row r="17" spans="1:5" ht="51">
      <c r="A17" t="s">
        <v>61</v>
      </c>
      <c r="E17" s="38" t="s">
        <v>3166</v>
      </c>
    </row>
    <row r="18" spans="1:16" ht="12.75">
      <c r="A18" s="26" t="s">
        <v>51</v>
      </c>
      <c s="31" t="s">
        <v>25</v>
      </c>
      <c s="31" t="s">
        <v>3163</v>
      </c>
      <c s="26" t="s">
        <v>3168</v>
      </c>
      <c s="32" t="s">
        <v>3164</v>
      </c>
      <c s="33" t="s">
        <v>1767</v>
      </c>
      <c s="34">
        <v>1</v>
      </c>
      <c s="35">
        <v>0</v>
      </c>
      <c s="36">
        <f>ROUND(ROUND(H18,2)*ROUND(G18,3),2)</f>
      </c>
      <c s="33" t="s">
        <v>56</v>
      </c>
      <c r="O18">
        <f>(I18*21)/100</f>
      </c>
      <c t="s">
        <v>26</v>
      </c>
    </row>
    <row r="19" spans="1:5" ht="63.75">
      <c r="A19" s="37" t="s">
        <v>57</v>
      </c>
      <c r="E19" s="38" t="s">
        <v>3169</v>
      </c>
    </row>
    <row r="20" spans="1:5" ht="12.75">
      <c r="A20" s="39" t="s">
        <v>59</v>
      </c>
      <c r="E20" s="40" t="s">
        <v>254</v>
      </c>
    </row>
    <row r="21" spans="1:5" ht="51">
      <c r="A21" t="s">
        <v>61</v>
      </c>
      <c r="E21" s="38" t="s">
        <v>3166</v>
      </c>
    </row>
    <row r="22" spans="1:16" ht="12.75">
      <c r="A22" s="26" t="s">
        <v>51</v>
      </c>
      <c s="31" t="s">
        <v>36</v>
      </c>
      <c s="31" t="s">
        <v>3163</v>
      </c>
      <c s="26" t="s">
        <v>3170</v>
      </c>
      <c s="32" t="s">
        <v>3164</v>
      </c>
      <c s="33" t="s">
        <v>1767</v>
      </c>
      <c s="34">
        <v>1</v>
      </c>
      <c s="35">
        <v>0</v>
      </c>
      <c s="36">
        <f>ROUND(ROUND(H22,2)*ROUND(G22,3),2)</f>
      </c>
      <c s="33" t="s">
        <v>56</v>
      </c>
      <c r="O22">
        <f>(I22*21)/100</f>
      </c>
      <c t="s">
        <v>26</v>
      </c>
    </row>
    <row r="23" spans="1:5" ht="63.75">
      <c r="A23" s="37" t="s">
        <v>57</v>
      </c>
      <c r="E23" s="38" t="s">
        <v>3171</v>
      </c>
    </row>
    <row r="24" spans="1:5" ht="12.75">
      <c r="A24" s="39" t="s">
        <v>59</v>
      </c>
      <c r="E24" s="40" t="s">
        <v>254</v>
      </c>
    </row>
    <row r="25" spans="1:5" ht="51">
      <c r="A25" t="s">
        <v>61</v>
      </c>
      <c r="E25" s="38" t="s">
        <v>3166</v>
      </c>
    </row>
    <row r="26" spans="1:18" ht="12.75" customHeight="1">
      <c r="A26" s="6" t="s">
        <v>49</v>
      </c>
      <c s="6"/>
      <c s="42" t="s">
        <v>43</v>
      </c>
      <c s="6"/>
      <c s="29" t="s">
        <v>123</v>
      </c>
      <c s="6"/>
      <c s="6"/>
      <c s="6"/>
      <c s="43">
        <f>0+Q26</f>
      </c>
      <c s="6"/>
      <c r="O26">
        <f>0+R26</f>
      </c>
      <c r="Q26">
        <f>0+I27+I31+I35+I39+I43+I47+I51+I55+I59+I63+I67+I71+I75+I79+I83+I87+I91+I95</f>
      </c>
      <c>
        <f>0+O27+O31+O35+O39+O43+O47+O51+O55+O59+O63+O67+O71+O75+O79+O83+O87+O91+O95</f>
      </c>
    </row>
    <row r="27" spans="1:16" ht="12.75">
      <c r="A27" s="26" t="s">
        <v>51</v>
      </c>
      <c s="31" t="s">
        <v>38</v>
      </c>
      <c s="31" t="s">
        <v>3172</v>
      </c>
      <c s="26" t="s">
        <v>53</v>
      </c>
      <c s="32" t="s">
        <v>3173</v>
      </c>
      <c s="33" t="s">
        <v>72</v>
      </c>
      <c s="34">
        <v>38</v>
      </c>
      <c s="35">
        <v>0</v>
      </c>
      <c s="36">
        <f>ROUND(ROUND(H27,2)*ROUND(G27,3),2)</f>
      </c>
      <c s="33" t="s">
        <v>56</v>
      </c>
      <c r="O27">
        <f>(I27*21)/100</f>
      </c>
      <c t="s">
        <v>26</v>
      </c>
    </row>
    <row r="28" spans="1:5" ht="89.25">
      <c r="A28" s="37" t="s">
        <v>57</v>
      </c>
      <c r="E28" s="38" t="s">
        <v>3174</v>
      </c>
    </row>
    <row r="29" spans="1:5" ht="12.75">
      <c r="A29" s="39" t="s">
        <v>59</v>
      </c>
      <c r="E29" s="40" t="s">
        <v>3175</v>
      </c>
    </row>
    <row r="30" spans="1:5" ht="89.25">
      <c r="A30" t="s">
        <v>61</v>
      </c>
      <c r="E30" s="38" t="s">
        <v>3176</v>
      </c>
    </row>
    <row r="31" spans="1:16" ht="12.75">
      <c r="A31" s="26" t="s">
        <v>51</v>
      </c>
      <c s="31" t="s">
        <v>40</v>
      </c>
      <c s="31" t="s">
        <v>3177</v>
      </c>
      <c s="26" t="s">
        <v>53</v>
      </c>
      <c s="32" t="s">
        <v>3178</v>
      </c>
      <c s="33" t="s">
        <v>3179</v>
      </c>
      <c s="34">
        <v>15496</v>
      </c>
      <c s="35">
        <v>0</v>
      </c>
      <c s="36">
        <f>ROUND(ROUND(H31,2)*ROUND(G31,3),2)</f>
      </c>
      <c s="33" t="s">
        <v>56</v>
      </c>
      <c r="O31">
        <f>(I31*21)/100</f>
      </c>
      <c t="s">
        <v>26</v>
      </c>
    </row>
    <row r="32" spans="1:5" ht="114.75">
      <c r="A32" s="37" t="s">
        <v>57</v>
      </c>
      <c r="E32" s="38" t="s">
        <v>3180</v>
      </c>
    </row>
    <row r="33" spans="1:5" ht="12.75">
      <c r="A33" s="39" t="s">
        <v>59</v>
      </c>
      <c r="E33" s="40" t="s">
        <v>3181</v>
      </c>
    </row>
    <row r="34" spans="1:5" ht="76.5">
      <c r="A34" t="s">
        <v>61</v>
      </c>
      <c r="E34" s="38" t="s">
        <v>3182</v>
      </c>
    </row>
    <row r="35" spans="1:16" ht="12.75">
      <c r="A35" s="26" t="s">
        <v>51</v>
      </c>
      <c s="31" t="s">
        <v>110</v>
      </c>
      <c s="31" t="s">
        <v>3183</v>
      </c>
      <c s="26" t="s">
        <v>53</v>
      </c>
      <c s="32" t="s">
        <v>3184</v>
      </c>
      <c s="33" t="s">
        <v>3179</v>
      </c>
      <c s="34">
        <v>2298</v>
      </c>
      <c s="35">
        <v>0</v>
      </c>
      <c s="36">
        <f>ROUND(ROUND(H35,2)*ROUND(G35,3),2)</f>
      </c>
      <c s="33" t="s">
        <v>56</v>
      </c>
      <c r="O35">
        <f>(I35*21)/100</f>
      </c>
      <c t="s">
        <v>26</v>
      </c>
    </row>
    <row r="36" spans="1:5" ht="114.75">
      <c r="A36" s="37" t="s">
        <v>57</v>
      </c>
      <c r="E36" s="38" t="s">
        <v>3185</v>
      </c>
    </row>
    <row r="37" spans="1:5" ht="12.75">
      <c r="A37" s="39" t="s">
        <v>59</v>
      </c>
      <c r="E37" s="40" t="s">
        <v>3186</v>
      </c>
    </row>
    <row r="38" spans="1:5" ht="76.5">
      <c r="A38" t="s">
        <v>61</v>
      </c>
      <c r="E38" s="38" t="s">
        <v>3182</v>
      </c>
    </row>
    <row r="39" spans="1:16" ht="12.75">
      <c r="A39" s="26" t="s">
        <v>51</v>
      </c>
      <c s="31" t="s">
        <v>117</v>
      </c>
      <c s="31" t="s">
        <v>3187</v>
      </c>
      <c s="26" t="s">
        <v>53</v>
      </c>
      <c s="32" t="s">
        <v>3188</v>
      </c>
      <c s="33" t="s">
        <v>66</v>
      </c>
      <c s="34">
        <v>90.313</v>
      </c>
      <c s="35">
        <v>0</v>
      </c>
      <c s="36">
        <f>ROUND(ROUND(H39,2)*ROUND(G39,3),2)</f>
      </c>
      <c s="33" t="s">
        <v>56</v>
      </c>
      <c r="O39">
        <f>(I39*21)/100</f>
      </c>
      <c t="s">
        <v>26</v>
      </c>
    </row>
    <row r="40" spans="1:5" ht="165.75">
      <c r="A40" s="37" t="s">
        <v>57</v>
      </c>
      <c r="E40" s="38" t="s">
        <v>3189</v>
      </c>
    </row>
    <row r="41" spans="1:5" ht="38.25">
      <c r="A41" s="39" t="s">
        <v>59</v>
      </c>
      <c r="E41" s="40" t="s">
        <v>3190</v>
      </c>
    </row>
    <row r="42" spans="1:5" ht="63.75">
      <c r="A42" t="s">
        <v>61</v>
      </c>
      <c r="E42" s="38" t="s">
        <v>2359</v>
      </c>
    </row>
    <row r="43" spans="1:16" ht="12.75">
      <c r="A43" s="26" t="s">
        <v>51</v>
      </c>
      <c s="31" t="s">
        <v>43</v>
      </c>
      <c s="31" t="s">
        <v>3191</v>
      </c>
      <c s="26" t="s">
        <v>53</v>
      </c>
      <c s="32" t="s">
        <v>3192</v>
      </c>
      <c s="33" t="s">
        <v>66</v>
      </c>
      <c s="34">
        <v>90.313</v>
      </c>
      <c s="35">
        <v>0</v>
      </c>
      <c s="36">
        <f>ROUND(ROUND(H43,2)*ROUND(G43,3),2)</f>
      </c>
      <c s="33" t="s">
        <v>56</v>
      </c>
      <c r="O43">
        <f>(I43*21)/100</f>
      </c>
      <c t="s">
        <v>26</v>
      </c>
    </row>
    <row r="44" spans="1:5" ht="165.75">
      <c r="A44" s="37" t="s">
        <v>57</v>
      </c>
      <c r="E44" s="38" t="s">
        <v>3193</v>
      </c>
    </row>
    <row r="45" spans="1:5" ht="38.25">
      <c r="A45" s="39" t="s">
        <v>59</v>
      </c>
      <c r="E45" s="40" t="s">
        <v>3190</v>
      </c>
    </row>
    <row r="46" spans="1:5" ht="63.75">
      <c r="A46" t="s">
        <v>61</v>
      </c>
      <c r="E46" s="38" t="s">
        <v>3194</v>
      </c>
    </row>
    <row r="47" spans="1:16" ht="12.75">
      <c r="A47" s="26" t="s">
        <v>51</v>
      </c>
      <c s="31" t="s">
        <v>45</v>
      </c>
      <c s="31" t="s">
        <v>3195</v>
      </c>
      <c s="26" t="s">
        <v>53</v>
      </c>
      <c s="32" t="s">
        <v>3196</v>
      </c>
      <c s="33" t="s">
        <v>3179</v>
      </c>
      <c s="34">
        <v>1224</v>
      </c>
      <c s="35">
        <v>0</v>
      </c>
      <c s="36">
        <f>ROUND(ROUND(H47,2)*ROUND(G47,3),2)</f>
      </c>
      <c s="33" t="s">
        <v>56</v>
      </c>
      <c r="O47">
        <f>(I47*21)/100</f>
      </c>
      <c t="s">
        <v>26</v>
      </c>
    </row>
    <row r="48" spans="1:5" ht="102">
      <c r="A48" s="37" t="s">
        <v>57</v>
      </c>
      <c r="E48" s="38" t="s">
        <v>3197</v>
      </c>
    </row>
    <row r="49" spans="1:5" ht="12.75">
      <c r="A49" s="39" t="s">
        <v>59</v>
      </c>
      <c r="E49" s="40" t="s">
        <v>3198</v>
      </c>
    </row>
    <row r="50" spans="1:5" ht="76.5">
      <c r="A50" t="s">
        <v>61</v>
      </c>
      <c r="E50" s="38" t="s">
        <v>140</v>
      </c>
    </row>
    <row r="51" spans="1:16" ht="12.75">
      <c r="A51" s="26" t="s">
        <v>51</v>
      </c>
      <c s="31" t="s">
        <v>47</v>
      </c>
      <c s="31" t="s">
        <v>3199</v>
      </c>
      <c s="26" t="s">
        <v>53</v>
      </c>
      <c s="32" t="s">
        <v>3200</v>
      </c>
      <c s="33" t="s">
        <v>3179</v>
      </c>
      <c s="34">
        <v>1611</v>
      </c>
      <c s="35">
        <v>0</v>
      </c>
      <c s="36">
        <f>ROUND(ROUND(H51,2)*ROUND(G51,3),2)</f>
      </c>
      <c s="33" t="s">
        <v>56</v>
      </c>
      <c r="O51">
        <f>(I51*21)/100</f>
      </c>
      <c t="s">
        <v>26</v>
      </c>
    </row>
    <row r="52" spans="1:5" ht="102">
      <c r="A52" s="37" t="s">
        <v>57</v>
      </c>
      <c r="E52" s="38" t="s">
        <v>3201</v>
      </c>
    </row>
    <row r="53" spans="1:5" ht="12.75">
      <c r="A53" s="39" t="s">
        <v>59</v>
      </c>
      <c r="E53" s="40" t="s">
        <v>3202</v>
      </c>
    </row>
    <row r="54" spans="1:5" ht="76.5">
      <c r="A54" t="s">
        <v>61</v>
      </c>
      <c r="E54" s="38" t="s">
        <v>140</v>
      </c>
    </row>
    <row r="55" spans="1:16" ht="12.75">
      <c r="A55" s="26" t="s">
        <v>51</v>
      </c>
      <c s="31" t="s">
        <v>182</v>
      </c>
      <c s="31" t="s">
        <v>3203</v>
      </c>
      <c s="26" t="s">
        <v>53</v>
      </c>
      <c s="32" t="s">
        <v>3204</v>
      </c>
      <c s="33" t="s">
        <v>3179</v>
      </c>
      <c s="34">
        <v>75</v>
      </c>
      <c s="35">
        <v>0</v>
      </c>
      <c s="36">
        <f>ROUND(ROUND(H55,2)*ROUND(G55,3),2)</f>
      </c>
      <c s="33" t="s">
        <v>56</v>
      </c>
      <c r="O55">
        <f>(I55*21)/100</f>
      </c>
      <c t="s">
        <v>26</v>
      </c>
    </row>
    <row r="56" spans="1:5" ht="102">
      <c r="A56" s="37" t="s">
        <v>57</v>
      </c>
      <c r="E56" s="38" t="s">
        <v>3205</v>
      </c>
    </row>
    <row r="57" spans="1:5" ht="12.75">
      <c r="A57" s="39" t="s">
        <v>59</v>
      </c>
      <c r="E57" s="40" t="s">
        <v>3206</v>
      </c>
    </row>
    <row r="58" spans="1:5" ht="76.5">
      <c r="A58" t="s">
        <v>61</v>
      </c>
      <c r="E58" s="38" t="s">
        <v>140</v>
      </c>
    </row>
    <row r="59" spans="1:16" ht="12.75">
      <c r="A59" s="26" t="s">
        <v>51</v>
      </c>
      <c s="31" t="s">
        <v>188</v>
      </c>
      <c s="31" t="s">
        <v>3203</v>
      </c>
      <c s="26" t="s">
        <v>32</v>
      </c>
      <c s="32" t="s">
        <v>3204</v>
      </c>
      <c s="33" t="s">
        <v>3179</v>
      </c>
      <c s="34">
        <v>156</v>
      </c>
      <c s="35">
        <v>0</v>
      </c>
      <c s="36">
        <f>ROUND(ROUND(H59,2)*ROUND(G59,3),2)</f>
      </c>
      <c s="33" t="s">
        <v>56</v>
      </c>
      <c r="O59">
        <f>(I59*21)/100</f>
      </c>
      <c t="s">
        <v>26</v>
      </c>
    </row>
    <row r="60" spans="1:5" ht="102">
      <c r="A60" s="37" t="s">
        <v>57</v>
      </c>
      <c r="E60" s="38" t="s">
        <v>3207</v>
      </c>
    </row>
    <row r="61" spans="1:5" ht="12.75">
      <c r="A61" s="39" t="s">
        <v>59</v>
      </c>
      <c r="E61" s="40" t="s">
        <v>3208</v>
      </c>
    </row>
    <row r="62" spans="1:5" ht="76.5">
      <c r="A62" t="s">
        <v>61</v>
      </c>
      <c r="E62" s="38" t="s">
        <v>140</v>
      </c>
    </row>
    <row r="63" spans="1:16" ht="12.75">
      <c r="A63" s="26" t="s">
        <v>51</v>
      </c>
      <c s="31" t="s">
        <v>194</v>
      </c>
      <c s="31" t="s">
        <v>3209</v>
      </c>
      <c s="26" t="s">
        <v>53</v>
      </c>
      <c s="32" t="s">
        <v>3210</v>
      </c>
      <c s="33" t="s">
        <v>3179</v>
      </c>
      <c s="34">
        <v>1227</v>
      </c>
      <c s="35">
        <v>0</v>
      </c>
      <c s="36">
        <f>ROUND(ROUND(H63,2)*ROUND(G63,3),2)</f>
      </c>
      <c s="33" t="s">
        <v>56</v>
      </c>
      <c r="O63">
        <f>(I63*21)/100</f>
      </c>
      <c t="s">
        <v>26</v>
      </c>
    </row>
    <row r="64" spans="1:5" ht="102">
      <c r="A64" s="37" t="s">
        <v>57</v>
      </c>
      <c r="E64" s="38" t="s">
        <v>3211</v>
      </c>
    </row>
    <row r="65" spans="1:5" ht="12.75">
      <c r="A65" s="39" t="s">
        <v>59</v>
      </c>
      <c r="E65" s="40" t="s">
        <v>3212</v>
      </c>
    </row>
    <row r="66" spans="1:5" ht="76.5">
      <c r="A66" t="s">
        <v>61</v>
      </c>
      <c r="E66" s="38" t="s">
        <v>140</v>
      </c>
    </row>
    <row r="67" spans="1:16" ht="12.75">
      <c r="A67" s="26" t="s">
        <v>51</v>
      </c>
      <c s="31" t="s">
        <v>201</v>
      </c>
      <c s="31" t="s">
        <v>3213</v>
      </c>
      <c s="26" t="s">
        <v>53</v>
      </c>
      <c s="32" t="s">
        <v>3214</v>
      </c>
      <c s="33" t="s">
        <v>3179</v>
      </c>
      <c s="34">
        <v>45900</v>
      </c>
      <c s="35">
        <v>0</v>
      </c>
      <c s="36">
        <f>ROUND(ROUND(H67,2)*ROUND(G67,3),2)</f>
      </c>
      <c s="33" t="s">
        <v>56</v>
      </c>
      <c r="O67">
        <f>(I67*21)/100</f>
      </c>
      <c t="s">
        <v>26</v>
      </c>
    </row>
    <row r="68" spans="1:5" ht="114.75">
      <c r="A68" s="37" t="s">
        <v>57</v>
      </c>
      <c r="E68" s="38" t="s">
        <v>3215</v>
      </c>
    </row>
    <row r="69" spans="1:5" ht="12.75">
      <c r="A69" s="39" t="s">
        <v>59</v>
      </c>
      <c r="E69" s="40" t="s">
        <v>3216</v>
      </c>
    </row>
    <row r="70" spans="1:5" ht="76.5">
      <c r="A70" t="s">
        <v>61</v>
      </c>
      <c r="E70" s="38" t="s">
        <v>140</v>
      </c>
    </row>
    <row r="71" spans="1:16" ht="12.75">
      <c r="A71" s="26" t="s">
        <v>51</v>
      </c>
      <c s="31" t="s">
        <v>281</v>
      </c>
      <c s="31" t="s">
        <v>3217</v>
      </c>
      <c s="26" t="s">
        <v>53</v>
      </c>
      <c s="32" t="s">
        <v>3218</v>
      </c>
      <c s="33" t="s">
        <v>126</v>
      </c>
      <c s="34">
        <v>144</v>
      </c>
      <c s="35">
        <v>0</v>
      </c>
      <c s="36">
        <f>ROUND(ROUND(H71,2)*ROUND(G71,3),2)</f>
      </c>
      <c s="33" t="s">
        <v>56</v>
      </c>
      <c r="O71">
        <f>(I71*21)/100</f>
      </c>
      <c t="s">
        <v>26</v>
      </c>
    </row>
    <row r="72" spans="1:5" ht="89.25">
      <c r="A72" s="37" t="s">
        <v>57</v>
      </c>
      <c r="E72" s="38" t="s">
        <v>3219</v>
      </c>
    </row>
    <row r="73" spans="1:5" ht="12.75">
      <c r="A73" s="39" t="s">
        <v>59</v>
      </c>
      <c r="E73" s="40" t="s">
        <v>3220</v>
      </c>
    </row>
    <row r="74" spans="1:5" ht="102">
      <c r="A74" t="s">
        <v>61</v>
      </c>
      <c r="E74" s="38" t="s">
        <v>129</v>
      </c>
    </row>
    <row r="75" spans="1:16" ht="12.75">
      <c r="A75" s="26" t="s">
        <v>51</v>
      </c>
      <c s="31" t="s">
        <v>287</v>
      </c>
      <c s="31" t="s">
        <v>3217</v>
      </c>
      <c s="26" t="s">
        <v>32</v>
      </c>
      <c s="32" t="s">
        <v>3218</v>
      </c>
      <c s="33" t="s">
        <v>126</v>
      </c>
      <c s="34">
        <v>192</v>
      </c>
      <c s="35">
        <v>0</v>
      </c>
      <c s="36">
        <f>ROUND(ROUND(H75,2)*ROUND(G75,3),2)</f>
      </c>
      <c s="33" t="s">
        <v>56</v>
      </c>
      <c r="O75">
        <f>(I75*21)/100</f>
      </c>
      <c t="s">
        <v>26</v>
      </c>
    </row>
    <row r="76" spans="1:5" ht="89.25">
      <c r="A76" s="37" t="s">
        <v>57</v>
      </c>
      <c r="E76" s="38" t="s">
        <v>3221</v>
      </c>
    </row>
    <row r="77" spans="1:5" ht="12.75">
      <c r="A77" s="39" t="s">
        <v>59</v>
      </c>
      <c r="E77" s="40" t="s">
        <v>3222</v>
      </c>
    </row>
    <row r="78" spans="1:5" ht="102">
      <c r="A78" t="s">
        <v>61</v>
      </c>
      <c r="E78" s="38" t="s">
        <v>129</v>
      </c>
    </row>
    <row r="79" spans="1:16" ht="12.75">
      <c r="A79" s="26" t="s">
        <v>51</v>
      </c>
      <c s="31" t="s">
        <v>294</v>
      </c>
      <c s="31" t="s">
        <v>3223</v>
      </c>
      <c s="26" t="s">
        <v>53</v>
      </c>
      <c s="32" t="s">
        <v>3224</v>
      </c>
      <c s="33" t="s">
        <v>126</v>
      </c>
      <c s="34">
        <v>192</v>
      </c>
      <c s="35">
        <v>0</v>
      </c>
      <c s="36">
        <f>ROUND(ROUND(H79,2)*ROUND(G79,3),2)</f>
      </c>
      <c s="33" t="s">
        <v>56</v>
      </c>
      <c r="O79">
        <f>(I79*21)/100</f>
      </c>
      <c t="s">
        <v>26</v>
      </c>
    </row>
    <row r="80" spans="1:5" ht="89.25">
      <c r="A80" s="37" t="s">
        <v>57</v>
      </c>
      <c r="E80" s="38" t="s">
        <v>3225</v>
      </c>
    </row>
    <row r="81" spans="1:5" ht="12.75">
      <c r="A81" s="39" t="s">
        <v>59</v>
      </c>
      <c r="E81" s="40" t="s">
        <v>3222</v>
      </c>
    </row>
    <row r="82" spans="1:5" ht="51">
      <c r="A82" t="s">
        <v>61</v>
      </c>
      <c r="E82" s="38" t="s">
        <v>134</v>
      </c>
    </row>
    <row r="83" spans="1:16" ht="12.75">
      <c r="A83" s="26" t="s">
        <v>51</v>
      </c>
      <c s="31" t="s">
        <v>299</v>
      </c>
      <c s="31" t="s">
        <v>3223</v>
      </c>
      <c s="26" t="s">
        <v>32</v>
      </c>
      <c s="32" t="s">
        <v>3224</v>
      </c>
      <c s="33" t="s">
        <v>126</v>
      </c>
      <c s="34">
        <v>144</v>
      </c>
      <c s="35">
        <v>0</v>
      </c>
      <c s="36">
        <f>ROUND(ROUND(H83,2)*ROUND(G83,3),2)</f>
      </c>
      <c s="33" t="s">
        <v>56</v>
      </c>
      <c r="O83">
        <f>(I83*21)/100</f>
      </c>
      <c t="s">
        <v>26</v>
      </c>
    </row>
    <row r="84" spans="1:5" ht="89.25">
      <c r="A84" s="37" t="s">
        <v>57</v>
      </c>
      <c r="E84" s="38" t="s">
        <v>3226</v>
      </c>
    </row>
    <row r="85" spans="1:5" ht="12.75">
      <c r="A85" s="39" t="s">
        <v>59</v>
      </c>
      <c r="E85" s="40" t="s">
        <v>3220</v>
      </c>
    </row>
    <row r="86" spans="1:5" ht="51">
      <c r="A86" t="s">
        <v>61</v>
      </c>
      <c r="E86" s="38" t="s">
        <v>134</v>
      </c>
    </row>
    <row r="87" spans="1:16" ht="12.75">
      <c r="A87" s="26" t="s">
        <v>51</v>
      </c>
      <c s="31" t="s">
        <v>305</v>
      </c>
      <c s="31" t="s">
        <v>3227</v>
      </c>
      <c s="26" t="s">
        <v>53</v>
      </c>
      <c s="32" t="s">
        <v>3228</v>
      </c>
      <c s="33" t="s">
        <v>137</v>
      </c>
      <c s="34">
        <v>25632</v>
      </c>
      <c s="35">
        <v>0</v>
      </c>
      <c s="36">
        <f>ROUND(ROUND(H87,2)*ROUND(G87,3),2)</f>
      </c>
      <c s="33" t="s">
        <v>56</v>
      </c>
      <c r="O87">
        <f>(I87*21)/100</f>
      </c>
      <c t="s">
        <v>26</v>
      </c>
    </row>
    <row r="88" spans="1:5" ht="102">
      <c r="A88" s="37" t="s">
        <v>57</v>
      </c>
      <c r="E88" s="38" t="s">
        <v>3229</v>
      </c>
    </row>
    <row r="89" spans="1:5" ht="25.5">
      <c r="A89" s="39" t="s">
        <v>59</v>
      </c>
      <c r="E89" s="40" t="s">
        <v>3230</v>
      </c>
    </row>
    <row r="90" spans="1:5" ht="76.5">
      <c r="A90" t="s">
        <v>61</v>
      </c>
      <c r="E90" s="38" t="s">
        <v>140</v>
      </c>
    </row>
    <row r="91" spans="1:16" ht="12.75">
      <c r="A91" s="26" t="s">
        <v>51</v>
      </c>
      <c s="31" t="s">
        <v>310</v>
      </c>
      <c s="31" t="s">
        <v>3231</v>
      </c>
      <c s="26" t="s">
        <v>53</v>
      </c>
      <c s="32" t="s">
        <v>3232</v>
      </c>
      <c s="33" t="s">
        <v>3179</v>
      </c>
      <c s="34">
        <v>30040</v>
      </c>
      <c s="35">
        <v>0</v>
      </c>
      <c s="36">
        <f>ROUND(ROUND(H91,2)*ROUND(G91,3),2)</f>
      </c>
      <c s="33" t="s">
        <v>56</v>
      </c>
      <c r="O91">
        <f>(I91*21)/100</f>
      </c>
      <c t="s">
        <v>26</v>
      </c>
    </row>
    <row r="92" spans="1:5" ht="127.5">
      <c r="A92" s="37" t="s">
        <v>57</v>
      </c>
      <c r="E92" s="38" t="s">
        <v>3233</v>
      </c>
    </row>
    <row r="93" spans="1:5" ht="12.75">
      <c r="A93" s="39" t="s">
        <v>59</v>
      </c>
      <c r="E93" s="40" t="s">
        <v>3234</v>
      </c>
    </row>
    <row r="94" spans="1:5" ht="76.5">
      <c r="A94" t="s">
        <v>61</v>
      </c>
      <c r="E94" s="38" t="s">
        <v>3235</v>
      </c>
    </row>
    <row r="95" spans="1:16" ht="12.75">
      <c r="A95" s="26" t="s">
        <v>51</v>
      </c>
      <c s="31" t="s">
        <v>313</v>
      </c>
      <c s="31" t="s">
        <v>3236</v>
      </c>
      <c s="26" t="s">
        <v>53</v>
      </c>
      <c s="32" t="s">
        <v>3237</v>
      </c>
      <c s="33" t="s">
        <v>3179</v>
      </c>
      <c s="34">
        <v>13871</v>
      </c>
      <c s="35">
        <v>0</v>
      </c>
      <c s="36">
        <f>ROUND(ROUND(H95,2)*ROUND(G95,3),2)</f>
      </c>
      <c s="33" t="s">
        <v>56</v>
      </c>
      <c r="O95">
        <f>(I95*21)/100</f>
      </c>
      <c t="s">
        <v>26</v>
      </c>
    </row>
    <row r="96" spans="1:5" ht="127.5">
      <c r="A96" s="37" t="s">
        <v>57</v>
      </c>
      <c r="E96" s="38" t="s">
        <v>3238</v>
      </c>
    </row>
    <row r="97" spans="1:5" ht="12.75">
      <c r="A97" s="39" t="s">
        <v>59</v>
      </c>
      <c r="E97" s="40" t="s">
        <v>3239</v>
      </c>
    </row>
    <row r="98" spans="1:5" ht="76.5">
      <c r="A98" t="s">
        <v>61</v>
      </c>
      <c r="E98" s="38" t="s">
        <v>140</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5.xml><?xml version="1.0" encoding="utf-8"?>
<worksheet xmlns="http://schemas.openxmlformats.org/spreadsheetml/2006/main" xmlns:r="http://schemas.openxmlformats.org/officeDocument/2006/relationships">
  <sheetPr>
    <pageSetUpPr fitToPage="1"/>
  </sheetPr>
  <dimension ref="A1:R44"/>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0+O9+O18+O31+O40</f>
      </c>
      <c t="s">
        <v>25</v>
      </c>
    </row>
    <row r="3" spans="1:16" ht="15" customHeight="1">
      <c r="A3" t="s">
        <v>11</v>
      </c>
      <c s="12" t="s">
        <v>13</v>
      </c>
      <c s="13" t="s">
        <v>14</v>
      </c>
      <c s="1"/>
      <c s="14" t="s">
        <v>15</v>
      </c>
      <c s="1"/>
      <c s="9"/>
      <c s="8" t="s">
        <v>3240</v>
      </c>
      <c s="44">
        <f>0+I9+I18+I31+I40</f>
      </c>
      <c s="10"/>
      <c r="O3" t="s">
        <v>22</v>
      </c>
      <c t="s">
        <v>26</v>
      </c>
    </row>
    <row r="4" spans="1:16" ht="15" customHeight="1">
      <c r="A4" t="s">
        <v>16</v>
      </c>
      <c s="12" t="s">
        <v>17</v>
      </c>
      <c s="13" t="s">
        <v>3158</v>
      </c>
      <c s="1"/>
      <c s="14" t="s">
        <v>3159</v>
      </c>
      <c s="1"/>
      <c s="1"/>
      <c s="11"/>
      <c s="11"/>
      <c s="1"/>
      <c r="O4" t="s">
        <v>23</v>
      </c>
      <c t="s">
        <v>26</v>
      </c>
    </row>
    <row r="5" spans="1:16" ht="12.75" customHeight="1">
      <c r="A5" t="s">
        <v>20</v>
      </c>
      <c s="16" t="s">
        <v>21</v>
      </c>
      <c s="17" t="s">
        <v>3240</v>
      </c>
      <c s="6"/>
      <c s="18" t="s">
        <v>3241</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f>
      </c>
      <c>
        <f>0+O10+O14</f>
      </c>
    </row>
    <row r="10" spans="1:16" ht="25.5">
      <c r="A10" s="26" t="s">
        <v>51</v>
      </c>
      <c s="31" t="s">
        <v>32</v>
      </c>
      <c s="31" t="s">
        <v>86</v>
      </c>
      <c s="26" t="s">
        <v>53</v>
      </c>
      <c s="32" t="s">
        <v>87</v>
      </c>
      <c s="33" t="s">
        <v>55</v>
      </c>
      <c s="34">
        <v>162</v>
      </c>
      <c s="35">
        <v>0</v>
      </c>
      <c s="36">
        <f>ROUND(ROUND(H10,2)*ROUND(G10,3),2)</f>
      </c>
      <c s="33" t="s">
        <v>56</v>
      </c>
      <c r="O10">
        <f>(I10*21)/100</f>
      </c>
      <c t="s">
        <v>26</v>
      </c>
    </row>
    <row r="11" spans="1:5" ht="76.5">
      <c r="A11" s="37" t="s">
        <v>57</v>
      </c>
      <c r="E11" s="38" t="s">
        <v>3243</v>
      </c>
    </row>
    <row r="12" spans="1:5" ht="12.75">
      <c r="A12" s="39" t="s">
        <v>59</v>
      </c>
      <c r="E12" s="40" t="s">
        <v>3244</v>
      </c>
    </row>
    <row r="13" spans="1:5" ht="140.25">
      <c r="A13" t="s">
        <v>61</v>
      </c>
      <c r="E13" s="38" t="s">
        <v>62</v>
      </c>
    </row>
    <row r="14" spans="1:16" ht="12.75">
      <c r="A14" s="26" t="s">
        <v>51</v>
      </c>
      <c s="31" t="s">
        <v>26</v>
      </c>
      <c s="31" t="s">
        <v>3245</v>
      </c>
      <c s="26" t="s">
        <v>93</v>
      </c>
      <c s="32" t="s">
        <v>3246</v>
      </c>
      <c s="33" t="s">
        <v>66</v>
      </c>
      <c s="34">
        <v>92</v>
      </c>
      <c s="35">
        <v>0</v>
      </c>
      <c s="36">
        <f>ROUND(ROUND(H14,2)*ROUND(G14,3),2)</f>
      </c>
      <c s="33" t="s">
        <v>56</v>
      </c>
      <c r="O14">
        <f>(I14*21)/100</f>
      </c>
      <c t="s">
        <v>26</v>
      </c>
    </row>
    <row r="15" spans="1:5" ht="89.25">
      <c r="A15" s="37" t="s">
        <v>57</v>
      </c>
      <c r="E15" s="38" t="s">
        <v>3247</v>
      </c>
    </row>
    <row r="16" spans="1:5" ht="12.75">
      <c r="A16" s="39" t="s">
        <v>59</v>
      </c>
      <c r="E16" s="40" t="s">
        <v>3248</v>
      </c>
    </row>
    <row r="17" spans="1:5" ht="51">
      <c r="A17" t="s">
        <v>61</v>
      </c>
      <c r="E17" s="38" t="s">
        <v>3166</v>
      </c>
    </row>
    <row r="18" spans="1:18" ht="12.75" customHeight="1">
      <c r="A18" s="6" t="s">
        <v>49</v>
      </c>
      <c s="6"/>
      <c s="42" t="s">
        <v>32</v>
      </c>
      <c s="6"/>
      <c s="29" t="s">
        <v>63</v>
      </c>
      <c s="6"/>
      <c s="6"/>
      <c s="6"/>
      <c s="43">
        <f>0+Q18</f>
      </c>
      <c s="6"/>
      <c r="O18">
        <f>0+R18</f>
      </c>
      <c r="Q18">
        <f>0+I19+I23+I27</f>
      </c>
      <c>
        <f>0+O19+O23+O27</f>
      </c>
    </row>
    <row r="19" spans="1:16" ht="25.5">
      <c r="A19" s="26" t="s">
        <v>51</v>
      </c>
      <c s="31" t="s">
        <v>25</v>
      </c>
      <c s="31" t="s">
        <v>270</v>
      </c>
      <c s="26" t="s">
        <v>53</v>
      </c>
      <c s="32" t="s">
        <v>271</v>
      </c>
      <c s="33" t="s">
        <v>113</v>
      </c>
      <c s="34">
        <v>81</v>
      </c>
      <c s="35">
        <v>0</v>
      </c>
      <c s="36">
        <f>ROUND(ROUND(H19,2)*ROUND(G19,3),2)</f>
      </c>
      <c s="33" t="s">
        <v>56</v>
      </c>
      <c r="O19">
        <f>(I19*21)/100</f>
      </c>
      <c t="s">
        <v>26</v>
      </c>
    </row>
    <row r="20" spans="1:5" ht="76.5">
      <c r="A20" s="37" t="s">
        <v>57</v>
      </c>
      <c r="E20" s="38" t="s">
        <v>3249</v>
      </c>
    </row>
    <row r="21" spans="1:5" ht="12.75">
      <c r="A21" s="39" t="s">
        <v>59</v>
      </c>
      <c r="E21" s="40" t="s">
        <v>3250</v>
      </c>
    </row>
    <row r="22" spans="1:5" ht="89.25">
      <c r="A22" t="s">
        <v>61</v>
      </c>
      <c r="E22" s="38" t="s">
        <v>274</v>
      </c>
    </row>
    <row r="23" spans="1:16" ht="12.75">
      <c r="A23" s="26" t="s">
        <v>51</v>
      </c>
      <c s="31" t="s">
        <v>36</v>
      </c>
      <c s="31" t="s">
        <v>111</v>
      </c>
      <c s="26" t="s">
        <v>53</v>
      </c>
      <c s="32" t="s">
        <v>112</v>
      </c>
      <c s="33" t="s">
        <v>113</v>
      </c>
      <c s="34">
        <v>81</v>
      </c>
      <c s="35">
        <v>0</v>
      </c>
      <c s="36">
        <f>ROUND(ROUND(H23,2)*ROUND(G23,3),2)</f>
      </c>
      <c s="33" t="s">
        <v>56</v>
      </c>
      <c r="O23">
        <f>(I23*21)/100</f>
      </c>
      <c t="s">
        <v>26</v>
      </c>
    </row>
    <row r="24" spans="1:5" ht="76.5">
      <c r="A24" s="37" t="s">
        <v>57</v>
      </c>
      <c r="E24" s="38" t="s">
        <v>3251</v>
      </c>
    </row>
    <row r="25" spans="1:5" ht="12.75">
      <c r="A25" s="39" t="s">
        <v>59</v>
      </c>
      <c r="E25" s="40" t="s">
        <v>3250</v>
      </c>
    </row>
    <row r="26" spans="1:5" ht="293.25">
      <c r="A26" t="s">
        <v>61</v>
      </c>
      <c r="E26" s="38" t="s">
        <v>116</v>
      </c>
    </row>
    <row r="27" spans="1:16" ht="12.75">
      <c r="A27" s="26" t="s">
        <v>51</v>
      </c>
      <c s="31" t="s">
        <v>38</v>
      </c>
      <c s="31" t="s">
        <v>657</v>
      </c>
      <c s="26" t="s">
        <v>53</v>
      </c>
      <c s="32" t="s">
        <v>658</v>
      </c>
      <c s="33" t="s">
        <v>66</v>
      </c>
      <c s="34">
        <v>600</v>
      </c>
      <c s="35">
        <v>0</v>
      </c>
      <c s="36">
        <f>ROUND(ROUND(H27,2)*ROUND(G27,3),2)</f>
      </c>
      <c s="33" t="s">
        <v>56</v>
      </c>
      <c r="O27">
        <f>(I27*21)/100</f>
      </c>
      <c t="s">
        <v>26</v>
      </c>
    </row>
    <row r="28" spans="1:5" ht="63.75">
      <c r="A28" s="37" t="s">
        <v>57</v>
      </c>
      <c r="E28" s="38" t="s">
        <v>3252</v>
      </c>
    </row>
    <row r="29" spans="1:5" ht="12.75">
      <c r="A29" s="39" t="s">
        <v>59</v>
      </c>
      <c r="E29" s="40" t="s">
        <v>3253</v>
      </c>
    </row>
    <row r="30" spans="1:5" ht="51">
      <c r="A30" t="s">
        <v>61</v>
      </c>
      <c r="E30" s="38" t="s">
        <v>661</v>
      </c>
    </row>
    <row r="31" spans="1:18" ht="12.75" customHeight="1">
      <c r="A31" s="6" t="s">
        <v>49</v>
      </c>
      <c s="6"/>
      <c s="42" t="s">
        <v>26</v>
      </c>
      <c s="6"/>
      <c s="29" t="s">
        <v>324</v>
      </c>
      <c s="6"/>
      <c s="6"/>
      <c s="6"/>
      <c s="43">
        <f>0+Q31</f>
      </c>
      <c s="6"/>
      <c r="O31">
        <f>0+R31</f>
      </c>
      <c r="Q31">
        <f>0+I32+I36</f>
      </c>
      <c>
        <f>0+O32+O36</f>
      </c>
    </row>
    <row r="32" spans="1:16" ht="12.75">
      <c r="A32" s="26" t="s">
        <v>51</v>
      </c>
      <c s="31" t="s">
        <v>40</v>
      </c>
      <c s="31" t="s">
        <v>326</v>
      </c>
      <c s="26" t="s">
        <v>53</v>
      </c>
      <c s="32" t="s">
        <v>327</v>
      </c>
      <c s="33" t="s">
        <v>66</v>
      </c>
      <c s="34">
        <v>600</v>
      </c>
      <c s="35">
        <v>0</v>
      </c>
      <c s="36">
        <f>ROUND(ROUND(H32,2)*ROUND(G32,3),2)</f>
      </c>
      <c s="33" t="s">
        <v>56</v>
      </c>
      <c r="O32">
        <f>(I32*21)/100</f>
      </c>
      <c t="s">
        <v>26</v>
      </c>
    </row>
    <row r="33" spans="1:5" ht="63.75">
      <c r="A33" s="37" t="s">
        <v>57</v>
      </c>
      <c r="E33" s="38" t="s">
        <v>3254</v>
      </c>
    </row>
    <row r="34" spans="1:5" ht="12.75">
      <c r="A34" s="39" t="s">
        <v>59</v>
      </c>
      <c r="E34" s="40" t="s">
        <v>3253</v>
      </c>
    </row>
    <row r="35" spans="1:5" ht="127.5">
      <c r="A35" t="s">
        <v>61</v>
      </c>
      <c r="E35" s="38" t="s">
        <v>330</v>
      </c>
    </row>
    <row r="36" spans="1:16" ht="12.75">
      <c r="A36" s="26" t="s">
        <v>51</v>
      </c>
      <c s="31" t="s">
        <v>110</v>
      </c>
      <c s="31" t="s">
        <v>326</v>
      </c>
      <c s="26" t="s">
        <v>93</v>
      </c>
      <c s="32" t="s">
        <v>3255</v>
      </c>
      <c s="33" t="s">
        <v>66</v>
      </c>
      <c s="34">
        <v>600</v>
      </c>
      <c s="35">
        <v>0</v>
      </c>
      <c s="36">
        <f>ROUND(ROUND(H36,2)*ROUND(G36,3),2)</f>
      </c>
      <c s="33" t="s">
        <v>56</v>
      </c>
      <c r="O36">
        <f>(I36*21)/100</f>
      </c>
      <c t="s">
        <v>26</v>
      </c>
    </row>
    <row r="37" spans="1:5" ht="76.5">
      <c r="A37" s="37" t="s">
        <v>57</v>
      </c>
      <c r="E37" s="38" t="s">
        <v>3256</v>
      </c>
    </row>
    <row r="38" spans="1:5" ht="12.75">
      <c r="A38" s="39" t="s">
        <v>59</v>
      </c>
      <c r="E38" s="40" t="s">
        <v>3253</v>
      </c>
    </row>
    <row r="39" spans="1:5" ht="63.75">
      <c r="A39" t="s">
        <v>61</v>
      </c>
      <c r="E39" s="38" t="s">
        <v>3257</v>
      </c>
    </row>
    <row r="40" spans="1:18" ht="12.75" customHeight="1">
      <c r="A40" s="6" t="s">
        <v>49</v>
      </c>
      <c s="6"/>
      <c s="42" t="s">
        <v>38</v>
      </c>
      <c s="6"/>
      <c s="29" t="s">
        <v>348</v>
      </c>
      <c s="6"/>
      <c s="6"/>
      <c s="6"/>
      <c s="43">
        <f>0+Q40</f>
      </c>
      <c s="6"/>
      <c r="O40">
        <f>0+R40</f>
      </c>
      <c r="Q40">
        <f>0+I41</f>
      </c>
      <c>
        <f>0+O41</f>
      </c>
    </row>
    <row r="41" spans="1:16" ht="12.75">
      <c r="A41" s="26" t="s">
        <v>51</v>
      </c>
      <c s="31" t="s">
        <v>117</v>
      </c>
      <c s="31" t="s">
        <v>850</v>
      </c>
      <c s="26" t="s">
        <v>53</v>
      </c>
      <c s="32" t="s">
        <v>851</v>
      </c>
      <c s="33" t="s">
        <v>113</v>
      </c>
      <c s="34">
        <v>81</v>
      </c>
      <c s="35">
        <v>0</v>
      </c>
      <c s="36">
        <f>ROUND(ROUND(H41,2)*ROUND(G41,3),2)</f>
      </c>
      <c s="33" t="s">
        <v>56</v>
      </c>
      <c r="O41">
        <f>(I41*21)/100</f>
      </c>
      <c t="s">
        <v>26</v>
      </c>
    </row>
    <row r="42" spans="1:5" ht="76.5">
      <c r="A42" s="37" t="s">
        <v>57</v>
      </c>
      <c r="E42" s="38" t="s">
        <v>3258</v>
      </c>
    </row>
    <row r="43" spans="1:5" ht="12.75">
      <c r="A43" s="39" t="s">
        <v>59</v>
      </c>
      <c r="E43" s="40" t="s">
        <v>3250</v>
      </c>
    </row>
    <row r="44" spans="1:5" ht="76.5">
      <c r="A44" t="s">
        <v>61</v>
      </c>
      <c r="E44" s="38" t="s">
        <v>853</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6.xml><?xml version="1.0" encoding="utf-8"?>
<worksheet xmlns="http://schemas.openxmlformats.org/spreadsheetml/2006/main" xmlns:r="http://schemas.openxmlformats.org/officeDocument/2006/relationships">
  <sheetPr>
    <pageSetUpPr fitToPage="1"/>
  </sheetPr>
  <dimension ref="A1:R202"/>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0+O9+O26+O103+O112+O121+O174</f>
      </c>
      <c t="s">
        <v>25</v>
      </c>
    </row>
    <row r="3" spans="1:16" ht="15" customHeight="1">
      <c r="A3" t="s">
        <v>11</v>
      </c>
      <c s="12" t="s">
        <v>13</v>
      </c>
      <c s="13" t="s">
        <v>14</v>
      </c>
      <c s="1"/>
      <c s="14" t="s">
        <v>15</v>
      </c>
      <c s="1"/>
      <c s="9"/>
      <c s="8" t="s">
        <v>3259</v>
      </c>
      <c s="44">
        <f>0+I9+I26+I103+I112+I121+I174</f>
      </c>
      <c s="10"/>
      <c r="O3" t="s">
        <v>22</v>
      </c>
      <c t="s">
        <v>26</v>
      </c>
    </row>
    <row r="4" spans="1:16" ht="15" customHeight="1">
      <c r="A4" t="s">
        <v>16</v>
      </c>
      <c s="12" t="s">
        <v>17</v>
      </c>
      <c s="13" t="s">
        <v>3158</v>
      </c>
      <c s="1"/>
      <c s="14" t="s">
        <v>3159</v>
      </c>
      <c s="1"/>
      <c s="1"/>
      <c s="11"/>
      <c s="11"/>
      <c s="1"/>
      <c r="O4" t="s">
        <v>23</v>
      </c>
      <c t="s">
        <v>26</v>
      </c>
    </row>
    <row r="5" spans="1:16" ht="12.75" customHeight="1">
      <c r="A5" t="s">
        <v>20</v>
      </c>
      <c s="16" t="s">
        <v>21</v>
      </c>
      <c s="17" t="s">
        <v>3259</v>
      </c>
      <c s="6"/>
      <c s="18" t="s">
        <v>3260</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0+I10+I14+I18+I22</f>
      </c>
      <c>
        <f>0+O10+O14+O18+O22</f>
      </c>
    </row>
    <row r="10" spans="1:16" ht="25.5">
      <c r="A10" s="26" t="s">
        <v>51</v>
      </c>
      <c s="31" t="s">
        <v>32</v>
      </c>
      <c s="31" t="s">
        <v>86</v>
      </c>
      <c s="26" t="s">
        <v>53</v>
      </c>
      <c s="32" t="s">
        <v>87</v>
      </c>
      <c s="33" t="s">
        <v>55</v>
      </c>
      <c s="34">
        <v>134.02</v>
      </c>
      <c s="35">
        <v>0</v>
      </c>
      <c s="36">
        <f>ROUND(ROUND(H10,2)*ROUND(G10,3),2)</f>
      </c>
      <c s="33" t="s">
        <v>56</v>
      </c>
      <c r="O10">
        <f>(I10*21)/100</f>
      </c>
      <c t="s">
        <v>26</v>
      </c>
    </row>
    <row r="11" spans="1:5" ht="242.25">
      <c r="A11" s="37" t="s">
        <v>57</v>
      </c>
      <c r="E11" s="38" t="s">
        <v>3262</v>
      </c>
    </row>
    <row r="12" spans="1:5" ht="51">
      <c r="A12" s="39" t="s">
        <v>59</v>
      </c>
      <c r="E12" s="40" t="s">
        <v>3263</v>
      </c>
    </row>
    <row r="13" spans="1:5" ht="140.25">
      <c r="A13" t="s">
        <v>61</v>
      </c>
      <c r="E13" s="38" t="s">
        <v>62</v>
      </c>
    </row>
    <row r="14" spans="1:16" ht="25.5">
      <c r="A14" s="26" t="s">
        <v>51</v>
      </c>
      <c s="31" t="s">
        <v>26</v>
      </c>
      <c s="31" t="s">
        <v>229</v>
      </c>
      <c s="26" t="s">
        <v>53</v>
      </c>
      <c s="32" t="s">
        <v>230</v>
      </c>
      <c s="33" t="s">
        <v>55</v>
      </c>
      <c s="34">
        <v>24.168</v>
      </c>
      <c s="35">
        <v>0</v>
      </c>
      <c s="36">
        <f>ROUND(ROUND(H14,2)*ROUND(G14,3),2)</f>
      </c>
      <c s="33" t="s">
        <v>56</v>
      </c>
      <c r="O14">
        <f>(I14*21)/100</f>
      </c>
      <c t="s">
        <v>26</v>
      </c>
    </row>
    <row r="15" spans="1:5" ht="204">
      <c r="A15" s="37" t="s">
        <v>57</v>
      </c>
      <c r="E15" s="38" t="s">
        <v>3264</v>
      </c>
    </row>
    <row r="16" spans="1:5" ht="38.25">
      <c r="A16" s="39" t="s">
        <v>59</v>
      </c>
      <c r="E16" s="40" t="s">
        <v>3265</v>
      </c>
    </row>
    <row r="17" spans="1:5" ht="140.25">
      <c r="A17" t="s">
        <v>61</v>
      </c>
      <c r="E17" s="38" t="s">
        <v>62</v>
      </c>
    </row>
    <row r="18" spans="1:16" ht="25.5">
      <c r="A18" s="26" t="s">
        <v>51</v>
      </c>
      <c s="31" t="s">
        <v>25</v>
      </c>
      <c s="31" t="s">
        <v>233</v>
      </c>
      <c s="26" t="s">
        <v>53</v>
      </c>
      <c s="32" t="s">
        <v>234</v>
      </c>
      <c s="33" t="s">
        <v>55</v>
      </c>
      <c s="34">
        <v>2.85</v>
      </c>
      <c s="35">
        <v>0</v>
      </c>
      <c s="36">
        <f>ROUND(ROUND(H18,2)*ROUND(G18,3),2)</f>
      </c>
      <c s="33" t="s">
        <v>56</v>
      </c>
      <c r="O18">
        <f>(I18*21)/100</f>
      </c>
      <c t="s">
        <v>26</v>
      </c>
    </row>
    <row r="19" spans="1:5" ht="127.5">
      <c r="A19" s="37" t="s">
        <v>57</v>
      </c>
      <c r="E19" s="38" t="s">
        <v>3266</v>
      </c>
    </row>
    <row r="20" spans="1:5" ht="38.25">
      <c r="A20" s="39" t="s">
        <v>59</v>
      </c>
      <c r="E20" s="40" t="s">
        <v>3267</v>
      </c>
    </row>
    <row r="21" spans="1:5" ht="140.25">
      <c r="A21" t="s">
        <v>61</v>
      </c>
      <c r="E21" s="38" t="s">
        <v>62</v>
      </c>
    </row>
    <row r="22" spans="1:16" ht="25.5">
      <c r="A22" s="26" t="s">
        <v>51</v>
      </c>
      <c s="31" t="s">
        <v>36</v>
      </c>
      <c s="31" t="s">
        <v>233</v>
      </c>
      <c s="26" t="s">
        <v>32</v>
      </c>
      <c s="32" t="s">
        <v>234</v>
      </c>
      <c s="33" t="s">
        <v>55</v>
      </c>
      <c s="34">
        <v>12.061</v>
      </c>
      <c s="35">
        <v>0</v>
      </c>
      <c s="36">
        <f>ROUND(ROUND(H22,2)*ROUND(G22,3),2)</f>
      </c>
      <c s="33" t="s">
        <v>56</v>
      </c>
      <c r="O22">
        <f>(I22*21)/100</f>
      </c>
      <c t="s">
        <v>26</v>
      </c>
    </row>
    <row r="23" spans="1:5" ht="165.75">
      <c r="A23" s="37" t="s">
        <v>57</v>
      </c>
      <c r="E23" s="38" t="s">
        <v>3268</v>
      </c>
    </row>
    <row r="24" spans="1:5" ht="51">
      <c r="A24" s="39" t="s">
        <v>59</v>
      </c>
      <c r="E24" s="40" t="s">
        <v>3269</v>
      </c>
    </row>
    <row r="25" spans="1:5" ht="140.25">
      <c r="A25" t="s">
        <v>61</v>
      </c>
      <c r="E25" s="38" t="s">
        <v>62</v>
      </c>
    </row>
    <row r="26" spans="1:18" ht="12.75" customHeight="1">
      <c r="A26" s="6" t="s">
        <v>49</v>
      </c>
      <c s="6"/>
      <c s="42" t="s">
        <v>32</v>
      </c>
      <c s="6"/>
      <c s="29" t="s">
        <v>63</v>
      </c>
      <c s="6"/>
      <c s="6"/>
      <c s="6"/>
      <c s="43">
        <f>0+Q26</f>
      </c>
      <c s="6"/>
      <c r="O26">
        <f>0+R26</f>
      </c>
      <c r="Q26">
        <f>0+I27+I31+I35+I39+I43+I47+I51+I55+I59+I63+I67+I71+I75+I79+I83+I87+I91+I95+I99</f>
      </c>
      <c>
        <f>0+O27+O31+O35+O39+O43+O47+O51+O55+O59+O63+O67+O71+O75+O79+O83+O87+O91+O95+O99</f>
      </c>
    </row>
    <row r="27" spans="1:16" ht="12.75">
      <c r="A27" s="26" t="s">
        <v>51</v>
      </c>
      <c s="31" t="s">
        <v>38</v>
      </c>
      <c s="31" t="s">
        <v>2416</v>
      </c>
      <c s="26" t="s">
        <v>53</v>
      </c>
      <c s="32" t="s">
        <v>2417</v>
      </c>
      <c s="33" t="s">
        <v>290</v>
      </c>
      <c s="34">
        <v>48.576</v>
      </c>
      <c s="35">
        <v>0</v>
      </c>
      <c s="36">
        <f>ROUND(ROUND(H27,2)*ROUND(G27,3),2)</f>
      </c>
      <c s="33" t="s">
        <v>56</v>
      </c>
      <c r="O27">
        <f>(I27*21)/100</f>
      </c>
      <c t="s">
        <v>26</v>
      </c>
    </row>
    <row r="28" spans="1:5" ht="63.75">
      <c r="A28" s="37" t="s">
        <v>57</v>
      </c>
      <c r="E28" s="38" t="s">
        <v>3270</v>
      </c>
    </row>
    <row r="29" spans="1:5" ht="12.75">
      <c r="A29" s="39" t="s">
        <v>59</v>
      </c>
      <c r="E29" s="40" t="s">
        <v>3271</v>
      </c>
    </row>
    <row r="30" spans="1:5" ht="76.5">
      <c r="A30" t="s">
        <v>61</v>
      </c>
      <c r="E30" s="38" t="s">
        <v>293</v>
      </c>
    </row>
    <row r="31" spans="1:16" ht="12.75">
      <c r="A31" s="26" t="s">
        <v>51</v>
      </c>
      <c s="31" t="s">
        <v>40</v>
      </c>
      <c s="31" t="s">
        <v>2422</v>
      </c>
      <c s="26" t="s">
        <v>53</v>
      </c>
      <c s="32" t="s">
        <v>2423</v>
      </c>
      <c s="33" t="s">
        <v>113</v>
      </c>
      <c s="34">
        <v>0.144</v>
      </c>
      <c s="35">
        <v>0</v>
      </c>
      <c s="36">
        <f>ROUND(ROUND(H31,2)*ROUND(G31,3),2)</f>
      </c>
      <c s="33" t="s">
        <v>56</v>
      </c>
      <c r="O31">
        <f>(I31*21)/100</f>
      </c>
      <c t="s">
        <v>26</v>
      </c>
    </row>
    <row r="32" spans="1:5" ht="89.25">
      <c r="A32" s="37" t="s">
        <v>57</v>
      </c>
      <c r="E32" s="38" t="s">
        <v>3272</v>
      </c>
    </row>
    <row r="33" spans="1:5" ht="12.75">
      <c r="A33" s="39" t="s">
        <v>59</v>
      </c>
      <c r="E33" s="40" t="s">
        <v>3273</v>
      </c>
    </row>
    <row r="34" spans="1:5" ht="102">
      <c r="A34" t="s">
        <v>61</v>
      </c>
      <c r="E34" s="38" t="s">
        <v>269</v>
      </c>
    </row>
    <row r="35" spans="1:16" ht="12.75">
      <c r="A35" s="26" t="s">
        <v>51</v>
      </c>
      <c s="31" t="s">
        <v>110</v>
      </c>
      <c s="31" t="s">
        <v>2430</v>
      </c>
      <c s="26" t="s">
        <v>53</v>
      </c>
      <c s="32" t="s">
        <v>2431</v>
      </c>
      <c s="33" t="s">
        <v>113</v>
      </c>
      <c s="34">
        <v>1.08</v>
      </c>
      <c s="35">
        <v>0</v>
      </c>
      <c s="36">
        <f>ROUND(ROUND(H35,2)*ROUND(G35,3),2)</f>
      </c>
      <c s="33" t="s">
        <v>56</v>
      </c>
      <c r="O35">
        <f>(I35*21)/100</f>
      </c>
      <c t="s">
        <v>26</v>
      </c>
    </row>
    <row r="36" spans="1:5" ht="76.5">
      <c r="A36" s="37" t="s">
        <v>57</v>
      </c>
      <c r="E36" s="38" t="s">
        <v>3274</v>
      </c>
    </row>
    <row r="37" spans="1:5" ht="12.75">
      <c r="A37" s="39" t="s">
        <v>59</v>
      </c>
      <c r="E37" s="40" t="s">
        <v>3275</v>
      </c>
    </row>
    <row r="38" spans="1:5" ht="102">
      <c r="A38" t="s">
        <v>61</v>
      </c>
      <c r="E38" s="38" t="s">
        <v>269</v>
      </c>
    </row>
    <row r="39" spans="1:16" ht="12.75">
      <c r="A39" s="26" t="s">
        <v>51</v>
      </c>
      <c s="31" t="s">
        <v>117</v>
      </c>
      <c s="31" t="s">
        <v>2430</v>
      </c>
      <c s="26" t="s">
        <v>32</v>
      </c>
      <c s="32" t="s">
        <v>2431</v>
      </c>
      <c s="33" t="s">
        <v>113</v>
      </c>
      <c s="34">
        <v>0.096</v>
      </c>
      <c s="35">
        <v>0</v>
      </c>
      <c s="36">
        <f>ROUND(ROUND(H39,2)*ROUND(G39,3),2)</f>
      </c>
      <c s="33" t="s">
        <v>56</v>
      </c>
      <c r="O39">
        <f>(I39*21)/100</f>
      </c>
      <c t="s">
        <v>26</v>
      </c>
    </row>
    <row r="40" spans="1:5" ht="89.25">
      <c r="A40" s="37" t="s">
        <v>57</v>
      </c>
      <c r="E40" s="38" t="s">
        <v>3276</v>
      </c>
    </row>
    <row r="41" spans="1:5" ht="12.75">
      <c r="A41" s="39" t="s">
        <v>59</v>
      </c>
      <c r="E41" s="40" t="s">
        <v>3277</v>
      </c>
    </row>
    <row r="42" spans="1:5" ht="102">
      <c r="A42" t="s">
        <v>61</v>
      </c>
      <c r="E42" s="38" t="s">
        <v>269</v>
      </c>
    </row>
    <row r="43" spans="1:16" ht="25.5">
      <c r="A43" s="26" t="s">
        <v>51</v>
      </c>
      <c s="31" t="s">
        <v>43</v>
      </c>
      <c s="31" t="s">
        <v>2216</v>
      </c>
      <c s="26" t="s">
        <v>53</v>
      </c>
      <c s="32" t="s">
        <v>2217</v>
      </c>
      <c s="33" t="s">
        <v>113</v>
      </c>
      <c s="34">
        <v>4.77</v>
      </c>
      <c s="35">
        <v>0</v>
      </c>
      <c s="36">
        <f>ROUND(ROUND(H43,2)*ROUND(G43,3),2)</f>
      </c>
      <c s="33" t="s">
        <v>56</v>
      </c>
      <c r="O43">
        <f>(I43*21)/100</f>
      </c>
      <c t="s">
        <v>26</v>
      </c>
    </row>
    <row r="44" spans="1:5" ht="76.5">
      <c r="A44" s="37" t="s">
        <v>57</v>
      </c>
      <c r="E44" s="38" t="s">
        <v>3278</v>
      </c>
    </row>
    <row r="45" spans="1:5" ht="12.75">
      <c r="A45" s="39" t="s">
        <v>59</v>
      </c>
      <c r="E45" s="40" t="s">
        <v>3279</v>
      </c>
    </row>
    <row r="46" spans="1:5" ht="89.25">
      <c r="A46" t="s">
        <v>61</v>
      </c>
      <c r="E46" s="38" t="s">
        <v>274</v>
      </c>
    </row>
    <row r="47" spans="1:16" ht="25.5">
      <c r="A47" s="26" t="s">
        <v>51</v>
      </c>
      <c s="31" t="s">
        <v>45</v>
      </c>
      <c s="31" t="s">
        <v>282</v>
      </c>
      <c s="26" t="s">
        <v>53</v>
      </c>
      <c s="32" t="s">
        <v>283</v>
      </c>
      <c s="33" t="s">
        <v>126</v>
      </c>
      <c s="34">
        <v>28</v>
      </c>
      <c s="35">
        <v>0</v>
      </c>
      <c s="36">
        <f>ROUND(ROUND(H47,2)*ROUND(G47,3),2)</f>
      </c>
      <c s="33" t="s">
        <v>56</v>
      </c>
      <c r="O47">
        <f>(I47*21)/100</f>
      </c>
      <c t="s">
        <v>26</v>
      </c>
    </row>
    <row r="48" spans="1:5" ht="63.75">
      <c r="A48" s="37" t="s">
        <v>57</v>
      </c>
      <c r="E48" s="38" t="s">
        <v>3280</v>
      </c>
    </row>
    <row r="49" spans="1:5" ht="12.75">
      <c r="A49" s="39" t="s">
        <v>59</v>
      </c>
      <c r="E49" s="40" t="s">
        <v>3281</v>
      </c>
    </row>
    <row r="50" spans="1:5" ht="102">
      <c r="A50" t="s">
        <v>61</v>
      </c>
      <c r="E50" s="38" t="s">
        <v>286</v>
      </c>
    </row>
    <row r="51" spans="1:16" ht="25.5">
      <c r="A51" s="26" t="s">
        <v>51</v>
      </c>
      <c s="31" t="s">
        <v>47</v>
      </c>
      <c s="31" t="s">
        <v>282</v>
      </c>
      <c s="26" t="s">
        <v>32</v>
      </c>
      <c s="32" t="s">
        <v>283</v>
      </c>
      <c s="33" t="s">
        <v>126</v>
      </c>
      <c s="34">
        <v>6</v>
      </c>
      <c s="35">
        <v>0</v>
      </c>
      <c s="36">
        <f>ROUND(ROUND(H51,2)*ROUND(G51,3),2)</f>
      </c>
      <c s="33" t="s">
        <v>56</v>
      </c>
      <c r="O51">
        <f>(I51*21)/100</f>
      </c>
      <c t="s">
        <v>26</v>
      </c>
    </row>
    <row r="52" spans="1:5" ht="63.75">
      <c r="A52" s="37" t="s">
        <v>57</v>
      </c>
      <c r="E52" s="38" t="s">
        <v>3282</v>
      </c>
    </row>
    <row r="53" spans="1:5" ht="12.75">
      <c r="A53" s="39" t="s">
        <v>59</v>
      </c>
      <c r="E53" s="40" t="s">
        <v>3283</v>
      </c>
    </row>
    <row r="54" spans="1:5" ht="102">
      <c r="A54" t="s">
        <v>61</v>
      </c>
      <c r="E54" s="38" t="s">
        <v>286</v>
      </c>
    </row>
    <row r="55" spans="1:16" ht="25.5">
      <c r="A55" s="26" t="s">
        <v>51</v>
      </c>
      <c s="31" t="s">
        <v>182</v>
      </c>
      <c s="31" t="s">
        <v>288</v>
      </c>
      <c s="26" t="s">
        <v>53</v>
      </c>
      <c s="32" t="s">
        <v>289</v>
      </c>
      <c s="33" t="s">
        <v>290</v>
      </c>
      <c s="34">
        <v>2.25</v>
      </c>
      <c s="35">
        <v>0</v>
      </c>
      <c s="36">
        <f>ROUND(ROUND(H55,2)*ROUND(G55,3),2)</f>
      </c>
      <c s="33" t="s">
        <v>56</v>
      </c>
      <c r="O55">
        <f>(I55*21)/100</f>
      </c>
      <c t="s">
        <v>26</v>
      </c>
    </row>
    <row r="56" spans="1:5" ht="63.75">
      <c r="A56" s="37" t="s">
        <v>57</v>
      </c>
      <c r="E56" s="38" t="s">
        <v>3284</v>
      </c>
    </row>
    <row r="57" spans="1:5" ht="12.75">
      <c r="A57" s="39" t="s">
        <v>59</v>
      </c>
      <c r="E57" s="40" t="s">
        <v>3285</v>
      </c>
    </row>
    <row r="58" spans="1:5" ht="76.5">
      <c r="A58" t="s">
        <v>61</v>
      </c>
      <c r="E58" s="38" t="s">
        <v>293</v>
      </c>
    </row>
    <row r="59" spans="1:16" ht="25.5">
      <c r="A59" s="26" t="s">
        <v>51</v>
      </c>
      <c s="31" t="s">
        <v>188</v>
      </c>
      <c s="31" t="s">
        <v>288</v>
      </c>
      <c s="26" t="s">
        <v>32</v>
      </c>
      <c s="32" t="s">
        <v>289</v>
      </c>
      <c s="33" t="s">
        <v>290</v>
      </c>
      <c s="34">
        <v>14.85</v>
      </c>
      <c s="35">
        <v>0</v>
      </c>
      <c s="36">
        <f>ROUND(ROUND(H59,2)*ROUND(G59,3),2)</f>
      </c>
      <c s="33" t="s">
        <v>56</v>
      </c>
      <c r="O59">
        <f>(I59*21)/100</f>
      </c>
      <c t="s">
        <v>26</v>
      </c>
    </row>
    <row r="60" spans="1:5" ht="63.75">
      <c r="A60" s="37" t="s">
        <v>57</v>
      </c>
      <c r="E60" s="38" t="s">
        <v>3286</v>
      </c>
    </row>
    <row r="61" spans="1:5" ht="12.75">
      <c r="A61" s="39" t="s">
        <v>59</v>
      </c>
      <c r="E61" s="40" t="s">
        <v>3287</v>
      </c>
    </row>
    <row r="62" spans="1:5" ht="76.5">
      <c r="A62" t="s">
        <v>61</v>
      </c>
      <c r="E62" s="38" t="s">
        <v>293</v>
      </c>
    </row>
    <row r="63" spans="1:16" ht="12.75">
      <c r="A63" s="26" t="s">
        <v>51</v>
      </c>
      <c s="31" t="s">
        <v>194</v>
      </c>
      <c s="31" t="s">
        <v>3288</v>
      </c>
      <c s="26" t="s">
        <v>53</v>
      </c>
      <c s="32" t="s">
        <v>3289</v>
      </c>
      <c s="33" t="s">
        <v>113</v>
      </c>
      <c s="34">
        <v>5.3</v>
      </c>
      <c s="35">
        <v>0</v>
      </c>
      <c s="36">
        <f>ROUND(ROUND(H63,2)*ROUND(G63,3),2)</f>
      </c>
      <c s="33" t="s">
        <v>56</v>
      </c>
      <c r="O63">
        <f>(I63*21)/100</f>
      </c>
      <c t="s">
        <v>26</v>
      </c>
    </row>
    <row r="64" spans="1:5" ht="76.5">
      <c r="A64" s="37" t="s">
        <v>57</v>
      </c>
      <c r="E64" s="38" t="s">
        <v>3290</v>
      </c>
    </row>
    <row r="65" spans="1:5" ht="12.75">
      <c r="A65" s="39" t="s">
        <v>59</v>
      </c>
      <c r="E65" s="40" t="s">
        <v>3291</v>
      </c>
    </row>
    <row r="66" spans="1:5" ht="89.25">
      <c r="A66" t="s">
        <v>61</v>
      </c>
      <c r="E66" s="38" t="s">
        <v>274</v>
      </c>
    </row>
    <row r="67" spans="1:16" ht="12.75">
      <c r="A67" s="26" t="s">
        <v>51</v>
      </c>
      <c s="31" t="s">
        <v>201</v>
      </c>
      <c s="31" t="s">
        <v>306</v>
      </c>
      <c s="26" t="s">
        <v>53</v>
      </c>
      <c s="32" t="s">
        <v>307</v>
      </c>
      <c s="33" t="s">
        <v>126</v>
      </c>
      <c s="34">
        <v>32.5</v>
      </c>
      <c s="35">
        <v>0</v>
      </c>
      <c s="36">
        <f>ROUND(ROUND(H67,2)*ROUND(G67,3),2)</f>
      </c>
      <c s="33" t="s">
        <v>56</v>
      </c>
      <c r="O67">
        <f>(I67*21)/100</f>
      </c>
      <c t="s">
        <v>26</v>
      </c>
    </row>
    <row r="68" spans="1:5" ht="63.75">
      <c r="A68" s="37" t="s">
        <v>57</v>
      </c>
      <c r="E68" s="38" t="s">
        <v>3292</v>
      </c>
    </row>
    <row r="69" spans="1:5" ht="12.75">
      <c r="A69" s="39" t="s">
        <v>59</v>
      </c>
      <c r="E69" s="40" t="s">
        <v>3293</v>
      </c>
    </row>
    <row r="70" spans="1:5" ht="63.75">
      <c r="A70" t="s">
        <v>61</v>
      </c>
      <c r="E70" s="38" t="s">
        <v>304</v>
      </c>
    </row>
    <row r="71" spans="1:16" ht="12.75">
      <c r="A71" s="26" t="s">
        <v>51</v>
      </c>
      <c s="31" t="s">
        <v>281</v>
      </c>
      <c s="31" t="s">
        <v>627</v>
      </c>
      <c s="26" t="s">
        <v>53</v>
      </c>
      <c s="32" t="s">
        <v>628</v>
      </c>
      <c s="33" t="s">
        <v>629</v>
      </c>
      <c s="34">
        <v>2</v>
      </c>
      <c s="35">
        <v>0</v>
      </c>
      <c s="36">
        <f>ROUND(ROUND(H71,2)*ROUND(G71,3),2)</f>
      </c>
      <c s="33" t="s">
        <v>56</v>
      </c>
      <c r="O71">
        <f>(I71*21)/100</f>
      </c>
      <c t="s">
        <v>26</v>
      </c>
    </row>
    <row r="72" spans="1:5" ht="25.5">
      <c r="A72" s="37" t="s">
        <v>57</v>
      </c>
      <c r="E72" s="38" t="s">
        <v>3294</v>
      </c>
    </row>
    <row r="73" spans="1:5" ht="12.75">
      <c r="A73" s="39" t="s">
        <v>59</v>
      </c>
      <c r="E73" s="40" t="s">
        <v>872</v>
      </c>
    </row>
    <row r="74" spans="1:5" ht="102">
      <c r="A74" t="s">
        <v>61</v>
      </c>
      <c r="E74" s="38" t="s">
        <v>632</v>
      </c>
    </row>
    <row r="75" spans="1:16" ht="12.75">
      <c r="A75" s="26" t="s">
        <v>51</v>
      </c>
      <c s="31" t="s">
        <v>287</v>
      </c>
      <c s="31" t="s">
        <v>633</v>
      </c>
      <c s="26" t="s">
        <v>53</v>
      </c>
      <c s="32" t="s">
        <v>634</v>
      </c>
      <c s="33" t="s">
        <v>113</v>
      </c>
      <c s="34">
        <v>34</v>
      </c>
      <c s="35">
        <v>0</v>
      </c>
      <c s="36">
        <f>ROUND(ROUND(H75,2)*ROUND(G75,3),2)</f>
      </c>
      <c s="33" t="s">
        <v>56</v>
      </c>
      <c r="O75">
        <f>(I75*21)/100</f>
      </c>
      <c t="s">
        <v>26</v>
      </c>
    </row>
    <row r="76" spans="1:5" ht="76.5">
      <c r="A76" s="37" t="s">
        <v>57</v>
      </c>
      <c r="E76" s="38" t="s">
        <v>3295</v>
      </c>
    </row>
    <row r="77" spans="1:5" ht="12.75">
      <c r="A77" s="39" t="s">
        <v>59</v>
      </c>
      <c r="E77" s="40" t="s">
        <v>3296</v>
      </c>
    </row>
    <row r="78" spans="1:5" ht="395.25">
      <c r="A78" t="s">
        <v>61</v>
      </c>
      <c r="E78" s="38" t="s">
        <v>318</v>
      </c>
    </row>
    <row r="79" spans="1:16" ht="12.75">
      <c r="A79" s="26" t="s">
        <v>51</v>
      </c>
      <c s="31" t="s">
        <v>294</v>
      </c>
      <c s="31" t="s">
        <v>633</v>
      </c>
      <c s="26" t="s">
        <v>32</v>
      </c>
      <c s="32" t="s">
        <v>634</v>
      </c>
      <c s="33" t="s">
        <v>113</v>
      </c>
      <c s="34">
        <v>7.48</v>
      </c>
      <c s="35">
        <v>0</v>
      </c>
      <c s="36">
        <f>ROUND(ROUND(H79,2)*ROUND(G79,3),2)</f>
      </c>
      <c s="33" t="s">
        <v>56</v>
      </c>
      <c r="O79">
        <f>(I79*21)/100</f>
      </c>
      <c t="s">
        <v>26</v>
      </c>
    </row>
    <row r="80" spans="1:5" ht="76.5">
      <c r="A80" s="37" t="s">
        <v>57</v>
      </c>
      <c r="E80" s="38" t="s">
        <v>3297</v>
      </c>
    </row>
    <row r="81" spans="1:5" ht="12.75">
      <c r="A81" s="39" t="s">
        <v>59</v>
      </c>
      <c r="E81" s="40" t="s">
        <v>3298</v>
      </c>
    </row>
    <row r="82" spans="1:5" ht="395.25">
      <c r="A82" t="s">
        <v>61</v>
      </c>
      <c r="E82" s="38" t="s">
        <v>318</v>
      </c>
    </row>
    <row r="83" spans="1:16" ht="12.75">
      <c r="A83" s="26" t="s">
        <v>51</v>
      </c>
      <c s="31" t="s">
        <v>299</v>
      </c>
      <c s="31" t="s">
        <v>633</v>
      </c>
      <c s="26" t="s">
        <v>26</v>
      </c>
      <c s="32" t="s">
        <v>634</v>
      </c>
      <c s="33" t="s">
        <v>113</v>
      </c>
      <c s="34">
        <v>25.53</v>
      </c>
      <c s="35">
        <v>0</v>
      </c>
      <c s="36">
        <f>ROUND(ROUND(H83,2)*ROUND(G83,3),2)</f>
      </c>
      <c s="33" t="s">
        <v>56</v>
      </c>
      <c r="O83">
        <f>(I83*21)/100</f>
      </c>
      <c t="s">
        <v>26</v>
      </c>
    </row>
    <row r="84" spans="1:5" ht="63.75">
      <c r="A84" s="37" t="s">
        <v>57</v>
      </c>
      <c r="E84" s="38" t="s">
        <v>3299</v>
      </c>
    </row>
    <row r="85" spans="1:5" ht="12.75">
      <c r="A85" s="39" t="s">
        <v>59</v>
      </c>
      <c r="E85" s="40" t="s">
        <v>3300</v>
      </c>
    </row>
    <row r="86" spans="1:5" ht="395.25">
      <c r="A86" t="s">
        <v>61</v>
      </c>
      <c r="E86" s="38" t="s">
        <v>318</v>
      </c>
    </row>
    <row r="87" spans="1:16" ht="12.75">
      <c r="A87" s="26" t="s">
        <v>51</v>
      </c>
      <c s="31" t="s">
        <v>305</v>
      </c>
      <c s="31" t="s">
        <v>111</v>
      </c>
      <c s="26" t="s">
        <v>53</v>
      </c>
      <c s="32" t="s">
        <v>112</v>
      </c>
      <c s="33" t="s">
        <v>113</v>
      </c>
      <c s="34">
        <v>67.01</v>
      </c>
      <c s="35">
        <v>0</v>
      </c>
      <c s="36">
        <f>ROUND(ROUND(H87,2)*ROUND(G87,3),2)</f>
      </c>
      <c s="33" t="s">
        <v>56</v>
      </c>
      <c r="O87">
        <f>(I87*21)/100</f>
      </c>
      <c t="s">
        <v>26</v>
      </c>
    </row>
    <row r="88" spans="1:5" ht="165.75">
      <c r="A88" s="37" t="s">
        <v>57</v>
      </c>
      <c r="E88" s="38" t="s">
        <v>3301</v>
      </c>
    </row>
    <row r="89" spans="1:5" ht="51">
      <c r="A89" s="39" t="s">
        <v>59</v>
      </c>
      <c r="E89" s="40" t="s">
        <v>3302</v>
      </c>
    </row>
    <row r="90" spans="1:5" ht="293.25">
      <c r="A90" t="s">
        <v>61</v>
      </c>
      <c r="E90" s="38" t="s">
        <v>116</v>
      </c>
    </row>
    <row r="91" spans="1:16" ht="12.75">
      <c r="A91" s="26" t="s">
        <v>51</v>
      </c>
      <c s="31" t="s">
        <v>310</v>
      </c>
      <c s="31" t="s">
        <v>657</v>
      </c>
      <c s="26" t="s">
        <v>53</v>
      </c>
      <c s="32" t="s">
        <v>658</v>
      </c>
      <c s="33" t="s">
        <v>66</v>
      </c>
      <c s="34">
        <v>22</v>
      </c>
      <c s="35">
        <v>0</v>
      </c>
      <c s="36">
        <f>ROUND(ROUND(H91,2)*ROUND(G91,3),2)</f>
      </c>
      <c s="33" t="s">
        <v>56</v>
      </c>
      <c r="O91">
        <f>(I91*21)/100</f>
      </c>
      <c t="s">
        <v>26</v>
      </c>
    </row>
    <row r="92" spans="1:5" ht="63.75">
      <c r="A92" s="37" t="s">
        <v>57</v>
      </c>
      <c r="E92" s="38" t="s">
        <v>3303</v>
      </c>
    </row>
    <row r="93" spans="1:5" ht="12.75">
      <c r="A93" s="39" t="s">
        <v>59</v>
      </c>
      <c r="E93" s="40" t="s">
        <v>3304</v>
      </c>
    </row>
    <row r="94" spans="1:5" ht="51">
      <c r="A94" t="s">
        <v>61</v>
      </c>
      <c r="E94" s="38" t="s">
        <v>661</v>
      </c>
    </row>
    <row r="95" spans="1:16" ht="12.75">
      <c r="A95" s="26" t="s">
        <v>51</v>
      </c>
      <c s="31" t="s">
        <v>313</v>
      </c>
      <c s="31" t="s">
        <v>657</v>
      </c>
      <c s="26" t="s">
        <v>32</v>
      </c>
      <c s="32" t="s">
        <v>658</v>
      </c>
      <c s="33" t="s">
        <v>66</v>
      </c>
      <c s="34">
        <v>68</v>
      </c>
      <c s="35">
        <v>0</v>
      </c>
      <c s="36">
        <f>ROUND(ROUND(H95,2)*ROUND(G95,3),2)</f>
      </c>
      <c s="33" t="s">
        <v>56</v>
      </c>
      <c r="O95">
        <f>(I95*21)/100</f>
      </c>
      <c t="s">
        <v>26</v>
      </c>
    </row>
    <row r="96" spans="1:5" ht="63.75">
      <c r="A96" s="37" t="s">
        <v>57</v>
      </c>
      <c r="E96" s="38" t="s">
        <v>3305</v>
      </c>
    </row>
    <row r="97" spans="1:5" ht="12.75">
      <c r="A97" s="39" t="s">
        <v>59</v>
      </c>
      <c r="E97" s="40" t="s">
        <v>3306</v>
      </c>
    </row>
    <row r="98" spans="1:5" ht="51">
      <c r="A98" t="s">
        <v>61</v>
      </c>
      <c r="E98" s="38" t="s">
        <v>661</v>
      </c>
    </row>
    <row r="99" spans="1:16" ht="12.75">
      <c r="A99" s="26" t="s">
        <v>51</v>
      </c>
      <c s="31" t="s">
        <v>319</v>
      </c>
      <c s="31" t="s">
        <v>657</v>
      </c>
      <c s="26" t="s">
        <v>26</v>
      </c>
      <c s="32" t="s">
        <v>658</v>
      </c>
      <c s="33" t="s">
        <v>66</v>
      </c>
      <c s="34">
        <v>68</v>
      </c>
      <c s="35">
        <v>0</v>
      </c>
      <c s="36">
        <f>ROUND(ROUND(H99,2)*ROUND(G99,3),2)</f>
      </c>
      <c s="33" t="s">
        <v>56</v>
      </c>
      <c r="O99">
        <f>(I99*21)/100</f>
      </c>
      <c t="s">
        <v>26</v>
      </c>
    </row>
    <row r="100" spans="1:5" ht="63.75">
      <c r="A100" s="37" t="s">
        <v>57</v>
      </c>
      <c r="E100" s="38" t="s">
        <v>3307</v>
      </c>
    </row>
    <row r="101" spans="1:5" ht="12.75">
      <c r="A101" s="39" t="s">
        <v>59</v>
      </c>
      <c r="E101" s="40" t="s">
        <v>3306</v>
      </c>
    </row>
    <row r="102" spans="1:5" ht="51">
      <c r="A102" t="s">
        <v>61</v>
      </c>
      <c r="E102" s="38" t="s">
        <v>661</v>
      </c>
    </row>
    <row r="103" spans="1:18" ht="12.75" customHeight="1">
      <c r="A103" s="6" t="s">
        <v>49</v>
      </c>
      <c s="6"/>
      <c s="42" t="s">
        <v>26</v>
      </c>
      <c s="6"/>
      <c s="29" t="s">
        <v>324</v>
      </c>
      <c s="6"/>
      <c s="6"/>
      <c s="6"/>
      <c s="43">
        <f>0+Q103</f>
      </c>
      <c s="6"/>
      <c r="O103">
        <f>0+R103</f>
      </c>
      <c r="Q103">
        <f>0+I104+I108</f>
      </c>
      <c>
        <f>0+O104+O108</f>
      </c>
    </row>
    <row r="104" spans="1:16" ht="12.75">
      <c r="A104" s="26" t="s">
        <v>51</v>
      </c>
      <c s="31" t="s">
        <v>322</v>
      </c>
      <c s="31" t="s">
        <v>326</v>
      </c>
      <c s="26" t="s">
        <v>53</v>
      </c>
      <c s="32" t="s">
        <v>327</v>
      </c>
      <c s="33" t="s">
        <v>66</v>
      </c>
      <c s="34">
        <v>74.8</v>
      </c>
      <c s="35">
        <v>0</v>
      </c>
      <c s="36">
        <f>ROUND(ROUND(H104,2)*ROUND(G104,3),2)</f>
      </c>
      <c s="33" t="s">
        <v>56</v>
      </c>
      <c r="O104">
        <f>(I104*21)/100</f>
      </c>
      <c t="s">
        <v>26</v>
      </c>
    </row>
    <row r="105" spans="1:5" ht="51">
      <c r="A105" s="37" t="s">
        <v>57</v>
      </c>
      <c r="E105" s="38" t="s">
        <v>3308</v>
      </c>
    </row>
    <row r="106" spans="1:5" ht="12.75">
      <c r="A106" s="39" t="s">
        <v>59</v>
      </c>
      <c r="E106" s="40" t="s">
        <v>3309</v>
      </c>
    </row>
    <row r="107" spans="1:5" ht="127.5">
      <c r="A107" t="s">
        <v>61</v>
      </c>
      <c r="E107" s="38" t="s">
        <v>330</v>
      </c>
    </row>
    <row r="108" spans="1:16" ht="12.75">
      <c r="A108" s="26" t="s">
        <v>51</v>
      </c>
      <c s="31" t="s">
        <v>325</v>
      </c>
      <c s="31" t="s">
        <v>326</v>
      </c>
      <c s="26" t="s">
        <v>32</v>
      </c>
      <c s="32" t="s">
        <v>327</v>
      </c>
      <c s="33" t="s">
        <v>66</v>
      </c>
      <c s="34">
        <v>24.2</v>
      </c>
      <c s="35">
        <v>0</v>
      </c>
      <c s="36">
        <f>ROUND(ROUND(H108,2)*ROUND(G108,3),2)</f>
      </c>
      <c s="33" t="s">
        <v>56</v>
      </c>
      <c r="O108">
        <f>(I108*21)/100</f>
      </c>
      <c t="s">
        <v>26</v>
      </c>
    </row>
    <row r="109" spans="1:5" ht="51">
      <c r="A109" s="37" t="s">
        <v>57</v>
      </c>
      <c r="E109" s="38" t="s">
        <v>3310</v>
      </c>
    </row>
    <row r="110" spans="1:5" ht="12.75">
      <c r="A110" s="39" t="s">
        <v>59</v>
      </c>
      <c r="E110" s="40" t="s">
        <v>3311</v>
      </c>
    </row>
    <row r="111" spans="1:5" ht="127.5">
      <c r="A111" t="s">
        <v>61</v>
      </c>
      <c r="E111" s="38" t="s">
        <v>330</v>
      </c>
    </row>
    <row r="112" spans="1:18" ht="12.75" customHeight="1">
      <c r="A112" s="6" t="s">
        <v>49</v>
      </c>
      <c s="6"/>
      <c s="42" t="s">
        <v>36</v>
      </c>
      <c s="6"/>
      <c s="29" t="s">
        <v>676</v>
      </c>
      <c s="6"/>
      <c s="6"/>
      <c s="6"/>
      <c s="43">
        <f>0+Q112</f>
      </c>
      <c s="6"/>
      <c r="O112">
        <f>0+R112</f>
      </c>
      <c r="Q112">
        <f>0+I113+I117</f>
      </c>
      <c>
        <f>0+O113+O117</f>
      </c>
    </row>
    <row r="113" spans="1:16" ht="12.75">
      <c r="A113" s="26" t="s">
        <v>51</v>
      </c>
      <c s="31" t="s">
        <v>331</v>
      </c>
      <c s="31" t="s">
        <v>693</v>
      </c>
      <c s="26" t="s">
        <v>53</v>
      </c>
      <c s="32" t="s">
        <v>694</v>
      </c>
      <c s="33" t="s">
        <v>113</v>
      </c>
      <c s="34">
        <v>34</v>
      </c>
      <c s="35">
        <v>0</v>
      </c>
      <c s="36">
        <f>ROUND(ROUND(H113,2)*ROUND(G113,3),2)</f>
      </c>
      <c s="33" t="s">
        <v>56</v>
      </c>
      <c r="O113">
        <f>(I113*21)/100</f>
      </c>
      <c t="s">
        <v>26</v>
      </c>
    </row>
    <row r="114" spans="1:5" ht="127.5">
      <c r="A114" s="37" t="s">
        <v>57</v>
      </c>
      <c r="E114" s="38" t="s">
        <v>3312</v>
      </c>
    </row>
    <row r="115" spans="1:5" ht="12.75">
      <c r="A115" s="39" t="s">
        <v>59</v>
      </c>
      <c r="E115" s="40" t="s">
        <v>3296</v>
      </c>
    </row>
    <row r="116" spans="1:5" ht="76.5">
      <c r="A116" t="s">
        <v>61</v>
      </c>
      <c r="E116" s="38" t="s">
        <v>697</v>
      </c>
    </row>
    <row r="117" spans="1:16" ht="12.75">
      <c r="A117" s="26" t="s">
        <v>51</v>
      </c>
      <c s="31" t="s">
        <v>337</v>
      </c>
      <c s="31" t="s">
        <v>693</v>
      </c>
      <c s="26" t="s">
        <v>32</v>
      </c>
      <c s="32" t="s">
        <v>694</v>
      </c>
      <c s="33" t="s">
        <v>113</v>
      </c>
      <c s="34">
        <v>0.66</v>
      </c>
      <c s="35">
        <v>0</v>
      </c>
      <c s="36">
        <f>ROUND(ROUND(H117,2)*ROUND(G117,3),2)</f>
      </c>
      <c s="33" t="s">
        <v>56</v>
      </c>
      <c r="O117">
        <f>(I117*21)/100</f>
      </c>
      <c t="s">
        <v>26</v>
      </c>
    </row>
    <row r="118" spans="1:5" ht="63.75">
      <c r="A118" s="37" t="s">
        <v>57</v>
      </c>
      <c r="E118" s="38" t="s">
        <v>3313</v>
      </c>
    </row>
    <row r="119" spans="1:5" ht="12.75">
      <c r="A119" s="39" t="s">
        <v>59</v>
      </c>
      <c r="E119" s="40" t="s">
        <v>3314</v>
      </c>
    </row>
    <row r="120" spans="1:5" ht="76.5">
      <c r="A120" t="s">
        <v>61</v>
      </c>
      <c r="E120" s="38" t="s">
        <v>697</v>
      </c>
    </row>
    <row r="121" spans="1:18" ht="12.75" customHeight="1">
      <c r="A121" s="6" t="s">
        <v>49</v>
      </c>
      <c s="6"/>
      <c s="42" t="s">
        <v>38</v>
      </c>
      <c s="6"/>
      <c s="29" t="s">
        <v>348</v>
      </c>
      <c s="6"/>
      <c s="6"/>
      <c s="6"/>
      <c s="43">
        <f>0+Q121</f>
      </c>
      <c s="6"/>
      <c r="O121">
        <f>0+R121</f>
      </c>
      <c r="Q121">
        <f>0+I122+I126+I130+I134+I138+I142+I146+I150+I154+I158+I162+I166+I170</f>
      </c>
      <c>
        <f>0+O122+O126+O130+O134+O138+O142+O146+O150+O154+O158+O162+O166+O170</f>
      </c>
    </row>
    <row r="122" spans="1:16" ht="25.5">
      <c r="A122" s="26" t="s">
        <v>51</v>
      </c>
      <c s="31" t="s">
        <v>343</v>
      </c>
      <c s="31" t="s">
        <v>729</v>
      </c>
      <c s="26" t="s">
        <v>53</v>
      </c>
      <c s="32" t="s">
        <v>730</v>
      </c>
      <c s="33" t="s">
        <v>66</v>
      </c>
      <c s="34">
        <v>74.8</v>
      </c>
      <c s="35">
        <v>0</v>
      </c>
      <c s="36">
        <f>ROUND(ROUND(H122,2)*ROUND(G122,3),2)</f>
      </c>
      <c s="33" t="s">
        <v>56</v>
      </c>
      <c r="O122">
        <f>(I122*21)/100</f>
      </c>
      <c t="s">
        <v>26</v>
      </c>
    </row>
    <row r="123" spans="1:5" ht="76.5">
      <c r="A123" s="37" t="s">
        <v>57</v>
      </c>
      <c r="E123" s="38" t="s">
        <v>3315</v>
      </c>
    </row>
    <row r="124" spans="1:5" ht="12.75">
      <c r="A124" s="39" t="s">
        <v>59</v>
      </c>
      <c r="E124" s="40" t="s">
        <v>3309</v>
      </c>
    </row>
    <row r="125" spans="1:5" ht="178.5">
      <c r="A125" t="s">
        <v>61</v>
      </c>
      <c r="E125" s="38" t="s">
        <v>732</v>
      </c>
    </row>
    <row r="126" spans="1:16" ht="12.75">
      <c r="A126" s="26" t="s">
        <v>51</v>
      </c>
      <c s="31" t="s">
        <v>349</v>
      </c>
      <c s="31" t="s">
        <v>850</v>
      </c>
      <c s="26" t="s">
        <v>53</v>
      </c>
      <c s="32" t="s">
        <v>851</v>
      </c>
      <c s="33" t="s">
        <v>113</v>
      </c>
      <c s="34">
        <v>13.6</v>
      </c>
      <c s="35">
        <v>0</v>
      </c>
      <c s="36">
        <f>ROUND(ROUND(H126,2)*ROUND(G126,3),2)</f>
      </c>
      <c s="33" t="s">
        <v>56</v>
      </c>
      <c r="O126">
        <f>(I126*21)/100</f>
      </c>
      <c t="s">
        <v>26</v>
      </c>
    </row>
    <row r="127" spans="1:5" ht="76.5">
      <c r="A127" s="37" t="s">
        <v>57</v>
      </c>
      <c r="E127" s="38" t="s">
        <v>3316</v>
      </c>
    </row>
    <row r="128" spans="1:5" ht="12.75">
      <c r="A128" s="39" t="s">
        <v>59</v>
      </c>
      <c r="E128" s="40" t="s">
        <v>3317</v>
      </c>
    </row>
    <row r="129" spans="1:5" ht="76.5">
      <c r="A129" t="s">
        <v>61</v>
      </c>
      <c r="E129" s="38" t="s">
        <v>853</v>
      </c>
    </row>
    <row r="130" spans="1:16" ht="12.75">
      <c r="A130" s="26" t="s">
        <v>51</v>
      </c>
      <c s="31" t="s">
        <v>355</v>
      </c>
      <c s="31" t="s">
        <v>850</v>
      </c>
      <c s="26" t="s">
        <v>32</v>
      </c>
      <c s="32" t="s">
        <v>851</v>
      </c>
      <c s="33" t="s">
        <v>113</v>
      </c>
      <c s="34">
        <v>10.6</v>
      </c>
      <c s="35">
        <v>0</v>
      </c>
      <c s="36">
        <f>ROUND(ROUND(H130,2)*ROUND(G130,3),2)</f>
      </c>
      <c s="33" t="s">
        <v>56</v>
      </c>
      <c r="O130">
        <f>(I130*21)/100</f>
      </c>
      <c t="s">
        <v>26</v>
      </c>
    </row>
    <row r="131" spans="1:5" ht="76.5">
      <c r="A131" s="37" t="s">
        <v>57</v>
      </c>
      <c r="E131" s="38" t="s">
        <v>3318</v>
      </c>
    </row>
    <row r="132" spans="1:5" ht="12.75">
      <c r="A132" s="39" t="s">
        <v>59</v>
      </c>
      <c r="E132" s="40" t="s">
        <v>3319</v>
      </c>
    </row>
    <row r="133" spans="1:5" ht="76.5">
      <c r="A133" t="s">
        <v>61</v>
      </c>
      <c r="E133" s="38" t="s">
        <v>853</v>
      </c>
    </row>
    <row r="134" spans="1:16" ht="12.75">
      <c r="A134" s="26" t="s">
        <v>51</v>
      </c>
      <c s="31" t="s">
        <v>361</v>
      </c>
      <c s="31" t="s">
        <v>850</v>
      </c>
      <c s="26" t="s">
        <v>26</v>
      </c>
      <c s="32" t="s">
        <v>851</v>
      </c>
      <c s="33" t="s">
        <v>113</v>
      </c>
      <c s="34">
        <v>9.25</v>
      </c>
      <c s="35">
        <v>0</v>
      </c>
      <c s="36">
        <f>ROUND(ROUND(H134,2)*ROUND(G134,3),2)</f>
      </c>
      <c s="33" t="s">
        <v>56</v>
      </c>
      <c r="O134">
        <f>(I134*21)/100</f>
      </c>
      <c t="s">
        <v>26</v>
      </c>
    </row>
    <row r="135" spans="1:5" ht="76.5">
      <c r="A135" s="37" t="s">
        <v>57</v>
      </c>
      <c r="E135" s="38" t="s">
        <v>3320</v>
      </c>
    </row>
    <row r="136" spans="1:5" ht="12.75">
      <c r="A136" s="39" t="s">
        <v>59</v>
      </c>
      <c r="E136" s="40" t="s">
        <v>3321</v>
      </c>
    </row>
    <row r="137" spans="1:5" ht="76.5">
      <c r="A137" t="s">
        <v>61</v>
      </c>
      <c r="E137" s="38" t="s">
        <v>853</v>
      </c>
    </row>
    <row r="138" spans="1:16" ht="12.75">
      <c r="A138" s="26" t="s">
        <v>51</v>
      </c>
      <c s="31" t="s">
        <v>367</v>
      </c>
      <c s="31" t="s">
        <v>850</v>
      </c>
      <c s="26" t="s">
        <v>25</v>
      </c>
      <c s="32" t="s">
        <v>851</v>
      </c>
      <c s="33" t="s">
        <v>113</v>
      </c>
      <c s="34">
        <v>5.5</v>
      </c>
      <c s="35">
        <v>0</v>
      </c>
      <c s="36">
        <f>ROUND(ROUND(H138,2)*ROUND(G138,3),2)</f>
      </c>
      <c s="33" t="s">
        <v>56</v>
      </c>
      <c r="O138">
        <f>(I138*21)/100</f>
      </c>
      <c t="s">
        <v>26</v>
      </c>
    </row>
    <row r="139" spans="1:5" ht="76.5">
      <c r="A139" s="37" t="s">
        <v>57</v>
      </c>
      <c r="E139" s="38" t="s">
        <v>3322</v>
      </c>
    </row>
    <row r="140" spans="1:5" ht="12.75">
      <c r="A140" s="39" t="s">
        <v>59</v>
      </c>
      <c r="E140" s="40" t="s">
        <v>3323</v>
      </c>
    </row>
    <row r="141" spans="1:5" ht="76.5">
      <c r="A141" t="s">
        <v>61</v>
      </c>
      <c r="E141" s="38" t="s">
        <v>853</v>
      </c>
    </row>
    <row r="142" spans="1:16" ht="12.75">
      <c r="A142" s="26" t="s">
        <v>51</v>
      </c>
      <c s="31" t="s">
        <v>373</v>
      </c>
      <c s="31" t="s">
        <v>2320</v>
      </c>
      <c s="26" t="s">
        <v>53</v>
      </c>
      <c s="32" t="s">
        <v>2321</v>
      </c>
      <c s="33" t="s">
        <v>66</v>
      </c>
      <c s="34">
        <v>53</v>
      </c>
      <c s="35">
        <v>0</v>
      </c>
      <c s="36">
        <f>ROUND(ROUND(H142,2)*ROUND(G142,3),2)</f>
      </c>
      <c s="33" t="s">
        <v>56</v>
      </c>
      <c r="O142">
        <f>(I142*21)/100</f>
      </c>
      <c t="s">
        <v>26</v>
      </c>
    </row>
    <row r="143" spans="1:5" ht="63.75">
      <c r="A143" s="37" t="s">
        <v>57</v>
      </c>
      <c r="E143" s="38" t="s">
        <v>3324</v>
      </c>
    </row>
    <row r="144" spans="1:5" ht="12.75">
      <c r="A144" s="39" t="s">
        <v>59</v>
      </c>
      <c r="E144" s="40" t="s">
        <v>3325</v>
      </c>
    </row>
    <row r="145" spans="1:5" ht="89.25">
      <c r="A145" t="s">
        <v>61</v>
      </c>
      <c r="E145" s="38" t="s">
        <v>442</v>
      </c>
    </row>
    <row r="146" spans="1:16" ht="12.75">
      <c r="A146" s="26" t="s">
        <v>51</v>
      </c>
      <c s="31" t="s">
        <v>379</v>
      </c>
      <c s="31" t="s">
        <v>444</v>
      </c>
      <c s="26" t="s">
        <v>53</v>
      </c>
      <c s="32" t="s">
        <v>445</v>
      </c>
      <c s="33" t="s">
        <v>66</v>
      </c>
      <c s="34">
        <v>53</v>
      </c>
      <c s="35">
        <v>0</v>
      </c>
      <c s="36">
        <f>ROUND(ROUND(H146,2)*ROUND(G146,3),2)</f>
      </c>
      <c s="33" t="s">
        <v>56</v>
      </c>
      <c r="O146">
        <f>(I146*21)/100</f>
      </c>
      <c t="s">
        <v>26</v>
      </c>
    </row>
    <row r="147" spans="1:5" ht="63.75">
      <c r="A147" s="37" t="s">
        <v>57</v>
      </c>
      <c r="E147" s="38" t="s">
        <v>3326</v>
      </c>
    </row>
    <row r="148" spans="1:5" ht="12.75">
      <c r="A148" s="39" t="s">
        <v>59</v>
      </c>
      <c r="E148" s="40" t="s">
        <v>3325</v>
      </c>
    </row>
    <row r="149" spans="1:5" ht="89.25">
      <c r="A149" t="s">
        <v>61</v>
      </c>
      <c r="E149" s="38" t="s">
        <v>442</v>
      </c>
    </row>
    <row r="150" spans="1:16" ht="12.75">
      <c r="A150" s="26" t="s">
        <v>51</v>
      </c>
      <c s="31" t="s">
        <v>383</v>
      </c>
      <c s="31" t="s">
        <v>444</v>
      </c>
      <c s="26" t="s">
        <v>32</v>
      </c>
      <c s="32" t="s">
        <v>445</v>
      </c>
      <c s="33" t="s">
        <v>66</v>
      </c>
      <c s="34">
        <v>53</v>
      </c>
      <c s="35">
        <v>0</v>
      </c>
      <c s="36">
        <f>ROUND(ROUND(H150,2)*ROUND(G150,3),2)</f>
      </c>
      <c s="33" t="s">
        <v>56</v>
      </c>
      <c r="O150">
        <f>(I150*21)/100</f>
      </c>
      <c t="s">
        <v>26</v>
      </c>
    </row>
    <row r="151" spans="1:5" ht="63.75">
      <c r="A151" s="37" t="s">
        <v>57</v>
      </c>
      <c r="E151" s="38" t="s">
        <v>3326</v>
      </c>
    </row>
    <row r="152" spans="1:5" ht="12.75">
      <c r="A152" s="39" t="s">
        <v>59</v>
      </c>
      <c r="E152" s="40" t="s">
        <v>3325</v>
      </c>
    </row>
    <row r="153" spans="1:5" ht="89.25">
      <c r="A153" t="s">
        <v>61</v>
      </c>
      <c r="E153" s="38" t="s">
        <v>442</v>
      </c>
    </row>
    <row r="154" spans="1:16" ht="12.75">
      <c r="A154" s="26" t="s">
        <v>51</v>
      </c>
      <c s="31" t="s">
        <v>389</v>
      </c>
      <c s="31" t="s">
        <v>3327</v>
      </c>
      <c s="26" t="s">
        <v>53</v>
      </c>
      <c s="32" t="s">
        <v>3328</v>
      </c>
      <c s="33" t="s">
        <v>113</v>
      </c>
      <c s="34">
        <v>2.12</v>
      </c>
      <c s="35">
        <v>0</v>
      </c>
      <c s="36">
        <f>ROUND(ROUND(H154,2)*ROUND(G154,3),2)</f>
      </c>
      <c s="33" t="s">
        <v>56</v>
      </c>
      <c r="O154">
        <f>(I154*21)/100</f>
      </c>
      <c t="s">
        <v>26</v>
      </c>
    </row>
    <row r="155" spans="1:5" ht="63.75">
      <c r="A155" s="37" t="s">
        <v>57</v>
      </c>
      <c r="E155" s="38" t="s">
        <v>3329</v>
      </c>
    </row>
    <row r="156" spans="1:5" ht="12.75">
      <c r="A156" s="39" t="s">
        <v>59</v>
      </c>
      <c r="E156" s="40" t="s">
        <v>3330</v>
      </c>
    </row>
    <row r="157" spans="1:5" ht="165.75">
      <c r="A157" t="s">
        <v>61</v>
      </c>
      <c r="E157" s="38" t="s">
        <v>458</v>
      </c>
    </row>
    <row r="158" spans="1:16" ht="12.75">
      <c r="A158" s="26" t="s">
        <v>51</v>
      </c>
      <c s="31" t="s">
        <v>395</v>
      </c>
      <c s="31" t="s">
        <v>454</v>
      </c>
      <c s="26" t="s">
        <v>53</v>
      </c>
      <c s="32" t="s">
        <v>455</v>
      </c>
      <c s="33" t="s">
        <v>113</v>
      </c>
      <c s="34">
        <v>3.18</v>
      </c>
      <c s="35">
        <v>0</v>
      </c>
      <c s="36">
        <f>ROUND(ROUND(H158,2)*ROUND(G158,3),2)</f>
      </c>
      <c s="33" t="s">
        <v>56</v>
      </c>
      <c r="O158">
        <f>(I158*21)/100</f>
      </c>
      <c t="s">
        <v>26</v>
      </c>
    </row>
    <row r="159" spans="1:5" ht="63.75">
      <c r="A159" s="37" t="s">
        <v>57</v>
      </c>
      <c r="E159" s="38" t="s">
        <v>3331</v>
      </c>
    </row>
    <row r="160" spans="1:5" ht="12.75">
      <c r="A160" s="39" t="s">
        <v>59</v>
      </c>
      <c r="E160" s="40" t="s">
        <v>3332</v>
      </c>
    </row>
    <row r="161" spans="1:5" ht="165.75">
      <c r="A161" t="s">
        <v>61</v>
      </c>
      <c r="E161" s="38" t="s">
        <v>458</v>
      </c>
    </row>
    <row r="162" spans="1:16" ht="12.75">
      <c r="A162" s="26" t="s">
        <v>51</v>
      </c>
      <c s="31" t="s">
        <v>400</v>
      </c>
      <c s="31" t="s">
        <v>2330</v>
      </c>
      <c s="26" t="s">
        <v>53</v>
      </c>
      <c s="32" t="s">
        <v>2331</v>
      </c>
      <c s="33" t="s">
        <v>113</v>
      </c>
      <c s="34">
        <v>4.77</v>
      </c>
      <c s="35">
        <v>0</v>
      </c>
      <c s="36">
        <f>ROUND(ROUND(H162,2)*ROUND(G162,3),2)</f>
      </c>
      <c s="33" t="s">
        <v>56</v>
      </c>
      <c r="O162">
        <f>(I162*21)/100</f>
      </c>
      <c t="s">
        <v>26</v>
      </c>
    </row>
    <row r="163" spans="1:5" ht="63.75">
      <c r="A163" s="37" t="s">
        <v>57</v>
      </c>
      <c r="E163" s="38" t="s">
        <v>3333</v>
      </c>
    </row>
    <row r="164" spans="1:5" ht="12.75">
      <c r="A164" s="39" t="s">
        <v>59</v>
      </c>
      <c r="E164" s="40" t="s">
        <v>3279</v>
      </c>
    </row>
    <row r="165" spans="1:5" ht="165.75">
      <c r="A165" t="s">
        <v>61</v>
      </c>
      <c r="E165" s="38" t="s">
        <v>458</v>
      </c>
    </row>
    <row r="166" spans="1:16" ht="12.75">
      <c r="A166" s="26" t="s">
        <v>51</v>
      </c>
      <c s="31" t="s">
        <v>406</v>
      </c>
      <c s="31" t="s">
        <v>2684</v>
      </c>
      <c s="26" t="s">
        <v>53</v>
      </c>
      <c s="32" t="s">
        <v>2685</v>
      </c>
      <c s="33" t="s">
        <v>66</v>
      </c>
      <c s="34">
        <v>2</v>
      </c>
      <c s="35">
        <v>0</v>
      </c>
      <c s="36">
        <f>ROUND(ROUND(H166,2)*ROUND(G166,3),2)</f>
      </c>
      <c s="33" t="s">
        <v>56</v>
      </c>
      <c r="O166">
        <f>(I166*21)/100</f>
      </c>
      <c t="s">
        <v>26</v>
      </c>
    </row>
    <row r="167" spans="1:5" ht="76.5">
      <c r="A167" s="37" t="s">
        <v>57</v>
      </c>
      <c r="E167" s="38" t="s">
        <v>3334</v>
      </c>
    </row>
    <row r="168" spans="1:5" ht="12.75">
      <c r="A168" s="39" t="s">
        <v>59</v>
      </c>
      <c r="E168" s="40" t="s">
        <v>3335</v>
      </c>
    </row>
    <row r="169" spans="1:5" ht="102">
      <c r="A169" t="s">
        <v>61</v>
      </c>
      <c r="E169" s="38" t="s">
        <v>2679</v>
      </c>
    </row>
    <row r="170" spans="1:16" ht="12.75">
      <c r="A170" s="26" t="s">
        <v>51</v>
      </c>
      <c s="31" t="s">
        <v>412</v>
      </c>
      <c s="31" t="s">
        <v>2684</v>
      </c>
      <c s="26" t="s">
        <v>32</v>
      </c>
      <c s="32" t="s">
        <v>2685</v>
      </c>
      <c s="33" t="s">
        <v>66</v>
      </c>
      <c s="34">
        <v>20</v>
      </c>
      <c s="35">
        <v>0</v>
      </c>
      <c s="36">
        <f>ROUND(ROUND(H170,2)*ROUND(G170,3),2)</f>
      </c>
      <c s="33" t="s">
        <v>56</v>
      </c>
      <c r="O170">
        <f>(I170*21)/100</f>
      </c>
      <c t="s">
        <v>26</v>
      </c>
    </row>
    <row r="171" spans="1:5" ht="76.5">
      <c r="A171" s="37" t="s">
        <v>57</v>
      </c>
      <c r="E171" s="38" t="s">
        <v>3336</v>
      </c>
    </row>
    <row r="172" spans="1:5" ht="12.75">
      <c r="A172" s="39" t="s">
        <v>59</v>
      </c>
      <c r="E172" s="40" t="s">
        <v>3337</v>
      </c>
    </row>
    <row r="173" spans="1:5" ht="102">
      <c r="A173" t="s">
        <v>61</v>
      </c>
      <c r="E173" s="38" t="s">
        <v>2679</v>
      </c>
    </row>
    <row r="174" spans="1:18" ht="12.75" customHeight="1">
      <c r="A174" s="6" t="s">
        <v>49</v>
      </c>
      <c s="6"/>
      <c s="42" t="s">
        <v>43</v>
      </c>
      <c s="6"/>
      <c s="29" t="s">
        <v>123</v>
      </c>
      <c s="6"/>
      <c s="6"/>
      <c s="6"/>
      <c s="43">
        <f>0+Q174</f>
      </c>
      <c s="6"/>
      <c r="O174">
        <f>0+R174</f>
      </c>
      <c r="Q174">
        <f>0+I175+I179+I183+I187+I191+I195+I199</f>
      </c>
      <c>
        <f>0+O175+O179+O183+O187+O191+O195+O199</f>
      </c>
    </row>
    <row r="175" spans="1:16" ht="12.75">
      <c r="A175" s="26" t="s">
        <v>51</v>
      </c>
      <c s="31" t="s">
        <v>417</v>
      </c>
      <c s="31" t="s">
        <v>2766</v>
      </c>
      <c s="26" t="s">
        <v>53</v>
      </c>
      <c s="32" t="s">
        <v>2767</v>
      </c>
      <c s="33" t="s">
        <v>126</v>
      </c>
      <c s="34">
        <v>6</v>
      </c>
      <c s="35">
        <v>0</v>
      </c>
      <c s="36">
        <f>ROUND(ROUND(H175,2)*ROUND(G175,3),2)</f>
      </c>
      <c s="33" t="s">
        <v>56</v>
      </c>
      <c r="O175">
        <f>(I175*21)/100</f>
      </c>
      <c t="s">
        <v>26</v>
      </c>
    </row>
    <row r="176" spans="1:5" ht="153">
      <c r="A176" s="37" t="s">
        <v>57</v>
      </c>
      <c r="E176" s="38" t="s">
        <v>3338</v>
      </c>
    </row>
    <row r="177" spans="1:5" ht="12.75">
      <c r="A177" s="39" t="s">
        <v>59</v>
      </c>
      <c r="E177" s="40" t="s">
        <v>3283</v>
      </c>
    </row>
    <row r="178" spans="1:5" ht="76.5">
      <c r="A178" t="s">
        <v>61</v>
      </c>
      <c r="E178" s="38" t="s">
        <v>512</v>
      </c>
    </row>
    <row r="179" spans="1:16" ht="12.75">
      <c r="A179" s="26" t="s">
        <v>51</v>
      </c>
      <c s="31" t="s">
        <v>423</v>
      </c>
      <c s="31" t="s">
        <v>508</v>
      </c>
      <c s="26" t="s">
        <v>53</v>
      </c>
      <c s="32" t="s">
        <v>509</v>
      </c>
      <c s="33" t="s">
        <v>126</v>
      </c>
      <c s="34">
        <v>22</v>
      </c>
      <c s="35">
        <v>0</v>
      </c>
      <c s="36">
        <f>ROUND(ROUND(H179,2)*ROUND(G179,3),2)</f>
      </c>
      <c s="33" t="s">
        <v>56</v>
      </c>
      <c r="O179">
        <f>(I179*21)/100</f>
      </c>
      <c t="s">
        <v>26</v>
      </c>
    </row>
    <row r="180" spans="1:5" ht="153">
      <c r="A180" s="37" t="s">
        <v>57</v>
      </c>
      <c r="E180" s="38" t="s">
        <v>3339</v>
      </c>
    </row>
    <row r="181" spans="1:5" ht="12.75">
      <c r="A181" s="39" t="s">
        <v>59</v>
      </c>
      <c r="E181" s="40" t="s">
        <v>3304</v>
      </c>
    </row>
    <row r="182" spans="1:5" ht="76.5">
      <c r="A182" t="s">
        <v>61</v>
      </c>
      <c r="E182" s="38" t="s">
        <v>512</v>
      </c>
    </row>
    <row r="183" spans="1:16" ht="12.75">
      <c r="A183" s="26" t="s">
        <v>51</v>
      </c>
      <c s="31" t="s">
        <v>429</v>
      </c>
      <c s="31" t="s">
        <v>508</v>
      </c>
      <c s="26" t="s">
        <v>32</v>
      </c>
      <c s="32" t="s">
        <v>509</v>
      </c>
      <c s="33" t="s">
        <v>126</v>
      </c>
      <c s="34">
        <v>2</v>
      </c>
      <c s="35">
        <v>0</v>
      </c>
      <c s="36">
        <f>ROUND(ROUND(H183,2)*ROUND(G183,3),2)</f>
      </c>
      <c s="33" t="s">
        <v>56</v>
      </c>
      <c r="O183">
        <f>(I183*21)/100</f>
      </c>
      <c t="s">
        <v>26</v>
      </c>
    </row>
    <row r="184" spans="1:5" ht="153">
      <c r="A184" s="37" t="s">
        <v>57</v>
      </c>
      <c r="E184" s="38" t="s">
        <v>3340</v>
      </c>
    </row>
    <row r="185" spans="1:5" ht="12.75">
      <c r="A185" s="39" t="s">
        <v>59</v>
      </c>
      <c r="E185" s="40" t="s">
        <v>2775</v>
      </c>
    </row>
    <row r="186" spans="1:5" ht="76.5">
      <c r="A186" t="s">
        <v>61</v>
      </c>
      <c r="E186" s="38" t="s">
        <v>512</v>
      </c>
    </row>
    <row r="187" spans="1:16" ht="12.75">
      <c r="A187" s="26" t="s">
        <v>51</v>
      </c>
      <c s="31" t="s">
        <v>435</v>
      </c>
      <c s="31" t="s">
        <v>508</v>
      </c>
      <c s="26" t="s">
        <v>26</v>
      </c>
      <c s="32" t="s">
        <v>509</v>
      </c>
      <c s="33" t="s">
        <v>126</v>
      </c>
      <c s="34">
        <v>4</v>
      </c>
      <c s="35">
        <v>0</v>
      </c>
      <c s="36">
        <f>ROUND(ROUND(H187,2)*ROUND(G187,3),2)</f>
      </c>
      <c s="33" t="s">
        <v>56</v>
      </c>
      <c r="O187">
        <f>(I187*21)/100</f>
      </c>
      <c t="s">
        <v>26</v>
      </c>
    </row>
    <row r="188" spans="1:5" ht="153">
      <c r="A188" s="37" t="s">
        <v>57</v>
      </c>
      <c r="E188" s="38" t="s">
        <v>3341</v>
      </c>
    </row>
    <row r="189" spans="1:5" ht="12.75">
      <c r="A189" s="39" t="s">
        <v>59</v>
      </c>
      <c r="E189" s="40" t="s">
        <v>3342</v>
      </c>
    </row>
    <row r="190" spans="1:5" ht="76.5">
      <c r="A190" t="s">
        <v>61</v>
      </c>
      <c r="E190" s="38" t="s">
        <v>512</v>
      </c>
    </row>
    <row r="191" spans="1:16" ht="12.75">
      <c r="A191" s="26" t="s">
        <v>51</v>
      </c>
      <c s="31" t="s">
        <v>437</v>
      </c>
      <c s="31" t="s">
        <v>542</v>
      </c>
      <c s="26" t="s">
        <v>53</v>
      </c>
      <c s="32" t="s">
        <v>543</v>
      </c>
      <c s="33" t="s">
        <v>126</v>
      </c>
      <c s="34">
        <v>32.5</v>
      </c>
      <c s="35">
        <v>0</v>
      </c>
      <c s="36">
        <f>ROUND(ROUND(H191,2)*ROUND(G191,3),2)</f>
      </c>
      <c s="33" t="s">
        <v>56</v>
      </c>
      <c r="O191">
        <f>(I191*21)/100</f>
      </c>
      <c t="s">
        <v>26</v>
      </c>
    </row>
    <row r="192" spans="1:5" ht="76.5">
      <c r="A192" s="37" t="s">
        <v>57</v>
      </c>
      <c r="E192" s="38" t="s">
        <v>3343</v>
      </c>
    </row>
    <row r="193" spans="1:5" ht="12.75">
      <c r="A193" s="39" t="s">
        <v>59</v>
      </c>
      <c r="E193" s="40" t="s">
        <v>3293</v>
      </c>
    </row>
    <row r="194" spans="1:5" ht="76.5">
      <c r="A194" t="s">
        <v>61</v>
      </c>
      <c r="E194" s="38" t="s">
        <v>540</v>
      </c>
    </row>
    <row r="195" spans="1:16" ht="12.75">
      <c r="A195" s="26" t="s">
        <v>51</v>
      </c>
      <c s="31" t="s">
        <v>443</v>
      </c>
      <c s="31" t="s">
        <v>600</v>
      </c>
      <c s="26" t="s">
        <v>53</v>
      </c>
      <c s="32" t="s">
        <v>601</v>
      </c>
      <c s="33" t="s">
        <v>113</v>
      </c>
      <c s="34">
        <v>4.2</v>
      </c>
      <c s="35">
        <v>0</v>
      </c>
      <c s="36">
        <f>ROUND(ROUND(H195,2)*ROUND(G195,3),2)</f>
      </c>
      <c s="33" t="s">
        <v>56</v>
      </c>
      <c r="O195">
        <f>(I195*21)/100</f>
      </c>
      <c t="s">
        <v>26</v>
      </c>
    </row>
    <row r="196" spans="1:5" ht="76.5">
      <c r="A196" s="37" t="s">
        <v>57</v>
      </c>
      <c r="E196" s="38" t="s">
        <v>3344</v>
      </c>
    </row>
    <row r="197" spans="1:5" ht="12.75">
      <c r="A197" s="39" t="s">
        <v>59</v>
      </c>
      <c r="E197" s="40" t="s">
        <v>3345</v>
      </c>
    </row>
    <row r="198" spans="1:5" ht="114.75">
      <c r="A198" t="s">
        <v>61</v>
      </c>
      <c r="E198" s="38" t="s">
        <v>604</v>
      </c>
    </row>
    <row r="199" spans="1:16" ht="12.75">
      <c r="A199" s="26" t="s">
        <v>51</v>
      </c>
      <c s="31" t="s">
        <v>447</v>
      </c>
      <c s="31" t="s">
        <v>3155</v>
      </c>
      <c s="26" t="s">
        <v>53</v>
      </c>
      <c s="32" t="s">
        <v>3156</v>
      </c>
      <c s="33" t="s">
        <v>113</v>
      </c>
      <c s="34">
        <v>0.9</v>
      </c>
      <c s="35">
        <v>0</v>
      </c>
      <c s="36">
        <f>ROUND(ROUND(H199,2)*ROUND(G199,3),2)</f>
      </c>
      <c s="33" t="s">
        <v>56</v>
      </c>
      <c r="O199">
        <f>(I199*21)/100</f>
      </c>
      <c t="s">
        <v>26</v>
      </c>
    </row>
    <row r="200" spans="1:5" ht="76.5">
      <c r="A200" s="37" t="s">
        <v>57</v>
      </c>
      <c r="E200" s="38" t="s">
        <v>3346</v>
      </c>
    </row>
    <row r="201" spans="1:5" ht="12.75">
      <c r="A201" s="39" t="s">
        <v>59</v>
      </c>
      <c r="E201" s="40" t="s">
        <v>3347</v>
      </c>
    </row>
    <row r="202" spans="1:5" ht="114.75">
      <c r="A202" t="s">
        <v>61</v>
      </c>
      <c r="E202" s="38" t="s">
        <v>604</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7.xml><?xml version="1.0" encoding="utf-8"?>
<worksheet xmlns="http://schemas.openxmlformats.org/spreadsheetml/2006/main" xmlns:r="http://schemas.openxmlformats.org/officeDocument/2006/relationships">
  <sheetPr>
    <pageSetUpPr fitToPage="1"/>
  </sheetPr>
  <dimension ref="A1:R321"/>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0+O8+O17+O142+O179+O208+O225</f>
      </c>
      <c t="s">
        <v>25</v>
      </c>
    </row>
    <row r="3" spans="1:16" ht="15" customHeight="1">
      <c r="A3" t="s">
        <v>11</v>
      </c>
      <c s="12" t="s">
        <v>13</v>
      </c>
      <c s="13" t="s">
        <v>14</v>
      </c>
      <c s="1"/>
      <c s="14" t="s">
        <v>15</v>
      </c>
      <c s="1"/>
      <c s="9"/>
      <c s="8" t="s">
        <v>3348</v>
      </c>
      <c s="44">
        <f>0+I8+I17+I142+I179+I208+I225</f>
      </c>
      <c s="10"/>
      <c r="O3" t="s">
        <v>22</v>
      </c>
      <c t="s">
        <v>26</v>
      </c>
    </row>
    <row r="4" spans="1:16" ht="15" customHeight="1">
      <c r="A4" t="s">
        <v>16</v>
      </c>
      <c s="16" t="s">
        <v>21</v>
      </c>
      <c s="17" t="s">
        <v>3348</v>
      </c>
      <c s="6"/>
      <c s="18" t="s">
        <v>3349</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f>
      </c>
      <c>
        <f>0+O9+O13</f>
      </c>
    </row>
    <row r="9" spans="1:16" ht="12.75">
      <c r="A9" s="26" t="s">
        <v>51</v>
      </c>
      <c s="31" t="s">
        <v>32</v>
      </c>
      <c s="31" t="s">
        <v>3350</v>
      </c>
      <c s="26" t="s">
        <v>53</v>
      </c>
      <c s="32" t="s">
        <v>3351</v>
      </c>
      <c s="33" t="s">
        <v>629</v>
      </c>
      <c s="34">
        <v>40</v>
      </c>
      <c s="35">
        <v>0</v>
      </c>
      <c s="36">
        <f>ROUND(ROUND(H9,2)*ROUND(G9,3),2)</f>
      </c>
      <c s="33" t="s">
        <v>56</v>
      </c>
      <c r="O9">
        <f>(I9*21)/100</f>
      </c>
      <c t="s">
        <v>26</v>
      </c>
    </row>
    <row r="10" spans="1:5" ht="12.75">
      <c r="A10" s="37" t="s">
        <v>57</v>
      </c>
      <c r="E10" s="38" t="s">
        <v>53</v>
      </c>
    </row>
    <row r="11" spans="1:5" ht="12.75">
      <c r="A11" s="39" t="s">
        <v>59</v>
      </c>
      <c r="E11" s="40" t="s">
        <v>53</v>
      </c>
    </row>
    <row r="12" spans="1:5" ht="12.75">
      <c r="A12" t="s">
        <v>61</v>
      </c>
      <c r="E12" s="38" t="s">
        <v>53</v>
      </c>
    </row>
    <row r="13" spans="1:16" ht="12.75">
      <c r="A13" s="26" t="s">
        <v>51</v>
      </c>
      <c s="31" t="s">
        <v>26</v>
      </c>
      <c s="31" t="s">
        <v>3352</v>
      </c>
      <c s="26" t="s">
        <v>53</v>
      </c>
      <c s="32" t="s">
        <v>3353</v>
      </c>
      <c s="33" t="s">
        <v>3354</v>
      </c>
      <c s="34">
        <v>1</v>
      </c>
      <c s="35">
        <v>0</v>
      </c>
      <c s="36">
        <f>ROUND(ROUND(H13,2)*ROUND(G13,3),2)</f>
      </c>
      <c s="33" t="s">
        <v>56</v>
      </c>
      <c r="O13">
        <f>(I13*21)/100</f>
      </c>
      <c t="s">
        <v>26</v>
      </c>
    </row>
    <row r="14" spans="1:5" ht="12.75">
      <c r="A14" s="37" t="s">
        <v>57</v>
      </c>
      <c r="E14" s="38" t="s">
        <v>53</v>
      </c>
    </row>
    <row r="15" spans="1:5" ht="12.75">
      <c r="A15" s="39" t="s">
        <v>59</v>
      </c>
      <c r="E15" s="40" t="s">
        <v>53</v>
      </c>
    </row>
    <row r="16" spans="1:5" ht="12.75">
      <c r="A16" t="s">
        <v>61</v>
      </c>
      <c r="E16" s="38" t="s">
        <v>53</v>
      </c>
    </row>
    <row r="17" spans="1:18" ht="12.75" customHeight="1">
      <c r="A17" s="6" t="s">
        <v>49</v>
      </c>
      <c s="6"/>
      <c s="42" t="s">
        <v>32</v>
      </c>
      <c s="6"/>
      <c s="29" t="s">
        <v>3355</v>
      </c>
      <c s="6"/>
      <c s="6"/>
      <c s="6"/>
      <c s="43">
        <f>0+Q17</f>
      </c>
      <c s="6"/>
      <c r="O17">
        <f>0+R17</f>
      </c>
      <c r="Q17">
        <f>0+I18+I22+I26+I30+I34+I38+I42+I46+I50+I54+I58+I62+I66+I70+I74+I78+I82+I86+I90+I94+I98+I102+I106+I110+I114+I118+I122+I126+I130+I134+I138</f>
      </c>
      <c>
        <f>0+O18+O22+O26+O30+O34+O38+O42+O46+O50+O54+O58+O62+O66+O70+O74+O78+O82+O86+O90+O94+O98+O102+O106+O110+O114+O118+O122+O126+O130+O134+O138</f>
      </c>
    </row>
    <row r="18" spans="1:16" ht="12.75">
      <c r="A18" s="26" t="s">
        <v>51</v>
      </c>
      <c s="31" t="s">
        <v>25</v>
      </c>
      <c s="31" t="s">
        <v>1708</v>
      </c>
      <c s="26" t="s">
        <v>53</v>
      </c>
      <c s="32" t="s">
        <v>3356</v>
      </c>
      <c s="33" t="s">
        <v>870</v>
      </c>
      <c s="34">
        <v>104</v>
      </c>
      <c s="35">
        <v>0</v>
      </c>
      <c s="36">
        <f>ROUND(ROUND(H18,2)*ROUND(G18,3),2)</f>
      </c>
      <c s="33" t="s">
        <v>56</v>
      </c>
      <c r="O18">
        <f>(I18*21)/100</f>
      </c>
      <c t="s">
        <v>26</v>
      </c>
    </row>
    <row r="19" spans="1:5" ht="12.75">
      <c r="A19" s="37" t="s">
        <v>57</v>
      </c>
      <c r="E19" s="38" t="s">
        <v>3357</v>
      </c>
    </row>
    <row r="20" spans="1:5" ht="12.75">
      <c r="A20" s="39" t="s">
        <v>59</v>
      </c>
      <c r="E20" s="40" t="s">
        <v>53</v>
      </c>
    </row>
    <row r="21" spans="1:5" ht="12.75">
      <c r="A21" t="s">
        <v>61</v>
      </c>
      <c r="E21" s="38" t="s">
        <v>53</v>
      </c>
    </row>
    <row r="22" spans="1:16" ht="12.75">
      <c r="A22" s="26" t="s">
        <v>51</v>
      </c>
      <c s="31" t="s">
        <v>36</v>
      </c>
      <c s="31" t="s">
        <v>1712</v>
      </c>
      <c s="26" t="s">
        <v>53</v>
      </c>
      <c s="32" t="s">
        <v>3358</v>
      </c>
      <c s="33" t="s">
        <v>870</v>
      </c>
      <c s="34">
        <v>2</v>
      </c>
      <c s="35">
        <v>0</v>
      </c>
      <c s="36">
        <f>ROUND(ROUND(H22,2)*ROUND(G22,3),2)</f>
      </c>
      <c s="33" t="s">
        <v>56</v>
      </c>
      <c r="O22">
        <f>(I22*21)/100</f>
      </c>
      <c t="s">
        <v>26</v>
      </c>
    </row>
    <row r="23" spans="1:5" ht="12.75">
      <c r="A23" s="37" t="s">
        <v>57</v>
      </c>
      <c r="E23" s="38" t="s">
        <v>3357</v>
      </c>
    </row>
    <row r="24" spans="1:5" ht="12.75">
      <c r="A24" s="39" t="s">
        <v>59</v>
      </c>
      <c r="E24" s="40" t="s">
        <v>53</v>
      </c>
    </row>
    <row r="25" spans="1:5" ht="12.75">
      <c r="A25" t="s">
        <v>61</v>
      </c>
      <c r="E25" s="38" t="s">
        <v>53</v>
      </c>
    </row>
    <row r="26" spans="1:16" ht="12.75">
      <c r="A26" s="26" t="s">
        <v>51</v>
      </c>
      <c s="31" t="s">
        <v>38</v>
      </c>
      <c s="31" t="s">
        <v>1716</v>
      </c>
      <c s="26" t="s">
        <v>53</v>
      </c>
      <c s="32" t="s">
        <v>3359</v>
      </c>
      <c s="33" t="s">
        <v>126</v>
      </c>
      <c s="34">
        <v>2025</v>
      </c>
      <c s="35">
        <v>0</v>
      </c>
      <c s="36">
        <f>ROUND(ROUND(H26,2)*ROUND(G26,3),2)</f>
      </c>
      <c s="33" t="s">
        <v>56</v>
      </c>
      <c r="O26">
        <f>(I26*21)/100</f>
      </c>
      <c t="s">
        <v>26</v>
      </c>
    </row>
    <row r="27" spans="1:5" ht="12.75">
      <c r="A27" s="37" t="s">
        <v>57</v>
      </c>
      <c r="E27" s="38" t="s">
        <v>3357</v>
      </c>
    </row>
    <row r="28" spans="1:5" ht="12.75">
      <c r="A28" s="39" t="s">
        <v>59</v>
      </c>
      <c r="E28" s="40" t="s">
        <v>53</v>
      </c>
    </row>
    <row r="29" spans="1:5" ht="12.75">
      <c r="A29" t="s">
        <v>61</v>
      </c>
      <c r="E29" s="38" t="s">
        <v>53</v>
      </c>
    </row>
    <row r="30" spans="1:16" ht="12.75">
      <c r="A30" s="26" t="s">
        <v>51</v>
      </c>
      <c s="31" t="s">
        <v>40</v>
      </c>
      <c s="31" t="s">
        <v>1720</v>
      </c>
      <c s="26" t="s">
        <v>53</v>
      </c>
      <c s="32" t="s">
        <v>3360</v>
      </c>
      <c s="33" t="s">
        <v>126</v>
      </c>
      <c s="34">
        <v>170</v>
      </c>
      <c s="35">
        <v>0</v>
      </c>
      <c s="36">
        <f>ROUND(ROUND(H30,2)*ROUND(G30,3),2)</f>
      </c>
      <c s="33" t="s">
        <v>56</v>
      </c>
      <c r="O30">
        <f>(I30*21)/100</f>
      </c>
      <c t="s">
        <v>26</v>
      </c>
    </row>
    <row r="31" spans="1:5" ht="12.75">
      <c r="A31" s="37" t="s">
        <v>57</v>
      </c>
      <c r="E31" s="38" t="s">
        <v>3361</v>
      </c>
    </row>
    <row r="32" spans="1:5" ht="12.75">
      <c r="A32" s="39" t="s">
        <v>59</v>
      </c>
      <c r="E32" s="40" t="s">
        <v>53</v>
      </c>
    </row>
    <row r="33" spans="1:5" ht="12.75">
      <c r="A33" t="s">
        <v>61</v>
      </c>
      <c r="E33" s="38" t="s">
        <v>53</v>
      </c>
    </row>
    <row r="34" spans="1:16" ht="12.75">
      <c r="A34" s="26" t="s">
        <v>51</v>
      </c>
      <c s="31" t="s">
        <v>110</v>
      </c>
      <c s="31" t="s">
        <v>1723</v>
      </c>
      <c s="26" t="s">
        <v>53</v>
      </c>
      <c s="32" t="s">
        <v>3362</v>
      </c>
      <c s="33" t="s">
        <v>126</v>
      </c>
      <c s="34">
        <v>1700</v>
      </c>
      <c s="35">
        <v>0</v>
      </c>
      <c s="36">
        <f>ROUND(ROUND(H34,2)*ROUND(G34,3),2)</f>
      </c>
      <c s="33" t="s">
        <v>56</v>
      </c>
      <c r="O34">
        <f>(I34*21)/100</f>
      </c>
      <c t="s">
        <v>26</v>
      </c>
    </row>
    <row r="35" spans="1:5" ht="12.75">
      <c r="A35" s="37" t="s">
        <v>57</v>
      </c>
      <c r="E35" s="38" t="s">
        <v>3361</v>
      </c>
    </row>
    <row r="36" spans="1:5" ht="12.75">
      <c r="A36" s="39" t="s">
        <v>59</v>
      </c>
      <c r="E36" s="40" t="s">
        <v>53</v>
      </c>
    </row>
    <row r="37" spans="1:5" ht="12.75">
      <c r="A37" t="s">
        <v>61</v>
      </c>
      <c r="E37" s="38" t="s">
        <v>53</v>
      </c>
    </row>
    <row r="38" spans="1:16" ht="12.75">
      <c r="A38" s="26" t="s">
        <v>51</v>
      </c>
      <c s="31" t="s">
        <v>117</v>
      </c>
      <c s="31" t="s">
        <v>1726</v>
      </c>
      <c s="26" t="s">
        <v>53</v>
      </c>
      <c s="32" t="s">
        <v>3363</v>
      </c>
      <c s="33" t="s">
        <v>870</v>
      </c>
      <c s="34">
        <v>39</v>
      </c>
      <c s="35">
        <v>0</v>
      </c>
      <c s="36">
        <f>ROUND(ROUND(H38,2)*ROUND(G38,3),2)</f>
      </c>
      <c s="33" t="s">
        <v>56</v>
      </c>
      <c r="O38">
        <f>(I38*21)/100</f>
      </c>
      <c t="s">
        <v>26</v>
      </c>
    </row>
    <row r="39" spans="1:5" ht="12.75">
      <c r="A39" s="37" t="s">
        <v>57</v>
      </c>
      <c r="E39" s="38" t="s">
        <v>3361</v>
      </c>
    </row>
    <row r="40" spans="1:5" ht="12.75">
      <c r="A40" s="39" t="s">
        <v>59</v>
      </c>
      <c r="E40" s="40" t="s">
        <v>53</v>
      </c>
    </row>
    <row r="41" spans="1:5" ht="12.75">
      <c r="A41" t="s">
        <v>61</v>
      </c>
      <c r="E41" s="38" t="s">
        <v>53</v>
      </c>
    </row>
    <row r="42" spans="1:16" ht="25.5">
      <c r="A42" s="26" t="s">
        <v>51</v>
      </c>
      <c s="31" t="s">
        <v>43</v>
      </c>
      <c s="31" t="s">
        <v>1734</v>
      </c>
      <c s="26" t="s">
        <v>53</v>
      </c>
      <c s="32" t="s">
        <v>3364</v>
      </c>
      <c s="33" t="s">
        <v>870</v>
      </c>
      <c s="34">
        <v>8</v>
      </c>
      <c s="35">
        <v>0</v>
      </c>
      <c s="36">
        <f>ROUND(ROUND(H42,2)*ROUND(G42,3),2)</f>
      </c>
      <c s="33" t="s">
        <v>56</v>
      </c>
      <c r="O42">
        <f>(I42*21)/100</f>
      </c>
      <c t="s">
        <v>26</v>
      </c>
    </row>
    <row r="43" spans="1:5" ht="12.75">
      <c r="A43" s="37" t="s">
        <v>57</v>
      </c>
      <c r="E43" s="38" t="s">
        <v>3361</v>
      </c>
    </row>
    <row r="44" spans="1:5" ht="12.75">
      <c r="A44" s="39" t="s">
        <v>59</v>
      </c>
      <c r="E44" s="40" t="s">
        <v>53</v>
      </c>
    </row>
    <row r="45" spans="1:5" ht="12.75">
      <c r="A45" t="s">
        <v>61</v>
      </c>
      <c r="E45" s="38" t="s">
        <v>53</v>
      </c>
    </row>
    <row r="46" spans="1:16" ht="12.75">
      <c r="A46" s="26" t="s">
        <v>51</v>
      </c>
      <c s="31" t="s">
        <v>45</v>
      </c>
      <c s="31" t="s">
        <v>1737</v>
      </c>
      <c s="26" t="s">
        <v>53</v>
      </c>
      <c s="32" t="s">
        <v>3365</v>
      </c>
      <c s="33" t="s">
        <v>870</v>
      </c>
      <c s="34">
        <v>55</v>
      </c>
      <c s="35">
        <v>0</v>
      </c>
      <c s="36">
        <f>ROUND(ROUND(H46,2)*ROUND(G46,3),2)</f>
      </c>
      <c s="33" t="s">
        <v>56</v>
      </c>
      <c r="O46">
        <f>(I46*21)/100</f>
      </c>
      <c t="s">
        <v>26</v>
      </c>
    </row>
    <row r="47" spans="1:5" ht="12.75">
      <c r="A47" s="37" t="s">
        <v>57</v>
      </c>
      <c r="E47" s="38" t="s">
        <v>3361</v>
      </c>
    </row>
    <row r="48" spans="1:5" ht="12.75">
      <c r="A48" s="39" t="s">
        <v>59</v>
      </c>
      <c r="E48" s="40" t="s">
        <v>53</v>
      </c>
    </row>
    <row r="49" spans="1:5" ht="12.75">
      <c r="A49" t="s">
        <v>61</v>
      </c>
      <c r="E49" s="38" t="s">
        <v>53</v>
      </c>
    </row>
    <row r="50" spans="1:16" ht="12.75">
      <c r="A50" s="26" t="s">
        <v>51</v>
      </c>
      <c s="31" t="s">
        <v>47</v>
      </c>
      <c s="31" t="s">
        <v>1740</v>
      </c>
      <c s="26" t="s">
        <v>53</v>
      </c>
      <c s="32" t="s">
        <v>3366</v>
      </c>
      <c s="33" t="s">
        <v>870</v>
      </c>
      <c s="34">
        <v>12</v>
      </c>
      <c s="35">
        <v>0</v>
      </c>
      <c s="36">
        <f>ROUND(ROUND(H50,2)*ROUND(G50,3),2)</f>
      </c>
      <c s="33" t="s">
        <v>56</v>
      </c>
      <c r="O50">
        <f>(I50*21)/100</f>
      </c>
      <c t="s">
        <v>26</v>
      </c>
    </row>
    <row r="51" spans="1:5" ht="12.75">
      <c r="A51" s="37" t="s">
        <v>57</v>
      </c>
      <c r="E51" s="38" t="s">
        <v>3361</v>
      </c>
    </row>
    <row r="52" spans="1:5" ht="12.75">
      <c r="A52" s="39" t="s">
        <v>59</v>
      </c>
      <c r="E52" s="40" t="s">
        <v>53</v>
      </c>
    </row>
    <row r="53" spans="1:5" ht="12.75">
      <c r="A53" t="s">
        <v>61</v>
      </c>
      <c r="E53" s="38" t="s">
        <v>53</v>
      </c>
    </row>
    <row r="54" spans="1:16" ht="12.75">
      <c r="A54" s="26" t="s">
        <v>51</v>
      </c>
      <c s="31" t="s">
        <v>182</v>
      </c>
      <c s="31" t="s">
        <v>1743</v>
      </c>
      <c s="26" t="s">
        <v>53</v>
      </c>
      <c s="32" t="s">
        <v>3367</v>
      </c>
      <c s="33" t="s">
        <v>870</v>
      </c>
      <c s="34">
        <v>1</v>
      </c>
      <c s="35">
        <v>0</v>
      </c>
      <c s="36">
        <f>ROUND(ROUND(H54,2)*ROUND(G54,3),2)</f>
      </c>
      <c s="33" t="s">
        <v>56</v>
      </c>
      <c r="O54">
        <f>(I54*21)/100</f>
      </c>
      <c t="s">
        <v>26</v>
      </c>
    </row>
    <row r="55" spans="1:5" ht="12.75">
      <c r="A55" s="37" t="s">
        <v>57</v>
      </c>
      <c r="E55" s="38" t="s">
        <v>3361</v>
      </c>
    </row>
    <row r="56" spans="1:5" ht="12.75">
      <c r="A56" s="39" t="s">
        <v>59</v>
      </c>
      <c r="E56" s="40" t="s">
        <v>53</v>
      </c>
    </row>
    <row r="57" spans="1:5" ht="12.75">
      <c r="A57" t="s">
        <v>61</v>
      </c>
      <c r="E57" s="38" t="s">
        <v>53</v>
      </c>
    </row>
    <row r="58" spans="1:16" ht="12.75">
      <c r="A58" s="26" t="s">
        <v>51</v>
      </c>
      <c s="31" t="s">
        <v>188</v>
      </c>
      <c s="31" t="s">
        <v>1746</v>
      </c>
      <c s="26" t="s">
        <v>53</v>
      </c>
      <c s="32" t="s">
        <v>3368</v>
      </c>
      <c s="33" t="s">
        <v>870</v>
      </c>
      <c s="34">
        <v>4</v>
      </c>
      <c s="35">
        <v>0</v>
      </c>
      <c s="36">
        <f>ROUND(ROUND(H58,2)*ROUND(G58,3),2)</f>
      </c>
      <c s="33" t="s">
        <v>56</v>
      </c>
      <c r="O58">
        <f>(I58*21)/100</f>
      </c>
      <c t="s">
        <v>26</v>
      </c>
    </row>
    <row r="59" spans="1:5" ht="12.75">
      <c r="A59" s="37" t="s">
        <v>57</v>
      </c>
      <c r="E59" s="38" t="s">
        <v>3361</v>
      </c>
    </row>
    <row r="60" spans="1:5" ht="12.75">
      <c r="A60" s="39" t="s">
        <v>59</v>
      </c>
      <c r="E60" s="40" t="s">
        <v>53</v>
      </c>
    </row>
    <row r="61" spans="1:5" ht="12.75">
      <c r="A61" t="s">
        <v>61</v>
      </c>
      <c r="E61" s="38" t="s">
        <v>53</v>
      </c>
    </row>
    <row r="62" spans="1:16" ht="12.75">
      <c r="A62" s="26" t="s">
        <v>51</v>
      </c>
      <c s="31" t="s">
        <v>194</v>
      </c>
      <c s="31" t="s">
        <v>1751</v>
      </c>
      <c s="26" t="s">
        <v>53</v>
      </c>
      <c s="32" t="s">
        <v>3369</v>
      </c>
      <c s="33" t="s">
        <v>3354</v>
      </c>
      <c s="34">
        <v>2</v>
      </c>
      <c s="35">
        <v>0</v>
      </c>
      <c s="36">
        <f>ROUND(ROUND(H62,2)*ROUND(G62,3),2)</f>
      </c>
      <c s="33" t="s">
        <v>56</v>
      </c>
      <c r="O62">
        <f>(I62*21)/100</f>
      </c>
      <c t="s">
        <v>26</v>
      </c>
    </row>
    <row r="63" spans="1:5" ht="12.75">
      <c r="A63" s="37" t="s">
        <v>57</v>
      </c>
      <c r="E63" s="38" t="s">
        <v>3361</v>
      </c>
    </row>
    <row r="64" spans="1:5" ht="12.75">
      <c r="A64" s="39" t="s">
        <v>59</v>
      </c>
      <c r="E64" s="40" t="s">
        <v>53</v>
      </c>
    </row>
    <row r="65" spans="1:5" ht="12.75">
      <c r="A65" t="s">
        <v>61</v>
      </c>
      <c r="E65" s="38" t="s">
        <v>53</v>
      </c>
    </row>
    <row r="66" spans="1:16" ht="12.75">
      <c r="A66" s="26" t="s">
        <v>51</v>
      </c>
      <c s="31" t="s">
        <v>201</v>
      </c>
      <c s="31" t="s">
        <v>1756</v>
      </c>
      <c s="26" t="s">
        <v>53</v>
      </c>
      <c s="32" t="s">
        <v>3370</v>
      </c>
      <c s="33" t="s">
        <v>870</v>
      </c>
      <c s="34">
        <v>2</v>
      </c>
      <c s="35">
        <v>0</v>
      </c>
      <c s="36">
        <f>ROUND(ROUND(H66,2)*ROUND(G66,3),2)</f>
      </c>
      <c s="33" t="s">
        <v>56</v>
      </c>
      <c r="O66">
        <f>(I66*21)/100</f>
      </c>
      <c t="s">
        <v>26</v>
      </c>
    </row>
    <row r="67" spans="1:5" ht="12.75">
      <c r="A67" s="37" t="s">
        <v>57</v>
      </c>
      <c r="E67" s="38" t="s">
        <v>3361</v>
      </c>
    </row>
    <row r="68" spans="1:5" ht="12.75">
      <c r="A68" s="39" t="s">
        <v>59</v>
      </c>
      <c r="E68" s="40" t="s">
        <v>53</v>
      </c>
    </row>
    <row r="69" spans="1:5" ht="12.75">
      <c r="A69" t="s">
        <v>61</v>
      </c>
      <c r="E69" s="38" t="s">
        <v>53</v>
      </c>
    </row>
    <row r="70" spans="1:16" ht="12.75">
      <c r="A70" s="26" t="s">
        <v>51</v>
      </c>
      <c s="31" t="s">
        <v>281</v>
      </c>
      <c s="31" t="s">
        <v>2626</v>
      </c>
      <c s="26" t="s">
        <v>53</v>
      </c>
      <c s="32" t="s">
        <v>3371</v>
      </c>
      <c s="33" t="s">
        <v>126</v>
      </c>
      <c s="34">
        <v>40</v>
      </c>
      <c s="35">
        <v>0</v>
      </c>
      <c s="36">
        <f>ROUND(ROUND(H70,2)*ROUND(G70,3),2)</f>
      </c>
      <c s="33" t="s">
        <v>56</v>
      </c>
      <c r="O70">
        <f>(I70*21)/100</f>
      </c>
      <c t="s">
        <v>26</v>
      </c>
    </row>
    <row r="71" spans="1:5" ht="12.75">
      <c r="A71" s="37" t="s">
        <v>57</v>
      </c>
      <c r="E71" s="38" t="s">
        <v>3361</v>
      </c>
    </row>
    <row r="72" spans="1:5" ht="12.75">
      <c r="A72" s="39" t="s">
        <v>59</v>
      </c>
      <c r="E72" s="40" t="s">
        <v>53</v>
      </c>
    </row>
    <row r="73" spans="1:5" ht="12.75">
      <c r="A73" t="s">
        <v>61</v>
      </c>
      <c r="E73" s="38" t="s">
        <v>53</v>
      </c>
    </row>
    <row r="74" spans="1:16" ht="12.75">
      <c r="A74" s="26" t="s">
        <v>51</v>
      </c>
      <c s="31" t="s">
        <v>287</v>
      </c>
      <c s="31" t="s">
        <v>2629</v>
      </c>
      <c s="26" t="s">
        <v>53</v>
      </c>
      <c s="32" t="s">
        <v>3372</v>
      </c>
      <c s="33" t="s">
        <v>870</v>
      </c>
      <c s="34">
        <v>2</v>
      </c>
      <c s="35">
        <v>0</v>
      </c>
      <c s="36">
        <f>ROUND(ROUND(H74,2)*ROUND(G74,3),2)</f>
      </c>
      <c s="33" t="s">
        <v>56</v>
      </c>
      <c r="O74">
        <f>(I74*21)/100</f>
      </c>
      <c t="s">
        <v>26</v>
      </c>
    </row>
    <row r="75" spans="1:5" ht="12.75">
      <c r="A75" s="37" t="s">
        <v>57</v>
      </c>
      <c r="E75" s="38" t="s">
        <v>3361</v>
      </c>
    </row>
    <row r="76" spans="1:5" ht="12.75">
      <c r="A76" s="39" t="s">
        <v>59</v>
      </c>
      <c r="E76" s="40" t="s">
        <v>53</v>
      </c>
    </row>
    <row r="77" spans="1:5" ht="12.75">
      <c r="A77" t="s">
        <v>61</v>
      </c>
      <c r="E77" s="38" t="s">
        <v>53</v>
      </c>
    </row>
    <row r="78" spans="1:16" ht="12.75">
      <c r="A78" s="26" t="s">
        <v>51</v>
      </c>
      <c s="31" t="s">
        <v>294</v>
      </c>
      <c s="31" t="s">
        <v>2632</v>
      </c>
      <c s="26" t="s">
        <v>53</v>
      </c>
      <c s="32" t="s">
        <v>3373</v>
      </c>
      <c s="33" t="s">
        <v>870</v>
      </c>
      <c s="34">
        <v>2</v>
      </c>
      <c s="35">
        <v>0</v>
      </c>
      <c s="36">
        <f>ROUND(ROUND(H78,2)*ROUND(G78,3),2)</f>
      </c>
      <c s="33" t="s">
        <v>56</v>
      </c>
      <c r="O78">
        <f>(I78*21)/100</f>
      </c>
      <c t="s">
        <v>26</v>
      </c>
    </row>
    <row r="79" spans="1:5" ht="12.75">
      <c r="A79" s="37" t="s">
        <v>57</v>
      </c>
      <c r="E79" s="38" t="s">
        <v>3361</v>
      </c>
    </row>
    <row r="80" spans="1:5" ht="12.75">
      <c r="A80" s="39" t="s">
        <v>59</v>
      </c>
      <c r="E80" s="40" t="s">
        <v>53</v>
      </c>
    </row>
    <row r="81" spans="1:5" ht="12.75">
      <c r="A81" t="s">
        <v>61</v>
      </c>
      <c r="E81" s="38" t="s">
        <v>53</v>
      </c>
    </row>
    <row r="82" spans="1:16" ht="12.75">
      <c r="A82" s="26" t="s">
        <v>51</v>
      </c>
      <c s="31" t="s">
        <v>299</v>
      </c>
      <c s="31" t="s">
        <v>2637</v>
      </c>
      <c s="26" t="s">
        <v>53</v>
      </c>
      <c s="32" t="s">
        <v>3374</v>
      </c>
      <c s="33" t="s">
        <v>870</v>
      </c>
      <c s="34">
        <v>4</v>
      </c>
      <c s="35">
        <v>0</v>
      </c>
      <c s="36">
        <f>ROUND(ROUND(H82,2)*ROUND(G82,3),2)</f>
      </c>
      <c s="33" t="s">
        <v>56</v>
      </c>
      <c r="O82">
        <f>(I82*21)/100</f>
      </c>
      <c t="s">
        <v>26</v>
      </c>
    </row>
    <row r="83" spans="1:5" ht="12.75">
      <c r="A83" s="37" t="s">
        <v>57</v>
      </c>
      <c r="E83" s="38" t="s">
        <v>3361</v>
      </c>
    </row>
    <row r="84" spans="1:5" ht="12.75">
      <c r="A84" s="39" t="s">
        <v>59</v>
      </c>
      <c r="E84" s="40" t="s">
        <v>53</v>
      </c>
    </row>
    <row r="85" spans="1:5" ht="12.75">
      <c r="A85" t="s">
        <v>61</v>
      </c>
      <c r="E85" s="38" t="s">
        <v>53</v>
      </c>
    </row>
    <row r="86" spans="1:16" ht="12.75">
      <c r="A86" s="26" t="s">
        <v>51</v>
      </c>
      <c s="31" t="s">
        <v>305</v>
      </c>
      <c s="31" t="s">
        <v>2643</v>
      </c>
      <c s="26" t="s">
        <v>53</v>
      </c>
      <c s="32" t="s">
        <v>3375</v>
      </c>
      <c s="33" t="s">
        <v>870</v>
      </c>
      <c s="34">
        <v>6</v>
      </c>
      <c s="35">
        <v>0</v>
      </c>
      <c s="36">
        <f>ROUND(ROUND(H86,2)*ROUND(G86,3),2)</f>
      </c>
      <c s="33" t="s">
        <v>56</v>
      </c>
      <c r="O86">
        <f>(I86*21)/100</f>
      </c>
      <c t="s">
        <v>26</v>
      </c>
    </row>
    <row r="87" spans="1:5" ht="12.75">
      <c r="A87" s="37" t="s">
        <v>57</v>
      </c>
      <c r="E87" s="38" t="s">
        <v>3361</v>
      </c>
    </row>
    <row r="88" spans="1:5" ht="12.75">
      <c r="A88" s="39" t="s">
        <v>59</v>
      </c>
      <c r="E88" s="40" t="s">
        <v>53</v>
      </c>
    </row>
    <row r="89" spans="1:5" ht="12.75">
      <c r="A89" t="s">
        <v>61</v>
      </c>
      <c r="E89" s="38" t="s">
        <v>53</v>
      </c>
    </row>
    <row r="90" spans="1:16" ht="12.75">
      <c r="A90" s="26" t="s">
        <v>51</v>
      </c>
      <c s="31" t="s">
        <v>310</v>
      </c>
      <c s="31" t="s">
        <v>1332</v>
      </c>
      <c s="26" t="s">
        <v>53</v>
      </c>
      <c s="32" t="s">
        <v>3376</v>
      </c>
      <c s="33" t="s">
        <v>870</v>
      </c>
      <c s="34">
        <v>58</v>
      </c>
      <c s="35">
        <v>0</v>
      </c>
      <c s="36">
        <f>ROUND(ROUND(H90,2)*ROUND(G90,3),2)</f>
      </c>
      <c s="33" t="s">
        <v>56</v>
      </c>
      <c r="O90">
        <f>(I90*21)/100</f>
      </c>
      <c t="s">
        <v>26</v>
      </c>
    </row>
    <row r="91" spans="1:5" ht="12.75">
      <c r="A91" s="37" t="s">
        <v>57</v>
      </c>
      <c r="E91" s="38" t="s">
        <v>3361</v>
      </c>
    </row>
    <row r="92" spans="1:5" ht="12.75">
      <c r="A92" s="39" t="s">
        <v>59</v>
      </c>
      <c r="E92" s="40" t="s">
        <v>53</v>
      </c>
    </row>
    <row r="93" spans="1:5" ht="12.75">
      <c r="A93" t="s">
        <v>61</v>
      </c>
      <c r="E93" s="38" t="s">
        <v>53</v>
      </c>
    </row>
    <row r="94" spans="1:16" ht="12.75">
      <c r="A94" s="26" t="s">
        <v>51</v>
      </c>
      <c s="31" t="s">
        <v>313</v>
      </c>
      <c s="31" t="s">
        <v>2652</v>
      </c>
      <c s="26" t="s">
        <v>53</v>
      </c>
      <c s="32" t="s">
        <v>3377</v>
      </c>
      <c s="33" t="s">
        <v>870</v>
      </c>
      <c s="34">
        <v>4</v>
      </c>
      <c s="35">
        <v>0</v>
      </c>
      <c s="36">
        <f>ROUND(ROUND(H94,2)*ROUND(G94,3),2)</f>
      </c>
      <c s="33" t="s">
        <v>56</v>
      </c>
      <c r="O94">
        <f>(I94*21)/100</f>
      </c>
      <c t="s">
        <v>26</v>
      </c>
    </row>
    <row r="95" spans="1:5" ht="12.75">
      <c r="A95" s="37" t="s">
        <v>57</v>
      </c>
      <c r="E95" s="38" t="s">
        <v>3361</v>
      </c>
    </row>
    <row r="96" spans="1:5" ht="12.75">
      <c r="A96" s="39" t="s">
        <v>59</v>
      </c>
      <c r="E96" s="40" t="s">
        <v>53</v>
      </c>
    </row>
    <row r="97" spans="1:5" ht="12.75">
      <c r="A97" t="s">
        <v>61</v>
      </c>
      <c r="E97" s="38" t="s">
        <v>53</v>
      </c>
    </row>
    <row r="98" spans="1:16" ht="12.75">
      <c r="A98" s="26" t="s">
        <v>51</v>
      </c>
      <c s="31" t="s">
        <v>319</v>
      </c>
      <c s="31" t="s">
        <v>2655</v>
      </c>
      <c s="26" t="s">
        <v>53</v>
      </c>
      <c s="32" t="s">
        <v>3378</v>
      </c>
      <c s="33" t="s">
        <v>870</v>
      </c>
      <c s="34">
        <v>2</v>
      </c>
      <c s="35">
        <v>0</v>
      </c>
      <c s="36">
        <f>ROUND(ROUND(H98,2)*ROUND(G98,3),2)</f>
      </c>
      <c s="33" t="s">
        <v>56</v>
      </c>
      <c r="O98">
        <f>(I98*21)/100</f>
      </c>
      <c t="s">
        <v>26</v>
      </c>
    </row>
    <row r="99" spans="1:5" ht="12.75">
      <c r="A99" s="37" t="s">
        <v>57</v>
      </c>
      <c r="E99" s="38" t="s">
        <v>3361</v>
      </c>
    </row>
    <row r="100" spans="1:5" ht="12.75">
      <c r="A100" s="39" t="s">
        <v>59</v>
      </c>
      <c r="E100" s="40" t="s">
        <v>53</v>
      </c>
    </row>
    <row r="101" spans="1:5" ht="12.75">
      <c r="A101" t="s">
        <v>61</v>
      </c>
      <c r="E101" s="38" t="s">
        <v>53</v>
      </c>
    </row>
    <row r="102" spans="1:16" ht="12.75">
      <c r="A102" s="26" t="s">
        <v>51</v>
      </c>
      <c s="31" t="s">
        <v>322</v>
      </c>
      <c s="31" t="s">
        <v>2658</v>
      </c>
      <c s="26" t="s">
        <v>53</v>
      </c>
      <c s="32" t="s">
        <v>3379</v>
      </c>
      <c s="33" t="s">
        <v>870</v>
      </c>
      <c s="34">
        <v>2</v>
      </c>
      <c s="35">
        <v>0</v>
      </c>
      <c s="36">
        <f>ROUND(ROUND(H102,2)*ROUND(G102,3),2)</f>
      </c>
      <c s="33" t="s">
        <v>56</v>
      </c>
      <c r="O102">
        <f>(I102*21)/100</f>
      </c>
      <c t="s">
        <v>26</v>
      </c>
    </row>
    <row r="103" spans="1:5" ht="12.75">
      <c r="A103" s="37" t="s">
        <v>57</v>
      </c>
      <c r="E103" s="38" t="s">
        <v>3361</v>
      </c>
    </row>
    <row r="104" spans="1:5" ht="12.75">
      <c r="A104" s="39" t="s">
        <v>59</v>
      </c>
      <c r="E104" s="40" t="s">
        <v>53</v>
      </c>
    </row>
    <row r="105" spans="1:5" ht="12.75">
      <c r="A105" t="s">
        <v>61</v>
      </c>
      <c r="E105" s="38" t="s">
        <v>53</v>
      </c>
    </row>
    <row r="106" spans="1:16" ht="12.75">
      <c r="A106" s="26" t="s">
        <v>51</v>
      </c>
      <c s="31" t="s">
        <v>325</v>
      </c>
      <c s="31" t="s">
        <v>2661</v>
      </c>
      <c s="26" t="s">
        <v>53</v>
      </c>
      <c s="32" t="s">
        <v>3380</v>
      </c>
      <c s="33" t="s">
        <v>870</v>
      </c>
      <c s="34">
        <v>6</v>
      </c>
      <c s="35">
        <v>0</v>
      </c>
      <c s="36">
        <f>ROUND(ROUND(H106,2)*ROUND(G106,3),2)</f>
      </c>
      <c s="33" t="s">
        <v>56</v>
      </c>
      <c r="O106">
        <f>(I106*21)/100</f>
      </c>
      <c t="s">
        <v>26</v>
      </c>
    </row>
    <row r="107" spans="1:5" ht="12.75">
      <c r="A107" s="37" t="s">
        <v>57</v>
      </c>
      <c r="E107" s="38" t="s">
        <v>3361</v>
      </c>
    </row>
    <row r="108" spans="1:5" ht="12.75">
      <c r="A108" s="39" t="s">
        <v>59</v>
      </c>
      <c r="E108" s="40" t="s">
        <v>53</v>
      </c>
    </row>
    <row r="109" spans="1:5" ht="12.75">
      <c r="A109" t="s">
        <v>61</v>
      </c>
      <c r="E109" s="38" t="s">
        <v>53</v>
      </c>
    </row>
    <row r="110" spans="1:16" ht="12.75">
      <c r="A110" s="26" t="s">
        <v>51</v>
      </c>
      <c s="31" t="s">
        <v>331</v>
      </c>
      <c s="31" t="s">
        <v>2666</v>
      </c>
      <c s="26" t="s">
        <v>53</v>
      </c>
      <c s="32" t="s">
        <v>3381</v>
      </c>
      <c s="33" t="s">
        <v>870</v>
      </c>
      <c s="34">
        <v>2</v>
      </c>
      <c s="35">
        <v>0</v>
      </c>
      <c s="36">
        <f>ROUND(ROUND(H110,2)*ROUND(G110,3),2)</f>
      </c>
      <c s="33" t="s">
        <v>56</v>
      </c>
      <c r="O110">
        <f>(I110*21)/100</f>
      </c>
      <c t="s">
        <v>26</v>
      </c>
    </row>
    <row r="111" spans="1:5" ht="12.75">
      <c r="A111" s="37" t="s">
        <v>57</v>
      </c>
      <c r="E111" s="38" t="s">
        <v>3361</v>
      </c>
    </row>
    <row r="112" spans="1:5" ht="12.75">
      <c r="A112" s="39" t="s">
        <v>59</v>
      </c>
      <c r="E112" s="40" t="s">
        <v>53</v>
      </c>
    </row>
    <row r="113" spans="1:5" ht="12.75">
      <c r="A113" t="s">
        <v>61</v>
      </c>
      <c r="E113" s="38" t="s">
        <v>53</v>
      </c>
    </row>
    <row r="114" spans="1:16" ht="12.75">
      <c r="A114" s="26" t="s">
        <v>51</v>
      </c>
      <c s="31" t="s">
        <v>337</v>
      </c>
      <c s="31" t="s">
        <v>2669</v>
      </c>
      <c s="26" t="s">
        <v>53</v>
      </c>
      <c s="32" t="s">
        <v>3382</v>
      </c>
      <c s="33" t="s">
        <v>870</v>
      </c>
      <c s="34">
        <v>4</v>
      </c>
      <c s="35">
        <v>0</v>
      </c>
      <c s="36">
        <f>ROUND(ROUND(H114,2)*ROUND(G114,3),2)</f>
      </c>
      <c s="33" t="s">
        <v>56</v>
      </c>
      <c r="O114">
        <f>(I114*21)/100</f>
      </c>
      <c t="s">
        <v>26</v>
      </c>
    </row>
    <row r="115" spans="1:5" ht="12.75">
      <c r="A115" s="37" t="s">
        <v>57</v>
      </c>
      <c r="E115" s="38" t="s">
        <v>3361</v>
      </c>
    </row>
    <row r="116" spans="1:5" ht="12.75">
      <c r="A116" s="39" t="s">
        <v>59</v>
      </c>
      <c r="E116" s="40" t="s">
        <v>53</v>
      </c>
    </row>
    <row r="117" spans="1:5" ht="12.75">
      <c r="A117" t="s">
        <v>61</v>
      </c>
      <c r="E117" s="38" t="s">
        <v>53</v>
      </c>
    </row>
    <row r="118" spans="1:16" ht="12.75">
      <c r="A118" s="26" t="s">
        <v>51</v>
      </c>
      <c s="31" t="s">
        <v>343</v>
      </c>
      <c s="31" t="s">
        <v>2674</v>
      </c>
      <c s="26" t="s">
        <v>53</v>
      </c>
      <c s="32" t="s">
        <v>3383</v>
      </c>
      <c s="33" t="s">
        <v>870</v>
      </c>
      <c s="34">
        <v>2</v>
      </c>
      <c s="35">
        <v>0</v>
      </c>
      <c s="36">
        <f>ROUND(ROUND(H118,2)*ROUND(G118,3),2)</f>
      </c>
      <c s="33" t="s">
        <v>56</v>
      </c>
      <c r="O118">
        <f>(I118*21)/100</f>
      </c>
      <c t="s">
        <v>26</v>
      </c>
    </row>
    <row r="119" spans="1:5" ht="12.75">
      <c r="A119" s="37" t="s">
        <v>57</v>
      </c>
      <c r="E119" s="38" t="s">
        <v>3361</v>
      </c>
    </row>
    <row r="120" spans="1:5" ht="12.75">
      <c r="A120" s="39" t="s">
        <v>59</v>
      </c>
      <c r="E120" s="40" t="s">
        <v>53</v>
      </c>
    </row>
    <row r="121" spans="1:5" ht="12.75">
      <c r="A121" t="s">
        <v>61</v>
      </c>
      <c r="E121" s="38" t="s">
        <v>53</v>
      </c>
    </row>
    <row r="122" spans="1:16" ht="12.75">
      <c r="A122" s="26" t="s">
        <v>51</v>
      </c>
      <c s="31" t="s">
        <v>349</v>
      </c>
      <c s="31" t="s">
        <v>2680</v>
      </c>
      <c s="26" t="s">
        <v>53</v>
      </c>
      <c s="32" t="s">
        <v>3384</v>
      </c>
      <c s="33" t="s">
        <v>870</v>
      </c>
      <c s="34">
        <v>4</v>
      </c>
      <c s="35">
        <v>0</v>
      </c>
      <c s="36">
        <f>ROUND(ROUND(H122,2)*ROUND(G122,3),2)</f>
      </c>
      <c s="33" t="s">
        <v>56</v>
      </c>
      <c r="O122">
        <f>(I122*21)/100</f>
      </c>
      <c t="s">
        <v>26</v>
      </c>
    </row>
    <row r="123" spans="1:5" ht="12.75">
      <c r="A123" s="37" t="s">
        <v>57</v>
      </c>
      <c r="E123" s="38" t="s">
        <v>3361</v>
      </c>
    </row>
    <row r="124" spans="1:5" ht="12.75">
      <c r="A124" s="39" t="s">
        <v>59</v>
      </c>
      <c r="E124" s="40" t="s">
        <v>53</v>
      </c>
    </row>
    <row r="125" spans="1:5" ht="12.75">
      <c r="A125" t="s">
        <v>61</v>
      </c>
      <c r="E125" s="38" t="s">
        <v>53</v>
      </c>
    </row>
    <row r="126" spans="1:16" ht="12.75">
      <c r="A126" s="26" t="s">
        <v>51</v>
      </c>
      <c s="31" t="s">
        <v>355</v>
      </c>
      <c s="31" t="s">
        <v>2683</v>
      </c>
      <c s="26" t="s">
        <v>53</v>
      </c>
      <c s="32" t="s">
        <v>3385</v>
      </c>
      <c s="33" t="s">
        <v>3354</v>
      </c>
      <c s="34">
        <v>4</v>
      </c>
      <c s="35">
        <v>0</v>
      </c>
      <c s="36">
        <f>ROUND(ROUND(H126,2)*ROUND(G126,3),2)</f>
      </c>
      <c s="33" t="s">
        <v>56</v>
      </c>
      <c r="O126">
        <f>(I126*21)/100</f>
      </c>
      <c t="s">
        <v>26</v>
      </c>
    </row>
    <row r="127" spans="1:5" ht="12.75">
      <c r="A127" s="37" t="s">
        <v>57</v>
      </c>
      <c r="E127" s="38" t="s">
        <v>3361</v>
      </c>
    </row>
    <row r="128" spans="1:5" ht="12.75">
      <c r="A128" s="39" t="s">
        <v>59</v>
      </c>
      <c r="E128" s="40" t="s">
        <v>53</v>
      </c>
    </row>
    <row r="129" spans="1:5" ht="12.75">
      <c r="A129" t="s">
        <v>61</v>
      </c>
      <c r="E129" s="38" t="s">
        <v>53</v>
      </c>
    </row>
    <row r="130" spans="1:16" ht="12.75">
      <c r="A130" s="26" t="s">
        <v>51</v>
      </c>
      <c s="31" t="s">
        <v>361</v>
      </c>
      <c s="31" t="s">
        <v>2688</v>
      </c>
      <c s="26" t="s">
        <v>53</v>
      </c>
      <c s="32" t="s">
        <v>3386</v>
      </c>
      <c s="33" t="s">
        <v>3354</v>
      </c>
      <c s="34">
        <v>2</v>
      </c>
      <c s="35">
        <v>0</v>
      </c>
      <c s="36">
        <f>ROUND(ROUND(H130,2)*ROUND(G130,3),2)</f>
      </c>
      <c s="33" t="s">
        <v>56</v>
      </c>
      <c r="O130">
        <f>(I130*21)/100</f>
      </c>
      <c t="s">
        <v>26</v>
      </c>
    </row>
    <row r="131" spans="1:5" ht="12.75">
      <c r="A131" s="37" t="s">
        <v>57</v>
      </c>
      <c r="E131" s="38" t="s">
        <v>3361</v>
      </c>
    </row>
    <row r="132" spans="1:5" ht="12.75">
      <c r="A132" s="39" t="s">
        <v>59</v>
      </c>
      <c r="E132" s="40" t="s">
        <v>53</v>
      </c>
    </row>
    <row r="133" spans="1:5" ht="12.75">
      <c r="A133" t="s">
        <v>61</v>
      </c>
      <c r="E133" s="38" t="s">
        <v>53</v>
      </c>
    </row>
    <row r="134" spans="1:16" ht="12.75">
      <c r="A134" s="26" t="s">
        <v>51</v>
      </c>
      <c s="31" t="s">
        <v>367</v>
      </c>
      <c s="31" t="s">
        <v>2691</v>
      </c>
      <c s="26" t="s">
        <v>53</v>
      </c>
      <c s="32" t="s">
        <v>3387</v>
      </c>
      <c s="33" t="s">
        <v>870</v>
      </c>
      <c s="34">
        <v>1</v>
      </c>
      <c s="35">
        <v>0</v>
      </c>
      <c s="36">
        <f>ROUND(ROUND(H134,2)*ROUND(G134,3),2)</f>
      </c>
      <c s="33" t="s">
        <v>56</v>
      </c>
      <c r="O134">
        <f>(I134*21)/100</f>
      </c>
      <c t="s">
        <v>26</v>
      </c>
    </row>
    <row r="135" spans="1:5" ht="12.75">
      <c r="A135" s="37" t="s">
        <v>57</v>
      </c>
      <c r="E135" s="38" t="s">
        <v>3361</v>
      </c>
    </row>
    <row r="136" spans="1:5" ht="12.75">
      <c r="A136" s="39" t="s">
        <v>59</v>
      </c>
      <c r="E136" s="40" t="s">
        <v>53</v>
      </c>
    </row>
    <row r="137" spans="1:5" ht="12.75">
      <c r="A137" t="s">
        <v>61</v>
      </c>
      <c r="E137" s="38" t="s">
        <v>53</v>
      </c>
    </row>
    <row r="138" spans="1:16" ht="12.75">
      <c r="A138" s="26" t="s">
        <v>51</v>
      </c>
      <c s="31" t="s">
        <v>373</v>
      </c>
      <c s="31" t="s">
        <v>2694</v>
      </c>
      <c s="26" t="s">
        <v>53</v>
      </c>
      <c s="32" t="s">
        <v>3388</v>
      </c>
      <c s="33" t="s">
        <v>870</v>
      </c>
      <c s="34">
        <v>3</v>
      </c>
      <c s="35">
        <v>0</v>
      </c>
      <c s="36">
        <f>ROUND(ROUND(H138,2)*ROUND(G138,3),2)</f>
      </c>
      <c s="33" t="s">
        <v>56</v>
      </c>
      <c r="O138">
        <f>(I138*21)/100</f>
      </c>
      <c t="s">
        <v>26</v>
      </c>
    </row>
    <row r="139" spans="1:5" ht="12.75">
      <c r="A139" s="37" t="s">
        <v>57</v>
      </c>
      <c r="E139" s="38" t="s">
        <v>3361</v>
      </c>
    </row>
    <row r="140" spans="1:5" ht="12.75">
      <c r="A140" s="39" t="s">
        <v>59</v>
      </c>
      <c r="E140" s="40" t="s">
        <v>53</v>
      </c>
    </row>
    <row r="141" spans="1:5" ht="12.75">
      <c r="A141" t="s">
        <v>61</v>
      </c>
      <c r="E141" s="38" t="s">
        <v>53</v>
      </c>
    </row>
    <row r="142" spans="1:18" ht="12.75" customHeight="1">
      <c r="A142" s="6" t="s">
        <v>49</v>
      </c>
      <c s="6"/>
      <c s="42" t="s">
        <v>26</v>
      </c>
      <c s="6"/>
      <c s="29" t="s">
        <v>3389</v>
      </c>
      <c s="6"/>
      <c s="6"/>
      <c s="6"/>
      <c s="43">
        <f>0+Q142</f>
      </c>
      <c s="6"/>
      <c r="O142">
        <f>0+R142</f>
      </c>
      <c r="Q142">
        <f>0+I143+I147+I151+I155+I159+I163+I167+I171+I175</f>
      </c>
      <c>
        <f>0+O143+O147+O151+O155+O159+O163+O167+O171+O175</f>
      </c>
    </row>
    <row r="143" spans="1:16" ht="12.75">
      <c r="A143" s="26" t="s">
        <v>51</v>
      </c>
      <c s="31" t="s">
        <v>379</v>
      </c>
      <c s="31" t="s">
        <v>3390</v>
      </c>
      <c s="26" t="s">
        <v>53</v>
      </c>
      <c s="32" t="s">
        <v>3391</v>
      </c>
      <c s="33" t="s">
        <v>870</v>
      </c>
      <c s="34">
        <v>15</v>
      </c>
      <c s="35">
        <v>0</v>
      </c>
      <c s="36">
        <f>ROUND(ROUND(H143,2)*ROUND(G143,3),2)</f>
      </c>
      <c s="33" t="s">
        <v>56</v>
      </c>
      <c r="O143">
        <f>(I143*21)/100</f>
      </c>
      <c t="s">
        <v>26</v>
      </c>
    </row>
    <row r="144" spans="1:5" ht="12.75">
      <c r="A144" s="37" t="s">
        <v>57</v>
      </c>
      <c r="E144" s="38" t="s">
        <v>3357</v>
      </c>
    </row>
    <row r="145" spans="1:5" ht="12.75">
      <c r="A145" s="39" t="s">
        <v>59</v>
      </c>
      <c r="E145" s="40" t="s">
        <v>53</v>
      </c>
    </row>
    <row r="146" spans="1:5" ht="12.75">
      <c r="A146" t="s">
        <v>61</v>
      </c>
      <c r="E146" s="38" t="s">
        <v>53</v>
      </c>
    </row>
    <row r="147" spans="1:16" ht="12.75">
      <c r="A147" s="26" t="s">
        <v>51</v>
      </c>
      <c s="31" t="s">
        <v>383</v>
      </c>
      <c s="31" t="s">
        <v>3392</v>
      </c>
      <c s="26" t="s">
        <v>53</v>
      </c>
      <c s="32" t="s">
        <v>3393</v>
      </c>
      <c s="33" t="s">
        <v>870</v>
      </c>
      <c s="34">
        <v>20</v>
      </c>
      <c s="35">
        <v>0</v>
      </c>
      <c s="36">
        <f>ROUND(ROUND(H147,2)*ROUND(G147,3),2)</f>
      </c>
      <c s="33" t="s">
        <v>56</v>
      </c>
      <c r="O147">
        <f>(I147*21)/100</f>
      </c>
      <c t="s">
        <v>26</v>
      </c>
    </row>
    <row r="148" spans="1:5" ht="12.75">
      <c r="A148" s="37" t="s">
        <v>57</v>
      </c>
      <c r="E148" s="38" t="s">
        <v>3357</v>
      </c>
    </row>
    <row r="149" spans="1:5" ht="12.75">
      <c r="A149" s="39" t="s">
        <v>59</v>
      </c>
      <c r="E149" s="40" t="s">
        <v>53</v>
      </c>
    </row>
    <row r="150" spans="1:5" ht="12.75">
      <c r="A150" t="s">
        <v>61</v>
      </c>
      <c r="E150" s="38" t="s">
        <v>53</v>
      </c>
    </row>
    <row r="151" spans="1:16" ht="12.75">
      <c r="A151" s="26" t="s">
        <v>51</v>
      </c>
      <c s="31" t="s">
        <v>389</v>
      </c>
      <c s="31" t="s">
        <v>3394</v>
      </c>
      <c s="26" t="s">
        <v>53</v>
      </c>
      <c s="32" t="s">
        <v>3395</v>
      </c>
      <c s="33" t="s">
        <v>870</v>
      </c>
      <c s="34">
        <v>2</v>
      </c>
      <c s="35">
        <v>0</v>
      </c>
      <c s="36">
        <f>ROUND(ROUND(H151,2)*ROUND(G151,3),2)</f>
      </c>
      <c s="33" t="s">
        <v>56</v>
      </c>
      <c r="O151">
        <f>(I151*21)/100</f>
      </c>
      <c t="s">
        <v>26</v>
      </c>
    </row>
    <row r="152" spans="1:5" ht="12.75">
      <c r="A152" s="37" t="s">
        <v>57</v>
      </c>
      <c r="E152" s="38" t="s">
        <v>3357</v>
      </c>
    </row>
    <row r="153" spans="1:5" ht="12.75">
      <c r="A153" s="39" t="s">
        <v>59</v>
      </c>
      <c r="E153" s="40" t="s">
        <v>53</v>
      </c>
    </row>
    <row r="154" spans="1:5" ht="12.75">
      <c r="A154" t="s">
        <v>61</v>
      </c>
      <c r="E154" s="38" t="s">
        <v>53</v>
      </c>
    </row>
    <row r="155" spans="1:16" ht="12.75">
      <c r="A155" s="26" t="s">
        <v>51</v>
      </c>
      <c s="31" t="s">
        <v>395</v>
      </c>
      <c s="31" t="s">
        <v>3396</v>
      </c>
      <c s="26" t="s">
        <v>53</v>
      </c>
      <c s="32" t="s">
        <v>3397</v>
      </c>
      <c s="33" t="s">
        <v>870</v>
      </c>
      <c s="34">
        <v>1</v>
      </c>
      <c s="35">
        <v>0</v>
      </c>
      <c s="36">
        <f>ROUND(ROUND(H155,2)*ROUND(G155,3),2)</f>
      </c>
      <c s="33" t="s">
        <v>56</v>
      </c>
      <c r="O155">
        <f>(I155*21)/100</f>
      </c>
      <c t="s">
        <v>26</v>
      </c>
    </row>
    <row r="156" spans="1:5" ht="12.75">
      <c r="A156" s="37" t="s">
        <v>57</v>
      </c>
      <c r="E156" s="38" t="s">
        <v>3357</v>
      </c>
    </row>
    <row r="157" spans="1:5" ht="12.75">
      <c r="A157" s="39" t="s">
        <v>59</v>
      </c>
      <c r="E157" s="40" t="s">
        <v>53</v>
      </c>
    </row>
    <row r="158" spans="1:5" ht="12.75">
      <c r="A158" t="s">
        <v>61</v>
      </c>
      <c r="E158" s="38" t="s">
        <v>53</v>
      </c>
    </row>
    <row r="159" spans="1:16" ht="12.75">
      <c r="A159" s="26" t="s">
        <v>51</v>
      </c>
      <c s="31" t="s">
        <v>400</v>
      </c>
      <c s="31" t="s">
        <v>3398</v>
      </c>
      <c s="26" t="s">
        <v>53</v>
      </c>
      <c s="32" t="s">
        <v>3399</v>
      </c>
      <c s="33" t="s">
        <v>870</v>
      </c>
      <c s="34">
        <v>2</v>
      </c>
      <c s="35">
        <v>0</v>
      </c>
      <c s="36">
        <f>ROUND(ROUND(H159,2)*ROUND(G159,3),2)</f>
      </c>
      <c s="33" t="s">
        <v>56</v>
      </c>
      <c r="O159">
        <f>(I159*21)/100</f>
      </c>
      <c t="s">
        <v>26</v>
      </c>
    </row>
    <row r="160" spans="1:5" ht="12.75">
      <c r="A160" s="37" t="s">
        <v>57</v>
      </c>
      <c r="E160" s="38" t="s">
        <v>3357</v>
      </c>
    </row>
    <row r="161" spans="1:5" ht="12.75">
      <c r="A161" s="39" t="s">
        <v>59</v>
      </c>
      <c r="E161" s="40" t="s">
        <v>53</v>
      </c>
    </row>
    <row r="162" spans="1:5" ht="12.75">
      <c r="A162" t="s">
        <v>61</v>
      </c>
      <c r="E162" s="38" t="s">
        <v>53</v>
      </c>
    </row>
    <row r="163" spans="1:16" ht="12.75">
      <c r="A163" s="26" t="s">
        <v>51</v>
      </c>
      <c s="31" t="s">
        <v>406</v>
      </c>
      <c s="31" t="s">
        <v>3400</v>
      </c>
      <c s="26" t="s">
        <v>53</v>
      </c>
      <c s="32" t="s">
        <v>3401</v>
      </c>
      <c s="33" t="s">
        <v>870</v>
      </c>
      <c s="34">
        <v>9</v>
      </c>
      <c s="35">
        <v>0</v>
      </c>
      <c s="36">
        <f>ROUND(ROUND(H163,2)*ROUND(G163,3),2)</f>
      </c>
      <c s="33" t="s">
        <v>56</v>
      </c>
      <c r="O163">
        <f>(I163*21)/100</f>
      </c>
      <c t="s">
        <v>26</v>
      </c>
    </row>
    <row r="164" spans="1:5" ht="12.75">
      <c r="A164" s="37" t="s">
        <v>57</v>
      </c>
      <c r="E164" s="38" t="s">
        <v>3402</v>
      </c>
    </row>
    <row r="165" spans="1:5" ht="12.75">
      <c r="A165" s="39" t="s">
        <v>59</v>
      </c>
      <c r="E165" s="40" t="s">
        <v>53</v>
      </c>
    </row>
    <row r="166" spans="1:5" ht="12.75">
      <c r="A166" t="s">
        <v>61</v>
      </c>
      <c r="E166" s="38" t="s">
        <v>53</v>
      </c>
    </row>
    <row r="167" spans="1:16" ht="12.75">
      <c r="A167" s="26" t="s">
        <v>51</v>
      </c>
      <c s="31" t="s">
        <v>412</v>
      </c>
      <c s="31" t="s">
        <v>3403</v>
      </c>
      <c s="26" t="s">
        <v>53</v>
      </c>
      <c s="32" t="s">
        <v>3404</v>
      </c>
      <c s="33" t="s">
        <v>870</v>
      </c>
      <c s="34">
        <v>88</v>
      </c>
      <c s="35">
        <v>0</v>
      </c>
      <c s="36">
        <f>ROUND(ROUND(H167,2)*ROUND(G167,3),2)</f>
      </c>
      <c s="33" t="s">
        <v>56</v>
      </c>
      <c r="O167">
        <f>(I167*21)/100</f>
      </c>
      <c t="s">
        <v>26</v>
      </c>
    </row>
    <row r="168" spans="1:5" ht="12.75">
      <c r="A168" s="37" t="s">
        <v>57</v>
      </c>
      <c r="E168" s="38" t="s">
        <v>3402</v>
      </c>
    </row>
    <row r="169" spans="1:5" ht="12.75">
      <c r="A169" s="39" t="s">
        <v>59</v>
      </c>
      <c r="E169" s="40" t="s">
        <v>53</v>
      </c>
    </row>
    <row r="170" spans="1:5" ht="12.75">
      <c r="A170" t="s">
        <v>61</v>
      </c>
      <c r="E170" s="38" t="s">
        <v>53</v>
      </c>
    </row>
    <row r="171" spans="1:16" ht="12.75">
      <c r="A171" s="26" t="s">
        <v>51</v>
      </c>
      <c s="31" t="s">
        <v>417</v>
      </c>
      <c s="31" t="s">
        <v>3405</v>
      </c>
      <c s="26" t="s">
        <v>53</v>
      </c>
      <c s="32" t="s">
        <v>3406</v>
      </c>
      <c s="33" t="s">
        <v>870</v>
      </c>
      <c s="34">
        <v>13</v>
      </c>
      <c s="35">
        <v>0</v>
      </c>
      <c s="36">
        <f>ROUND(ROUND(H171,2)*ROUND(G171,3),2)</f>
      </c>
      <c s="33" t="s">
        <v>56</v>
      </c>
      <c r="O171">
        <f>(I171*21)/100</f>
      </c>
      <c t="s">
        <v>26</v>
      </c>
    </row>
    <row r="172" spans="1:5" ht="12.75">
      <c r="A172" s="37" t="s">
        <v>57</v>
      </c>
      <c r="E172" s="38" t="s">
        <v>3407</v>
      </c>
    </row>
    <row r="173" spans="1:5" ht="12.75">
      <c r="A173" s="39" t="s">
        <v>59</v>
      </c>
      <c r="E173" s="40" t="s">
        <v>53</v>
      </c>
    </row>
    <row r="174" spans="1:5" ht="12.75">
      <c r="A174" t="s">
        <v>61</v>
      </c>
      <c r="E174" s="38" t="s">
        <v>53</v>
      </c>
    </row>
    <row r="175" spans="1:16" ht="12.75">
      <c r="A175" s="26" t="s">
        <v>51</v>
      </c>
      <c s="31" t="s">
        <v>423</v>
      </c>
      <c s="31" t="s">
        <v>3408</v>
      </c>
      <c s="26" t="s">
        <v>53</v>
      </c>
      <c s="32" t="s">
        <v>3409</v>
      </c>
      <c s="33" t="s">
        <v>870</v>
      </c>
      <c s="34">
        <v>49</v>
      </c>
      <c s="35">
        <v>0</v>
      </c>
      <c s="36">
        <f>ROUND(ROUND(H175,2)*ROUND(G175,3),2)</f>
      </c>
      <c s="33" t="s">
        <v>56</v>
      </c>
      <c r="O175">
        <f>(I175*21)/100</f>
      </c>
      <c t="s">
        <v>26</v>
      </c>
    </row>
    <row r="176" spans="1:5" ht="12.75">
      <c r="A176" s="37" t="s">
        <v>57</v>
      </c>
      <c r="E176" s="38" t="s">
        <v>3410</v>
      </c>
    </row>
    <row r="177" spans="1:5" ht="12.75">
      <c r="A177" s="39" t="s">
        <v>59</v>
      </c>
      <c r="E177" s="40" t="s">
        <v>53</v>
      </c>
    </row>
    <row r="178" spans="1:5" ht="12.75">
      <c r="A178" t="s">
        <v>61</v>
      </c>
      <c r="E178" s="38" t="s">
        <v>53</v>
      </c>
    </row>
    <row r="179" spans="1:18" ht="12.75" customHeight="1">
      <c r="A179" s="6" t="s">
        <v>49</v>
      </c>
      <c s="6"/>
      <c s="42" t="s">
        <v>25</v>
      </c>
      <c s="6"/>
      <c s="29" t="s">
        <v>3411</v>
      </c>
      <c s="6"/>
      <c s="6"/>
      <c s="6"/>
      <c s="43">
        <f>0+Q179</f>
      </c>
      <c s="6"/>
      <c r="O179">
        <f>0+R179</f>
      </c>
      <c r="Q179">
        <f>0+I180+I184+I188+I192+I196+I200+I204</f>
      </c>
      <c>
        <f>0+O180+O184+O188+O192+O196+O200+O204</f>
      </c>
    </row>
    <row r="180" spans="1:16" ht="12.75">
      <c r="A180" s="26" t="s">
        <v>51</v>
      </c>
      <c s="31" t="s">
        <v>429</v>
      </c>
      <c s="31" t="s">
        <v>3412</v>
      </c>
      <c s="26" t="s">
        <v>53</v>
      </c>
      <c s="32" t="s">
        <v>3413</v>
      </c>
      <c s="33" t="s">
        <v>1767</v>
      </c>
      <c s="34">
        <v>1</v>
      </c>
      <c s="35">
        <v>0</v>
      </c>
      <c s="36">
        <f>ROUND(ROUND(H180,2)*ROUND(G180,3),2)</f>
      </c>
      <c s="33" t="s">
        <v>56</v>
      </c>
      <c r="O180">
        <f>(I180*21)/100</f>
      </c>
      <c t="s">
        <v>26</v>
      </c>
    </row>
    <row r="181" spans="1:5" ht="25.5">
      <c r="A181" s="37" t="s">
        <v>57</v>
      </c>
      <c r="E181" s="38" t="s">
        <v>3414</v>
      </c>
    </row>
    <row r="182" spans="1:5" ht="12.75">
      <c r="A182" s="39" t="s">
        <v>59</v>
      </c>
      <c r="E182" s="40" t="s">
        <v>53</v>
      </c>
    </row>
    <row r="183" spans="1:5" ht="12.75">
      <c r="A183" t="s">
        <v>61</v>
      </c>
      <c r="E183" s="38" t="s">
        <v>53</v>
      </c>
    </row>
    <row r="184" spans="1:16" ht="25.5">
      <c r="A184" s="26" t="s">
        <v>51</v>
      </c>
      <c s="31" t="s">
        <v>435</v>
      </c>
      <c s="31" t="s">
        <v>3415</v>
      </c>
      <c s="26" t="s">
        <v>53</v>
      </c>
      <c s="32" t="s">
        <v>3416</v>
      </c>
      <c s="33" t="s">
        <v>870</v>
      </c>
      <c s="34">
        <v>1</v>
      </c>
      <c s="35">
        <v>0</v>
      </c>
      <c s="36">
        <f>ROUND(ROUND(H184,2)*ROUND(G184,3),2)</f>
      </c>
      <c s="33" t="s">
        <v>56</v>
      </c>
      <c r="O184">
        <f>(I184*21)/100</f>
      </c>
      <c t="s">
        <v>26</v>
      </c>
    </row>
    <row r="185" spans="1:5" ht="12.75">
      <c r="A185" s="37" t="s">
        <v>57</v>
      </c>
      <c r="E185" s="38" t="s">
        <v>3417</v>
      </c>
    </row>
    <row r="186" spans="1:5" ht="12.75">
      <c r="A186" s="39" t="s">
        <v>59</v>
      </c>
      <c r="E186" s="40" t="s">
        <v>53</v>
      </c>
    </row>
    <row r="187" spans="1:5" ht="12.75">
      <c r="A187" t="s">
        <v>61</v>
      </c>
      <c r="E187" s="38" t="s">
        <v>53</v>
      </c>
    </row>
    <row r="188" spans="1:16" ht="25.5">
      <c r="A188" s="26" t="s">
        <v>51</v>
      </c>
      <c s="31" t="s">
        <v>437</v>
      </c>
      <c s="31" t="s">
        <v>3418</v>
      </c>
      <c s="26" t="s">
        <v>53</v>
      </c>
      <c s="32" t="s">
        <v>3419</v>
      </c>
      <c s="33" t="s">
        <v>1767</v>
      </c>
      <c s="34">
        <v>1</v>
      </c>
      <c s="35">
        <v>0</v>
      </c>
      <c s="36">
        <f>ROUND(ROUND(H188,2)*ROUND(G188,3),2)</f>
      </c>
      <c s="33" t="s">
        <v>56</v>
      </c>
      <c r="O188">
        <f>(I188*21)/100</f>
      </c>
      <c t="s">
        <v>26</v>
      </c>
    </row>
    <row r="189" spans="1:5" ht="12.75">
      <c r="A189" s="37" t="s">
        <v>57</v>
      </c>
      <c r="E189" s="38" t="s">
        <v>3420</v>
      </c>
    </row>
    <row r="190" spans="1:5" ht="12.75">
      <c r="A190" s="39" t="s">
        <v>59</v>
      </c>
      <c r="E190" s="40" t="s">
        <v>53</v>
      </c>
    </row>
    <row r="191" spans="1:5" ht="12.75">
      <c r="A191" t="s">
        <v>61</v>
      </c>
      <c r="E191" s="38" t="s">
        <v>53</v>
      </c>
    </row>
    <row r="192" spans="1:16" ht="25.5">
      <c r="A192" s="26" t="s">
        <v>51</v>
      </c>
      <c s="31" t="s">
        <v>443</v>
      </c>
      <c s="31" t="s">
        <v>3421</v>
      </c>
      <c s="26" t="s">
        <v>53</v>
      </c>
      <c s="32" t="s">
        <v>3422</v>
      </c>
      <c s="33" t="s">
        <v>126</v>
      </c>
      <c s="34">
        <v>70</v>
      </c>
      <c s="35">
        <v>0</v>
      </c>
      <c s="36">
        <f>ROUND(ROUND(H192,2)*ROUND(G192,3),2)</f>
      </c>
      <c s="33" t="s">
        <v>56</v>
      </c>
      <c r="O192">
        <f>(I192*21)/100</f>
      </c>
      <c t="s">
        <v>26</v>
      </c>
    </row>
    <row r="193" spans="1:5" ht="12.75">
      <c r="A193" s="37" t="s">
        <v>57</v>
      </c>
      <c r="E193" s="38" t="s">
        <v>3417</v>
      </c>
    </row>
    <row r="194" spans="1:5" ht="12.75">
      <c r="A194" s="39" t="s">
        <v>59</v>
      </c>
      <c r="E194" s="40" t="s">
        <v>53</v>
      </c>
    </row>
    <row r="195" spans="1:5" ht="12.75">
      <c r="A195" t="s">
        <v>61</v>
      </c>
      <c r="E195" s="38" t="s">
        <v>53</v>
      </c>
    </row>
    <row r="196" spans="1:16" ht="12.75">
      <c r="A196" s="26" t="s">
        <v>51</v>
      </c>
      <c s="31" t="s">
        <v>447</v>
      </c>
      <c s="31" t="s">
        <v>3423</v>
      </c>
      <c s="26" t="s">
        <v>53</v>
      </c>
      <c s="32" t="s">
        <v>3424</v>
      </c>
      <c s="33" t="s">
        <v>126</v>
      </c>
      <c s="34">
        <v>70</v>
      </c>
      <c s="35">
        <v>0</v>
      </c>
      <c s="36">
        <f>ROUND(ROUND(H196,2)*ROUND(G196,3),2)</f>
      </c>
      <c s="33" t="s">
        <v>56</v>
      </c>
      <c r="O196">
        <f>(I196*21)/100</f>
      </c>
      <c t="s">
        <v>26</v>
      </c>
    </row>
    <row r="197" spans="1:5" ht="12.75">
      <c r="A197" s="37" t="s">
        <v>57</v>
      </c>
      <c r="E197" s="38" t="s">
        <v>3420</v>
      </c>
    </row>
    <row r="198" spans="1:5" ht="12.75">
      <c r="A198" s="39" t="s">
        <v>59</v>
      </c>
      <c r="E198" s="40" t="s">
        <v>53</v>
      </c>
    </row>
    <row r="199" spans="1:5" ht="12.75">
      <c r="A199" t="s">
        <v>61</v>
      </c>
      <c r="E199" s="38" t="s">
        <v>53</v>
      </c>
    </row>
    <row r="200" spans="1:16" ht="12.75">
      <c r="A200" s="26" t="s">
        <v>51</v>
      </c>
      <c s="31" t="s">
        <v>453</v>
      </c>
      <c s="31" t="s">
        <v>3425</v>
      </c>
      <c s="26" t="s">
        <v>53</v>
      </c>
      <c s="32" t="s">
        <v>3426</v>
      </c>
      <c s="33" t="s">
        <v>870</v>
      </c>
      <c s="34">
        <v>2</v>
      </c>
      <c s="35">
        <v>0</v>
      </c>
      <c s="36">
        <f>ROUND(ROUND(H200,2)*ROUND(G200,3),2)</f>
      </c>
      <c s="33" t="s">
        <v>56</v>
      </c>
      <c r="O200">
        <f>(I200*21)/100</f>
      </c>
      <c t="s">
        <v>26</v>
      </c>
    </row>
    <row r="201" spans="1:5" ht="12.75">
      <c r="A201" s="37" t="s">
        <v>57</v>
      </c>
      <c r="E201" s="38" t="s">
        <v>3417</v>
      </c>
    </row>
    <row r="202" spans="1:5" ht="12.75">
      <c r="A202" s="39" t="s">
        <v>59</v>
      </c>
      <c r="E202" s="40" t="s">
        <v>53</v>
      </c>
    </row>
    <row r="203" spans="1:5" ht="12.75">
      <c r="A203" t="s">
        <v>61</v>
      </c>
      <c r="E203" s="38" t="s">
        <v>53</v>
      </c>
    </row>
    <row r="204" spans="1:16" ht="25.5">
      <c r="A204" s="26" t="s">
        <v>51</v>
      </c>
      <c s="31" t="s">
        <v>459</v>
      </c>
      <c s="31" t="s">
        <v>3427</v>
      </c>
      <c s="26" t="s">
        <v>53</v>
      </c>
      <c s="32" t="s">
        <v>3428</v>
      </c>
      <c s="33" t="s">
        <v>870</v>
      </c>
      <c s="34">
        <v>2</v>
      </c>
      <c s="35">
        <v>0</v>
      </c>
      <c s="36">
        <f>ROUND(ROUND(H204,2)*ROUND(G204,3),2)</f>
      </c>
      <c s="33" t="s">
        <v>56</v>
      </c>
      <c r="O204">
        <f>(I204*21)/100</f>
      </c>
      <c t="s">
        <v>26</v>
      </c>
    </row>
    <row r="205" spans="1:5" ht="12.75">
      <c r="A205" s="37" t="s">
        <v>57</v>
      </c>
      <c r="E205" s="38" t="s">
        <v>3420</v>
      </c>
    </row>
    <row r="206" spans="1:5" ht="12.75">
      <c r="A206" s="39" t="s">
        <v>59</v>
      </c>
      <c r="E206" s="40" t="s">
        <v>53</v>
      </c>
    </row>
    <row r="207" spans="1:5" ht="12.75">
      <c r="A207" t="s">
        <v>61</v>
      </c>
      <c r="E207" s="38" t="s">
        <v>53</v>
      </c>
    </row>
    <row r="208" spans="1:18" ht="12.75" customHeight="1">
      <c r="A208" s="6" t="s">
        <v>49</v>
      </c>
      <c s="6"/>
      <c s="42" t="s">
        <v>36</v>
      </c>
      <c s="6"/>
      <c s="29" t="s">
        <v>3429</v>
      </c>
      <c s="6"/>
      <c s="6"/>
      <c s="6"/>
      <c s="43">
        <f>0+Q208</f>
      </c>
      <c s="6"/>
      <c r="O208">
        <f>0+R208</f>
      </c>
      <c r="Q208">
        <f>0+I209+I213+I217+I221</f>
      </c>
      <c>
        <f>0+O209+O213+O217+O221</f>
      </c>
    </row>
    <row r="209" spans="1:16" ht="12.75">
      <c r="A209" s="26" t="s">
        <v>51</v>
      </c>
      <c s="31" t="s">
        <v>464</v>
      </c>
      <c s="31" t="s">
        <v>3430</v>
      </c>
      <c s="26" t="s">
        <v>53</v>
      </c>
      <c s="32" t="s">
        <v>3431</v>
      </c>
      <c s="33" t="s">
        <v>3354</v>
      </c>
      <c s="34">
        <v>4</v>
      </c>
      <c s="35">
        <v>0</v>
      </c>
      <c s="36">
        <f>ROUND(ROUND(H209,2)*ROUND(G209,3),2)</f>
      </c>
      <c s="33" t="s">
        <v>56</v>
      </c>
      <c r="O209">
        <f>(I209*21)/100</f>
      </c>
      <c t="s">
        <v>26</v>
      </c>
    </row>
    <row r="210" spans="1:5" ht="12.75">
      <c r="A210" s="37" t="s">
        <v>57</v>
      </c>
      <c r="E210" s="38" t="s">
        <v>3432</v>
      </c>
    </row>
    <row r="211" spans="1:5" ht="12.75">
      <c r="A211" s="39" t="s">
        <v>59</v>
      </c>
      <c r="E211" s="40" t="s">
        <v>53</v>
      </c>
    </row>
    <row r="212" spans="1:5" ht="12.75">
      <c r="A212" t="s">
        <v>61</v>
      </c>
      <c r="E212" s="38" t="s">
        <v>53</v>
      </c>
    </row>
    <row r="213" spans="1:16" ht="12.75">
      <c r="A213" s="26" t="s">
        <v>51</v>
      </c>
      <c s="31" t="s">
        <v>470</v>
      </c>
      <c s="31" t="s">
        <v>3433</v>
      </c>
      <c s="26" t="s">
        <v>53</v>
      </c>
      <c s="32" t="s">
        <v>3434</v>
      </c>
      <c s="33" t="s">
        <v>126</v>
      </c>
      <c s="34">
        <v>730</v>
      </c>
      <c s="35">
        <v>0</v>
      </c>
      <c s="36">
        <f>ROUND(ROUND(H213,2)*ROUND(G213,3),2)</f>
      </c>
      <c s="33" t="s">
        <v>56</v>
      </c>
      <c r="O213">
        <f>(I213*21)/100</f>
      </c>
      <c t="s">
        <v>26</v>
      </c>
    </row>
    <row r="214" spans="1:5" ht="12.75">
      <c r="A214" s="37" t="s">
        <v>57</v>
      </c>
      <c r="E214" s="38" t="s">
        <v>3435</v>
      </c>
    </row>
    <row r="215" spans="1:5" ht="12.75">
      <c r="A215" s="39" t="s">
        <v>59</v>
      </c>
      <c r="E215" s="40" t="s">
        <v>53</v>
      </c>
    </row>
    <row r="216" spans="1:5" ht="12.75">
      <c r="A216" t="s">
        <v>61</v>
      </c>
      <c r="E216" s="38" t="s">
        <v>53</v>
      </c>
    </row>
    <row r="217" spans="1:16" ht="12.75">
      <c r="A217" s="26" t="s">
        <v>51</v>
      </c>
      <c s="31" t="s">
        <v>477</v>
      </c>
      <c s="31" t="s">
        <v>3436</v>
      </c>
      <c s="26" t="s">
        <v>53</v>
      </c>
      <c s="32" t="s">
        <v>3437</v>
      </c>
      <c s="33" t="s">
        <v>126</v>
      </c>
      <c s="34">
        <v>930</v>
      </c>
      <c s="35">
        <v>0</v>
      </c>
      <c s="36">
        <f>ROUND(ROUND(H217,2)*ROUND(G217,3),2)</f>
      </c>
      <c s="33" t="s">
        <v>56</v>
      </c>
      <c r="O217">
        <f>(I217*21)/100</f>
      </c>
      <c t="s">
        <v>26</v>
      </c>
    </row>
    <row r="218" spans="1:5" ht="25.5">
      <c r="A218" s="37" t="s">
        <v>57</v>
      </c>
      <c r="E218" s="38" t="s">
        <v>3414</v>
      </c>
    </row>
    <row r="219" spans="1:5" ht="12.75">
      <c r="A219" s="39" t="s">
        <v>59</v>
      </c>
      <c r="E219" s="40" t="s">
        <v>53</v>
      </c>
    </row>
    <row r="220" spans="1:5" ht="12.75">
      <c r="A220" t="s">
        <v>61</v>
      </c>
      <c r="E220" s="38" t="s">
        <v>53</v>
      </c>
    </row>
    <row r="221" spans="1:16" ht="12.75">
      <c r="A221" s="26" t="s">
        <v>51</v>
      </c>
      <c s="31" t="s">
        <v>480</v>
      </c>
      <c s="31" t="s">
        <v>3438</v>
      </c>
      <c s="26" t="s">
        <v>53</v>
      </c>
      <c s="32" t="s">
        <v>3439</v>
      </c>
      <c s="33" t="s">
        <v>870</v>
      </c>
      <c s="34">
        <v>36</v>
      </c>
      <c s="35">
        <v>0</v>
      </c>
      <c s="36">
        <f>ROUND(ROUND(H221,2)*ROUND(G221,3),2)</f>
      </c>
      <c s="33" t="s">
        <v>56</v>
      </c>
      <c r="O221">
        <f>(I221*21)/100</f>
      </c>
      <c t="s">
        <v>26</v>
      </c>
    </row>
    <row r="222" spans="1:5" ht="12.75">
      <c r="A222" s="37" t="s">
        <v>57</v>
      </c>
      <c r="E222" s="38" t="s">
        <v>3435</v>
      </c>
    </row>
    <row r="223" spans="1:5" ht="12.75">
      <c r="A223" s="39" t="s">
        <v>59</v>
      </c>
      <c r="E223" s="40" t="s">
        <v>53</v>
      </c>
    </row>
    <row r="224" spans="1:5" ht="12.75">
      <c r="A224" t="s">
        <v>61</v>
      </c>
      <c r="E224" s="38" t="s">
        <v>53</v>
      </c>
    </row>
    <row r="225" spans="1:18" ht="12.75" customHeight="1">
      <c r="A225" s="6" t="s">
        <v>49</v>
      </c>
      <c s="6"/>
      <c s="42" t="s">
        <v>38</v>
      </c>
      <c s="6"/>
      <c s="29" t="s">
        <v>3440</v>
      </c>
      <c s="6"/>
      <c s="6"/>
      <c s="6"/>
      <c s="43">
        <f>0+Q225</f>
      </c>
      <c s="6"/>
      <c r="O225">
        <f>0+R225</f>
      </c>
      <c r="Q225">
        <f>0+I226+I230+I234+I238+I242+I246+I250+I254+I258+I262+I266+I270+I274+I278+I282+I286+I290+I294+I298+I302+I306+I310+I314+I318</f>
      </c>
      <c>
        <f>0+O226+O230+O234+O238+O242+O246+O250+O254+O258+O262+O266+O270+O274+O278+O282+O286+O290+O294+O298+O302+O306+O310+O314+O318</f>
      </c>
    </row>
    <row r="226" spans="1:16" ht="25.5">
      <c r="A226" s="26" t="s">
        <v>51</v>
      </c>
      <c s="31" t="s">
        <v>485</v>
      </c>
      <c s="31" t="s">
        <v>86</v>
      </c>
      <c s="26" t="s">
        <v>53</v>
      </c>
      <c s="32" t="s">
        <v>87</v>
      </c>
      <c s="33" t="s">
        <v>55</v>
      </c>
      <c s="34">
        <v>257.4</v>
      </c>
      <c s="35">
        <v>0</v>
      </c>
      <c s="36">
        <f>ROUND(ROUND(H226,2)*ROUND(G226,3),2)</f>
      </c>
      <c s="33" t="s">
        <v>56</v>
      </c>
      <c r="O226">
        <f>(I226*21)/100</f>
      </c>
      <c t="s">
        <v>26</v>
      </c>
    </row>
    <row r="227" spans="1:5" ht="25.5">
      <c r="A227" s="37" t="s">
        <v>57</v>
      </c>
      <c r="E227" s="38" t="s">
        <v>3441</v>
      </c>
    </row>
    <row r="228" spans="1:5" ht="12.75">
      <c r="A228" s="39" t="s">
        <v>59</v>
      </c>
      <c r="E228" s="40" t="s">
        <v>3442</v>
      </c>
    </row>
    <row r="229" spans="1:5" ht="140.25">
      <c r="A229" t="s">
        <v>61</v>
      </c>
      <c r="E229" s="38" t="s">
        <v>62</v>
      </c>
    </row>
    <row r="230" spans="1:16" ht="25.5">
      <c r="A230" s="26" t="s">
        <v>51</v>
      </c>
      <c s="31" t="s">
        <v>489</v>
      </c>
      <c s="31" t="s">
        <v>86</v>
      </c>
      <c s="26" t="s">
        <v>32</v>
      </c>
      <c s="32" t="s">
        <v>87</v>
      </c>
      <c s="33" t="s">
        <v>55</v>
      </c>
      <c s="34">
        <v>153.86</v>
      </c>
      <c s="35">
        <v>0</v>
      </c>
      <c s="36">
        <f>ROUND(ROUND(H230,2)*ROUND(G230,3),2)</f>
      </c>
      <c s="33" t="s">
        <v>56</v>
      </c>
      <c r="O230">
        <f>(I230*21)/100</f>
      </c>
      <c t="s">
        <v>26</v>
      </c>
    </row>
    <row r="231" spans="1:5" ht="25.5">
      <c r="A231" s="37" t="s">
        <v>57</v>
      </c>
      <c r="E231" s="38" t="s">
        <v>3443</v>
      </c>
    </row>
    <row r="232" spans="1:5" ht="12.75">
      <c r="A232" s="39" t="s">
        <v>59</v>
      </c>
      <c r="E232" s="40" t="s">
        <v>3444</v>
      </c>
    </row>
    <row r="233" spans="1:5" ht="140.25">
      <c r="A233" t="s">
        <v>61</v>
      </c>
      <c r="E233" s="38" t="s">
        <v>62</v>
      </c>
    </row>
    <row r="234" spans="1:16" ht="25.5">
      <c r="A234" s="26" t="s">
        <v>51</v>
      </c>
      <c s="31" t="s">
        <v>491</v>
      </c>
      <c s="31" t="s">
        <v>86</v>
      </c>
      <c s="26" t="s">
        <v>26</v>
      </c>
      <c s="32" t="s">
        <v>87</v>
      </c>
      <c s="33" t="s">
        <v>55</v>
      </c>
      <c s="34">
        <v>34.8</v>
      </c>
      <c s="35">
        <v>0</v>
      </c>
      <c s="36">
        <f>ROUND(ROUND(H234,2)*ROUND(G234,3),2)</f>
      </c>
      <c s="33" t="s">
        <v>56</v>
      </c>
      <c r="O234">
        <f>(I234*21)/100</f>
      </c>
      <c t="s">
        <v>26</v>
      </c>
    </row>
    <row r="235" spans="1:5" ht="25.5">
      <c r="A235" s="37" t="s">
        <v>57</v>
      </c>
      <c r="E235" s="38" t="s">
        <v>3445</v>
      </c>
    </row>
    <row r="236" spans="1:5" ht="12.75">
      <c r="A236" s="39" t="s">
        <v>59</v>
      </c>
      <c r="E236" s="40" t="s">
        <v>3446</v>
      </c>
    </row>
    <row r="237" spans="1:5" ht="140.25">
      <c r="A237" t="s">
        <v>61</v>
      </c>
      <c r="E237" s="38" t="s">
        <v>62</v>
      </c>
    </row>
    <row r="238" spans="1:16" ht="25.5">
      <c r="A238" s="26" t="s">
        <v>51</v>
      </c>
      <c s="31" t="s">
        <v>496</v>
      </c>
      <c s="31" t="s">
        <v>233</v>
      </c>
      <c s="26" t="s">
        <v>53</v>
      </c>
      <c s="32" t="s">
        <v>234</v>
      </c>
      <c s="33" t="s">
        <v>55</v>
      </c>
      <c s="34">
        <v>468.31</v>
      </c>
      <c s="35">
        <v>0</v>
      </c>
      <c s="36">
        <f>ROUND(ROUND(H238,2)*ROUND(G238,3),2)</f>
      </c>
      <c s="33" t="s">
        <v>56</v>
      </c>
      <c r="O238">
        <f>(I238*21)/100</f>
      </c>
      <c t="s">
        <v>26</v>
      </c>
    </row>
    <row r="239" spans="1:5" ht="25.5">
      <c r="A239" s="37" t="s">
        <v>57</v>
      </c>
      <c r="E239" s="38" t="s">
        <v>3447</v>
      </c>
    </row>
    <row r="240" spans="1:5" ht="12.75">
      <c r="A240" s="39" t="s">
        <v>59</v>
      </c>
      <c r="E240" s="40" t="s">
        <v>53</v>
      </c>
    </row>
    <row r="241" spans="1:5" ht="140.25">
      <c r="A241" t="s">
        <v>61</v>
      </c>
      <c r="E241" s="38" t="s">
        <v>62</v>
      </c>
    </row>
    <row r="242" spans="1:16" ht="12.75">
      <c r="A242" s="26" t="s">
        <v>51</v>
      </c>
      <c s="31" t="s">
        <v>501</v>
      </c>
      <c s="31" t="s">
        <v>160</v>
      </c>
      <c s="26" t="s">
        <v>53</v>
      </c>
      <c s="32" t="s">
        <v>161</v>
      </c>
      <c s="33" t="s">
        <v>113</v>
      </c>
      <c s="34">
        <v>17.4</v>
      </c>
      <c s="35">
        <v>0</v>
      </c>
      <c s="36">
        <f>ROUND(ROUND(H242,2)*ROUND(G242,3),2)</f>
      </c>
      <c s="33" t="s">
        <v>56</v>
      </c>
      <c r="O242">
        <f>(I242*21)/100</f>
      </c>
      <c t="s">
        <v>26</v>
      </c>
    </row>
    <row r="243" spans="1:5" ht="63.75">
      <c r="A243" s="37" t="s">
        <v>57</v>
      </c>
      <c r="E243" s="38" t="s">
        <v>3448</v>
      </c>
    </row>
    <row r="244" spans="1:5" ht="12.75">
      <c r="A244" s="39" t="s">
        <v>59</v>
      </c>
      <c r="E244" s="40" t="s">
        <v>53</v>
      </c>
    </row>
    <row r="245" spans="1:5" ht="344.25">
      <c r="A245" t="s">
        <v>61</v>
      </c>
      <c r="E245" s="38" t="s">
        <v>163</v>
      </c>
    </row>
    <row r="246" spans="1:16" ht="12.75">
      <c r="A246" s="26" t="s">
        <v>51</v>
      </c>
      <c s="31" t="s">
        <v>507</v>
      </c>
      <c s="31" t="s">
        <v>160</v>
      </c>
      <c s="26" t="s">
        <v>32</v>
      </c>
      <c s="32" t="s">
        <v>161</v>
      </c>
      <c s="33" t="s">
        <v>113</v>
      </c>
      <c s="34">
        <v>94.19</v>
      </c>
      <c s="35">
        <v>0</v>
      </c>
      <c s="36">
        <f>ROUND(ROUND(H246,2)*ROUND(G246,3),2)</f>
      </c>
      <c s="33" t="s">
        <v>56</v>
      </c>
      <c r="O246">
        <f>(I246*21)/100</f>
      </c>
      <c t="s">
        <v>26</v>
      </c>
    </row>
    <row r="247" spans="1:5" ht="63.75">
      <c r="A247" s="37" t="s">
        <v>57</v>
      </c>
      <c r="E247" s="38" t="s">
        <v>3449</v>
      </c>
    </row>
    <row r="248" spans="1:5" ht="12.75">
      <c r="A248" s="39" t="s">
        <v>59</v>
      </c>
      <c r="E248" s="40" t="s">
        <v>53</v>
      </c>
    </row>
    <row r="249" spans="1:5" ht="344.25">
      <c r="A249" t="s">
        <v>61</v>
      </c>
      <c r="E249" s="38" t="s">
        <v>163</v>
      </c>
    </row>
    <row r="250" spans="1:16" ht="12.75">
      <c r="A250" s="26" t="s">
        <v>51</v>
      </c>
      <c s="31" t="s">
        <v>513</v>
      </c>
      <c s="31" t="s">
        <v>160</v>
      </c>
      <c s="26" t="s">
        <v>26</v>
      </c>
      <c s="32" t="s">
        <v>161</v>
      </c>
      <c s="33" t="s">
        <v>113</v>
      </c>
      <c s="34">
        <v>41.4</v>
      </c>
      <c s="35">
        <v>0</v>
      </c>
      <c s="36">
        <f>ROUND(ROUND(H250,2)*ROUND(G250,3),2)</f>
      </c>
      <c s="33" t="s">
        <v>56</v>
      </c>
      <c r="O250">
        <f>(I250*21)/100</f>
      </c>
      <c t="s">
        <v>26</v>
      </c>
    </row>
    <row r="251" spans="1:5" ht="63.75">
      <c r="A251" s="37" t="s">
        <v>57</v>
      </c>
      <c r="E251" s="38" t="s">
        <v>3450</v>
      </c>
    </row>
    <row r="252" spans="1:5" ht="12.75">
      <c r="A252" s="39" t="s">
        <v>59</v>
      </c>
      <c r="E252" s="40" t="s">
        <v>53</v>
      </c>
    </row>
    <row r="253" spans="1:5" ht="344.25">
      <c r="A253" t="s">
        <v>61</v>
      </c>
      <c r="E253" s="38" t="s">
        <v>163</v>
      </c>
    </row>
    <row r="254" spans="1:16" ht="12.75">
      <c r="A254" s="26" t="s">
        <v>51</v>
      </c>
      <c s="31" t="s">
        <v>516</v>
      </c>
      <c s="31" t="s">
        <v>1233</v>
      </c>
      <c s="26" t="s">
        <v>53</v>
      </c>
      <c s="32" t="s">
        <v>1234</v>
      </c>
      <c s="33" t="s">
        <v>113</v>
      </c>
      <c s="34">
        <v>17.26</v>
      </c>
      <c s="35">
        <v>0</v>
      </c>
      <c s="36">
        <f>ROUND(ROUND(H254,2)*ROUND(G254,3),2)</f>
      </c>
      <c s="33" t="s">
        <v>56</v>
      </c>
      <c r="O254">
        <f>(I254*21)/100</f>
      </c>
      <c t="s">
        <v>26</v>
      </c>
    </row>
    <row r="255" spans="1:5" ht="38.25">
      <c r="A255" s="37" t="s">
        <v>57</v>
      </c>
      <c r="E255" s="38" t="s">
        <v>3451</v>
      </c>
    </row>
    <row r="256" spans="1:5" ht="12.75">
      <c r="A256" s="39" t="s">
        <v>59</v>
      </c>
      <c r="E256" s="40" t="s">
        <v>53</v>
      </c>
    </row>
    <row r="257" spans="1:5" ht="255">
      <c r="A257" t="s">
        <v>61</v>
      </c>
      <c r="E257" s="38" t="s">
        <v>1237</v>
      </c>
    </row>
    <row r="258" spans="1:16" ht="12.75">
      <c r="A258" s="26" t="s">
        <v>51</v>
      </c>
      <c s="31" t="s">
        <v>522</v>
      </c>
      <c s="31" t="s">
        <v>1233</v>
      </c>
      <c s="26" t="s">
        <v>32</v>
      </c>
      <c s="32" t="s">
        <v>1234</v>
      </c>
      <c s="33" t="s">
        <v>113</v>
      </c>
      <c s="34">
        <v>13.8</v>
      </c>
      <c s="35">
        <v>0</v>
      </c>
      <c s="36">
        <f>ROUND(ROUND(H258,2)*ROUND(G258,3),2)</f>
      </c>
      <c s="33" t="s">
        <v>56</v>
      </c>
      <c r="O258">
        <f>(I258*21)/100</f>
      </c>
      <c t="s">
        <v>26</v>
      </c>
    </row>
    <row r="259" spans="1:5" ht="38.25">
      <c r="A259" s="37" t="s">
        <v>57</v>
      </c>
      <c r="E259" s="38" t="s">
        <v>3452</v>
      </c>
    </row>
    <row r="260" spans="1:5" ht="12.75">
      <c r="A260" s="39" t="s">
        <v>59</v>
      </c>
      <c r="E260" s="40" t="s">
        <v>53</v>
      </c>
    </row>
    <row r="261" spans="1:5" ht="255">
      <c r="A261" t="s">
        <v>61</v>
      </c>
      <c r="E261" s="38" t="s">
        <v>1237</v>
      </c>
    </row>
    <row r="262" spans="1:16" ht="12.75">
      <c r="A262" s="26" t="s">
        <v>51</v>
      </c>
      <c s="31" t="s">
        <v>528</v>
      </c>
      <c s="31" t="s">
        <v>920</v>
      </c>
      <c s="26" t="s">
        <v>53</v>
      </c>
      <c s="32" t="s">
        <v>921</v>
      </c>
      <c s="33" t="s">
        <v>113</v>
      </c>
      <c s="34">
        <v>208.08</v>
      </c>
      <c s="35">
        <v>0</v>
      </c>
      <c s="36">
        <f>ROUND(ROUND(H262,2)*ROUND(G262,3),2)</f>
      </c>
      <c s="33" t="s">
        <v>56</v>
      </c>
      <c r="O262">
        <f>(I262*21)/100</f>
      </c>
      <c t="s">
        <v>26</v>
      </c>
    </row>
    <row r="263" spans="1:5" ht="38.25">
      <c r="A263" s="37" t="s">
        <v>57</v>
      </c>
      <c r="E263" s="38" t="s">
        <v>3453</v>
      </c>
    </row>
    <row r="264" spans="1:5" ht="12.75">
      <c r="A264" s="39" t="s">
        <v>59</v>
      </c>
      <c r="E264" s="40" t="s">
        <v>53</v>
      </c>
    </row>
    <row r="265" spans="1:5" ht="255">
      <c r="A265" t="s">
        <v>61</v>
      </c>
      <c r="E265" s="38" t="s">
        <v>3454</v>
      </c>
    </row>
    <row r="266" spans="1:16" ht="12.75">
      <c r="A266" s="26" t="s">
        <v>51</v>
      </c>
      <c s="31" t="s">
        <v>533</v>
      </c>
      <c s="31" t="s">
        <v>3455</v>
      </c>
      <c s="26" t="s">
        <v>53</v>
      </c>
      <c s="32" t="s">
        <v>3456</v>
      </c>
      <c s="33" t="s">
        <v>113</v>
      </c>
      <c s="34">
        <v>113.98</v>
      </c>
      <c s="35">
        <v>0</v>
      </c>
      <c s="36">
        <f>ROUND(ROUND(H266,2)*ROUND(G266,3),2)</f>
      </c>
      <c s="33" t="s">
        <v>56</v>
      </c>
      <c r="O266">
        <f>(I266*21)/100</f>
      </c>
      <c t="s">
        <v>26</v>
      </c>
    </row>
    <row r="267" spans="1:5" ht="38.25">
      <c r="A267" s="37" t="s">
        <v>57</v>
      </c>
      <c r="E267" s="38" t="s">
        <v>3457</v>
      </c>
    </row>
    <row r="268" spans="1:5" ht="12.75">
      <c r="A268" s="39" t="s">
        <v>59</v>
      </c>
      <c r="E268" s="40" t="s">
        <v>3458</v>
      </c>
    </row>
    <row r="269" spans="1:5" ht="409.5">
      <c r="A269" t="s">
        <v>61</v>
      </c>
      <c r="E269" s="38" t="s">
        <v>3459</v>
      </c>
    </row>
    <row r="270" spans="1:16" ht="12.75">
      <c r="A270" s="26" t="s">
        <v>51</v>
      </c>
      <c s="31" t="s">
        <v>536</v>
      </c>
      <c s="31" t="s">
        <v>1134</v>
      </c>
      <c s="26" t="s">
        <v>53</v>
      </c>
      <c s="32" t="s">
        <v>1135</v>
      </c>
      <c s="33" t="s">
        <v>55</v>
      </c>
      <c s="34">
        <v>7.155</v>
      </c>
      <c s="35">
        <v>0</v>
      </c>
      <c s="36">
        <f>ROUND(ROUND(H270,2)*ROUND(G270,3),2)</f>
      </c>
      <c s="33" t="s">
        <v>56</v>
      </c>
      <c r="O270">
        <f>(I270*21)/100</f>
      </c>
      <c t="s">
        <v>26</v>
      </c>
    </row>
    <row r="271" spans="1:5" ht="38.25">
      <c r="A271" s="37" t="s">
        <v>57</v>
      </c>
      <c r="E271" s="38" t="s">
        <v>3460</v>
      </c>
    </row>
    <row r="272" spans="1:5" ht="12.75">
      <c r="A272" s="39" t="s">
        <v>59</v>
      </c>
      <c r="E272" s="40" t="s">
        <v>3461</v>
      </c>
    </row>
    <row r="273" spans="1:5" ht="293.25">
      <c r="A273" t="s">
        <v>61</v>
      </c>
      <c r="E273" s="38" t="s">
        <v>3462</v>
      </c>
    </row>
    <row r="274" spans="1:16" ht="12.75">
      <c r="A274" s="26" t="s">
        <v>51</v>
      </c>
      <c s="31" t="s">
        <v>541</v>
      </c>
      <c s="31" t="s">
        <v>3463</v>
      </c>
      <c s="26" t="s">
        <v>53</v>
      </c>
      <c s="32" t="s">
        <v>3464</v>
      </c>
      <c s="33" t="s">
        <v>126</v>
      </c>
      <c s="34">
        <v>159</v>
      </c>
      <c s="35">
        <v>0</v>
      </c>
      <c s="36">
        <f>ROUND(ROUND(H274,2)*ROUND(G274,3),2)</f>
      </c>
      <c s="33" t="s">
        <v>56</v>
      </c>
      <c r="O274">
        <f>(I274*21)/100</f>
      </c>
      <c t="s">
        <v>26</v>
      </c>
    </row>
    <row r="275" spans="1:5" ht="63.75">
      <c r="A275" s="37" t="s">
        <v>57</v>
      </c>
      <c r="E275" s="38" t="s">
        <v>3465</v>
      </c>
    </row>
    <row r="276" spans="1:5" ht="12.75">
      <c r="A276" s="39" t="s">
        <v>59</v>
      </c>
      <c r="E276" s="40" t="s">
        <v>3466</v>
      </c>
    </row>
    <row r="277" spans="1:5" ht="216.75">
      <c r="A277" t="s">
        <v>61</v>
      </c>
      <c r="E277" s="38" t="s">
        <v>3467</v>
      </c>
    </row>
    <row r="278" spans="1:16" ht="12.75">
      <c r="A278" s="26" t="s">
        <v>51</v>
      </c>
      <c s="31" t="s">
        <v>545</v>
      </c>
      <c s="31" t="s">
        <v>3468</v>
      </c>
      <c s="26" t="s">
        <v>53</v>
      </c>
      <c s="32" t="s">
        <v>3469</v>
      </c>
      <c s="33" t="s">
        <v>113</v>
      </c>
      <c s="34">
        <v>76.93</v>
      </c>
      <c s="35">
        <v>0</v>
      </c>
      <c s="36">
        <f>ROUND(ROUND(H278,2)*ROUND(G278,3),2)</f>
      </c>
      <c s="33" t="s">
        <v>56</v>
      </c>
      <c r="O278">
        <f>(I278*21)/100</f>
      </c>
      <c t="s">
        <v>26</v>
      </c>
    </row>
    <row r="279" spans="1:5" ht="38.25">
      <c r="A279" s="37" t="s">
        <v>57</v>
      </c>
      <c r="E279" s="38" t="s">
        <v>3470</v>
      </c>
    </row>
    <row r="280" spans="1:5" ht="12.75">
      <c r="A280" s="39" t="s">
        <v>59</v>
      </c>
      <c r="E280" s="40" t="s">
        <v>53</v>
      </c>
    </row>
    <row r="281" spans="1:5" ht="395.25">
      <c r="A281" t="s">
        <v>61</v>
      </c>
      <c r="E281" s="38" t="s">
        <v>336</v>
      </c>
    </row>
    <row r="282" spans="1:16" ht="12.75">
      <c r="A282" s="26" t="s">
        <v>51</v>
      </c>
      <c s="31" t="s">
        <v>549</v>
      </c>
      <c s="31" t="s">
        <v>332</v>
      </c>
      <c s="26" t="s">
        <v>53</v>
      </c>
      <c s="32" t="s">
        <v>333</v>
      </c>
      <c s="33" t="s">
        <v>113</v>
      </c>
      <c s="34">
        <v>7</v>
      </c>
      <c s="35">
        <v>0</v>
      </c>
      <c s="36">
        <f>ROUND(ROUND(H282,2)*ROUND(G282,3),2)</f>
      </c>
      <c s="33" t="s">
        <v>56</v>
      </c>
      <c r="O282">
        <f>(I282*21)/100</f>
      </c>
      <c t="s">
        <v>26</v>
      </c>
    </row>
    <row r="283" spans="1:5" ht="38.25">
      <c r="A283" s="37" t="s">
        <v>57</v>
      </c>
      <c r="E283" s="38" t="s">
        <v>3471</v>
      </c>
    </row>
    <row r="284" spans="1:5" ht="12.75">
      <c r="A284" s="39" t="s">
        <v>59</v>
      </c>
      <c r="E284" s="40" t="s">
        <v>3472</v>
      </c>
    </row>
    <row r="285" spans="1:5" ht="395.25">
      <c r="A285" t="s">
        <v>61</v>
      </c>
      <c r="E285" s="38" t="s">
        <v>336</v>
      </c>
    </row>
    <row r="286" spans="1:16" ht="12.75">
      <c r="A286" s="26" t="s">
        <v>51</v>
      </c>
      <c s="31" t="s">
        <v>555</v>
      </c>
      <c s="31" t="s">
        <v>338</v>
      </c>
      <c s="26" t="s">
        <v>53</v>
      </c>
      <c s="32" t="s">
        <v>339</v>
      </c>
      <c s="33" t="s">
        <v>55</v>
      </c>
      <c s="34">
        <v>0.34</v>
      </c>
      <c s="35">
        <v>0</v>
      </c>
      <c s="36">
        <f>ROUND(ROUND(H286,2)*ROUND(G286,3),2)</f>
      </c>
      <c s="33" t="s">
        <v>56</v>
      </c>
      <c r="O286">
        <f>(I286*21)/100</f>
      </c>
      <c t="s">
        <v>26</v>
      </c>
    </row>
    <row r="287" spans="1:5" ht="38.25">
      <c r="A287" s="37" t="s">
        <v>57</v>
      </c>
      <c r="E287" s="38" t="s">
        <v>3473</v>
      </c>
    </row>
    <row r="288" spans="1:5" ht="12.75">
      <c r="A288" s="39" t="s">
        <v>59</v>
      </c>
      <c r="E288" s="40" t="s">
        <v>3474</v>
      </c>
    </row>
    <row r="289" spans="1:5" ht="306">
      <c r="A289" t="s">
        <v>61</v>
      </c>
      <c r="E289" s="38" t="s">
        <v>342</v>
      </c>
    </row>
    <row r="290" spans="1:16" ht="12.75">
      <c r="A290" s="26" t="s">
        <v>51</v>
      </c>
      <c s="31" t="s">
        <v>562</v>
      </c>
      <c s="31" t="s">
        <v>344</v>
      </c>
      <c s="26" t="s">
        <v>53</v>
      </c>
      <c s="32" t="s">
        <v>345</v>
      </c>
      <c s="33" t="s">
        <v>55</v>
      </c>
      <c s="34">
        <v>2.244</v>
      </c>
      <c s="35">
        <v>0</v>
      </c>
      <c s="36">
        <f>ROUND(ROUND(H290,2)*ROUND(G290,3),2)</f>
      </c>
      <c s="33" t="s">
        <v>56</v>
      </c>
      <c r="O290">
        <f>(I290*21)/100</f>
      </c>
      <c t="s">
        <v>26</v>
      </c>
    </row>
    <row r="291" spans="1:5" ht="51">
      <c r="A291" s="37" t="s">
        <v>57</v>
      </c>
      <c r="E291" s="38" t="s">
        <v>3475</v>
      </c>
    </row>
    <row r="292" spans="1:5" ht="12.75">
      <c r="A292" s="39" t="s">
        <v>59</v>
      </c>
      <c r="E292" s="40" t="s">
        <v>3476</v>
      </c>
    </row>
    <row r="293" spans="1:5" ht="306">
      <c r="A293" t="s">
        <v>61</v>
      </c>
      <c r="E293" s="38" t="s">
        <v>342</v>
      </c>
    </row>
    <row r="294" spans="1:16" ht="12.75">
      <c r="A294" s="26" t="s">
        <v>51</v>
      </c>
      <c s="31" t="s">
        <v>568</v>
      </c>
      <c s="31" t="s">
        <v>3477</v>
      </c>
      <c s="26" t="s">
        <v>53</v>
      </c>
      <c s="32" t="s">
        <v>3478</v>
      </c>
      <c s="33" t="s">
        <v>55</v>
      </c>
      <c s="34">
        <v>4.833</v>
      </c>
      <c s="35">
        <v>0</v>
      </c>
      <c s="36">
        <f>ROUND(ROUND(H294,2)*ROUND(G294,3),2)</f>
      </c>
      <c s="33" t="s">
        <v>56</v>
      </c>
      <c r="O294">
        <f>(I294*21)/100</f>
      </c>
      <c t="s">
        <v>26</v>
      </c>
    </row>
    <row r="295" spans="1:5" ht="38.25">
      <c r="A295" s="37" t="s">
        <v>57</v>
      </c>
      <c r="E295" s="38" t="s">
        <v>3479</v>
      </c>
    </row>
    <row r="296" spans="1:5" ht="12.75">
      <c r="A296" s="39" t="s">
        <v>59</v>
      </c>
      <c r="E296" s="40" t="s">
        <v>3480</v>
      </c>
    </row>
    <row r="297" spans="1:5" ht="331.5">
      <c r="A297" t="s">
        <v>61</v>
      </c>
      <c r="E297" s="38" t="s">
        <v>3481</v>
      </c>
    </row>
    <row r="298" spans="1:16" ht="12.75">
      <c r="A298" s="26" t="s">
        <v>51</v>
      </c>
      <c s="31" t="s">
        <v>574</v>
      </c>
      <c s="31" t="s">
        <v>677</v>
      </c>
      <c s="26" t="s">
        <v>53</v>
      </c>
      <c s="32" t="s">
        <v>678</v>
      </c>
      <c s="33" t="s">
        <v>113</v>
      </c>
      <c s="34">
        <v>3.45</v>
      </c>
      <c s="35">
        <v>0</v>
      </c>
      <c s="36">
        <f>ROUND(ROUND(H298,2)*ROUND(G298,3),2)</f>
      </c>
      <c s="33" t="s">
        <v>56</v>
      </c>
      <c r="O298">
        <f>(I298*21)/100</f>
      </c>
      <c t="s">
        <v>26</v>
      </c>
    </row>
    <row r="299" spans="1:5" ht="25.5">
      <c r="A299" s="37" t="s">
        <v>57</v>
      </c>
      <c r="E299" s="38" t="s">
        <v>3482</v>
      </c>
    </row>
    <row r="300" spans="1:5" ht="12.75">
      <c r="A300" s="39" t="s">
        <v>59</v>
      </c>
      <c r="E300" s="40" t="s">
        <v>53</v>
      </c>
    </row>
    <row r="301" spans="1:5" ht="395.25">
      <c r="A301" t="s">
        <v>61</v>
      </c>
      <c r="E301" s="38" t="s">
        <v>681</v>
      </c>
    </row>
    <row r="302" spans="1:16" ht="12.75">
      <c r="A302" s="26" t="s">
        <v>51</v>
      </c>
      <c s="31" t="s">
        <v>577</v>
      </c>
      <c s="31" t="s">
        <v>677</v>
      </c>
      <c s="26" t="s">
        <v>32</v>
      </c>
      <c s="32" t="s">
        <v>678</v>
      </c>
      <c s="33" t="s">
        <v>113</v>
      </c>
      <c s="34">
        <v>23</v>
      </c>
      <c s="35">
        <v>0</v>
      </c>
      <c s="36">
        <f>ROUND(ROUND(H302,2)*ROUND(G302,3),2)</f>
      </c>
      <c s="33" t="s">
        <v>56</v>
      </c>
      <c r="O302">
        <f>(I302*21)/100</f>
      </c>
      <c t="s">
        <v>26</v>
      </c>
    </row>
    <row r="303" spans="1:5" ht="38.25">
      <c r="A303" s="37" t="s">
        <v>57</v>
      </c>
      <c r="E303" s="38" t="s">
        <v>3483</v>
      </c>
    </row>
    <row r="304" spans="1:5" ht="12.75">
      <c r="A304" s="39" t="s">
        <v>59</v>
      </c>
      <c r="E304" s="40" t="s">
        <v>3484</v>
      </c>
    </row>
    <row r="305" spans="1:5" ht="395.25">
      <c r="A305" t="s">
        <v>61</v>
      </c>
      <c r="E305" s="38" t="s">
        <v>681</v>
      </c>
    </row>
    <row r="306" spans="1:16" ht="12.75">
      <c r="A306" s="26" t="s">
        <v>51</v>
      </c>
      <c s="31" t="s">
        <v>580</v>
      </c>
      <c s="31" t="s">
        <v>938</v>
      </c>
      <c s="26" t="s">
        <v>53</v>
      </c>
      <c s="32" t="s">
        <v>939</v>
      </c>
      <c s="33" t="s">
        <v>126</v>
      </c>
      <c s="34">
        <v>12</v>
      </c>
      <c s="35">
        <v>0</v>
      </c>
      <c s="36">
        <f>ROUND(ROUND(H306,2)*ROUND(G306,3),2)</f>
      </c>
      <c s="33" t="s">
        <v>56</v>
      </c>
      <c r="O306">
        <f>(I306*21)/100</f>
      </c>
      <c t="s">
        <v>26</v>
      </c>
    </row>
    <row r="307" spans="1:5" ht="25.5">
      <c r="A307" s="37" t="s">
        <v>57</v>
      </c>
      <c r="E307" s="38" t="s">
        <v>3485</v>
      </c>
    </row>
    <row r="308" spans="1:5" ht="12.75">
      <c r="A308" s="39" t="s">
        <v>59</v>
      </c>
      <c r="E308" s="40" t="s">
        <v>53</v>
      </c>
    </row>
    <row r="309" spans="1:5" ht="76.5">
      <c r="A309" t="s">
        <v>61</v>
      </c>
      <c r="E309" s="38" t="s">
        <v>1247</v>
      </c>
    </row>
    <row r="310" spans="1:16" ht="12.75">
      <c r="A310" s="26" t="s">
        <v>51</v>
      </c>
      <c s="31" t="s">
        <v>585</v>
      </c>
      <c s="31" t="s">
        <v>1143</v>
      </c>
      <c s="26" t="s">
        <v>53</v>
      </c>
      <c s="32" t="s">
        <v>1144</v>
      </c>
      <c s="33" t="s">
        <v>126</v>
      </c>
      <c s="34">
        <v>80</v>
      </c>
      <c s="35">
        <v>0</v>
      </c>
      <c s="36">
        <f>ROUND(ROUND(H310,2)*ROUND(G310,3),2)</f>
      </c>
      <c s="33" t="s">
        <v>56</v>
      </c>
      <c r="O310">
        <f>(I310*21)/100</f>
      </c>
      <c t="s">
        <v>26</v>
      </c>
    </row>
    <row r="311" spans="1:5" ht="25.5">
      <c r="A311" s="37" t="s">
        <v>57</v>
      </c>
      <c r="E311" s="38" t="s">
        <v>3486</v>
      </c>
    </row>
    <row r="312" spans="1:5" ht="12.75">
      <c r="A312" s="39" t="s">
        <v>59</v>
      </c>
      <c r="E312" s="40" t="s">
        <v>53</v>
      </c>
    </row>
    <row r="313" spans="1:5" ht="76.5">
      <c r="A313" t="s">
        <v>61</v>
      </c>
      <c r="E313" s="38" t="s">
        <v>1247</v>
      </c>
    </row>
    <row r="314" spans="1:16" ht="12.75">
      <c r="A314" s="26" t="s">
        <v>51</v>
      </c>
      <c s="31" t="s">
        <v>590</v>
      </c>
      <c s="31" t="s">
        <v>756</v>
      </c>
      <c s="26" t="s">
        <v>53</v>
      </c>
      <c s="32" t="s">
        <v>757</v>
      </c>
      <c s="33" t="s">
        <v>126</v>
      </c>
      <c s="34">
        <v>30</v>
      </c>
      <c s="35">
        <v>0</v>
      </c>
      <c s="36">
        <f>ROUND(ROUND(H314,2)*ROUND(G314,3),2)</f>
      </c>
      <c s="33" t="s">
        <v>56</v>
      </c>
      <c r="O314">
        <f>(I314*21)/100</f>
      </c>
      <c t="s">
        <v>26</v>
      </c>
    </row>
    <row r="315" spans="1:5" ht="38.25">
      <c r="A315" s="37" t="s">
        <v>57</v>
      </c>
      <c r="E315" s="38" t="s">
        <v>3487</v>
      </c>
    </row>
    <row r="316" spans="1:5" ht="12.75">
      <c r="A316" s="39" t="s">
        <v>59</v>
      </c>
      <c r="E316" s="40" t="s">
        <v>53</v>
      </c>
    </row>
    <row r="317" spans="1:5" ht="255">
      <c r="A317" t="s">
        <v>61</v>
      </c>
      <c r="E317" s="38" t="s">
        <v>759</v>
      </c>
    </row>
    <row r="318" spans="1:16" ht="12.75">
      <c r="A318" s="26" t="s">
        <v>51</v>
      </c>
      <c s="31" t="s">
        <v>593</v>
      </c>
      <c s="31" t="s">
        <v>600</v>
      </c>
      <c s="26" t="s">
        <v>53</v>
      </c>
      <c s="32" t="s">
        <v>601</v>
      </c>
      <c s="33" t="s">
        <v>113</v>
      </c>
      <c s="34">
        <v>190.8</v>
      </c>
      <c s="35">
        <v>0</v>
      </c>
      <c s="36">
        <f>ROUND(ROUND(H318,2)*ROUND(G318,3),2)</f>
      </c>
      <c s="33" t="s">
        <v>56</v>
      </c>
      <c r="O318">
        <f>(I318*21)/100</f>
      </c>
      <c t="s">
        <v>26</v>
      </c>
    </row>
    <row r="319" spans="1:5" ht="51">
      <c r="A319" s="37" t="s">
        <v>57</v>
      </c>
      <c r="E319" s="38" t="s">
        <v>3488</v>
      </c>
    </row>
    <row r="320" spans="1:5" ht="12.75">
      <c r="A320" s="39" t="s">
        <v>59</v>
      </c>
      <c r="E320" s="40" t="s">
        <v>53</v>
      </c>
    </row>
    <row r="321" spans="1:5" ht="114.75">
      <c r="A321" t="s">
        <v>61</v>
      </c>
      <c r="E321" s="38" t="s">
        <v>604</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28.xml><?xml version="1.0" encoding="utf-8"?>
<worksheet xmlns="http://schemas.openxmlformats.org/spreadsheetml/2006/main" xmlns:r="http://schemas.openxmlformats.org/officeDocument/2006/relationships">
  <sheetPr>
    <pageSetUpPr fitToPage="1"/>
  </sheetPr>
  <dimension ref="A1:R210"/>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0+O8+O29+O54+O59+O64+O201+O206</f>
      </c>
      <c t="s">
        <v>25</v>
      </c>
    </row>
    <row r="3" spans="1:16" ht="15" customHeight="1">
      <c r="A3" t="s">
        <v>11</v>
      </c>
      <c s="12" t="s">
        <v>13</v>
      </c>
      <c s="13" t="s">
        <v>14</v>
      </c>
      <c s="1"/>
      <c s="14" t="s">
        <v>15</v>
      </c>
      <c s="1"/>
      <c s="9"/>
      <c s="8" t="s">
        <v>3489</v>
      </c>
      <c s="44">
        <f>0+I8+I29+I54+I59+I64+I201+I206</f>
      </c>
      <c s="10"/>
      <c r="O3" t="s">
        <v>22</v>
      </c>
      <c t="s">
        <v>26</v>
      </c>
    </row>
    <row r="4" spans="1:16" ht="15" customHeight="1">
      <c r="A4" t="s">
        <v>16</v>
      </c>
      <c s="16" t="s">
        <v>21</v>
      </c>
      <c s="17" t="s">
        <v>3489</v>
      </c>
      <c s="6"/>
      <c s="18" t="s">
        <v>3490</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0+I9+I13+I17+I21+I25</f>
      </c>
      <c>
        <f>0+O9+O13+O17+O21+O25</f>
      </c>
    </row>
    <row r="9" spans="1:16" ht="25.5">
      <c r="A9" s="26" t="s">
        <v>51</v>
      </c>
      <c s="31" t="s">
        <v>32</v>
      </c>
      <c s="31" t="s">
        <v>86</v>
      </c>
      <c s="26" t="s">
        <v>53</v>
      </c>
      <c s="32" t="s">
        <v>87</v>
      </c>
      <c s="33" t="s">
        <v>55</v>
      </c>
      <c s="34">
        <v>77.1</v>
      </c>
      <c s="35">
        <v>0</v>
      </c>
      <c s="36">
        <f>ROUND(ROUND(H9,2)*ROUND(G9,3),2)</f>
      </c>
      <c s="33" t="s">
        <v>906</v>
      </c>
      <c r="O9">
        <f>(I9*21)/100</f>
      </c>
      <c t="s">
        <v>26</v>
      </c>
    </row>
    <row r="10" spans="1:5" ht="12.75">
      <c r="A10" s="37" t="s">
        <v>57</v>
      </c>
      <c r="E10" s="38" t="s">
        <v>53</v>
      </c>
    </row>
    <row r="11" spans="1:5" ht="12.75">
      <c r="A11" s="39" t="s">
        <v>59</v>
      </c>
      <c r="E11" s="40" t="s">
        <v>1040</v>
      </c>
    </row>
    <row r="12" spans="1:5" ht="140.25">
      <c r="A12" t="s">
        <v>61</v>
      </c>
      <c r="E12" s="38" t="s">
        <v>909</v>
      </c>
    </row>
    <row r="13" spans="1:16" ht="25.5">
      <c r="A13" s="26" t="s">
        <v>51</v>
      </c>
      <c s="31" t="s">
        <v>26</v>
      </c>
      <c s="31" t="s">
        <v>233</v>
      </c>
      <c s="26" t="s">
        <v>53</v>
      </c>
      <c s="32" t="s">
        <v>234</v>
      </c>
      <c s="33" t="s">
        <v>55</v>
      </c>
      <c s="34">
        <v>2.6</v>
      </c>
      <c s="35">
        <v>0</v>
      </c>
      <c s="36">
        <f>ROUND(ROUND(H13,2)*ROUND(G13,3),2)</f>
      </c>
      <c s="33" t="s">
        <v>906</v>
      </c>
      <c r="O13">
        <f>(I13*21)/100</f>
      </c>
      <c t="s">
        <v>26</v>
      </c>
    </row>
    <row r="14" spans="1:5" ht="12.75">
      <c r="A14" s="37" t="s">
        <v>57</v>
      </c>
      <c r="E14" s="38" t="s">
        <v>53</v>
      </c>
    </row>
    <row r="15" spans="1:5" ht="12.75">
      <c r="A15" s="39" t="s">
        <v>59</v>
      </c>
      <c r="E15" s="40" t="s">
        <v>1040</v>
      </c>
    </row>
    <row r="16" spans="1:5" ht="140.25">
      <c r="A16" t="s">
        <v>61</v>
      </c>
      <c r="E16" s="38" t="s">
        <v>909</v>
      </c>
    </row>
    <row r="17" spans="1:16" ht="25.5">
      <c r="A17" s="26" t="s">
        <v>51</v>
      </c>
      <c s="31" t="s">
        <v>25</v>
      </c>
      <c s="31" t="s">
        <v>910</v>
      </c>
      <c s="26" t="s">
        <v>53</v>
      </c>
      <c s="32" t="s">
        <v>911</v>
      </c>
      <c s="33" t="s">
        <v>55</v>
      </c>
      <c s="34">
        <v>19</v>
      </c>
      <c s="35">
        <v>0</v>
      </c>
      <c s="36">
        <f>ROUND(ROUND(H17,2)*ROUND(G17,3),2)</f>
      </c>
      <c s="33" t="s">
        <v>906</v>
      </c>
      <c r="O17">
        <f>(I17*21)/100</f>
      </c>
      <c t="s">
        <v>26</v>
      </c>
    </row>
    <row r="18" spans="1:5" ht="12.75">
      <c r="A18" s="37" t="s">
        <v>57</v>
      </c>
      <c r="E18" s="38" t="s">
        <v>53</v>
      </c>
    </row>
    <row r="19" spans="1:5" ht="12.75">
      <c r="A19" s="39" t="s">
        <v>59</v>
      </c>
      <c r="E19" s="40" t="s">
        <v>1040</v>
      </c>
    </row>
    <row r="20" spans="1:5" ht="140.25">
      <c r="A20" t="s">
        <v>61</v>
      </c>
      <c r="E20" s="38" t="s">
        <v>909</v>
      </c>
    </row>
    <row r="21" spans="1:16" ht="25.5">
      <c r="A21" s="26" t="s">
        <v>51</v>
      </c>
      <c s="31" t="s">
        <v>36</v>
      </c>
      <c s="31" t="s">
        <v>912</v>
      </c>
      <c s="26" t="s">
        <v>53</v>
      </c>
      <c s="32" t="s">
        <v>913</v>
      </c>
      <c s="33" t="s">
        <v>55</v>
      </c>
      <c s="34">
        <v>0.5</v>
      </c>
      <c s="35">
        <v>0</v>
      </c>
      <c s="36">
        <f>ROUND(ROUND(H21,2)*ROUND(G21,3),2)</f>
      </c>
      <c s="33" t="s">
        <v>906</v>
      </c>
      <c r="O21">
        <f>(I21*21)/100</f>
      </c>
      <c t="s">
        <v>26</v>
      </c>
    </row>
    <row r="22" spans="1:5" ht="12.75">
      <c r="A22" s="37" t="s">
        <v>57</v>
      </c>
      <c r="E22" s="38" t="s">
        <v>53</v>
      </c>
    </row>
    <row r="23" spans="1:5" ht="12.75">
      <c r="A23" s="39" t="s">
        <v>59</v>
      </c>
      <c r="E23" s="40" t="s">
        <v>1040</v>
      </c>
    </row>
    <row r="24" spans="1:5" ht="140.25">
      <c r="A24" t="s">
        <v>61</v>
      </c>
      <c r="E24" s="38" t="s">
        <v>909</v>
      </c>
    </row>
    <row r="25" spans="1:16" ht="25.5">
      <c r="A25" s="26" t="s">
        <v>51</v>
      </c>
      <c s="31" t="s">
        <v>38</v>
      </c>
      <c s="31" t="s">
        <v>1122</v>
      </c>
      <c s="26" t="s">
        <v>53</v>
      </c>
      <c s="32" t="s">
        <v>1123</v>
      </c>
      <c s="33" t="s">
        <v>55</v>
      </c>
      <c s="34">
        <v>0.5</v>
      </c>
      <c s="35">
        <v>0</v>
      </c>
      <c s="36">
        <f>ROUND(ROUND(H25,2)*ROUND(G25,3),2)</f>
      </c>
      <c s="33" t="s">
        <v>906</v>
      </c>
      <c r="O25">
        <f>(I25*21)/100</f>
      </c>
      <c t="s">
        <v>26</v>
      </c>
    </row>
    <row r="26" spans="1:5" ht="12.75">
      <c r="A26" s="37" t="s">
        <v>57</v>
      </c>
      <c r="E26" s="38" t="s">
        <v>53</v>
      </c>
    </row>
    <row r="27" spans="1:5" ht="12.75">
      <c r="A27" s="39" t="s">
        <v>59</v>
      </c>
      <c r="E27" s="40" t="s">
        <v>1040</v>
      </c>
    </row>
    <row r="28" spans="1:5" ht="140.25">
      <c r="A28" t="s">
        <v>61</v>
      </c>
      <c r="E28" s="38" t="s">
        <v>909</v>
      </c>
    </row>
    <row r="29" spans="1:18" ht="12.75" customHeight="1">
      <c r="A29" s="6" t="s">
        <v>49</v>
      </c>
      <c s="6"/>
      <c s="42" t="s">
        <v>32</v>
      </c>
      <c s="6"/>
      <c s="29" t="s">
        <v>63</v>
      </c>
      <c s="6"/>
      <c s="6"/>
      <c s="6"/>
      <c s="43">
        <f>0+Q29</f>
      </c>
      <c s="6"/>
      <c r="O29">
        <f>0+R29</f>
      </c>
      <c r="Q29">
        <f>0+I30+I34+I38+I42+I46+I50</f>
      </c>
      <c>
        <f>0+O30+O34+O38+O42+O46+O50</f>
      </c>
    </row>
    <row r="30" spans="1:16" ht="12.75">
      <c r="A30" s="26" t="s">
        <v>51</v>
      </c>
      <c s="31" t="s">
        <v>40</v>
      </c>
      <c s="31" t="s">
        <v>914</v>
      </c>
      <c s="26" t="s">
        <v>53</v>
      </c>
      <c s="32" t="s">
        <v>915</v>
      </c>
      <c s="33" t="s">
        <v>66</v>
      </c>
      <c s="34">
        <v>200</v>
      </c>
      <c s="35">
        <v>0</v>
      </c>
      <c s="36">
        <f>ROUND(ROUND(H30,2)*ROUND(G30,3),2)</f>
      </c>
      <c s="33" t="s">
        <v>906</v>
      </c>
      <c r="O30">
        <f>(I30*21)/100</f>
      </c>
      <c t="s">
        <v>26</v>
      </c>
    </row>
    <row r="31" spans="1:5" ht="12.75">
      <c r="A31" s="37" t="s">
        <v>57</v>
      </c>
      <c r="E31" s="38" t="s">
        <v>53</v>
      </c>
    </row>
    <row r="32" spans="1:5" ht="12.75">
      <c r="A32" s="39" t="s">
        <v>59</v>
      </c>
      <c r="E32" s="40" t="s">
        <v>1015</v>
      </c>
    </row>
    <row r="33" spans="1:5" ht="12.75">
      <c r="A33" t="s">
        <v>61</v>
      </c>
      <c r="E33" s="38" t="s">
        <v>916</v>
      </c>
    </row>
    <row r="34" spans="1:16" ht="25.5">
      <c r="A34" s="26" t="s">
        <v>51</v>
      </c>
      <c s="31" t="s">
        <v>110</v>
      </c>
      <c s="31" t="s">
        <v>917</v>
      </c>
      <c s="26" t="s">
        <v>53</v>
      </c>
      <c s="32" t="s">
        <v>918</v>
      </c>
      <c s="33" t="s">
        <v>113</v>
      </c>
      <c s="34">
        <v>12</v>
      </c>
      <c s="35">
        <v>0</v>
      </c>
      <c s="36">
        <f>ROUND(ROUND(H34,2)*ROUND(G34,3),2)</f>
      </c>
      <c s="33" t="s">
        <v>906</v>
      </c>
      <c r="O34">
        <f>(I34*21)/100</f>
      </c>
      <c t="s">
        <v>26</v>
      </c>
    </row>
    <row r="35" spans="1:5" ht="12.75">
      <c r="A35" s="37" t="s">
        <v>57</v>
      </c>
      <c r="E35" s="38" t="s">
        <v>53</v>
      </c>
    </row>
    <row r="36" spans="1:5" ht="12.75">
      <c r="A36" s="39" t="s">
        <v>59</v>
      </c>
      <c r="E36" s="40" t="s">
        <v>1040</v>
      </c>
    </row>
    <row r="37" spans="1:5" ht="63.75">
      <c r="A37" t="s">
        <v>61</v>
      </c>
      <c r="E37" s="38" t="s">
        <v>919</v>
      </c>
    </row>
    <row r="38" spans="1:16" ht="12.75">
      <c r="A38" s="26" t="s">
        <v>51</v>
      </c>
      <c s="31" t="s">
        <v>117</v>
      </c>
      <c s="31" t="s">
        <v>928</v>
      </c>
      <c s="26" t="s">
        <v>53</v>
      </c>
      <c s="32" t="s">
        <v>929</v>
      </c>
      <c s="33" t="s">
        <v>113</v>
      </c>
      <c s="34">
        <v>122</v>
      </c>
      <c s="35">
        <v>0</v>
      </c>
      <c s="36">
        <f>ROUND(ROUND(H38,2)*ROUND(G38,3),2)</f>
      </c>
      <c s="33" t="s">
        <v>906</v>
      </c>
      <c r="O38">
        <f>(I38*21)/100</f>
      </c>
      <c t="s">
        <v>26</v>
      </c>
    </row>
    <row r="39" spans="1:5" ht="12.75">
      <c r="A39" s="37" t="s">
        <v>57</v>
      </c>
      <c r="E39" s="38" t="s">
        <v>53</v>
      </c>
    </row>
    <row r="40" spans="1:5" ht="12.75">
      <c r="A40" s="39" t="s">
        <v>59</v>
      </c>
      <c r="E40" s="40" t="s">
        <v>1015</v>
      </c>
    </row>
    <row r="41" spans="1:5" ht="318.75">
      <c r="A41" t="s">
        <v>61</v>
      </c>
      <c r="E41" s="38" t="s">
        <v>930</v>
      </c>
    </row>
    <row r="42" spans="1:16" ht="12.75">
      <c r="A42" s="26" t="s">
        <v>51</v>
      </c>
      <c s="31" t="s">
        <v>43</v>
      </c>
      <c s="31" t="s">
        <v>931</v>
      </c>
      <c s="26" t="s">
        <v>53</v>
      </c>
      <c s="32" t="s">
        <v>932</v>
      </c>
      <c s="33" t="s">
        <v>558</v>
      </c>
      <c s="34">
        <v>1102</v>
      </c>
      <c s="35">
        <v>0</v>
      </c>
      <c s="36">
        <f>ROUND(ROUND(H42,2)*ROUND(G42,3),2)</f>
      </c>
      <c s="33" t="s">
        <v>906</v>
      </c>
      <c r="O42">
        <f>(I42*21)/100</f>
      </c>
      <c t="s">
        <v>26</v>
      </c>
    </row>
    <row r="43" spans="1:5" ht="12.75">
      <c r="A43" s="37" t="s">
        <v>57</v>
      </c>
      <c r="E43" s="38" t="s">
        <v>53</v>
      </c>
    </row>
    <row r="44" spans="1:5" ht="12.75">
      <c r="A44" s="39" t="s">
        <v>59</v>
      </c>
      <c r="E44" s="40" t="s">
        <v>1015</v>
      </c>
    </row>
    <row r="45" spans="1:5" ht="25.5">
      <c r="A45" t="s">
        <v>61</v>
      </c>
      <c r="E45" s="38" t="s">
        <v>933</v>
      </c>
    </row>
    <row r="46" spans="1:16" ht="12.75">
      <c r="A46" s="26" t="s">
        <v>51</v>
      </c>
      <c s="31" t="s">
        <v>45</v>
      </c>
      <c s="31" t="s">
        <v>920</v>
      </c>
      <c s="26" t="s">
        <v>53</v>
      </c>
      <c s="32" t="s">
        <v>921</v>
      </c>
      <c s="33" t="s">
        <v>113</v>
      </c>
      <c s="34">
        <v>110</v>
      </c>
      <c s="35">
        <v>0</v>
      </c>
      <c s="36">
        <f>ROUND(ROUND(H46,2)*ROUND(G46,3),2)</f>
      </c>
      <c s="33" t="s">
        <v>906</v>
      </c>
      <c r="O46">
        <f>(I46*21)/100</f>
      </c>
      <c t="s">
        <v>26</v>
      </c>
    </row>
    <row r="47" spans="1:5" ht="12.75">
      <c r="A47" s="37" t="s">
        <v>57</v>
      </c>
      <c r="E47" s="38" t="s">
        <v>53</v>
      </c>
    </row>
    <row r="48" spans="1:5" ht="12.75">
      <c r="A48" s="39" t="s">
        <v>59</v>
      </c>
      <c r="E48" s="40" t="s">
        <v>1040</v>
      </c>
    </row>
    <row r="49" spans="1:5" ht="229.5">
      <c r="A49" t="s">
        <v>61</v>
      </c>
      <c r="E49" s="38" t="s">
        <v>3491</v>
      </c>
    </row>
    <row r="50" spans="1:16" ht="12.75">
      <c r="A50" s="26" t="s">
        <v>51</v>
      </c>
      <c s="31" t="s">
        <v>47</v>
      </c>
      <c s="31" t="s">
        <v>923</v>
      </c>
      <c s="26" t="s">
        <v>53</v>
      </c>
      <c s="32" t="s">
        <v>924</v>
      </c>
      <c s="33" t="s">
        <v>66</v>
      </c>
      <c s="34">
        <v>200</v>
      </c>
      <c s="35">
        <v>0</v>
      </c>
      <c s="36">
        <f>ROUND(ROUND(H50,2)*ROUND(G50,3),2)</f>
      </c>
      <c s="33" t="s">
        <v>906</v>
      </c>
      <c r="O50">
        <f>(I50*21)/100</f>
      </c>
      <c t="s">
        <v>26</v>
      </c>
    </row>
    <row r="51" spans="1:5" ht="12.75">
      <c r="A51" s="37" t="s">
        <v>57</v>
      </c>
      <c r="E51" s="38" t="s">
        <v>53</v>
      </c>
    </row>
    <row r="52" spans="1:5" ht="12.75">
      <c r="A52" s="39" t="s">
        <v>59</v>
      </c>
      <c r="E52" s="40" t="s">
        <v>1015</v>
      </c>
    </row>
    <row r="53" spans="1:5" ht="38.25">
      <c r="A53" t="s">
        <v>61</v>
      </c>
      <c r="E53" s="38" t="s">
        <v>925</v>
      </c>
    </row>
    <row r="54" spans="1:18" ht="12.75" customHeight="1">
      <c r="A54" s="6" t="s">
        <v>49</v>
      </c>
      <c s="6"/>
      <c s="42" t="s">
        <v>36</v>
      </c>
      <c s="6"/>
      <c s="29" t="s">
        <v>676</v>
      </c>
      <c s="6"/>
      <c s="6"/>
      <c s="6"/>
      <c s="43">
        <f>0+Q54</f>
      </c>
      <c s="6"/>
      <c r="O54">
        <f>0+R54</f>
      </c>
      <c r="Q54">
        <f>0+I55</f>
      </c>
      <c>
        <f>0+O55</f>
      </c>
    </row>
    <row r="55" spans="1:16" ht="12.75">
      <c r="A55" s="26" t="s">
        <v>51</v>
      </c>
      <c s="31" t="s">
        <v>182</v>
      </c>
      <c s="31" t="s">
        <v>707</v>
      </c>
      <c s="26" t="s">
        <v>53</v>
      </c>
      <c s="32" t="s">
        <v>708</v>
      </c>
      <c s="33" t="s">
        <v>113</v>
      </c>
      <c s="34">
        <v>9</v>
      </c>
      <c s="35">
        <v>0</v>
      </c>
      <c s="36">
        <f>ROUND(ROUND(H55,2)*ROUND(G55,3),2)</f>
      </c>
      <c s="33" t="s">
        <v>906</v>
      </c>
      <c r="O55">
        <f>(I55*21)/100</f>
      </c>
      <c t="s">
        <v>26</v>
      </c>
    </row>
    <row r="56" spans="1:5" ht="12.75">
      <c r="A56" s="37" t="s">
        <v>57</v>
      </c>
      <c r="E56" s="38" t="s">
        <v>53</v>
      </c>
    </row>
    <row r="57" spans="1:5" ht="12.75">
      <c r="A57" s="39" t="s">
        <v>59</v>
      </c>
      <c r="E57" s="40" t="s">
        <v>1015</v>
      </c>
    </row>
    <row r="58" spans="1:5" ht="38.25">
      <c r="A58" t="s">
        <v>61</v>
      </c>
      <c r="E58" s="38" t="s">
        <v>934</v>
      </c>
    </row>
    <row r="59" spans="1:18" ht="12.75" customHeight="1">
      <c r="A59" s="6" t="s">
        <v>49</v>
      </c>
      <c s="6"/>
      <c s="42" t="s">
        <v>38</v>
      </c>
      <c s="6"/>
      <c s="29" t="s">
        <v>348</v>
      </c>
      <c s="6"/>
      <c s="6"/>
      <c s="6"/>
      <c s="43">
        <f>0+Q59</f>
      </c>
      <c s="6"/>
      <c r="O59">
        <f>0+R59</f>
      </c>
      <c r="Q59">
        <f>0+I60</f>
      </c>
      <c>
        <f>0+O60</f>
      </c>
    </row>
    <row r="60" spans="1:16" ht="12.75">
      <c r="A60" s="26" t="s">
        <v>51</v>
      </c>
      <c s="31" t="s">
        <v>188</v>
      </c>
      <c s="31" t="s">
        <v>935</v>
      </c>
      <c s="26" t="s">
        <v>53</v>
      </c>
      <c s="32" t="s">
        <v>936</v>
      </c>
      <c s="33" t="s">
        <v>113</v>
      </c>
      <c s="34">
        <v>12</v>
      </c>
      <c s="35">
        <v>0</v>
      </c>
      <c s="36">
        <f>ROUND(ROUND(H60,2)*ROUND(G60,3),2)</f>
      </c>
      <c s="33" t="s">
        <v>906</v>
      </c>
      <c r="O60">
        <f>(I60*21)/100</f>
      </c>
      <c t="s">
        <v>26</v>
      </c>
    </row>
    <row r="61" spans="1:5" ht="12.75">
      <c r="A61" s="37" t="s">
        <v>57</v>
      </c>
      <c r="E61" s="38" t="s">
        <v>53</v>
      </c>
    </row>
    <row r="62" spans="1:5" ht="12.75">
      <c r="A62" s="39" t="s">
        <v>59</v>
      </c>
      <c r="E62" s="40" t="s">
        <v>1040</v>
      </c>
    </row>
    <row r="63" spans="1:5" ht="51">
      <c r="A63" t="s">
        <v>61</v>
      </c>
      <c r="E63" s="38" t="s">
        <v>937</v>
      </c>
    </row>
    <row r="64" spans="1:18" ht="12.75" customHeight="1">
      <c r="A64" s="6" t="s">
        <v>49</v>
      </c>
      <c s="6"/>
      <c s="42" t="s">
        <v>110</v>
      </c>
      <c s="6"/>
      <c s="29" t="s">
        <v>463</v>
      </c>
      <c s="6"/>
      <c s="6"/>
      <c s="6"/>
      <c s="43">
        <f>0+Q64</f>
      </c>
      <c s="6"/>
      <c r="O64">
        <f>0+R64</f>
      </c>
      <c r="Q64">
        <f>0+I65+I69+I73+I77+I81+I85+I89+I93+I97+I101+I105+I109+I113+I117+I121+I125+I129+I133+I137+I141+I145+I149+I153+I157+I161+I165+I169+I173+I177+I181+I185+I189+I193+I197</f>
      </c>
      <c>
        <f>0+O65+O69+O73+O77+O81+O85+O89+O93+O97+O101+O105+O109+O113+O117+O121+O125+O129+O133+O137+O141+O145+O149+O153+O157+O161+O165+O169+O173+O177+O181+O185+O189+O193+O197</f>
      </c>
    </row>
    <row r="65" spans="1:16" ht="25.5">
      <c r="A65" s="26" t="s">
        <v>51</v>
      </c>
      <c s="31" t="s">
        <v>194</v>
      </c>
      <c s="31" t="s">
        <v>1088</v>
      </c>
      <c s="26" t="s">
        <v>53</v>
      </c>
      <c s="32" t="s">
        <v>1089</v>
      </c>
      <c s="33" t="s">
        <v>72</v>
      </c>
      <c s="34">
        <v>96</v>
      </c>
      <c s="35">
        <v>0</v>
      </c>
      <c s="36">
        <f>ROUND(ROUND(H65,2)*ROUND(G65,3),2)</f>
      </c>
      <c s="33" t="s">
        <v>906</v>
      </c>
      <c r="O65">
        <f>(I65*21)/100</f>
      </c>
      <c t="s">
        <v>26</v>
      </c>
    </row>
    <row r="66" spans="1:5" ht="12.75">
      <c r="A66" s="37" t="s">
        <v>57</v>
      </c>
      <c r="E66" s="38" t="s">
        <v>53</v>
      </c>
    </row>
    <row r="67" spans="1:5" ht="12.75">
      <c r="A67" s="39" t="s">
        <v>59</v>
      </c>
      <c r="E67" s="40" t="s">
        <v>1015</v>
      </c>
    </row>
    <row r="68" spans="1:5" ht="76.5">
      <c r="A68" t="s">
        <v>61</v>
      </c>
      <c r="E68" s="38" t="s">
        <v>1090</v>
      </c>
    </row>
    <row r="69" spans="1:16" ht="12.75">
      <c r="A69" s="26" t="s">
        <v>51</v>
      </c>
      <c s="31" t="s">
        <v>201</v>
      </c>
      <c s="31" t="s">
        <v>1143</v>
      </c>
      <c s="26" t="s">
        <v>53</v>
      </c>
      <c s="32" t="s">
        <v>1144</v>
      </c>
      <c s="33" t="s">
        <v>126</v>
      </c>
      <c s="34">
        <v>570</v>
      </c>
      <c s="35">
        <v>0</v>
      </c>
      <c s="36">
        <f>ROUND(ROUND(H69,2)*ROUND(G69,3),2)</f>
      </c>
      <c s="33" t="s">
        <v>906</v>
      </c>
      <c r="O69">
        <f>(I69*21)/100</f>
      </c>
      <c t="s">
        <v>26</v>
      </c>
    </row>
    <row r="70" spans="1:5" ht="12.75">
      <c r="A70" s="37" t="s">
        <v>57</v>
      </c>
      <c r="E70" s="38" t="s">
        <v>53</v>
      </c>
    </row>
    <row r="71" spans="1:5" ht="12.75">
      <c r="A71" s="39" t="s">
        <v>59</v>
      </c>
      <c r="E71" s="40" t="s">
        <v>1015</v>
      </c>
    </row>
    <row r="72" spans="1:5" ht="102">
      <c r="A72" t="s">
        <v>61</v>
      </c>
      <c r="E72" s="38" t="s">
        <v>3492</v>
      </c>
    </row>
    <row r="73" spans="1:16" ht="12.75">
      <c r="A73" s="26" t="s">
        <v>51</v>
      </c>
      <c s="31" t="s">
        <v>281</v>
      </c>
      <c s="31" t="s">
        <v>941</v>
      </c>
      <c s="26" t="s">
        <v>53</v>
      </c>
      <c s="32" t="s">
        <v>942</v>
      </c>
      <c s="33" t="s">
        <v>126</v>
      </c>
      <c s="34">
        <v>320</v>
      </c>
      <c s="35">
        <v>0</v>
      </c>
      <c s="36">
        <f>ROUND(ROUND(H73,2)*ROUND(G73,3),2)</f>
      </c>
      <c s="33" t="s">
        <v>906</v>
      </c>
      <c r="O73">
        <f>(I73*21)/100</f>
      </c>
      <c t="s">
        <v>26</v>
      </c>
    </row>
    <row r="74" spans="1:5" ht="12.75">
      <c r="A74" s="37" t="s">
        <v>57</v>
      </c>
      <c r="E74" s="38" t="s">
        <v>53</v>
      </c>
    </row>
    <row r="75" spans="1:5" ht="12.75">
      <c r="A75" s="39" t="s">
        <v>59</v>
      </c>
      <c r="E75" s="40" t="s">
        <v>1015</v>
      </c>
    </row>
    <row r="76" spans="1:5" ht="140.25">
      <c r="A76" t="s">
        <v>61</v>
      </c>
      <c r="E76" s="38" t="s">
        <v>1093</v>
      </c>
    </row>
    <row r="77" spans="1:16" ht="25.5">
      <c r="A77" s="26" t="s">
        <v>51</v>
      </c>
      <c s="31" t="s">
        <v>287</v>
      </c>
      <c s="31" t="s">
        <v>943</v>
      </c>
      <c s="26" t="s">
        <v>53</v>
      </c>
      <c s="32" t="s">
        <v>944</v>
      </c>
      <c s="33" t="s">
        <v>126</v>
      </c>
      <c s="34">
        <v>40</v>
      </c>
      <c s="35">
        <v>0</v>
      </c>
      <c s="36">
        <f>ROUND(ROUND(H77,2)*ROUND(G77,3),2)</f>
      </c>
      <c s="33" t="s">
        <v>906</v>
      </c>
      <c r="O77">
        <f>(I77*21)/100</f>
      </c>
      <c t="s">
        <v>26</v>
      </c>
    </row>
    <row r="78" spans="1:5" ht="12.75">
      <c r="A78" s="37" t="s">
        <v>57</v>
      </c>
      <c r="E78" s="38" t="s">
        <v>53</v>
      </c>
    </row>
    <row r="79" spans="1:5" ht="12.75">
      <c r="A79" s="39" t="s">
        <v>59</v>
      </c>
      <c r="E79" s="40" t="s">
        <v>1015</v>
      </c>
    </row>
    <row r="80" spans="1:5" ht="127.5">
      <c r="A80" t="s">
        <v>61</v>
      </c>
      <c r="E80" s="38" t="s">
        <v>945</v>
      </c>
    </row>
    <row r="81" spans="1:16" ht="25.5">
      <c r="A81" s="26" t="s">
        <v>51</v>
      </c>
      <c s="31" t="s">
        <v>294</v>
      </c>
      <c s="31" t="s">
        <v>946</v>
      </c>
      <c s="26" t="s">
        <v>53</v>
      </c>
      <c s="32" t="s">
        <v>947</v>
      </c>
      <c s="33" t="s">
        <v>72</v>
      </c>
      <c s="34">
        <v>20</v>
      </c>
      <c s="35">
        <v>0</v>
      </c>
      <c s="36">
        <f>ROUND(ROUND(H81,2)*ROUND(G81,3),2)</f>
      </c>
      <c s="33" t="s">
        <v>906</v>
      </c>
      <c r="O81">
        <f>(I81*21)/100</f>
      </c>
      <c t="s">
        <v>26</v>
      </c>
    </row>
    <row r="82" spans="1:5" ht="12.75">
      <c r="A82" s="37" t="s">
        <v>57</v>
      </c>
      <c r="E82" s="38" t="s">
        <v>53</v>
      </c>
    </row>
    <row r="83" spans="1:5" ht="12.75">
      <c r="A83" s="39" t="s">
        <v>59</v>
      </c>
      <c r="E83" s="40" t="s">
        <v>1015</v>
      </c>
    </row>
    <row r="84" spans="1:5" ht="102">
      <c r="A84" t="s">
        <v>61</v>
      </c>
      <c r="E84" s="38" t="s">
        <v>1094</v>
      </c>
    </row>
    <row r="85" spans="1:16" ht="12.75">
      <c r="A85" s="26" t="s">
        <v>51</v>
      </c>
      <c s="31" t="s">
        <v>299</v>
      </c>
      <c s="31" t="s">
        <v>1095</v>
      </c>
      <c s="26" t="s">
        <v>53</v>
      </c>
      <c s="32" t="s">
        <v>1096</v>
      </c>
      <c s="33" t="s">
        <v>126</v>
      </c>
      <c s="34">
        <v>400</v>
      </c>
      <c s="35">
        <v>0</v>
      </c>
      <c s="36">
        <f>ROUND(ROUND(H85,2)*ROUND(G85,3),2)</f>
      </c>
      <c s="33" t="s">
        <v>906</v>
      </c>
      <c r="O85">
        <f>(I85*21)/100</f>
      </c>
      <c t="s">
        <v>26</v>
      </c>
    </row>
    <row r="86" spans="1:5" ht="12.75">
      <c r="A86" s="37" t="s">
        <v>57</v>
      </c>
      <c r="E86" s="38" t="s">
        <v>53</v>
      </c>
    </row>
    <row r="87" spans="1:5" ht="12.75">
      <c r="A87" s="39" t="s">
        <v>59</v>
      </c>
      <c r="E87" s="40" t="s">
        <v>53</v>
      </c>
    </row>
    <row r="88" spans="1:5" ht="127.5">
      <c r="A88" t="s">
        <v>61</v>
      </c>
      <c r="E88" s="38" t="s">
        <v>1097</v>
      </c>
    </row>
    <row r="89" spans="1:16" ht="12.75">
      <c r="A89" s="26" t="s">
        <v>51</v>
      </c>
      <c s="31" t="s">
        <v>305</v>
      </c>
      <c s="31" t="s">
        <v>949</v>
      </c>
      <c s="26" t="s">
        <v>53</v>
      </c>
      <c s="32" t="s">
        <v>950</v>
      </c>
      <c s="33" t="s">
        <v>72</v>
      </c>
      <c s="34">
        <v>4</v>
      </c>
      <c s="35">
        <v>0</v>
      </c>
      <c s="36">
        <f>ROUND(ROUND(H89,2)*ROUND(G89,3),2)</f>
      </c>
      <c s="33" t="s">
        <v>906</v>
      </c>
      <c r="O89">
        <f>(I89*21)/100</f>
      </c>
      <c t="s">
        <v>26</v>
      </c>
    </row>
    <row r="90" spans="1:5" ht="12.75">
      <c r="A90" s="37" t="s">
        <v>57</v>
      </c>
      <c r="E90" s="38" t="s">
        <v>53</v>
      </c>
    </row>
    <row r="91" spans="1:5" ht="12.75">
      <c r="A91" s="39" t="s">
        <v>59</v>
      </c>
      <c r="E91" s="40" t="s">
        <v>1040</v>
      </c>
    </row>
    <row r="92" spans="1:5" ht="89.25">
      <c r="A92" t="s">
        <v>61</v>
      </c>
      <c r="E92" s="38" t="s">
        <v>951</v>
      </c>
    </row>
    <row r="93" spans="1:16" ht="12.75">
      <c r="A93" s="26" t="s">
        <v>51</v>
      </c>
      <c s="31" t="s">
        <v>310</v>
      </c>
      <c s="31" t="s">
        <v>3493</v>
      </c>
      <c s="26" t="s">
        <v>53</v>
      </c>
      <c s="32" t="s">
        <v>3494</v>
      </c>
      <c s="33" t="s">
        <v>126</v>
      </c>
      <c s="34">
        <v>180</v>
      </c>
      <c s="35">
        <v>0</v>
      </c>
      <c s="36">
        <f>ROUND(ROUND(H93,2)*ROUND(G93,3),2)</f>
      </c>
      <c s="33" t="s">
        <v>906</v>
      </c>
      <c r="O93">
        <f>(I93*21)/100</f>
      </c>
      <c t="s">
        <v>26</v>
      </c>
    </row>
    <row r="94" spans="1:5" ht="12.75">
      <c r="A94" s="37" t="s">
        <v>57</v>
      </c>
      <c r="E94" s="38" t="s">
        <v>53</v>
      </c>
    </row>
    <row r="95" spans="1:5" ht="12.75">
      <c r="A95" s="39" t="s">
        <v>59</v>
      </c>
      <c r="E95" s="40" t="s">
        <v>1040</v>
      </c>
    </row>
    <row r="96" spans="1:5" ht="89.25">
      <c r="A96" t="s">
        <v>61</v>
      </c>
      <c r="E96" s="38" t="s">
        <v>954</v>
      </c>
    </row>
    <row r="97" spans="1:16" ht="12.75">
      <c r="A97" s="26" t="s">
        <v>51</v>
      </c>
      <c s="31" t="s">
        <v>313</v>
      </c>
      <c s="31" t="s">
        <v>3495</v>
      </c>
      <c s="26" t="s">
        <v>53</v>
      </c>
      <c s="32" t="s">
        <v>3496</v>
      </c>
      <c s="33" t="s">
        <v>72</v>
      </c>
      <c s="34">
        <v>2</v>
      </c>
      <c s="35">
        <v>0</v>
      </c>
      <c s="36">
        <f>ROUND(ROUND(H97,2)*ROUND(G97,3),2)</f>
      </c>
      <c s="33" t="s">
        <v>906</v>
      </c>
      <c r="O97">
        <f>(I97*21)/100</f>
      </c>
      <c t="s">
        <v>26</v>
      </c>
    </row>
    <row r="98" spans="1:5" ht="12.75">
      <c r="A98" s="37" t="s">
        <v>57</v>
      </c>
      <c r="E98" s="38" t="s">
        <v>53</v>
      </c>
    </row>
    <row r="99" spans="1:5" ht="12.75">
      <c r="A99" s="39" t="s">
        <v>59</v>
      </c>
      <c r="E99" s="40" t="s">
        <v>1040</v>
      </c>
    </row>
    <row r="100" spans="1:5" ht="102">
      <c r="A100" t="s">
        <v>61</v>
      </c>
      <c r="E100" s="38" t="s">
        <v>964</v>
      </c>
    </row>
    <row r="101" spans="1:16" ht="25.5">
      <c r="A101" s="26" t="s">
        <v>51</v>
      </c>
      <c s="31" t="s">
        <v>319</v>
      </c>
      <c s="31" t="s">
        <v>3497</v>
      </c>
      <c s="26" t="s">
        <v>53</v>
      </c>
      <c s="32" t="s">
        <v>3498</v>
      </c>
      <c s="33" t="s">
        <v>72</v>
      </c>
      <c s="34">
        <v>2</v>
      </c>
      <c s="35">
        <v>0</v>
      </c>
      <c s="36">
        <f>ROUND(ROUND(H101,2)*ROUND(G101,3),2)</f>
      </c>
      <c s="33" t="s">
        <v>906</v>
      </c>
      <c r="O101">
        <f>(I101*21)/100</f>
      </c>
      <c t="s">
        <v>26</v>
      </c>
    </row>
    <row r="102" spans="1:5" ht="12.75">
      <c r="A102" s="37" t="s">
        <v>57</v>
      </c>
      <c r="E102" s="38" t="s">
        <v>53</v>
      </c>
    </row>
    <row r="103" spans="1:5" ht="12.75">
      <c r="A103" s="39" t="s">
        <v>59</v>
      </c>
      <c r="E103" s="40" t="s">
        <v>53</v>
      </c>
    </row>
    <row r="104" spans="1:5" ht="102">
      <c r="A104" t="s">
        <v>61</v>
      </c>
      <c r="E104" s="38" t="s">
        <v>964</v>
      </c>
    </row>
    <row r="105" spans="1:16" ht="25.5">
      <c r="A105" s="26" t="s">
        <v>51</v>
      </c>
      <c s="31" t="s">
        <v>322</v>
      </c>
      <c s="31" t="s">
        <v>3499</v>
      </c>
      <c s="26" t="s">
        <v>53</v>
      </c>
      <c s="32" t="s">
        <v>3500</v>
      </c>
      <c s="33" t="s">
        <v>72</v>
      </c>
      <c s="34">
        <v>4</v>
      </c>
      <c s="35">
        <v>0</v>
      </c>
      <c s="36">
        <f>ROUND(ROUND(H105,2)*ROUND(G105,3),2)</f>
      </c>
      <c s="33" t="s">
        <v>906</v>
      </c>
      <c r="O105">
        <f>(I105*21)/100</f>
      </c>
      <c t="s">
        <v>26</v>
      </c>
    </row>
    <row r="106" spans="1:5" ht="12.75">
      <c r="A106" s="37" t="s">
        <v>57</v>
      </c>
      <c r="E106" s="38" t="s">
        <v>53</v>
      </c>
    </row>
    <row r="107" spans="1:5" ht="12.75">
      <c r="A107" s="39" t="s">
        <v>59</v>
      </c>
      <c r="E107" s="40" t="s">
        <v>1040</v>
      </c>
    </row>
    <row r="108" spans="1:5" ht="102">
      <c r="A108" t="s">
        <v>61</v>
      </c>
      <c r="E108" s="38" t="s">
        <v>964</v>
      </c>
    </row>
    <row r="109" spans="1:16" ht="25.5">
      <c r="A109" s="26" t="s">
        <v>51</v>
      </c>
      <c s="31" t="s">
        <v>325</v>
      </c>
      <c s="31" t="s">
        <v>1150</v>
      </c>
      <c s="26" t="s">
        <v>53</v>
      </c>
      <c s="32" t="s">
        <v>1151</v>
      </c>
      <c s="33" t="s">
        <v>126</v>
      </c>
      <c s="34">
        <v>240</v>
      </c>
      <c s="35">
        <v>0</v>
      </c>
      <c s="36">
        <f>ROUND(ROUND(H109,2)*ROUND(G109,3),2)</f>
      </c>
      <c s="33" t="s">
        <v>906</v>
      </c>
      <c r="O109">
        <f>(I109*21)/100</f>
      </c>
      <c t="s">
        <v>26</v>
      </c>
    </row>
    <row r="110" spans="1:5" ht="12.75">
      <c r="A110" s="37" t="s">
        <v>57</v>
      </c>
      <c r="E110" s="38" t="s">
        <v>53</v>
      </c>
    </row>
    <row r="111" spans="1:5" ht="12.75">
      <c r="A111" s="39" t="s">
        <v>59</v>
      </c>
      <c r="E111" s="40" t="s">
        <v>1015</v>
      </c>
    </row>
    <row r="112" spans="1:5" ht="89.25">
      <c r="A112" t="s">
        <v>61</v>
      </c>
      <c r="E112" s="38" t="s">
        <v>954</v>
      </c>
    </row>
    <row r="113" spans="1:16" ht="12.75">
      <c r="A113" s="26" t="s">
        <v>51</v>
      </c>
      <c s="31" t="s">
        <v>331</v>
      </c>
      <c s="31" t="s">
        <v>3501</v>
      </c>
      <c s="26" t="s">
        <v>53</v>
      </c>
      <c s="32" t="s">
        <v>3502</v>
      </c>
      <c s="33" t="s">
        <v>126</v>
      </c>
      <c s="34">
        <v>95</v>
      </c>
      <c s="35">
        <v>0</v>
      </c>
      <c s="36">
        <f>ROUND(ROUND(H113,2)*ROUND(G113,3),2)</f>
      </c>
      <c s="33" t="s">
        <v>906</v>
      </c>
      <c r="O113">
        <f>(I113*21)/100</f>
      </c>
      <c t="s">
        <v>26</v>
      </c>
    </row>
    <row r="114" spans="1:5" ht="12.75">
      <c r="A114" s="37" t="s">
        <v>57</v>
      </c>
      <c r="E114" s="38" t="s">
        <v>53</v>
      </c>
    </row>
    <row r="115" spans="1:5" ht="12.75">
      <c r="A115" s="39" t="s">
        <v>59</v>
      </c>
      <c r="E115" s="40" t="s">
        <v>1015</v>
      </c>
    </row>
    <row r="116" spans="1:5" ht="89.25">
      <c r="A116" t="s">
        <v>61</v>
      </c>
      <c r="E116" s="38" t="s">
        <v>954</v>
      </c>
    </row>
    <row r="117" spans="1:16" ht="12.75">
      <c r="A117" s="26" t="s">
        <v>51</v>
      </c>
      <c s="31" t="s">
        <v>337</v>
      </c>
      <c s="31" t="s">
        <v>3503</v>
      </c>
      <c s="26" t="s">
        <v>53</v>
      </c>
      <c s="32" t="s">
        <v>3504</v>
      </c>
      <c s="33" t="s">
        <v>126</v>
      </c>
      <c s="34">
        <v>240</v>
      </c>
      <c s="35">
        <v>0</v>
      </c>
      <c s="36">
        <f>ROUND(ROUND(H117,2)*ROUND(G117,3),2)</f>
      </c>
      <c s="33" t="s">
        <v>906</v>
      </c>
      <c r="O117">
        <f>(I117*21)/100</f>
      </c>
      <c t="s">
        <v>26</v>
      </c>
    </row>
    <row r="118" spans="1:5" ht="12.75">
      <c r="A118" s="37" t="s">
        <v>57</v>
      </c>
      <c r="E118" s="38" t="s">
        <v>53</v>
      </c>
    </row>
    <row r="119" spans="1:5" ht="12.75">
      <c r="A119" s="39" t="s">
        <v>59</v>
      </c>
      <c r="E119" s="40" t="s">
        <v>1015</v>
      </c>
    </row>
    <row r="120" spans="1:5" ht="89.25">
      <c r="A120" t="s">
        <v>61</v>
      </c>
      <c r="E120" s="38" t="s">
        <v>954</v>
      </c>
    </row>
    <row r="121" spans="1:16" ht="25.5">
      <c r="A121" s="26" t="s">
        <v>51</v>
      </c>
      <c s="31" t="s">
        <v>343</v>
      </c>
      <c s="31" t="s">
        <v>965</v>
      </c>
      <c s="26" t="s">
        <v>53</v>
      </c>
      <c s="32" t="s">
        <v>966</v>
      </c>
      <c s="33" t="s">
        <v>72</v>
      </c>
      <c s="34">
        <v>16</v>
      </c>
      <c s="35">
        <v>0</v>
      </c>
      <c s="36">
        <f>ROUND(ROUND(H121,2)*ROUND(G121,3),2)</f>
      </c>
      <c s="33" t="s">
        <v>906</v>
      </c>
      <c r="O121">
        <f>(I121*21)/100</f>
      </c>
      <c t="s">
        <v>26</v>
      </c>
    </row>
    <row r="122" spans="1:5" ht="12.75">
      <c r="A122" s="37" t="s">
        <v>57</v>
      </c>
      <c r="E122" s="38" t="s">
        <v>53</v>
      </c>
    </row>
    <row r="123" spans="1:5" ht="12.75">
      <c r="A123" s="39" t="s">
        <v>59</v>
      </c>
      <c r="E123" s="40" t="s">
        <v>1015</v>
      </c>
    </row>
    <row r="124" spans="1:5" ht="102">
      <c r="A124" t="s">
        <v>61</v>
      </c>
      <c r="E124" s="38" t="s">
        <v>964</v>
      </c>
    </row>
    <row r="125" spans="1:16" ht="25.5">
      <c r="A125" s="26" t="s">
        <v>51</v>
      </c>
      <c s="31" t="s">
        <v>349</v>
      </c>
      <c s="31" t="s">
        <v>3505</v>
      </c>
      <c s="26" t="s">
        <v>53</v>
      </c>
      <c s="32" t="s">
        <v>3506</v>
      </c>
      <c s="33" t="s">
        <v>72</v>
      </c>
      <c s="34">
        <v>8</v>
      </c>
      <c s="35">
        <v>0</v>
      </c>
      <c s="36">
        <f>ROUND(ROUND(H125,2)*ROUND(G125,3),2)</f>
      </c>
      <c s="33" t="s">
        <v>906</v>
      </c>
      <c r="O125">
        <f>(I125*21)/100</f>
      </c>
      <c t="s">
        <v>26</v>
      </c>
    </row>
    <row r="126" spans="1:5" ht="12.75">
      <c r="A126" s="37" t="s">
        <v>57</v>
      </c>
      <c r="E126" s="38" t="s">
        <v>53</v>
      </c>
    </row>
    <row r="127" spans="1:5" ht="12.75">
      <c r="A127" s="39" t="s">
        <v>59</v>
      </c>
      <c r="E127" s="40" t="s">
        <v>1015</v>
      </c>
    </row>
    <row r="128" spans="1:5" ht="102">
      <c r="A128" t="s">
        <v>61</v>
      </c>
      <c r="E128" s="38" t="s">
        <v>964</v>
      </c>
    </row>
    <row r="129" spans="1:16" ht="25.5">
      <c r="A129" s="26" t="s">
        <v>51</v>
      </c>
      <c s="31" t="s">
        <v>355</v>
      </c>
      <c s="31" t="s">
        <v>3507</v>
      </c>
      <c s="26" t="s">
        <v>53</v>
      </c>
      <c s="32" t="s">
        <v>3508</v>
      </c>
      <c s="33" t="s">
        <v>72</v>
      </c>
      <c s="34">
        <v>64</v>
      </c>
      <c s="35">
        <v>0</v>
      </c>
      <c s="36">
        <f>ROUND(ROUND(H129,2)*ROUND(G129,3),2)</f>
      </c>
      <c s="33" t="s">
        <v>906</v>
      </c>
      <c r="O129">
        <f>(I129*21)/100</f>
      </c>
      <c t="s">
        <v>26</v>
      </c>
    </row>
    <row r="130" spans="1:5" ht="12.75">
      <c r="A130" s="37" t="s">
        <v>57</v>
      </c>
      <c r="E130" s="38" t="s">
        <v>53</v>
      </c>
    </row>
    <row r="131" spans="1:5" ht="12.75">
      <c r="A131" s="39" t="s">
        <v>59</v>
      </c>
      <c r="E131" s="40" t="s">
        <v>1040</v>
      </c>
    </row>
    <row r="132" spans="1:5" ht="102">
      <c r="A132" t="s">
        <v>61</v>
      </c>
      <c r="E132" s="38" t="s">
        <v>964</v>
      </c>
    </row>
    <row r="133" spans="1:16" ht="12.75">
      <c r="A133" s="26" t="s">
        <v>51</v>
      </c>
      <c s="31" t="s">
        <v>361</v>
      </c>
      <c s="31" t="s">
        <v>969</v>
      </c>
      <c s="26" t="s">
        <v>53</v>
      </c>
      <c s="32" t="s">
        <v>970</v>
      </c>
      <c s="33" t="s">
        <v>126</v>
      </c>
      <c s="34">
        <v>755</v>
      </c>
      <c s="35">
        <v>0</v>
      </c>
      <c s="36">
        <f>ROUND(ROUND(H133,2)*ROUND(G133,3),2)</f>
      </c>
      <c s="33" t="s">
        <v>906</v>
      </c>
      <c r="O133">
        <f>(I133*21)/100</f>
      </c>
      <c t="s">
        <v>26</v>
      </c>
    </row>
    <row r="134" spans="1:5" ht="12.75">
      <c r="A134" s="37" t="s">
        <v>57</v>
      </c>
      <c r="E134" s="38" t="s">
        <v>53</v>
      </c>
    </row>
    <row r="135" spans="1:5" ht="12.75">
      <c r="A135" s="39" t="s">
        <v>59</v>
      </c>
      <c r="E135" s="40" t="s">
        <v>1015</v>
      </c>
    </row>
    <row r="136" spans="1:5" ht="76.5">
      <c r="A136" t="s">
        <v>61</v>
      </c>
      <c r="E136" s="38" t="s">
        <v>3509</v>
      </c>
    </row>
    <row r="137" spans="1:16" ht="12.75">
      <c r="A137" s="26" t="s">
        <v>51</v>
      </c>
      <c s="31" t="s">
        <v>367</v>
      </c>
      <c s="31" t="s">
        <v>1152</v>
      </c>
      <c s="26" t="s">
        <v>53</v>
      </c>
      <c s="32" t="s">
        <v>1153</v>
      </c>
      <c s="33" t="s">
        <v>126</v>
      </c>
      <c s="34">
        <v>400</v>
      </c>
      <c s="35">
        <v>0</v>
      </c>
      <c s="36">
        <f>ROUND(ROUND(H137,2)*ROUND(G137,3),2)</f>
      </c>
      <c s="33" t="s">
        <v>906</v>
      </c>
      <c r="O137">
        <f>(I137*21)/100</f>
      </c>
      <c t="s">
        <v>26</v>
      </c>
    </row>
    <row r="138" spans="1:5" ht="12.75">
      <c r="A138" s="37" t="s">
        <v>57</v>
      </c>
      <c r="E138" s="38" t="s">
        <v>53</v>
      </c>
    </row>
    <row r="139" spans="1:5" ht="12.75">
      <c r="A139" s="39" t="s">
        <v>59</v>
      </c>
      <c r="E139" s="40" t="s">
        <v>1040</v>
      </c>
    </row>
    <row r="140" spans="1:5" ht="114.75">
      <c r="A140" t="s">
        <v>61</v>
      </c>
      <c r="E140" s="38" t="s">
        <v>1109</v>
      </c>
    </row>
    <row r="141" spans="1:16" ht="12.75">
      <c r="A141" s="26" t="s">
        <v>51</v>
      </c>
      <c s="31" t="s">
        <v>373</v>
      </c>
      <c s="31" t="s">
        <v>1110</v>
      </c>
      <c s="26" t="s">
        <v>53</v>
      </c>
      <c s="32" t="s">
        <v>976</v>
      </c>
      <c s="33" t="s">
        <v>290</v>
      </c>
      <c s="34">
        <v>30</v>
      </c>
      <c s="35">
        <v>0</v>
      </c>
      <c s="36">
        <f>ROUND(ROUND(H141,2)*ROUND(G141,3),2)</f>
      </c>
      <c s="33" t="s">
        <v>906</v>
      </c>
      <c r="O141">
        <f>(I141*21)/100</f>
      </c>
      <c t="s">
        <v>26</v>
      </c>
    </row>
    <row r="142" spans="1:5" ht="12.75">
      <c r="A142" s="37" t="s">
        <v>57</v>
      </c>
      <c r="E142" s="38" t="s">
        <v>53</v>
      </c>
    </row>
    <row r="143" spans="1:5" ht="12.75">
      <c r="A143" s="39" t="s">
        <v>59</v>
      </c>
      <c r="E143" s="40" t="s">
        <v>1040</v>
      </c>
    </row>
    <row r="144" spans="1:5" ht="127.5">
      <c r="A144" t="s">
        <v>61</v>
      </c>
      <c r="E144" s="38" t="s">
        <v>977</v>
      </c>
    </row>
    <row r="145" spans="1:16" ht="12.75">
      <c r="A145" s="26" t="s">
        <v>51</v>
      </c>
      <c s="31" t="s">
        <v>379</v>
      </c>
      <c s="31" t="s">
        <v>3510</v>
      </c>
      <c s="26" t="s">
        <v>53</v>
      </c>
      <c s="32" t="s">
        <v>3511</v>
      </c>
      <c s="33" t="s">
        <v>72</v>
      </c>
      <c s="34">
        <v>20</v>
      </c>
      <c s="35">
        <v>0</v>
      </c>
      <c s="36">
        <f>ROUND(ROUND(H145,2)*ROUND(G145,3),2)</f>
      </c>
      <c s="33" t="s">
        <v>906</v>
      </c>
      <c r="O145">
        <f>(I145*21)/100</f>
      </c>
      <c t="s">
        <v>26</v>
      </c>
    </row>
    <row r="146" spans="1:5" ht="12.75">
      <c r="A146" s="37" t="s">
        <v>57</v>
      </c>
      <c r="E146" s="38" t="s">
        <v>53</v>
      </c>
    </row>
    <row r="147" spans="1:5" ht="12.75">
      <c r="A147" s="39" t="s">
        <v>59</v>
      </c>
      <c r="E147" s="40" t="s">
        <v>1015</v>
      </c>
    </row>
    <row r="148" spans="1:5" ht="114.75">
      <c r="A148" t="s">
        <v>61</v>
      </c>
      <c r="E148" s="38" t="s">
        <v>1183</v>
      </c>
    </row>
    <row r="149" spans="1:16" ht="25.5">
      <c r="A149" s="26" t="s">
        <v>51</v>
      </c>
      <c s="31" t="s">
        <v>383</v>
      </c>
      <c s="31" t="s">
        <v>981</v>
      </c>
      <c s="26" t="s">
        <v>53</v>
      </c>
      <c s="32" t="s">
        <v>982</v>
      </c>
      <c s="33" t="s">
        <v>72</v>
      </c>
      <c s="34">
        <v>1</v>
      </c>
      <c s="35">
        <v>0</v>
      </c>
      <c s="36">
        <f>ROUND(ROUND(H149,2)*ROUND(G149,3),2)</f>
      </c>
      <c s="33" t="s">
        <v>906</v>
      </c>
      <c r="O149">
        <f>(I149*21)/100</f>
      </c>
      <c t="s">
        <v>26</v>
      </c>
    </row>
    <row r="150" spans="1:5" ht="12.75">
      <c r="A150" s="37" t="s">
        <v>57</v>
      </c>
      <c r="E150" s="38" t="s">
        <v>53</v>
      </c>
    </row>
    <row r="151" spans="1:5" ht="12.75">
      <c r="A151" s="39" t="s">
        <v>59</v>
      </c>
      <c r="E151" s="40" t="s">
        <v>1015</v>
      </c>
    </row>
    <row r="152" spans="1:5" ht="114.75">
      <c r="A152" t="s">
        <v>61</v>
      </c>
      <c r="E152" s="38" t="s">
        <v>1111</v>
      </c>
    </row>
    <row r="153" spans="1:16" ht="38.25">
      <c r="A153" s="26" t="s">
        <v>51</v>
      </c>
      <c s="31" t="s">
        <v>389</v>
      </c>
      <c s="31" t="s">
        <v>984</v>
      </c>
      <c s="26" t="s">
        <v>53</v>
      </c>
      <c s="32" t="s">
        <v>985</v>
      </c>
      <c s="33" t="s">
        <v>72</v>
      </c>
      <c s="34">
        <v>3</v>
      </c>
      <c s="35">
        <v>0</v>
      </c>
      <c s="36">
        <f>ROUND(ROUND(H153,2)*ROUND(G153,3),2)</f>
      </c>
      <c s="33" t="s">
        <v>906</v>
      </c>
      <c r="O153">
        <f>(I153*21)/100</f>
      </c>
      <c t="s">
        <v>26</v>
      </c>
    </row>
    <row r="154" spans="1:5" ht="12.75">
      <c r="A154" s="37" t="s">
        <v>57</v>
      </c>
      <c r="E154" s="38" t="s">
        <v>53</v>
      </c>
    </row>
    <row r="155" spans="1:5" ht="12.75">
      <c r="A155" s="39" t="s">
        <v>59</v>
      </c>
      <c r="E155" s="40" t="s">
        <v>1015</v>
      </c>
    </row>
    <row r="156" spans="1:5" ht="114.75">
      <c r="A156" t="s">
        <v>61</v>
      </c>
      <c r="E156" s="38" t="s">
        <v>1111</v>
      </c>
    </row>
    <row r="157" spans="1:16" ht="25.5">
      <c r="A157" s="26" t="s">
        <v>51</v>
      </c>
      <c s="31" t="s">
        <v>395</v>
      </c>
      <c s="31" t="s">
        <v>986</v>
      </c>
      <c s="26" t="s">
        <v>53</v>
      </c>
      <c s="32" t="s">
        <v>987</v>
      </c>
      <c s="33" t="s">
        <v>72</v>
      </c>
      <c s="34">
        <v>1</v>
      </c>
      <c s="35">
        <v>0</v>
      </c>
      <c s="36">
        <f>ROUND(ROUND(H157,2)*ROUND(G157,3),2)</f>
      </c>
      <c s="33" t="s">
        <v>906</v>
      </c>
      <c r="O157">
        <f>(I157*21)/100</f>
      </c>
      <c t="s">
        <v>26</v>
      </c>
    </row>
    <row r="158" spans="1:5" ht="12.75">
      <c r="A158" s="37" t="s">
        <v>57</v>
      </c>
      <c r="E158" s="38" t="s">
        <v>53</v>
      </c>
    </row>
    <row r="159" spans="1:5" ht="12.75">
      <c r="A159" s="39" t="s">
        <v>59</v>
      </c>
      <c r="E159" s="40" t="s">
        <v>1015</v>
      </c>
    </row>
    <row r="160" spans="1:5" ht="89.25">
      <c r="A160" t="s">
        <v>61</v>
      </c>
      <c r="E160" s="38" t="s">
        <v>1112</v>
      </c>
    </row>
    <row r="161" spans="1:16" ht="12.75">
      <c r="A161" s="26" t="s">
        <v>51</v>
      </c>
      <c s="31" t="s">
        <v>400</v>
      </c>
      <c s="31" t="s">
        <v>989</v>
      </c>
      <c s="26" t="s">
        <v>53</v>
      </c>
      <c s="32" t="s">
        <v>990</v>
      </c>
      <c s="33" t="s">
        <v>72</v>
      </c>
      <c s="34">
        <v>8</v>
      </c>
      <c s="35">
        <v>0</v>
      </c>
      <c s="36">
        <f>ROUND(ROUND(H161,2)*ROUND(G161,3),2)</f>
      </c>
      <c s="33" t="s">
        <v>906</v>
      </c>
      <c r="O161">
        <f>(I161*21)/100</f>
      </c>
      <c t="s">
        <v>26</v>
      </c>
    </row>
    <row r="162" spans="1:5" ht="12.75">
      <c r="A162" s="37" t="s">
        <v>57</v>
      </c>
      <c r="E162" s="38" t="s">
        <v>53</v>
      </c>
    </row>
    <row r="163" spans="1:5" ht="12.75">
      <c r="A163" s="39" t="s">
        <v>59</v>
      </c>
      <c r="E163" s="40" t="s">
        <v>1015</v>
      </c>
    </row>
    <row r="164" spans="1:5" ht="76.5">
      <c r="A164" t="s">
        <v>61</v>
      </c>
      <c r="E164" s="38" t="s">
        <v>991</v>
      </c>
    </row>
    <row r="165" spans="1:16" ht="12.75">
      <c r="A165" s="26" t="s">
        <v>51</v>
      </c>
      <c s="31" t="s">
        <v>406</v>
      </c>
      <c s="31" t="s">
        <v>3512</v>
      </c>
      <c s="26" t="s">
        <v>53</v>
      </c>
      <c s="32" t="s">
        <v>3513</v>
      </c>
      <c s="33" t="s">
        <v>72</v>
      </c>
      <c s="34">
        <v>4</v>
      </c>
      <c s="35">
        <v>0</v>
      </c>
      <c s="36">
        <f>ROUND(ROUND(H165,2)*ROUND(G165,3),2)</f>
      </c>
      <c s="33" t="s">
        <v>906</v>
      </c>
      <c r="O165">
        <f>(I165*21)/100</f>
      </c>
      <c t="s">
        <v>26</v>
      </c>
    </row>
    <row r="166" spans="1:5" ht="12.75">
      <c r="A166" s="37" t="s">
        <v>57</v>
      </c>
      <c r="E166" s="38" t="s">
        <v>53</v>
      </c>
    </row>
    <row r="167" spans="1:5" ht="12.75">
      <c r="A167" s="39" t="s">
        <v>59</v>
      </c>
      <c r="E167" s="40" t="s">
        <v>1015</v>
      </c>
    </row>
    <row r="168" spans="1:5" ht="76.5">
      <c r="A168" t="s">
        <v>61</v>
      </c>
      <c r="E168" s="38" t="s">
        <v>991</v>
      </c>
    </row>
    <row r="169" spans="1:16" ht="12.75">
      <c r="A169" s="26" t="s">
        <v>51</v>
      </c>
      <c s="31" t="s">
        <v>412</v>
      </c>
      <c s="31" t="s">
        <v>3514</v>
      </c>
      <c s="26" t="s">
        <v>53</v>
      </c>
      <c s="32" t="s">
        <v>3515</v>
      </c>
      <c s="33" t="s">
        <v>72</v>
      </c>
      <c s="34">
        <v>32</v>
      </c>
      <c s="35">
        <v>0</v>
      </c>
      <c s="36">
        <f>ROUND(ROUND(H169,2)*ROUND(G169,3),2)</f>
      </c>
      <c s="33" t="s">
        <v>906</v>
      </c>
      <c r="O169">
        <f>(I169*21)/100</f>
      </c>
      <c t="s">
        <v>26</v>
      </c>
    </row>
    <row r="170" spans="1:5" ht="12.75">
      <c r="A170" s="37" t="s">
        <v>57</v>
      </c>
      <c r="E170" s="38" t="s">
        <v>53</v>
      </c>
    </row>
    <row r="171" spans="1:5" ht="12.75">
      <c r="A171" s="39" t="s">
        <v>59</v>
      </c>
      <c r="E171" s="40" t="s">
        <v>1040</v>
      </c>
    </row>
    <row r="172" spans="1:5" ht="76.5">
      <c r="A172" t="s">
        <v>61</v>
      </c>
      <c r="E172" s="38" t="s">
        <v>991</v>
      </c>
    </row>
    <row r="173" spans="1:16" ht="12.75">
      <c r="A173" s="26" t="s">
        <v>51</v>
      </c>
      <c s="31" t="s">
        <v>417</v>
      </c>
      <c s="31" t="s">
        <v>1113</v>
      </c>
      <c s="26" t="s">
        <v>53</v>
      </c>
      <c s="32" t="s">
        <v>1114</v>
      </c>
      <c s="33" t="s">
        <v>72</v>
      </c>
      <c s="34">
        <v>4</v>
      </c>
      <c s="35">
        <v>0</v>
      </c>
      <c s="36">
        <f>ROUND(ROUND(H173,2)*ROUND(G173,3),2)</f>
      </c>
      <c s="33" t="s">
        <v>906</v>
      </c>
      <c r="O173">
        <f>(I173*21)/100</f>
      </c>
      <c t="s">
        <v>26</v>
      </c>
    </row>
    <row r="174" spans="1:5" ht="12.75">
      <c r="A174" s="37" t="s">
        <v>57</v>
      </c>
      <c r="E174" s="38" t="s">
        <v>53</v>
      </c>
    </row>
    <row r="175" spans="1:5" ht="12.75">
      <c r="A175" s="39" t="s">
        <v>59</v>
      </c>
      <c r="E175" s="40" t="s">
        <v>1015</v>
      </c>
    </row>
    <row r="176" spans="1:5" ht="76.5">
      <c r="A176" t="s">
        <v>61</v>
      </c>
      <c r="E176" s="38" t="s">
        <v>991</v>
      </c>
    </row>
    <row r="177" spans="1:16" ht="25.5">
      <c r="A177" s="26" t="s">
        <v>51</v>
      </c>
      <c s="31" t="s">
        <v>423</v>
      </c>
      <c s="31" t="s">
        <v>1115</v>
      </c>
      <c s="26" t="s">
        <v>53</v>
      </c>
      <c s="32" t="s">
        <v>1116</v>
      </c>
      <c s="33" t="s">
        <v>72</v>
      </c>
      <c s="34">
        <v>4</v>
      </c>
      <c s="35">
        <v>0</v>
      </c>
      <c s="36">
        <f>ROUND(ROUND(H177,2)*ROUND(G177,3),2)</f>
      </c>
      <c s="33" t="s">
        <v>906</v>
      </c>
      <c r="O177">
        <f>(I177*21)/100</f>
      </c>
      <c t="s">
        <v>26</v>
      </c>
    </row>
    <row r="178" spans="1:5" ht="12.75">
      <c r="A178" s="37" t="s">
        <v>57</v>
      </c>
      <c r="E178" s="38" t="s">
        <v>53</v>
      </c>
    </row>
    <row r="179" spans="1:5" ht="12.75">
      <c r="A179" s="39" t="s">
        <v>59</v>
      </c>
      <c r="E179" s="40" t="s">
        <v>1015</v>
      </c>
    </row>
    <row r="180" spans="1:5" ht="76.5">
      <c r="A180" t="s">
        <v>61</v>
      </c>
      <c r="E180" s="38" t="s">
        <v>991</v>
      </c>
    </row>
    <row r="181" spans="1:16" ht="12.75">
      <c r="A181" s="26" t="s">
        <v>51</v>
      </c>
      <c s="31" t="s">
        <v>429</v>
      </c>
      <c s="31" t="s">
        <v>992</v>
      </c>
      <c s="26" t="s">
        <v>53</v>
      </c>
      <c s="32" t="s">
        <v>993</v>
      </c>
      <c s="33" t="s">
        <v>629</v>
      </c>
      <c s="34">
        <v>120</v>
      </c>
      <c s="35">
        <v>0</v>
      </c>
      <c s="36">
        <f>ROUND(ROUND(H181,2)*ROUND(G181,3),2)</f>
      </c>
      <c s="33" t="s">
        <v>906</v>
      </c>
      <c r="O181">
        <f>(I181*21)/100</f>
      </c>
      <c t="s">
        <v>26</v>
      </c>
    </row>
    <row r="182" spans="1:5" ht="12.75">
      <c r="A182" s="37" t="s">
        <v>57</v>
      </c>
      <c r="E182" s="38" t="s">
        <v>53</v>
      </c>
    </row>
    <row r="183" spans="1:5" ht="12.75">
      <c r="A183" s="39" t="s">
        <v>59</v>
      </c>
      <c r="E183" s="40" t="s">
        <v>1015</v>
      </c>
    </row>
    <row r="184" spans="1:5" ht="89.25">
      <c r="A184" t="s">
        <v>61</v>
      </c>
      <c r="E184" s="38" t="s">
        <v>1117</v>
      </c>
    </row>
    <row r="185" spans="1:16" ht="12.75">
      <c r="A185" s="26" t="s">
        <v>51</v>
      </c>
      <c s="31" t="s">
        <v>435</v>
      </c>
      <c s="31" t="s">
        <v>1076</v>
      </c>
      <c s="26" t="s">
        <v>53</v>
      </c>
      <c s="32" t="s">
        <v>1077</v>
      </c>
      <c s="33" t="s">
        <v>629</v>
      </c>
      <c s="34">
        <v>80</v>
      </c>
      <c s="35">
        <v>0</v>
      </c>
      <c s="36">
        <f>ROUND(ROUND(H185,2)*ROUND(G185,3),2)</f>
      </c>
      <c s="33" t="s">
        <v>906</v>
      </c>
      <c r="O185">
        <f>(I185*21)/100</f>
      </c>
      <c t="s">
        <v>26</v>
      </c>
    </row>
    <row r="186" spans="1:5" ht="12.75">
      <c r="A186" s="37" t="s">
        <v>57</v>
      </c>
      <c r="E186" s="38" t="s">
        <v>53</v>
      </c>
    </row>
    <row r="187" spans="1:5" ht="12.75">
      <c r="A187" s="39" t="s">
        <v>59</v>
      </c>
      <c r="E187" s="40" t="s">
        <v>1040</v>
      </c>
    </row>
    <row r="188" spans="1:5" ht="102">
      <c r="A188" t="s">
        <v>61</v>
      </c>
      <c r="E188" s="38" t="s">
        <v>1078</v>
      </c>
    </row>
    <row r="189" spans="1:16" ht="12.75">
      <c r="A189" s="26" t="s">
        <v>51</v>
      </c>
      <c s="31" t="s">
        <v>437</v>
      </c>
      <c s="31" t="s">
        <v>998</v>
      </c>
      <c s="26" t="s">
        <v>53</v>
      </c>
      <c s="32" t="s">
        <v>999</v>
      </c>
      <c s="33" t="s">
        <v>629</v>
      </c>
      <c s="34">
        <v>120</v>
      </c>
      <c s="35">
        <v>0</v>
      </c>
      <c s="36">
        <f>ROUND(ROUND(H189,2)*ROUND(G189,3),2)</f>
      </c>
      <c s="33" t="s">
        <v>906</v>
      </c>
      <c r="O189">
        <f>(I189*21)/100</f>
      </c>
      <c t="s">
        <v>26</v>
      </c>
    </row>
    <row r="190" spans="1:5" ht="12.75">
      <c r="A190" s="37" t="s">
        <v>57</v>
      </c>
      <c r="E190" s="38" t="s">
        <v>53</v>
      </c>
    </row>
    <row r="191" spans="1:5" ht="12.75">
      <c r="A191" s="39" t="s">
        <v>59</v>
      </c>
      <c r="E191" s="40" t="s">
        <v>1040</v>
      </c>
    </row>
    <row r="192" spans="1:5" ht="89.25">
      <c r="A192" t="s">
        <v>61</v>
      </c>
      <c r="E192" s="38" t="s">
        <v>3516</v>
      </c>
    </row>
    <row r="193" spans="1:16" ht="12.75">
      <c r="A193" s="26" t="s">
        <v>51</v>
      </c>
      <c s="31" t="s">
        <v>443</v>
      </c>
      <c s="31" t="s">
        <v>1001</v>
      </c>
      <c s="26" t="s">
        <v>53</v>
      </c>
      <c s="32" t="s">
        <v>1005</v>
      </c>
      <c s="33" t="s">
        <v>72</v>
      </c>
      <c s="34">
        <v>20</v>
      </c>
      <c s="35">
        <v>0</v>
      </c>
      <c s="36">
        <f>ROUND(ROUND(H193,2)*ROUND(G193,3),2)</f>
      </c>
      <c s="33"/>
      <c r="O193">
        <f>(I193*21)/100</f>
      </c>
      <c t="s">
        <v>26</v>
      </c>
    </row>
    <row r="194" spans="1:5" ht="12.75">
      <c r="A194" s="37" t="s">
        <v>57</v>
      </c>
      <c r="E194" s="38" t="s">
        <v>53</v>
      </c>
    </row>
    <row r="195" spans="1:5" ht="12.75">
      <c r="A195" s="39" t="s">
        <v>59</v>
      </c>
      <c r="E195" s="40" t="s">
        <v>907</v>
      </c>
    </row>
    <row r="196" spans="1:5" ht="89.25">
      <c r="A196" t="s">
        <v>61</v>
      </c>
      <c r="E196" s="38" t="s">
        <v>1006</v>
      </c>
    </row>
    <row r="197" spans="1:16" ht="25.5">
      <c r="A197" s="26" t="s">
        <v>51</v>
      </c>
      <c s="31" t="s">
        <v>447</v>
      </c>
      <c s="31" t="s">
        <v>1004</v>
      </c>
      <c s="26" t="s">
        <v>53</v>
      </c>
      <c s="32" t="s">
        <v>1014</v>
      </c>
      <c s="33" t="s">
        <v>72</v>
      </c>
      <c s="34">
        <v>68</v>
      </c>
      <c s="35">
        <v>0</v>
      </c>
      <c s="36">
        <f>ROUND(ROUND(H197,2)*ROUND(G197,3),2)</f>
      </c>
      <c s="33"/>
      <c r="O197">
        <f>(I197*21)/100</f>
      </c>
      <c t="s">
        <v>26</v>
      </c>
    </row>
    <row r="198" spans="1:5" ht="12.75">
      <c r="A198" s="37" t="s">
        <v>57</v>
      </c>
      <c r="E198" s="38" t="s">
        <v>53</v>
      </c>
    </row>
    <row r="199" spans="1:5" ht="12.75">
      <c r="A199" s="39" t="s">
        <v>59</v>
      </c>
      <c r="E199" s="40" t="s">
        <v>1015</v>
      </c>
    </row>
    <row r="200" spans="1:5" ht="102">
      <c r="A200" t="s">
        <v>61</v>
      </c>
      <c r="E200" s="38" t="s">
        <v>1016</v>
      </c>
    </row>
    <row r="201" spans="1:18" ht="12.75" customHeight="1">
      <c r="A201" s="6" t="s">
        <v>49</v>
      </c>
      <c s="6"/>
      <c s="42" t="s">
        <v>117</v>
      </c>
      <c s="6"/>
      <c s="29" t="s">
        <v>200</v>
      </c>
      <c s="6"/>
      <c s="6"/>
      <c s="6"/>
      <c s="43">
        <f>0+Q201</f>
      </c>
      <c s="6"/>
      <c r="O201">
        <f>0+R201</f>
      </c>
      <c r="Q201">
        <f>0+I202</f>
      </c>
      <c>
        <f>0+O202</f>
      </c>
    </row>
    <row r="202" spans="1:16" ht="12.75">
      <c r="A202" s="26" t="s">
        <v>51</v>
      </c>
      <c s="31" t="s">
        <v>453</v>
      </c>
      <c s="31" t="s">
        <v>1032</v>
      </c>
      <c s="26" t="s">
        <v>53</v>
      </c>
      <c s="32" t="s">
        <v>1033</v>
      </c>
      <c s="33" t="s">
        <v>113</v>
      </c>
      <c s="34">
        <v>18</v>
      </c>
      <c s="35">
        <v>0</v>
      </c>
      <c s="36">
        <f>ROUND(ROUND(H202,2)*ROUND(G202,3),2)</f>
      </c>
      <c s="33" t="s">
        <v>906</v>
      </c>
      <c r="O202">
        <f>(I202*21)/100</f>
      </c>
      <c t="s">
        <v>26</v>
      </c>
    </row>
    <row r="203" spans="1:5" ht="12.75">
      <c r="A203" s="37" t="s">
        <v>57</v>
      </c>
      <c r="E203" s="38" t="s">
        <v>53</v>
      </c>
    </row>
    <row r="204" spans="1:5" ht="12.75">
      <c r="A204" s="39" t="s">
        <v>59</v>
      </c>
      <c r="E204" s="40" t="s">
        <v>1015</v>
      </c>
    </row>
    <row r="205" spans="1:5" ht="369.75">
      <c r="A205" t="s">
        <v>61</v>
      </c>
      <c r="E205" s="38" t="s">
        <v>3517</v>
      </c>
    </row>
    <row r="206" spans="1:18" ht="12.75" customHeight="1">
      <c r="A206" s="6" t="s">
        <v>49</v>
      </c>
      <c s="6"/>
      <c s="42" t="s">
        <v>43</v>
      </c>
      <c s="6"/>
      <c s="29" t="s">
        <v>123</v>
      </c>
      <c s="6"/>
      <c s="6"/>
      <c s="6"/>
      <c s="43">
        <f>0+Q206</f>
      </c>
      <c s="6"/>
      <c r="O206">
        <f>0+R206</f>
      </c>
      <c r="Q206">
        <f>0+I207</f>
      </c>
      <c>
        <f>0+O207</f>
      </c>
    </row>
    <row r="207" spans="1:16" ht="12.75">
      <c r="A207" s="26" t="s">
        <v>51</v>
      </c>
      <c s="31" t="s">
        <v>459</v>
      </c>
      <c s="31" t="s">
        <v>1035</v>
      </c>
      <c s="26" t="s">
        <v>53</v>
      </c>
      <c s="32" t="s">
        <v>1036</v>
      </c>
      <c s="33" t="s">
        <v>113</v>
      </c>
      <c s="34">
        <v>1</v>
      </c>
      <c s="35">
        <v>0</v>
      </c>
      <c s="36">
        <f>ROUND(ROUND(H207,2)*ROUND(G207,3),2)</f>
      </c>
      <c s="33" t="s">
        <v>906</v>
      </c>
      <c r="O207">
        <f>(I207*21)/100</f>
      </c>
      <c t="s">
        <v>26</v>
      </c>
    </row>
    <row r="208" spans="1:5" ht="12.75">
      <c r="A208" s="37" t="s">
        <v>57</v>
      </c>
      <c r="E208" s="38" t="s">
        <v>53</v>
      </c>
    </row>
    <row r="209" spans="1:5" ht="12.75">
      <c r="A209" s="39" t="s">
        <v>59</v>
      </c>
      <c r="E209" s="40" t="s">
        <v>1040</v>
      </c>
    </row>
    <row r="210" spans="1:5" ht="102">
      <c r="A210" t="s">
        <v>61</v>
      </c>
      <c r="E210" s="38" t="s">
        <v>1037</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29.xml><?xml version="1.0" encoding="utf-8"?>
<worksheet xmlns="http://schemas.openxmlformats.org/spreadsheetml/2006/main" xmlns:r="http://schemas.openxmlformats.org/officeDocument/2006/relationships">
  <sheetPr>
    <pageSetUpPr fitToPage="1"/>
  </sheetPr>
  <dimension ref="A1:R134"/>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0+O8+O121+O130</f>
      </c>
      <c t="s">
        <v>25</v>
      </c>
    </row>
    <row r="3" spans="1:16" ht="15" customHeight="1">
      <c r="A3" t="s">
        <v>11</v>
      </c>
      <c s="12" t="s">
        <v>13</v>
      </c>
      <c s="13" t="s">
        <v>14</v>
      </c>
      <c s="1"/>
      <c s="14" t="s">
        <v>15</v>
      </c>
      <c s="1"/>
      <c s="9"/>
      <c s="8" t="s">
        <v>3518</v>
      </c>
      <c s="44">
        <f>0+I8+I121+I130</f>
      </c>
      <c s="10"/>
      <c r="O3" t="s">
        <v>22</v>
      </c>
      <c t="s">
        <v>26</v>
      </c>
    </row>
    <row r="4" spans="1:16" ht="15" customHeight="1">
      <c r="A4" t="s">
        <v>16</v>
      </c>
      <c s="16" t="s">
        <v>21</v>
      </c>
      <c s="17" t="s">
        <v>3518</v>
      </c>
      <c s="6"/>
      <c s="18" t="s">
        <v>3519</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0+I9+I13+I17+I21+I25+I29+I33+I37+I41+I45+I49+I53+I57+I61+I65+I69+I73+I77+I81+I85+I89+I93+I97+I101+I105+I109+I113+I117</f>
      </c>
      <c>
        <f>0+O9+O13+O17+O21+O25+O29+O33+O37+O41+O45+O49+O53+O57+O61+O65+O69+O73+O77+O81+O85+O89+O93+O97+O101+O105+O109+O113+O117</f>
      </c>
    </row>
    <row r="9" spans="1:16" ht="12.75">
      <c r="A9" s="26" t="s">
        <v>51</v>
      </c>
      <c s="31" t="s">
        <v>32</v>
      </c>
      <c s="31" t="s">
        <v>3520</v>
      </c>
      <c s="26" t="s">
        <v>93</v>
      </c>
      <c s="32" t="s">
        <v>3521</v>
      </c>
      <c s="33" t="s">
        <v>1767</v>
      </c>
      <c s="34">
        <v>1</v>
      </c>
      <c s="35">
        <v>0</v>
      </c>
      <c s="36">
        <f>ROUND(ROUND(H9,2)*ROUND(G9,3),2)</f>
      </c>
      <c s="33" t="s">
        <v>56</v>
      </c>
      <c r="O9">
        <f>(I9*21)/100</f>
      </c>
      <c t="s">
        <v>26</v>
      </c>
    </row>
    <row r="10" spans="1:5" ht="38.25">
      <c r="A10" s="37" t="s">
        <v>57</v>
      </c>
      <c r="E10" s="38" t="s">
        <v>3522</v>
      </c>
    </row>
    <row r="11" spans="1:5" ht="12.75">
      <c r="A11" s="39" t="s">
        <v>59</v>
      </c>
      <c r="E11" s="40" t="s">
        <v>254</v>
      </c>
    </row>
    <row r="12" spans="1:5" ht="51">
      <c r="A12" t="s">
        <v>61</v>
      </c>
      <c r="E12" s="38" t="s">
        <v>3523</v>
      </c>
    </row>
    <row r="13" spans="1:16" ht="12.75">
      <c r="A13" s="26" t="s">
        <v>51</v>
      </c>
      <c s="31" t="s">
        <v>26</v>
      </c>
      <c s="31" t="s">
        <v>3524</v>
      </c>
      <c s="26" t="s">
        <v>93</v>
      </c>
      <c s="32" t="s">
        <v>3525</v>
      </c>
      <c s="33" t="s">
        <v>1767</v>
      </c>
      <c s="34">
        <v>1</v>
      </c>
      <c s="35">
        <v>0</v>
      </c>
      <c s="36">
        <f>ROUND(ROUND(H13,2)*ROUND(G13,3),2)</f>
      </c>
      <c s="33" t="s">
        <v>56</v>
      </c>
      <c r="O13">
        <f>(I13*21)/100</f>
      </c>
      <c t="s">
        <v>26</v>
      </c>
    </row>
    <row r="14" spans="1:5" ht="51">
      <c r="A14" s="37" t="s">
        <v>57</v>
      </c>
      <c r="E14" s="38" t="s">
        <v>3526</v>
      </c>
    </row>
    <row r="15" spans="1:5" ht="12.75">
      <c r="A15" s="39" t="s">
        <v>59</v>
      </c>
      <c r="E15" s="40" t="s">
        <v>254</v>
      </c>
    </row>
    <row r="16" spans="1:5" ht="51">
      <c r="A16" t="s">
        <v>61</v>
      </c>
      <c r="E16" s="38" t="s">
        <v>3527</v>
      </c>
    </row>
    <row r="17" spans="1:16" ht="12.75">
      <c r="A17" s="26" t="s">
        <v>51</v>
      </c>
      <c s="31" t="s">
        <v>25</v>
      </c>
      <c s="31" t="s">
        <v>3528</v>
      </c>
      <c s="26" t="s">
        <v>93</v>
      </c>
      <c s="32" t="s">
        <v>3529</v>
      </c>
      <c s="33" t="s">
        <v>1767</v>
      </c>
      <c s="34">
        <v>1</v>
      </c>
      <c s="35">
        <v>0</v>
      </c>
      <c s="36">
        <f>ROUND(ROUND(H17,2)*ROUND(G17,3),2)</f>
      </c>
      <c s="33" t="s">
        <v>56</v>
      </c>
      <c r="O17">
        <f>(I17*21)/100</f>
      </c>
      <c t="s">
        <v>26</v>
      </c>
    </row>
    <row r="18" spans="1:5" ht="63.75">
      <c r="A18" s="37" t="s">
        <v>57</v>
      </c>
      <c r="E18" s="38" t="s">
        <v>3530</v>
      </c>
    </row>
    <row r="19" spans="1:5" ht="12.75">
      <c r="A19" s="39" t="s">
        <v>59</v>
      </c>
      <c r="E19" s="40" t="s">
        <v>254</v>
      </c>
    </row>
    <row r="20" spans="1:5" ht="51">
      <c r="A20" t="s">
        <v>61</v>
      </c>
      <c r="E20" s="38" t="s">
        <v>3531</v>
      </c>
    </row>
    <row r="21" spans="1:16" ht="12.75">
      <c r="A21" s="26" t="s">
        <v>51</v>
      </c>
      <c s="31" t="s">
        <v>36</v>
      </c>
      <c s="31" t="s">
        <v>3532</v>
      </c>
      <c s="26" t="s">
        <v>93</v>
      </c>
      <c s="32" t="s">
        <v>3533</v>
      </c>
      <c s="33" t="s">
        <v>1767</v>
      </c>
      <c s="34">
        <v>1</v>
      </c>
      <c s="35">
        <v>0</v>
      </c>
      <c s="36">
        <f>ROUND(ROUND(H21,2)*ROUND(G21,3),2)</f>
      </c>
      <c s="33" t="s">
        <v>56</v>
      </c>
      <c r="O21">
        <f>(I21*21)/100</f>
      </c>
      <c t="s">
        <v>26</v>
      </c>
    </row>
    <row r="22" spans="1:5" ht="38.25">
      <c r="A22" s="37" t="s">
        <v>57</v>
      </c>
      <c r="E22" s="38" t="s">
        <v>3534</v>
      </c>
    </row>
    <row r="23" spans="1:5" ht="12.75">
      <c r="A23" s="39" t="s">
        <v>59</v>
      </c>
      <c r="E23" s="40" t="s">
        <v>254</v>
      </c>
    </row>
    <row r="24" spans="1:5" ht="51">
      <c r="A24" t="s">
        <v>61</v>
      </c>
      <c r="E24" s="38" t="s">
        <v>255</v>
      </c>
    </row>
    <row r="25" spans="1:16" ht="12.75">
      <c r="A25" s="26" t="s">
        <v>51</v>
      </c>
      <c s="31" t="s">
        <v>38</v>
      </c>
      <c s="31" t="s">
        <v>3532</v>
      </c>
      <c s="26" t="s">
        <v>149</v>
      </c>
      <c s="32" t="s">
        <v>3533</v>
      </c>
      <c s="33" t="s">
        <v>1767</v>
      </c>
      <c s="34">
        <v>1</v>
      </c>
      <c s="35">
        <v>0</v>
      </c>
      <c s="36">
        <f>ROUND(ROUND(H25,2)*ROUND(G25,3),2)</f>
      </c>
      <c s="33" t="s">
        <v>56</v>
      </c>
      <c r="O25">
        <f>(I25*21)/100</f>
      </c>
      <c t="s">
        <v>26</v>
      </c>
    </row>
    <row r="26" spans="1:5" ht="38.25">
      <c r="A26" s="37" t="s">
        <v>57</v>
      </c>
      <c r="E26" s="38" t="s">
        <v>3535</v>
      </c>
    </row>
    <row r="27" spans="1:5" ht="12.75">
      <c r="A27" s="39" t="s">
        <v>59</v>
      </c>
      <c r="E27" s="40" t="s">
        <v>254</v>
      </c>
    </row>
    <row r="28" spans="1:5" ht="51">
      <c r="A28" t="s">
        <v>61</v>
      </c>
      <c r="E28" s="38" t="s">
        <v>255</v>
      </c>
    </row>
    <row r="29" spans="1:16" ht="12.75">
      <c r="A29" s="26" t="s">
        <v>51</v>
      </c>
      <c s="31" t="s">
        <v>40</v>
      </c>
      <c s="31" t="s">
        <v>1206</v>
      </c>
      <c s="26" t="s">
        <v>93</v>
      </c>
      <c s="32" t="s">
        <v>1207</v>
      </c>
      <c s="33" t="s">
        <v>1767</v>
      </c>
      <c s="34">
        <v>1</v>
      </c>
      <c s="35">
        <v>0</v>
      </c>
      <c s="36">
        <f>ROUND(ROUND(H29,2)*ROUND(G29,3),2)</f>
      </c>
      <c s="33" t="s">
        <v>56</v>
      </c>
      <c r="O29">
        <f>(I29*21)/100</f>
      </c>
      <c t="s">
        <v>26</v>
      </c>
    </row>
    <row r="30" spans="1:5" ht="63.75">
      <c r="A30" s="37" t="s">
        <v>57</v>
      </c>
      <c r="E30" s="38" t="s">
        <v>3536</v>
      </c>
    </row>
    <row r="31" spans="1:5" ht="12.75">
      <c r="A31" s="39" t="s">
        <v>59</v>
      </c>
      <c r="E31" s="40" t="s">
        <v>254</v>
      </c>
    </row>
    <row r="32" spans="1:5" ht="89.25">
      <c r="A32" t="s">
        <v>61</v>
      </c>
      <c r="E32" s="38" t="s">
        <v>1209</v>
      </c>
    </row>
    <row r="33" spans="1:16" ht="12.75">
      <c r="A33" s="26" t="s">
        <v>51</v>
      </c>
      <c s="31" t="s">
        <v>110</v>
      </c>
      <c s="31" t="s">
        <v>1206</v>
      </c>
      <c s="26" t="s">
        <v>149</v>
      </c>
      <c s="32" t="s">
        <v>1207</v>
      </c>
      <c s="33" t="s">
        <v>1767</v>
      </c>
      <c s="34">
        <v>1</v>
      </c>
      <c s="35">
        <v>0</v>
      </c>
      <c s="36">
        <f>ROUND(ROUND(H33,2)*ROUND(G33,3),2)</f>
      </c>
      <c s="33" t="s">
        <v>56</v>
      </c>
      <c r="O33">
        <f>(I33*21)/100</f>
      </c>
      <c t="s">
        <v>26</v>
      </c>
    </row>
    <row r="34" spans="1:5" ht="63.75">
      <c r="A34" s="37" t="s">
        <v>57</v>
      </c>
      <c r="E34" s="38" t="s">
        <v>3537</v>
      </c>
    </row>
    <row r="35" spans="1:5" ht="12.75">
      <c r="A35" s="39" t="s">
        <v>59</v>
      </c>
      <c r="E35" s="40" t="s">
        <v>254</v>
      </c>
    </row>
    <row r="36" spans="1:5" ht="89.25">
      <c r="A36" t="s">
        <v>61</v>
      </c>
      <c r="E36" s="38" t="s">
        <v>1209</v>
      </c>
    </row>
    <row r="37" spans="1:16" ht="12.75">
      <c r="A37" s="26" t="s">
        <v>51</v>
      </c>
      <c s="31" t="s">
        <v>117</v>
      </c>
      <c s="31" t="s">
        <v>3538</v>
      </c>
      <c s="26" t="s">
        <v>93</v>
      </c>
      <c s="32" t="s">
        <v>3539</v>
      </c>
      <c s="33" t="s">
        <v>1767</v>
      </c>
      <c s="34">
        <v>1</v>
      </c>
      <c s="35">
        <v>0</v>
      </c>
      <c s="36">
        <f>ROUND(ROUND(H37,2)*ROUND(G37,3),2)</f>
      </c>
      <c s="33" t="s">
        <v>56</v>
      </c>
      <c r="O37">
        <f>(I37*21)/100</f>
      </c>
      <c t="s">
        <v>26</v>
      </c>
    </row>
    <row r="38" spans="1:5" ht="63.75">
      <c r="A38" s="37" t="s">
        <v>57</v>
      </c>
      <c r="E38" s="38" t="s">
        <v>3540</v>
      </c>
    </row>
    <row r="39" spans="1:5" ht="12.75">
      <c r="A39" s="39" t="s">
        <v>59</v>
      </c>
      <c r="E39" s="40" t="s">
        <v>254</v>
      </c>
    </row>
    <row r="40" spans="1:5" ht="51">
      <c r="A40" t="s">
        <v>61</v>
      </c>
      <c r="E40" s="38" t="s">
        <v>255</v>
      </c>
    </row>
    <row r="41" spans="1:16" ht="12.75">
      <c r="A41" s="26" t="s">
        <v>51</v>
      </c>
      <c s="31" t="s">
        <v>43</v>
      </c>
      <c s="31" t="s">
        <v>3541</v>
      </c>
      <c s="26" t="s">
        <v>93</v>
      </c>
      <c s="32" t="s">
        <v>3542</v>
      </c>
      <c s="33" t="s">
        <v>1767</v>
      </c>
      <c s="34">
        <v>1</v>
      </c>
      <c s="35">
        <v>0</v>
      </c>
      <c s="36">
        <f>ROUND(ROUND(H41,2)*ROUND(G41,3),2)</f>
      </c>
      <c s="33" t="s">
        <v>56</v>
      </c>
      <c r="O41">
        <f>(I41*21)/100</f>
      </c>
      <c t="s">
        <v>26</v>
      </c>
    </row>
    <row r="42" spans="1:5" ht="25.5">
      <c r="A42" s="37" t="s">
        <v>57</v>
      </c>
      <c r="E42" s="38" t="s">
        <v>3543</v>
      </c>
    </row>
    <row r="43" spans="1:5" ht="12.75">
      <c r="A43" s="39" t="s">
        <v>59</v>
      </c>
      <c r="E43" s="40" t="s">
        <v>254</v>
      </c>
    </row>
    <row r="44" spans="1:5" ht="51">
      <c r="A44" t="s">
        <v>61</v>
      </c>
      <c r="E44" s="38" t="s">
        <v>255</v>
      </c>
    </row>
    <row r="45" spans="1:16" ht="12.75">
      <c r="A45" s="26" t="s">
        <v>51</v>
      </c>
      <c s="31" t="s">
        <v>45</v>
      </c>
      <c s="31" t="s">
        <v>3541</v>
      </c>
      <c s="26" t="s">
        <v>149</v>
      </c>
      <c s="32" t="s">
        <v>3542</v>
      </c>
      <c s="33" t="s">
        <v>1767</v>
      </c>
      <c s="34">
        <v>1</v>
      </c>
      <c s="35">
        <v>0</v>
      </c>
      <c s="36">
        <f>ROUND(ROUND(H45,2)*ROUND(G45,3),2)</f>
      </c>
      <c s="33" t="s">
        <v>56</v>
      </c>
      <c r="O45">
        <f>(I45*21)/100</f>
      </c>
      <c t="s">
        <v>26</v>
      </c>
    </row>
    <row r="46" spans="1:5" ht="51">
      <c r="A46" s="37" t="s">
        <v>57</v>
      </c>
      <c r="E46" s="38" t="s">
        <v>3544</v>
      </c>
    </row>
    <row r="47" spans="1:5" ht="12.75">
      <c r="A47" s="39" t="s">
        <v>59</v>
      </c>
      <c r="E47" s="40" t="s">
        <v>254</v>
      </c>
    </row>
    <row r="48" spans="1:5" ht="51">
      <c r="A48" t="s">
        <v>61</v>
      </c>
      <c r="E48" s="38" t="s">
        <v>255</v>
      </c>
    </row>
    <row r="49" spans="1:16" ht="12.75">
      <c r="A49" s="26" t="s">
        <v>51</v>
      </c>
      <c s="31" t="s">
        <v>47</v>
      </c>
      <c s="31" t="s">
        <v>3541</v>
      </c>
      <c s="26" t="s">
        <v>3168</v>
      </c>
      <c s="32" t="s">
        <v>3542</v>
      </c>
      <c s="33" t="s">
        <v>1767</v>
      </c>
      <c s="34">
        <v>1</v>
      </c>
      <c s="35">
        <v>0</v>
      </c>
      <c s="36">
        <f>ROUND(ROUND(H49,2)*ROUND(G49,3),2)</f>
      </c>
      <c s="33" t="s">
        <v>56</v>
      </c>
      <c r="O49">
        <f>(I49*21)/100</f>
      </c>
      <c t="s">
        <v>26</v>
      </c>
    </row>
    <row r="50" spans="1:5" ht="12.75">
      <c r="A50" s="37" t="s">
        <v>57</v>
      </c>
      <c r="E50" s="38" t="s">
        <v>3545</v>
      </c>
    </row>
    <row r="51" spans="1:5" ht="12.75">
      <c r="A51" s="39" t="s">
        <v>59</v>
      </c>
      <c r="E51" s="40" t="s">
        <v>254</v>
      </c>
    </row>
    <row r="52" spans="1:5" ht="51">
      <c r="A52" t="s">
        <v>61</v>
      </c>
      <c r="E52" s="38" t="s">
        <v>255</v>
      </c>
    </row>
    <row r="53" spans="1:16" ht="12.75">
      <c r="A53" s="26" t="s">
        <v>51</v>
      </c>
      <c s="31" t="s">
        <v>182</v>
      </c>
      <c s="31" t="s">
        <v>3541</v>
      </c>
      <c s="26" t="s">
        <v>3170</v>
      </c>
      <c s="32" t="s">
        <v>3542</v>
      </c>
      <c s="33" t="s">
        <v>1767</v>
      </c>
      <c s="34">
        <v>1</v>
      </c>
      <c s="35">
        <v>0</v>
      </c>
      <c s="36">
        <f>ROUND(ROUND(H53,2)*ROUND(G53,3),2)</f>
      </c>
      <c s="33" t="s">
        <v>56</v>
      </c>
      <c r="O53">
        <f>(I53*21)/100</f>
      </c>
      <c t="s">
        <v>26</v>
      </c>
    </row>
    <row r="54" spans="1:5" ht="38.25">
      <c r="A54" s="37" t="s">
        <v>57</v>
      </c>
      <c r="E54" s="38" t="s">
        <v>3546</v>
      </c>
    </row>
    <row r="55" spans="1:5" ht="12.75">
      <c r="A55" s="39" t="s">
        <v>59</v>
      </c>
      <c r="E55" s="40" t="s">
        <v>254</v>
      </c>
    </row>
    <row r="56" spans="1:5" ht="51">
      <c r="A56" t="s">
        <v>61</v>
      </c>
      <c r="E56" s="38" t="s">
        <v>255</v>
      </c>
    </row>
    <row r="57" spans="1:16" ht="12.75">
      <c r="A57" s="26" t="s">
        <v>51</v>
      </c>
      <c s="31" t="s">
        <v>188</v>
      </c>
      <c s="31" t="s">
        <v>3541</v>
      </c>
      <c s="26" t="s">
        <v>3547</v>
      </c>
      <c s="32" t="s">
        <v>3542</v>
      </c>
      <c s="33" t="s">
        <v>1767</v>
      </c>
      <c s="34">
        <v>1</v>
      </c>
      <c s="35">
        <v>0</v>
      </c>
      <c s="36">
        <f>ROUND(ROUND(H57,2)*ROUND(G57,3),2)</f>
      </c>
      <c s="33" t="s">
        <v>56</v>
      </c>
      <c r="O57">
        <f>(I57*21)/100</f>
      </c>
      <c t="s">
        <v>26</v>
      </c>
    </row>
    <row r="58" spans="1:5" ht="63.75">
      <c r="A58" s="37" t="s">
        <v>57</v>
      </c>
      <c r="E58" s="38" t="s">
        <v>3548</v>
      </c>
    </row>
    <row r="59" spans="1:5" ht="12.75">
      <c r="A59" s="39" t="s">
        <v>59</v>
      </c>
      <c r="E59" s="40" t="s">
        <v>254</v>
      </c>
    </row>
    <row r="60" spans="1:5" ht="51">
      <c r="A60" t="s">
        <v>61</v>
      </c>
      <c r="E60" s="38" t="s">
        <v>255</v>
      </c>
    </row>
    <row r="61" spans="1:16" ht="12.75">
      <c r="A61" s="26" t="s">
        <v>51</v>
      </c>
      <c s="31" t="s">
        <v>194</v>
      </c>
      <c s="31" t="s">
        <v>3549</v>
      </c>
      <c s="26" t="s">
        <v>93</v>
      </c>
      <c s="32" t="s">
        <v>3550</v>
      </c>
      <c s="33" t="s">
        <v>1767</v>
      </c>
      <c s="34">
        <v>1</v>
      </c>
      <c s="35">
        <v>0</v>
      </c>
      <c s="36">
        <f>ROUND(ROUND(H61,2)*ROUND(G61,3),2)</f>
      </c>
      <c s="33" t="s">
        <v>56</v>
      </c>
      <c r="O61">
        <f>(I61*21)/100</f>
      </c>
      <c t="s">
        <v>26</v>
      </c>
    </row>
    <row r="62" spans="1:5" ht="114.75">
      <c r="A62" s="37" t="s">
        <v>57</v>
      </c>
      <c r="E62" s="38" t="s">
        <v>3551</v>
      </c>
    </row>
    <row r="63" spans="1:5" ht="12.75">
      <c r="A63" s="39" t="s">
        <v>59</v>
      </c>
      <c r="E63" s="40" t="s">
        <v>254</v>
      </c>
    </row>
    <row r="64" spans="1:5" ht="51">
      <c r="A64" t="s">
        <v>61</v>
      </c>
      <c r="E64" s="38" t="s">
        <v>255</v>
      </c>
    </row>
    <row r="65" spans="1:16" ht="12.75">
      <c r="A65" s="26" t="s">
        <v>51</v>
      </c>
      <c s="31" t="s">
        <v>201</v>
      </c>
      <c s="31" t="s">
        <v>1210</v>
      </c>
      <c s="26" t="s">
        <v>93</v>
      </c>
      <c s="32" t="s">
        <v>1211</v>
      </c>
      <c s="33" t="s">
        <v>1767</v>
      </c>
      <c s="34">
        <v>1</v>
      </c>
      <c s="35">
        <v>0</v>
      </c>
      <c s="36">
        <f>ROUND(ROUND(H65,2)*ROUND(G65,3),2)</f>
      </c>
      <c s="33" t="s">
        <v>56</v>
      </c>
      <c r="O65">
        <f>(I65*21)/100</f>
      </c>
      <c t="s">
        <v>26</v>
      </c>
    </row>
    <row r="66" spans="1:5" ht="63.75">
      <c r="A66" s="37" t="s">
        <v>57</v>
      </c>
      <c r="E66" s="38" t="s">
        <v>3552</v>
      </c>
    </row>
    <row r="67" spans="1:5" ht="12.75">
      <c r="A67" s="39" t="s">
        <v>59</v>
      </c>
      <c r="E67" s="40" t="s">
        <v>254</v>
      </c>
    </row>
    <row r="68" spans="1:5" ht="51">
      <c r="A68" t="s">
        <v>61</v>
      </c>
      <c r="E68" s="38" t="s">
        <v>255</v>
      </c>
    </row>
    <row r="69" spans="1:16" ht="12.75">
      <c r="A69" s="26" t="s">
        <v>51</v>
      </c>
      <c s="31" t="s">
        <v>281</v>
      </c>
      <c s="31" t="s">
        <v>3553</v>
      </c>
      <c s="26" t="s">
        <v>93</v>
      </c>
      <c s="32" t="s">
        <v>3554</v>
      </c>
      <c s="33" t="s">
        <v>1767</v>
      </c>
      <c s="34">
        <v>1</v>
      </c>
      <c s="35">
        <v>0</v>
      </c>
      <c s="36">
        <f>ROUND(ROUND(H69,2)*ROUND(G69,3),2)</f>
      </c>
      <c s="33" t="s">
        <v>56</v>
      </c>
      <c r="O69">
        <f>(I69*21)/100</f>
      </c>
      <c t="s">
        <v>26</v>
      </c>
    </row>
    <row r="70" spans="1:5" ht="102">
      <c r="A70" s="37" t="s">
        <v>57</v>
      </c>
      <c r="E70" s="38" t="s">
        <v>3555</v>
      </c>
    </row>
    <row r="71" spans="1:5" ht="12.75">
      <c r="A71" s="39" t="s">
        <v>59</v>
      </c>
      <c r="E71" s="40" t="s">
        <v>254</v>
      </c>
    </row>
    <row r="72" spans="1:5" ht="102">
      <c r="A72" t="s">
        <v>61</v>
      </c>
      <c r="E72" s="38" t="s">
        <v>3556</v>
      </c>
    </row>
    <row r="73" spans="1:16" ht="12.75">
      <c r="A73" s="26" t="s">
        <v>51</v>
      </c>
      <c s="31" t="s">
        <v>287</v>
      </c>
      <c s="31" t="s">
        <v>256</v>
      </c>
      <c s="26" t="s">
        <v>93</v>
      </c>
      <c s="32" t="s">
        <v>257</v>
      </c>
      <c s="33" t="s">
        <v>1767</v>
      </c>
      <c s="34">
        <v>1</v>
      </c>
      <c s="35">
        <v>0</v>
      </c>
      <c s="36">
        <f>ROUND(ROUND(H73,2)*ROUND(G73,3),2)</f>
      </c>
      <c s="33" t="s">
        <v>56</v>
      </c>
      <c r="O73">
        <f>(I73*21)/100</f>
      </c>
      <c t="s">
        <v>26</v>
      </c>
    </row>
    <row r="74" spans="1:5" ht="25.5">
      <c r="A74" s="37" t="s">
        <v>57</v>
      </c>
      <c r="E74" s="38" t="s">
        <v>3557</v>
      </c>
    </row>
    <row r="75" spans="1:5" ht="12.75">
      <c r="A75" s="39" t="s">
        <v>59</v>
      </c>
      <c r="E75" s="40" t="s">
        <v>254</v>
      </c>
    </row>
    <row r="76" spans="1:5" ht="51">
      <c r="A76" t="s">
        <v>61</v>
      </c>
      <c r="E76" s="38" t="s">
        <v>255</v>
      </c>
    </row>
    <row r="77" spans="1:16" ht="12.75">
      <c r="A77" s="26" t="s">
        <v>51</v>
      </c>
      <c s="31" t="s">
        <v>294</v>
      </c>
      <c s="31" t="s">
        <v>256</v>
      </c>
      <c s="26" t="s">
        <v>149</v>
      </c>
      <c s="32" t="s">
        <v>257</v>
      </c>
      <c s="33" t="s">
        <v>1767</v>
      </c>
      <c s="34">
        <v>1</v>
      </c>
      <c s="35">
        <v>0</v>
      </c>
      <c s="36">
        <f>ROUND(ROUND(H77,2)*ROUND(G77,3),2)</f>
      </c>
      <c s="33" t="s">
        <v>56</v>
      </c>
      <c r="O77">
        <f>(I77*21)/100</f>
      </c>
      <c t="s">
        <v>26</v>
      </c>
    </row>
    <row r="78" spans="1:5" ht="25.5">
      <c r="A78" s="37" t="s">
        <v>57</v>
      </c>
      <c r="E78" s="38" t="s">
        <v>3558</v>
      </c>
    </row>
    <row r="79" spans="1:5" ht="12.75">
      <c r="A79" s="39" t="s">
        <v>59</v>
      </c>
      <c r="E79" s="40" t="s">
        <v>254</v>
      </c>
    </row>
    <row r="80" spans="1:5" ht="51">
      <c r="A80" t="s">
        <v>61</v>
      </c>
      <c r="E80" s="38" t="s">
        <v>255</v>
      </c>
    </row>
    <row r="81" spans="1:16" ht="12.75">
      <c r="A81" s="26" t="s">
        <v>51</v>
      </c>
      <c s="31" t="s">
        <v>299</v>
      </c>
      <c s="31" t="s">
        <v>256</v>
      </c>
      <c s="26" t="s">
        <v>3168</v>
      </c>
      <c s="32" t="s">
        <v>257</v>
      </c>
      <c s="33" t="s">
        <v>1767</v>
      </c>
      <c s="34">
        <v>1</v>
      </c>
      <c s="35">
        <v>0</v>
      </c>
      <c s="36">
        <f>ROUND(ROUND(H81,2)*ROUND(G81,3),2)</f>
      </c>
      <c s="33" t="s">
        <v>56</v>
      </c>
      <c r="O81">
        <f>(I81*21)/100</f>
      </c>
      <c t="s">
        <v>26</v>
      </c>
    </row>
    <row r="82" spans="1:5" ht="25.5">
      <c r="A82" s="37" t="s">
        <v>57</v>
      </c>
      <c r="E82" s="38" t="s">
        <v>3559</v>
      </c>
    </row>
    <row r="83" spans="1:5" ht="12.75">
      <c r="A83" s="39" t="s">
        <v>59</v>
      </c>
      <c r="E83" s="40" t="s">
        <v>254</v>
      </c>
    </row>
    <row r="84" spans="1:5" ht="51">
      <c r="A84" t="s">
        <v>61</v>
      </c>
      <c r="E84" s="38" t="s">
        <v>255</v>
      </c>
    </row>
    <row r="85" spans="1:16" ht="12.75">
      <c r="A85" s="26" t="s">
        <v>51</v>
      </c>
      <c s="31" t="s">
        <v>305</v>
      </c>
      <c s="31" t="s">
        <v>256</v>
      </c>
      <c s="26" t="s">
        <v>3170</v>
      </c>
      <c s="32" t="s">
        <v>257</v>
      </c>
      <c s="33" t="s">
        <v>1767</v>
      </c>
      <c s="34">
        <v>1</v>
      </c>
      <c s="35">
        <v>0</v>
      </c>
      <c s="36">
        <f>ROUND(ROUND(H85,2)*ROUND(G85,3),2)</f>
      </c>
      <c s="33" t="s">
        <v>56</v>
      </c>
      <c r="O85">
        <f>(I85*21)/100</f>
      </c>
      <c t="s">
        <v>26</v>
      </c>
    </row>
    <row r="86" spans="1:5" ht="51">
      <c r="A86" s="37" t="s">
        <v>57</v>
      </c>
      <c r="E86" s="38" t="s">
        <v>3560</v>
      </c>
    </row>
    <row r="87" spans="1:5" ht="12.75">
      <c r="A87" s="39" t="s">
        <v>59</v>
      </c>
      <c r="E87" s="40" t="s">
        <v>254</v>
      </c>
    </row>
    <row r="88" spans="1:5" ht="51">
      <c r="A88" t="s">
        <v>61</v>
      </c>
      <c r="E88" s="38" t="s">
        <v>255</v>
      </c>
    </row>
    <row r="89" spans="1:16" ht="12.75">
      <c r="A89" s="26" t="s">
        <v>51</v>
      </c>
      <c s="31" t="s">
        <v>310</v>
      </c>
      <c s="31" t="s">
        <v>256</v>
      </c>
      <c s="26" t="s">
        <v>3547</v>
      </c>
      <c s="32" t="s">
        <v>257</v>
      </c>
      <c s="33" t="s">
        <v>1767</v>
      </c>
      <c s="34">
        <v>1</v>
      </c>
      <c s="35">
        <v>0</v>
      </c>
      <c s="36">
        <f>ROUND(ROUND(H89,2)*ROUND(G89,3),2)</f>
      </c>
      <c s="33" t="s">
        <v>56</v>
      </c>
      <c r="O89">
        <f>(I89*21)/100</f>
      </c>
      <c t="s">
        <v>26</v>
      </c>
    </row>
    <row r="90" spans="1:5" ht="38.25">
      <c r="A90" s="37" t="s">
        <v>57</v>
      </c>
      <c r="E90" s="38" t="s">
        <v>3561</v>
      </c>
    </row>
    <row r="91" spans="1:5" ht="12.75">
      <c r="A91" s="39" t="s">
        <v>59</v>
      </c>
      <c r="E91" s="40" t="s">
        <v>254</v>
      </c>
    </row>
    <row r="92" spans="1:5" ht="51">
      <c r="A92" t="s">
        <v>61</v>
      </c>
      <c r="E92" s="38" t="s">
        <v>255</v>
      </c>
    </row>
    <row r="93" spans="1:16" ht="12.75">
      <c r="A93" s="26" t="s">
        <v>51</v>
      </c>
      <c s="31" t="s">
        <v>313</v>
      </c>
      <c s="31" t="s">
        <v>256</v>
      </c>
      <c s="26" t="s">
        <v>3562</v>
      </c>
      <c s="32" t="s">
        <v>257</v>
      </c>
      <c s="33" t="s">
        <v>1767</v>
      </c>
      <c s="34">
        <v>1</v>
      </c>
      <c s="35">
        <v>0</v>
      </c>
      <c s="36">
        <f>ROUND(ROUND(H93,2)*ROUND(G93,3),2)</f>
      </c>
      <c s="33" t="s">
        <v>56</v>
      </c>
      <c r="O93">
        <f>(I93*21)/100</f>
      </c>
      <c t="s">
        <v>26</v>
      </c>
    </row>
    <row r="94" spans="1:5" ht="51">
      <c r="A94" s="37" t="s">
        <v>57</v>
      </c>
      <c r="E94" s="38" t="s">
        <v>3563</v>
      </c>
    </row>
    <row r="95" spans="1:5" ht="12.75">
      <c r="A95" s="39" t="s">
        <v>59</v>
      </c>
      <c r="E95" s="40" t="s">
        <v>254</v>
      </c>
    </row>
    <row r="96" spans="1:5" ht="51">
      <c r="A96" t="s">
        <v>61</v>
      </c>
      <c r="E96" s="38" t="s">
        <v>255</v>
      </c>
    </row>
    <row r="97" spans="1:16" ht="12.75">
      <c r="A97" s="26" t="s">
        <v>51</v>
      </c>
      <c s="31" t="s">
        <v>319</v>
      </c>
      <c s="31" t="s">
        <v>256</v>
      </c>
      <c s="26" t="s">
        <v>3564</v>
      </c>
      <c s="32" t="s">
        <v>257</v>
      </c>
      <c s="33" t="s">
        <v>1767</v>
      </c>
      <c s="34">
        <v>1</v>
      </c>
      <c s="35">
        <v>0</v>
      </c>
      <c s="36">
        <f>ROUND(ROUND(H97,2)*ROUND(G97,3),2)</f>
      </c>
      <c s="33" t="s">
        <v>56</v>
      </c>
      <c r="O97">
        <f>(I97*21)/100</f>
      </c>
      <c t="s">
        <v>26</v>
      </c>
    </row>
    <row r="98" spans="1:5" ht="51">
      <c r="A98" s="37" t="s">
        <v>57</v>
      </c>
      <c r="E98" s="38" t="s">
        <v>3565</v>
      </c>
    </row>
    <row r="99" spans="1:5" ht="12.75">
      <c r="A99" s="39" t="s">
        <v>59</v>
      </c>
      <c r="E99" s="40" t="s">
        <v>254</v>
      </c>
    </row>
    <row r="100" spans="1:5" ht="51">
      <c r="A100" t="s">
        <v>61</v>
      </c>
      <c r="E100" s="38" t="s">
        <v>255</v>
      </c>
    </row>
    <row r="101" spans="1:16" ht="12.75">
      <c r="A101" s="26" t="s">
        <v>51</v>
      </c>
      <c s="31" t="s">
        <v>322</v>
      </c>
      <c s="31" t="s">
        <v>256</v>
      </c>
      <c s="26" t="s">
        <v>3566</v>
      </c>
      <c s="32" t="s">
        <v>257</v>
      </c>
      <c s="33" t="s">
        <v>1767</v>
      </c>
      <c s="34">
        <v>1</v>
      </c>
      <c s="35">
        <v>0</v>
      </c>
      <c s="36">
        <f>ROUND(ROUND(H101,2)*ROUND(G101,3),2)</f>
      </c>
      <c s="33" t="s">
        <v>56</v>
      </c>
      <c r="O101">
        <f>(I101*21)/100</f>
      </c>
      <c t="s">
        <v>26</v>
      </c>
    </row>
    <row r="102" spans="1:5" ht="25.5">
      <c r="A102" s="37" t="s">
        <v>57</v>
      </c>
      <c r="E102" s="38" t="s">
        <v>3567</v>
      </c>
    </row>
    <row r="103" spans="1:5" ht="12.75">
      <c r="A103" s="39" t="s">
        <v>59</v>
      </c>
      <c r="E103" s="40" t="s">
        <v>254</v>
      </c>
    </row>
    <row r="104" spans="1:5" ht="51">
      <c r="A104" t="s">
        <v>61</v>
      </c>
      <c r="E104" s="38" t="s">
        <v>255</v>
      </c>
    </row>
    <row r="105" spans="1:16" ht="12.75">
      <c r="A105" s="26" t="s">
        <v>51</v>
      </c>
      <c s="31" t="s">
        <v>325</v>
      </c>
      <c s="31" t="s">
        <v>3568</v>
      </c>
      <c s="26" t="s">
        <v>93</v>
      </c>
      <c s="32" t="s">
        <v>1217</v>
      </c>
      <c s="33" t="s">
        <v>1767</v>
      </c>
      <c s="34">
        <v>1</v>
      </c>
      <c s="35">
        <v>0</v>
      </c>
      <c s="36">
        <f>ROUND(ROUND(H105,2)*ROUND(G105,3),2)</f>
      </c>
      <c s="33" t="s">
        <v>56</v>
      </c>
      <c r="O105">
        <f>(I105*21)/100</f>
      </c>
      <c t="s">
        <v>26</v>
      </c>
    </row>
    <row r="106" spans="1:5" ht="63.75">
      <c r="A106" s="37" t="s">
        <v>57</v>
      </c>
      <c r="E106" s="38" t="s">
        <v>3569</v>
      </c>
    </row>
    <row r="107" spans="1:5" ht="12.75">
      <c r="A107" s="39" t="s">
        <v>59</v>
      </c>
      <c r="E107" s="40" t="s">
        <v>254</v>
      </c>
    </row>
    <row r="108" spans="1:5" ht="51">
      <c r="A108" t="s">
        <v>61</v>
      </c>
      <c r="E108" s="38" t="s">
        <v>255</v>
      </c>
    </row>
    <row r="109" spans="1:16" ht="12.75">
      <c r="A109" s="26" t="s">
        <v>51</v>
      </c>
      <c s="31" t="s">
        <v>331</v>
      </c>
      <c s="31" t="s">
        <v>3570</v>
      </c>
      <c s="26" t="s">
        <v>93</v>
      </c>
      <c s="32" t="s">
        <v>3571</v>
      </c>
      <c s="33" t="s">
        <v>72</v>
      </c>
      <c s="34">
        <v>1</v>
      </c>
      <c s="35">
        <v>0</v>
      </c>
      <c s="36">
        <f>ROUND(ROUND(H109,2)*ROUND(G109,3),2)</f>
      </c>
      <c s="33" t="s">
        <v>56</v>
      </c>
      <c r="O109">
        <f>(I109*21)/100</f>
      </c>
      <c t="s">
        <v>26</v>
      </c>
    </row>
    <row r="110" spans="1:5" ht="89.25">
      <c r="A110" s="37" t="s">
        <v>57</v>
      </c>
      <c r="E110" s="38" t="s">
        <v>3572</v>
      </c>
    </row>
    <row r="111" spans="1:5" ht="12.75">
      <c r="A111" s="39" t="s">
        <v>59</v>
      </c>
      <c r="E111" s="40" t="s">
        <v>254</v>
      </c>
    </row>
    <row r="112" spans="1:5" ht="114.75">
      <c r="A112" t="s">
        <v>61</v>
      </c>
      <c r="E112" s="38" t="s">
        <v>3573</v>
      </c>
    </row>
    <row r="113" spans="1:16" ht="12.75">
      <c r="A113" s="26" t="s">
        <v>51</v>
      </c>
      <c s="31" t="s">
        <v>337</v>
      </c>
      <c s="31" t="s">
        <v>3570</v>
      </c>
      <c s="26" t="s">
        <v>149</v>
      </c>
      <c s="32" t="s">
        <v>3571</v>
      </c>
      <c s="33" t="s">
        <v>72</v>
      </c>
      <c s="34">
        <v>1</v>
      </c>
      <c s="35">
        <v>0</v>
      </c>
      <c s="36">
        <f>ROUND(ROUND(H113,2)*ROUND(G113,3),2)</f>
      </c>
      <c s="33" t="s">
        <v>56</v>
      </c>
      <c r="O113">
        <f>(I113*21)/100</f>
      </c>
      <c t="s">
        <v>26</v>
      </c>
    </row>
    <row r="114" spans="1:5" ht="63.75">
      <c r="A114" s="37" t="s">
        <v>57</v>
      </c>
      <c r="E114" s="38" t="s">
        <v>3574</v>
      </c>
    </row>
    <row r="115" spans="1:5" ht="12.75">
      <c r="A115" s="39" t="s">
        <v>59</v>
      </c>
      <c r="E115" s="40" t="s">
        <v>254</v>
      </c>
    </row>
    <row r="116" spans="1:5" ht="114.75">
      <c r="A116" t="s">
        <v>61</v>
      </c>
      <c r="E116" s="38" t="s">
        <v>3573</v>
      </c>
    </row>
    <row r="117" spans="1:16" ht="12.75">
      <c r="A117" s="26" t="s">
        <v>51</v>
      </c>
      <c s="31" t="s">
        <v>343</v>
      </c>
      <c s="31" t="s">
        <v>3575</v>
      </c>
      <c s="26" t="s">
        <v>93</v>
      </c>
      <c s="32" t="s">
        <v>3576</v>
      </c>
      <c s="33" t="s">
        <v>258</v>
      </c>
      <c s="34">
        <v>1</v>
      </c>
      <c s="35">
        <v>0</v>
      </c>
      <c s="36">
        <f>ROUND(ROUND(H117,2)*ROUND(G117,3),2)</f>
      </c>
      <c s="33" t="s">
        <v>56</v>
      </c>
      <c r="O117">
        <f>(I117*21)/100</f>
      </c>
      <c t="s">
        <v>26</v>
      </c>
    </row>
    <row r="118" spans="1:5" ht="280.5">
      <c r="A118" s="37" t="s">
        <v>57</v>
      </c>
      <c r="E118" s="38" t="s">
        <v>3577</v>
      </c>
    </row>
    <row r="119" spans="1:5" ht="12.75">
      <c r="A119" s="39" t="s">
        <v>59</v>
      </c>
      <c r="E119" s="40" t="s">
        <v>254</v>
      </c>
    </row>
    <row r="120" spans="1:5" ht="63.75">
      <c r="A120" t="s">
        <v>61</v>
      </c>
      <c r="E120" s="38" t="s">
        <v>3578</v>
      </c>
    </row>
    <row r="121" spans="1:18" ht="12.75" customHeight="1">
      <c r="A121" s="6" t="s">
        <v>49</v>
      </c>
      <c s="6"/>
      <c s="42" t="s">
        <v>110</v>
      </c>
      <c s="6"/>
      <c s="29" t="s">
        <v>463</v>
      </c>
      <c s="6"/>
      <c s="6"/>
      <c s="6"/>
      <c s="43">
        <f>0+Q121</f>
      </c>
      <c s="6"/>
      <c r="O121">
        <f>0+R121</f>
      </c>
      <c r="Q121">
        <f>0+I122+I126</f>
      </c>
      <c>
        <f>0+O122+O126</f>
      </c>
    </row>
    <row r="122" spans="1:16" ht="12.75">
      <c r="A122" s="26" t="s">
        <v>51</v>
      </c>
      <c s="31" t="s">
        <v>349</v>
      </c>
      <c s="31" t="s">
        <v>3579</v>
      </c>
      <c s="26" t="s">
        <v>93</v>
      </c>
      <c s="32" t="s">
        <v>3580</v>
      </c>
      <c s="33" t="s">
        <v>3354</v>
      </c>
      <c s="34">
        <v>1</v>
      </c>
      <c s="35">
        <v>0</v>
      </c>
      <c s="36">
        <f>ROUND(ROUND(H122,2)*ROUND(G122,3),2)</f>
      </c>
      <c s="33" t="s">
        <v>56</v>
      </c>
      <c r="O122">
        <f>(I122*21)/100</f>
      </c>
      <c t="s">
        <v>26</v>
      </c>
    </row>
    <row r="123" spans="1:5" ht="89.25">
      <c r="A123" s="37" t="s">
        <v>57</v>
      </c>
      <c r="E123" s="38" t="s">
        <v>3581</v>
      </c>
    </row>
    <row r="124" spans="1:5" ht="12.75">
      <c r="A124" s="39" t="s">
        <v>59</v>
      </c>
      <c r="E124" s="40" t="s">
        <v>254</v>
      </c>
    </row>
    <row r="125" spans="1:5" ht="153">
      <c r="A125" t="s">
        <v>61</v>
      </c>
      <c r="E125" s="38" t="s">
        <v>3582</v>
      </c>
    </row>
    <row r="126" spans="1:16" ht="12.75">
      <c r="A126" s="26" t="s">
        <v>51</v>
      </c>
      <c s="31" t="s">
        <v>355</v>
      </c>
      <c s="31" t="s">
        <v>3579</v>
      </c>
      <c s="26" t="s">
        <v>149</v>
      </c>
      <c s="32" t="s">
        <v>3580</v>
      </c>
      <c s="33" t="s">
        <v>3354</v>
      </c>
      <c s="34">
        <v>1</v>
      </c>
      <c s="35">
        <v>0</v>
      </c>
      <c s="36">
        <f>ROUND(ROUND(H126,2)*ROUND(G126,3),2)</f>
      </c>
      <c s="33" t="s">
        <v>56</v>
      </c>
      <c r="O126">
        <f>(I126*21)/100</f>
      </c>
      <c t="s">
        <v>26</v>
      </c>
    </row>
    <row r="127" spans="1:5" ht="127.5">
      <c r="A127" s="37" t="s">
        <v>57</v>
      </c>
      <c r="E127" s="38" t="s">
        <v>3583</v>
      </c>
    </row>
    <row r="128" spans="1:5" ht="12.75">
      <c r="A128" s="39" t="s">
        <v>59</v>
      </c>
      <c r="E128" s="40" t="s">
        <v>254</v>
      </c>
    </row>
    <row r="129" spans="1:5" ht="153">
      <c r="A129" t="s">
        <v>61</v>
      </c>
      <c r="E129" s="38" t="s">
        <v>3582</v>
      </c>
    </row>
    <row r="130" spans="1:18" ht="12.75" customHeight="1">
      <c r="A130" s="6" t="s">
        <v>49</v>
      </c>
      <c s="6"/>
      <c s="42" t="s">
        <v>43</v>
      </c>
      <c s="6"/>
      <c s="29" t="s">
        <v>123</v>
      </c>
      <c s="6"/>
      <c s="6"/>
      <c s="6"/>
      <c s="43">
        <f>0+Q130</f>
      </c>
      <c s="6"/>
      <c r="O130">
        <f>0+R130</f>
      </c>
      <c r="Q130">
        <f>0+I131</f>
      </c>
      <c>
        <f>0+O131</f>
      </c>
    </row>
    <row r="131" spans="1:16" ht="12.75">
      <c r="A131" s="26" t="s">
        <v>51</v>
      </c>
      <c s="31" t="s">
        <v>361</v>
      </c>
      <c s="31" t="s">
        <v>3584</v>
      </c>
      <c s="26" t="s">
        <v>53</v>
      </c>
      <c s="32" t="s">
        <v>3585</v>
      </c>
      <c s="33" t="s">
        <v>66</v>
      </c>
      <c s="34">
        <v>12780</v>
      </c>
      <c s="35">
        <v>0</v>
      </c>
      <c s="36">
        <f>ROUND(ROUND(H131,2)*ROUND(G131,3),2)</f>
      </c>
      <c s="33" t="s">
        <v>56</v>
      </c>
      <c r="O131">
        <f>(I131*21)/100</f>
      </c>
      <c t="s">
        <v>26</v>
      </c>
    </row>
    <row r="132" spans="1:5" ht="25.5">
      <c r="A132" s="37" t="s">
        <v>57</v>
      </c>
      <c r="E132" s="38" t="s">
        <v>3586</v>
      </c>
    </row>
    <row r="133" spans="1:5" ht="12.75">
      <c r="A133" s="39" t="s">
        <v>59</v>
      </c>
      <c r="E133" s="40" t="s">
        <v>3587</v>
      </c>
    </row>
    <row r="134" spans="1:5" ht="63.75">
      <c r="A134" t="s">
        <v>61</v>
      </c>
      <c r="E134" s="38" t="s">
        <v>3588</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3.xml><?xml version="1.0" encoding="utf-8"?>
<worksheet xmlns="http://schemas.openxmlformats.org/spreadsheetml/2006/main" xmlns:r="http://schemas.openxmlformats.org/officeDocument/2006/relationships">
  <sheetPr>
    <pageSetUpPr fitToPage="1"/>
  </sheetPr>
  <dimension ref="A1:R55"/>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0+O9+O22+O43</f>
      </c>
      <c t="s">
        <v>25</v>
      </c>
    </row>
    <row r="3" spans="1:16" ht="15" customHeight="1">
      <c r="A3" t="s">
        <v>11</v>
      </c>
      <c s="12" t="s">
        <v>13</v>
      </c>
      <c s="13" t="s">
        <v>14</v>
      </c>
      <c s="1"/>
      <c s="14" t="s">
        <v>15</v>
      </c>
      <c s="1"/>
      <c s="9"/>
      <c s="8" t="s">
        <v>83</v>
      </c>
      <c s="44">
        <f>0+I9+I22+I43</f>
      </c>
      <c s="10"/>
      <c r="O3" t="s">
        <v>22</v>
      </c>
      <c t="s">
        <v>26</v>
      </c>
    </row>
    <row r="4" spans="1:16" ht="15" customHeight="1">
      <c r="A4" t="s">
        <v>16</v>
      </c>
      <c s="12" t="s">
        <v>17</v>
      </c>
      <c s="13" t="s">
        <v>18</v>
      </c>
      <c s="1"/>
      <c s="14" t="s">
        <v>19</v>
      </c>
      <c s="1"/>
      <c s="1"/>
      <c s="11"/>
      <c s="11"/>
      <c s="1"/>
      <c r="O4" t="s">
        <v>23</v>
      </c>
      <c t="s">
        <v>26</v>
      </c>
    </row>
    <row r="5" spans="1:16" ht="12.75" customHeight="1">
      <c r="A5" t="s">
        <v>20</v>
      </c>
      <c s="16" t="s">
        <v>21</v>
      </c>
      <c s="17" t="s">
        <v>83</v>
      </c>
      <c s="6"/>
      <c s="18" t="s">
        <v>84</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0+I10+I14+I18</f>
      </c>
      <c>
        <f>0+O10+O14+O18</f>
      </c>
    </row>
    <row r="10" spans="1:16" ht="25.5">
      <c r="A10" s="26" t="s">
        <v>51</v>
      </c>
      <c s="31" t="s">
        <v>32</v>
      </c>
      <c s="31" t="s">
        <v>86</v>
      </c>
      <c s="26" t="s">
        <v>53</v>
      </c>
      <c s="32" t="s">
        <v>87</v>
      </c>
      <c s="33" t="s">
        <v>55</v>
      </c>
      <c s="34">
        <v>687</v>
      </c>
      <c s="35">
        <v>0</v>
      </c>
      <c s="36">
        <f>ROUND(ROUND(H10,2)*ROUND(G10,3),2)</f>
      </c>
      <c s="33" t="s">
        <v>56</v>
      </c>
      <c r="O10">
        <f>(I10*21)/100</f>
      </c>
      <c t="s">
        <v>26</v>
      </c>
    </row>
    <row r="11" spans="1:5" ht="178.5">
      <c r="A11" s="37" t="s">
        <v>57</v>
      </c>
      <c r="E11" s="38" t="s">
        <v>88</v>
      </c>
    </row>
    <row r="12" spans="1:5" ht="12.75">
      <c r="A12" s="39" t="s">
        <v>59</v>
      </c>
      <c r="E12" s="40" t="s">
        <v>89</v>
      </c>
    </row>
    <row r="13" spans="1:5" ht="140.25">
      <c r="A13" t="s">
        <v>61</v>
      </c>
      <c r="E13" s="38" t="s">
        <v>62</v>
      </c>
    </row>
    <row r="14" spans="1:16" ht="25.5">
      <c r="A14" s="26" t="s">
        <v>51</v>
      </c>
      <c s="31" t="s">
        <v>26</v>
      </c>
      <c s="31" t="s">
        <v>52</v>
      </c>
      <c s="26" t="s">
        <v>53</v>
      </c>
      <c s="32" t="s">
        <v>54</v>
      </c>
      <c s="33" t="s">
        <v>55</v>
      </c>
      <c s="34">
        <v>2</v>
      </c>
      <c s="35">
        <v>0</v>
      </c>
      <c s="36">
        <f>ROUND(ROUND(H14,2)*ROUND(G14,3),2)</f>
      </c>
      <c s="33" t="s">
        <v>56</v>
      </c>
      <c r="O14">
        <f>(I14*21)/100</f>
      </c>
      <c t="s">
        <v>26</v>
      </c>
    </row>
    <row r="15" spans="1:5" ht="76.5">
      <c r="A15" s="37" t="s">
        <v>57</v>
      </c>
      <c r="E15" s="38" t="s">
        <v>90</v>
      </c>
    </row>
    <row r="16" spans="1:5" ht="12.75">
      <c r="A16" s="39" t="s">
        <v>59</v>
      </c>
      <c r="E16" s="40" t="s">
        <v>91</v>
      </c>
    </row>
    <row r="17" spans="1:5" ht="140.25">
      <c r="A17" t="s">
        <v>61</v>
      </c>
      <c r="E17" s="38" t="s">
        <v>62</v>
      </c>
    </row>
    <row r="18" spans="1:16" ht="12.75">
      <c r="A18" s="26" t="s">
        <v>51</v>
      </c>
      <c s="31" t="s">
        <v>25</v>
      </c>
      <c s="31" t="s">
        <v>92</v>
      </c>
      <c s="26" t="s">
        <v>93</v>
      </c>
      <c s="32" t="s">
        <v>94</v>
      </c>
      <c s="33" t="s">
        <v>66</v>
      </c>
      <c s="34">
        <v>54</v>
      </c>
      <c s="35">
        <v>0</v>
      </c>
      <c s="36">
        <f>ROUND(ROUND(H18,2)*ROUND(G18,3),2)</f>
      </c>
      <c s="33" t="s">
        <v>56</v>
      </c>
      <c r="O18">
        <f>(I18*21)/100</f>
      </c>
      <c t="s">
        <v>26</v>
      </c>
    </row>
    <row r="19" spans="1:5" ht="63.75">
      <c r="A19" s="37" t="s">
        <v>57</v>
      </c>
      <c r="E19" s="38" t="s">
        <v>95</v>
      </c>
    </row>
    <row r="20" spans="1:5" ht="12.75">
      <c r="A20" s="39" t="s">
        <v>59</v>
      </c>
      <c r="E20" s="40" t="s">
        <v>96</v>
      </c>
    </row>
    <row r="21" spans="1:5" ht="51">
      <c r="A21" t="s">
        <v>61</v>
      </c>
      <c r="E21" s="38" t="s">
        <v>97</v>
      </c>
    </row>
    <row r="22" spans="1:18" ht="12.75" customHeight="1">
      <c r="A22" s="6" t="s">
        <v>49</v>
      </c>
      <c s="6"/>
      <c s="42" t="s">
        <v>32</v>
      </c>
      <c s="6"/>
      <c s="29" t="s">
        <v>63</v>
      </c>
      <c s="6"/>
      <c s="6"/>
      <c s="6"/>
      <c s="43">
        <f>0+Q22</f>
      </c>
      <c s="6"/>
      <c r="O22">
        <f>0+R22</f>
      </c>
      <c r="Q22">
        <f>0+I23+I27+I31+I35+I39</f>
      </c>
      <c>
        <f>0+O23+O27+O31+O35+O39</f>
      </c>
    </row>
    <row r="23" spans="1:16" ht="12.75">
      <c r="A23" s="26" t="s">
        <v>51</v>
      </c>
      <c s="31" t="s">
        <v>36</v>
      </c>
      <c s="31" t="s">
        <v>98</v>
      </c>
      <c s="26" t="s">
        <v>53</v>
      </c>
      <c s="32" t="s">
        <v>99</v>
      </c>
      <c s="33" t="s">
        <v>66</v>
      </c>
      <c s="34">
        <v>2290</v>
      </c>
      <c s="35">
        <v>0</v>
      </c>
      <c s="36">
        <f>ROUND(ROUND(H23,2)*ROUND(G23,3),2)</f>
      </c>
      <c s="33" t="s">
        <v>56</v>
      </c>
      <c r="O23">
        <f>(I23*21)/100</f>
      </c>
      <c t="s">
        <v>26</v>
      </c>
    </row>
    <row r="24" spans="1:5" ht="76.5">
      <c r="A24" s="37" t="s">
        <v>57</v>
      </c>
      <c r="E24" s="38" t="s">
        <v>100</v>
      </c>
    </row>
    <row r="25" spans="1:5" ht="12.75">
      <c r="A25" s="39" t="s">
        <v>59</v>
      </c>
      <c r="E25" s="40" t="s">
        <v>101</v>
      </c>
    </row>
    <row r="26" spans="1:5" ht="51">
      <c r="A26" t="s">
        <v>61</v>
      </c>
      <c r="E26" s="38" t="s">
        <v>102</v>
      </c>
    </row>
    <row r="27" spans="1:16" ht="12.75">
      <c r="A27" s="26" t="s">
        <v>51</v>
      </c>
      <c s="31" t="s">
        <v>38</v>
      </c>
      <c s="31" t="s">
        <v>98</v>
      </c>
      <c s="26" t="s">
        <v>32</v>
      </c>
      <c s="32" t="s">
        <v>99</v>
      </c>
      <c s="33" t="s">
        <v>66</v>
      </c>
      <c s="34">
        <v>2290</v>
      </c>
      <c s="35">
        <v>0</v>
      </c>
      <c s="36">
        <f>ROUND(ROUND(H27,2)*ROUND(G27,3),2)</f>
      </c>
      <c s="33" t="s">
        <v>56</v>
      </c>
      <c r="O27">
        <f>(I27*21)/100</f>
      </c>
      <c t="s">
        <v>26</v>
      </c>
    </row>
    <row r="28" spans="1:5" ht="89.25">
      <c r="A28" s="37" t="s">
        <v>57</v>
      </c>
      <c r="E28" s="38" t="s">
        <v>103</v>
      </c>
    </row>
    <row r="29" spans="1:5" ht="12.75">
      <c r="A29" s="39" t="s">
        <v>59</v>
      </c>
      <c r="E29" s="40" t="s">
        <v>104</v>
      </c>
    </row>
    <row r="30" spans="1:5" ht="51">
      <c r="A30" t="s">
        <v>61</v>
      </c>
      <c r="E30" s="38" t="s">
        <v>102</v>
      </c>
    </row>
    <row r="31" spans="1:16" ht="12.75">
      <c r="A31" s="26" t="s">
        <v>51</v>
      </c>
      <c s="31" t="s">
        <v>40</v>
      </c>
      <c s="31" t="s">
        <v>105</v>
      </c>
      <c s="26" t="s">
        <v>53</v>
      </c>
      <c s="32" t="s">
        <v>106</v>
      </c>
      <c s="33" t="s">
        <v>72</v>
      </c>
      <c s="34">
        <v>48</v>
      </c>
      <c s="35">
        <v>0</v>
      </c>
      <c s="36">
        <f>ROUND(ROUND(H31,2)*ROUND(G31,3),2)</f>
      </c>
      <c s="33" t="s">
        <v>56</v>
      </c>
      <c r="O31">
        <f>(I31*21)/100</f>
      </c>
      <c t="s">
        <v>26</v>
      </c>
    </row>
    <row r="32" spans="1:5" ht="76.5">
      <c r="A32" s="37" t="s">
        <v>57</v>
      </c>
      <c r="E32" s="38" t="s">
        <v>107</v>
      </c>
    </row>
    <row r="33" spans="1:5" ht="12.75">
      <c r="A33" s="39" t="s">
        <v>59</v>
      </c>
      <c r="E33" s="40" t="s">
        <v>108</v>
      </c>
    </row>
    <row r="34" spans="1:5" ht="153">
      <c r="A34" t="s">
        <v>61</v>
      </c>
      <c r="E34" s="38" t="s">
        <v>109</v>
      </c>
    </row>
    <row r="35" spans="1:16" ht="12.75">
      <c r="A35" s="26" t="s">
        <v>51</v>
      </c>
      <c s="31" t="s">
        <v>110</v>
      </c>
      <c s="31" t="s">
        <v>111</v>
      </c>
      <c s="26" t="s">
        <v>53</v>
      </c>
      <c s="32" t="s">
        <v>112</v>
      </c>
      <c s="33" t="s">
        <v>113</v>
      </c>
      <c s="34">
        <v>343.5</v>
      </c>
      <c s="35">
        <v>0</v>
      </c>
      <c s="36">
        <f>ROUND(ROUND(H35,2)*ROUND(G35,3),2)</f>
      </c>
      <c s="33" t="s">
        <v>56</v>
      </c>
      <c r="O35">
        <f>(I35*21)/100</f>
      </c>
      <c t="s">
        <v>26</v>
      </c>
    </row>
    <row r="36" spans="1:5" ht="102">
      <c r="A36" s="37" t="s">
        <v>57</v>
      </c>
      <c r="E36" s="38" t="s">
        <v>114</v>
      </c>
    </row>
    <row r="37" spans="1:5" ht="12.75">
      <c r="A37" s="39" t="s">
        <v>59</v>
      </c>
      <c r="E37" s="40" t="s">
        <v>115</v>
      </c>
    </row>
    <row r="38" spans="1:5" ht="293.25">
      <c r="A38" t="s">
        <v>61</v>
      </c>
      <c r="E38" s="38" t="s">
        <v>116</v>
      </c>
    </row>
    <row r="39" spans="1:16" ht="12.75">
      <c r="A39" s="26" t="s">
        <v>51</v>
      </c>
      <c s="31" t="s">
        <v>117</v>
      </c>
      <c s="31" t="s">
        <v>118</v>
      </c>
      <c s="26" t="s">
        <v>53</v>
      </c>
      <c s="32" t="s">
        <v>119</v>
      </c>
      <c s="33" t="s">
        <v>113</v>
      </c>
      <c s="34">
        <v>343.5</v>
      </c>
      <c s="35">
        <v>0</v>
      </c>
      <c s="36">
        <f>ROUND(ROUND(H39,2)*ROUND(G39,3),2)</f>
      </c>
      <c s="33" t="s">
        <v>56</v>
      </c>
      <c r="O39">
        <f>(I39*21)/100</f>
      </c>
      <c t="s">
        <v>26</v>
      </c>
    </row>
    <row r="40" spans="1:5" ht="63.75">
      <c r="A40" s="37" t="s">
        <v>57</v>
      </c>
      <c r="E40" s="38" t="s">
        <v>120</v>
      </c>
    </row>
    <row r="41" spans="1:5" ht="12.75">
      <c r="A41" s="39" t="s">
        <v>59</v>
      </c>
      <c r="E41" s="40" t="s">
        <v>121</v>
      </c>
    </row>
    <row r="42" spans="1:5" ht="102">
      <c r="A42" t="s">
        <v>61</v>
      </c>
      <c r="E42" s="38" t="s">
        <v>122</v>
      </c>
    </row>
    <row r="43" spans="1:18" ht="12.75" customHeight="1">
      <c r="A43" s="6" t="s">
        <v>49</v>
      </c>
      <c s="6"/>
      <c s="42" t="s">
        <v>43</v>
      </c>
      <c s="6"/>
      <c s="29" t="s">
        <v>123</v>
      </c>
      <c s="6"/>
      <c s="6"/>
      <c s="6"/>
      <c s="43">
        <f>0+Q43</f>
      </c>
      <c s="6"/>
      <c r="O43">
        <f>0+R43</f>
      </c>
      <c r="Q43">
        <f>0+I44+I48+I52</f>
      </c>
      <c>
        <f>0+O44+O48+O52</f>
      </c>
    </row>
    <row r="44" spans="1:16" ht="12.75">
      <c r="A44" s="26" t="s">
        <v>51</v>
      </c>
      <c s="31" t="s">
        <v>43</v>
      </c>
      <c s="31" t="s">
        <v>124</v>
      </c>
      <c s="26" t="s">
        <v>53</v>
      </c>
      <c s="32" t="s">
        <v>125</v>
      </c>
      <c s="33" t="s">
        <v>126</v>
      </c>
      <c s="34">
        <v>632</v>
      </c>
      <c s="35">
        <v>0</v>
      </c>
      <c s="36">
        <f>ROUND(ROUND(H44,2)*ROUND(G44,3),2)</f>
      </c>
      <c s="33" t="s">
        <v>56</v>
      </c>
      <c r="O44">
        <f>(I44*21)/100</f>
      </c>
      <c t="s">
        <v>26</v>
      </c>
    </row>
    <row r="45" spans="1:5" ht="89.25">
      <c r="A45" s="37" t="s">
        <v>57</v>
      </c>
      <c r="E45" s="38" t="s">
        <v>127</v>
      </c>
    </row>
    <row r="46" spans="1:5" ht="12.75">
      <c r="A46" s="39" t="s">
        <v>59</v>
      </c>
      <c r="E46" s="40" t="s">
        <v>128</v>
      </c>
    </row>
    <row r="47" spans="1:5" ht="102">
      <c r="A47" t="s">
        <v>61</v>
      </c>
      <c r="E47" s="38" t="s">
        <v>129</v>
      </c>
    </row>
    <row r="48" spans="1:16" ht="12.75">
      <c r="A48" s="26" t="s">
        <v>51</v>
      </c>
      <c s="31" t="s">
        <v>45</v>
      </c>
      <c s="31" t="s">
        <v>130</v>
      </c>
      <c s="26" t="s">
        <v>53</v>
      </c>
      <c s="32" t="s">
        <v>131</v>
      </c>
      <c s="33" t="s">
        <v>126</v>
      </c>
      <c s="34">
        <v>632</v>
      </c>
      <c s="35">
        <v>0</v>
      </c>
      <c s="36">
        <f>ROUND(ROUND(H48,2)*ROUND(G48,3),2)</f>
      </c>
      <c s="33" t="s">
        <v>56</v>
      </c>
      <c r="O48">
        <f>(I48*21)/100</f>
      </c>
      <c t="s">
        <v>26</v>
      </c>
    </row>
    <row r="49" spans="1:5" ht="89.25">
      <c r="A49" s="37" t="s">
        <v>57</v>
      </c>
      <c r="E49" s="38" t="s">
        <v>132</v>
      </c>
    </row>
    <row r="50" spans="1:5" ht="12.75">
      <c r="A50" s="39" t="s">
        <v>59</v>
      </c>
      <c r="E50" s="40" t="s">
        <v>133</v>
      </c>
    </row>
    <row r="51" spans="1:5" ht="51">
      <c r="A51" t="s">
        <v>61</v>
      </c>
      <c r="E51" s="38" t="s">
        <v>134</v>
      </c>
    </row>
    <row r="52" spans="1:16" ht="12.75">
      <c r="A52" s="26" t="s">
        <v>51</v>
      </c>
      <c s="31" t="s">
        <v>47</v>
      </c>
      <c s="31" t="s">
        <v>135</v>
      </c>
      <c s="26" t="s">
        <v>93</v>
      </c>
      <c s="32" t="s">
        <v>136</v>
      </c>
      <c s="33" t="s">
        <v>137</v>
      </c>
      <c s="34">
        <v>113760</v>
      </c>
      <c s="35">
        <v>0</v>
      </c>
      <c s="36">
        <f>ROUND(ROUND(H52,2)*ROUND(G52,3),2)</f>
      </c>
      <c s="33" t="s">
        <v>56</v>
      </c>
      <c r="O52">
        <f>(I52*21)/100</f>
      </c>
      <c t="s">
        <v>26</v>
      </c>
    </row>
    <row r="53" spans="1:5" ht="89.25">
      <c r="A53" s="37" t="s">
        <v>57</v>
      </c>
      <c r="E53" s="38" t="s">
        <v>138</v>
      </c>
    </row>
    <row r="54" spans="1:5" ht="12.75">
      <c r="A54" s="39" t="s">
        <v>59</v>
      </c>
      <c r="E54" s="40" t="s">
        <v>139</v>
      </c>
    </row>
    <row r="55" spans="1:5" ht="76.5">
      <c r="A55" t="s">
        <v>61</v>
      </c>
      <c r="E55" s="38" t="s">
        <v>140</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4.xml><?xml version="1.0" encoding="utf-8"?>
<worksheet xmlns="http://schemas.openxmlformats.org/spreadsheetml/2006/main" xmlns:r="http://schemas.openxmlformats.org/officeDocument/2006/relationships">
  <sheetPr>
    <pageSetUpPr fitToPage="1"/>
  </sheetPr>
  <dimension ref="A1:R71"/>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0+O9+O22+O67</f>
      </c>
      <c t="s">
        <v>25</v>
      </c>
    </row>
    <row r="3" spans="1:16" ht="15" customHeight="1">
      <c r="A3" t="s">
        <v>11</v>
      </c>
      <c s="12" t="s">
        <v>13</v>
      </c>
      <c s="13" t="s">
        <v>14</v>
      </c>
      <c s="1"/>
      <c s="14" t="s">
        <v>15</v>
      </c>
      <c s="1"/>
      <c s="9"/>
      <c s="8" t="s">
        <v>141</v>
      </c>
      <c s="44">
        <f>0+I9+I22+I67</f>
      </c>
      <c s="10"/>
      <c r="O3" t="s">
        <v>22</v>
      </c>
      <c t="s">
        <v>26</v>
      </c>
    </row>
    <row r="4" spans="1:16" ht="15" customHeight="1">
      <c r="A4" t="s">
        <v>16</v>
      </c>
      <c s="12" t="s">
        <v>17</v>
      </c>
      <c s="13" t="s">
        <v>18</v>
      </c>
      <c s="1"/>
      <c s="14" t="s">
        <v>19</v>
      </c>
      <c s="1"/>
      <c s="1"/>
      <c s="11"/>
      <c s="11"/>
      <c s="1"/>
      <c r="O4" t="s">
        <v>23</v>
      </c>
      <c t="s">
        <v>26</v>
      </c>
    </row>
    <row r="5" spans="1:16" ht="12.75" customHeight="1">
      <c r="A5" t="s">
        <v>20</v>
      </c>
      <c s="16" t="s">
        <v>21</v>
      </c>
      <c s="17" t="s">
        <v>141</v>
      </c>
      <c s="6"/>
      <c s="18" t="s">
        <v>142</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0+I10+I14+I18</f>
      </c>
      <c>
        <f>0+O10+O14+O18</f>
      </c>
    </row>
    <row r="10" spans="1:16" ht="12.75">
      <c r="A10" s="26" t="s">
        <v>51</v>
      </c>
      <c s="31" t="s">
        <v>32</v>
      </c>
      <c s="31" t="s">
        <v>144</v>
      </c>
      <c s="26" t="s">
        <v>93</v>
      </c>
      <c s="32" t="s">
        <v>145</v>
      </c>
      <c s="33" t="s">
        <v>113</v>
      </c>
      <c s="34">
        <v>336.6</v>
      </c>
      <c s="35">
        <v>0</v>
      </c>
      <c s="36">
        <f>ROUND(ROUND(H10,2)*ROUND(G10,3),2)</f>
      </c>
      <c s="33" t="s">
        <v>56</v>
      </c>
      <c r="O10">
        <f>(I10*21)/100</f>
      </c>
      <c t="s">
        <v>26</v>
      </c>
    </row>
    <row r="11" spans="1:5" ht="51">
      <c r="A11" s="37" t="s">
        <v>57</v>
      </c>
      <c r="E11" s="38" t="s">
        <v>146</v>
      </c>
    </row>
    <row r="12" spans="1:5" ht="12.75">
      <c r="A12" s="39" t="s">
        <v>59</v>
      </c>
      <c r="E12" s="40" t="s">
        <v>147</v>
      </c>
    </row>
    <row r="13" spans="1:5" ht="63.75">
      <c r="A13" t="s">
        <v>61</v>
      </c>
      <c r="E13" s="38" t="s">
        <v>148</v>
      </c>
    </row>
    <row r="14" spans="1:16" ht="12.75">
      <c r="A14" s="26" t="s">
        <v>51</v>
      </c>
      <c s="31" t="s">
        <v>26</v>
      </c>
      <c s="31" t="s">
        <v>144</v>
      </c>
      <c s="26" t="s">
        <v>149</v>
      </c>
      <c s="32" t="s">
        <v>145</v>
      </c>
      <c s="33" t="s">
        <v>113</v>
      </c>
      <c s="34">
        <v>20</v>
      </c>
      <c s="35">
        <v>0</v>
      </c>
      <c s="36">
        <f>ROUND(ROUND(H14,2)*ROUND(G14,3),2)</f>
      </c>
      <c s="33" t="s">
        <v>56</v>
      </c>
      <c r="O14">
        <f>(I14*21)/100</f>
      </c>
      <c t="s">
        <v>26</v>
      </c>
    </row>
    <row r="15" spans="1:5" ht="63.75">
      <c r="A15" s="37" t="s">
        <v>57</v>
      </c>
      <c r="E15" s="38" t="s">
        <v>150</v>
      </c>
    </row>
    <row r="16" spans="1:5" ht="12.75">
      <c r="A16" s="39" t="s">
        <v>59</v>
      </c>
      <c r="E16" s="40" t="s">
        <v>151</v>
      </c>
    </row>
    <row r="17" spans="1:5" ht="63.75">
      <c r="A17" t="s">
        <v>61</v>
      </c>
      <c r="E17" s="38" t="s">
        <v>148</v>
      </c>
    </row>
    <row r="18" spans="1:16" ht="25.5">
      <c r="A18" s="26" t="s">
        <v>51</v>
      </c>
      <c s="31" t="s">
        <v>25</v>
      </c>
      <c s="31" t="s">
        <v>86</v>
      </c>
      <c s="26" t="s">
        <v>53</v>
      </c>
      <c s="32" t="s">
        <v>87</v>
      </c>
      <c s="33" t="s">
        <v>55</v>
      </c>
      <c s="34">
        <v>40</v>
      </c>
      <c s="35">
        <v>0</v>
      </c>
      <c s="36">
        <f>ROUND(ROUND(H18,2)*ROUND(G18,3),2)</f>
      </c>
      <c s="33" t="s">
        <v>56</v>
      </c>
      <c r="O18">
        <f>(I18*21)/100</f>
      </c>
      <c t="s">
        <v>26</v>
      </c>
    </row>
    <row r="19" spans="1:5" ht="165.75">
      <c r="A19" s="37" t="s">
        <v>57</v>
      </c>
      <c r="E19" s="38" t="s">
        <v>152</v>
      </c>
    </row>
    <row r="20" spans="1:5" ht="12.75">
      <c r="A20" s="39" t="s">
        <v>59</v>
      </c>
      <c r="E20" s="40" t="s">
        <v>153</v>
      </c>
    </row>
    <row r="21" spans="1:5" ht="140.25">
      <c r="A21" t="s">
        <v>61</v>
      </c>
      <c r="E21" s="38" t="s">
        <v>62</v>
      </c>
    </row>
    <row r="22" spans="1:18" ht="12.75" customHeight="1">
      <c r="A22" s="6" t="s">
        <v>49</v>
      </c>
      <c s="6"/>
      <c s="42" t="s">
        <v>32</v>
      </c>
      <c s="6"/>
      <c s="29" t="s">
        <v>63</v>
      </c>
      <c s="6"/>
      <c s="6"/>
      <c s="6"/>
      <c s="43">
        <f>0+Q22</f>
      </c>
      <c s="6"/>
      <c r="O22">
        <f>0+R22</f>
      </c>
      <c r="Q22">
        <f>0+I23+I27+I31+I35+I39+I43+I47+I51+I55+I59+I63</f>
      </c>
      <c>
        <f>0+O23+O27+O31+O35+O39+O43+O47+O51+O55+O59+O63</f>
      </c>
    </row>
    <row r="23" spans="1:16" ht="12.75">
      <c r="A23" s="26" t="s">
        <v>51</v>
      </c>
      <c s="31" t="s">
        <v>36</v>
      </c>
      <c s="31" t="s">
        <v>154</v>
      </c>
      <c s="26" t="s">
        <v>53</v>
      </c>
      <c s="32" t="s">
        <v>155</v>
      </c>
      <c s="33" t="s">
        <v>113</v>
      </c>
      <c s="34">
        <v>343.5</v>
      </c>
      <c s="35">
        <v>0</v>
      </c>
      <c s="36">
        <f>ROUND(ROUND(H23,2)*ROUND(G23,3),2)</f>
      </c>
      <c s="33" t="s">
        <v>56</v>
      </c>
      <c r="O23">
        <f>(I23*21)/100</f>
      </c>
      <c t="s">
        <v>26</v>
      </c>
    </row>
    <row r="24" spans="1:5" ht="63.75">
      <c r="A24" s="37" t="s">
        <v>57</v>
      </c>
      <c r="E24" s="38" t="s">
        <v>156</v>
      </c>
    </row>
    <row r="25" spans="1:5" ht="12.75">
      <c r="A25" s="39" t="s">
        <v>59</v>
      </c>
      <c r="E25" s="40" t="s">
        <v>121</v>
      </c>
    </row>
    <row r="26" spans="1:5" ht="318.75">
      <c r="A26" t="s">
        <v>61</v>
      </c>
      <c r="E26" s="38" t="s">
        <v>157</v>
      </c>
    </row>
    <row r="27" spans="1:16" ht="12.75">
      <c r="A27" s="26" t="s">
        <v>51</v>
      </c>
      <c s="31" t="s">
        <v>38</v>
      </c>
      <c s="31" t="s">
        <v>154</v>
      </c>
      <c s="26" t="s">
        <v>32</v>
      </c>
      <c s="32" t="s">
        <v>155</v>
      </c>
      <c s="33" t="s">
        <v>113</v>
      </c>
      <c s="34">
        <v>40</v>
      </c>
      <c s="35">
        <v>0</v>
      </c>
      <c s="36">
        <f>ROUND(ROUND(H27,2)*ROUND(G27,3),2)</f>
      </c>
      <c s="33" t="s">
        <v>56</v>
      </c>
      <c r="O27">
        <f>(I27*21)/100</f>
      </c>
      <c t="s">
        <v>26</v>
      </c>
    </row>
    <row r="28" spans="1:5" ht="76.5">
      <c r="A28" s="37" t="s">
        <v>57</v>
      </c>
      <c r="E28" s="38" t="s">
        <v>158</v>
      </c>
    </row>
    <row r="29" spans="1:5" ht="12.75">
      <c r="A29" s="39" t="s">
        <v>59</v>
      </c>
      <c r="E29" s="40" t="s">
        <v>159</v>
      </c>
    </row>
    <row r="30" spans="1:5" ht="318.75">
      <c r="A30" t="s">
        <v>61</v>
      </c>
      <c r="E30" s="38" t="s">
        <v>157</v>
      </c>
    </row>
    <row r="31" spans="1:16" ht="12.75">
      <c r="A31" s="26" t="s">
        <v>51</v>
      </c>
      <c s="31" t="s">
        <v>40</v>
      </c>
      <c s="31" t="s">
        <v>160</v>
      </c>
      <c s="26" t="s">
        <v>53</v>
      </c>
      <c s="32" t="s">
        <v>161</v>
      </c>
      <c s="33" t="s">
        <v>113</v>
      </c>
      <c s="34">
        <v>20</v>
      </c>
      <c s="35">
        <v>0</v>
      </c>
      <c s="36">
        <f>ROUND(ROUND(H31,2)*ROUND(G31,3),2)</f>
      </c>
      <c s="33" t="s">
        <v>56</v>
      </c>
      <c r="O31">
        <f>(I31*21)/100</f>
      </c>
      <c t="s">
        <v>26</v>
      </c>
    </row>
    <row r="32" spans="1:5" ht="89.25">
      <c r="A32" s="37" t="s">
        <v>57</v>
      </c>
      <c r="E32" s="38" t="s">
        <v>162</v>
      </c>
    </row>
    <row r="33" spans="1:5" ht="12.75">
      <c r="A33" s="39" t="s">
        <v>59</v>
      </c>
      <c r="E33" s="40" t="s">
        <v>151</v>
      </c>
    </row>
    <row r="34" spans="1:5" ht="344.25">
      <c r="A34" t="s">
        <v>61</v>
      </c>
      <c r="E34" s="38" t="s">
        <v>163</v>
      </c>
    </row>
    <row r="35" spans="1:16" ht="12.75">
      <c r="A35" s="26" t="s">
        <v>51</v>
      </c>
      <c s="31" t="s">
        <v>110</v>
      </c>
      <c s="31" t="s">
        <v>164</v>
      </c>
      <c s="26" t="s">
        <v>53</v>
      </c>
      <c s="32" t="s">
        <v>165</v>
      </c>
      <c s="33" t="s">
        <v>113</v>
      </c>
      <c s="34">
        <v>20</v>
      </c>
      <c s="35">
        <v>0</v>
      </c>
      <c s="36">
        <f>ROUND(ROUND(H35,2)*ROUND(G35,3),2)</f>
      </c>
      <c s="33" t="s">
        <v>56</v>
      </c>
      <c r="O35">
        <f>(I35*21)/100</f>
      </c>
      <c t="s">
        <v>26</v>
      </c>
    </row>
    <row r="36" spans="1:5" ht="76.5">
      <c r="A36" s="37" t="s">
        <v>57</v>
      </c>
      <c r="E36" s="38" t="s">
        <v>166</v>
      </c>
    </row>
    <row r="37" spans="1:5" ht="12.75">
      <c r="A37" s="39" t="s">
        <v>59</v>
      </c>
      <c r="E37" s="40" t="s">
        <v>151</v>
      </c>
    </row>
    <row r="38" spans="1:5" ht="357">
      <c r="A38" t="s">
        <v>61</v>
      </c>
      <c r="E38" s="38" t="s">
        <v>167</v>
      </c>
    </row>
    <row r="39" spans="1:16" ht="12.75">
      <c r="A39" s="26" t="s">
        <v>51</v>
      </c>
      <c s="31" t="s">
        <v>117</v>
      </c>
      <c s="31" t="s">
        <v>111</v>
      </c>
      <c s="26" t="s">
        <v>53</v>
      </c>
      <c s="32" t="s">
        <v>112</v>
      </c>
      <c s="33" t="s">
        <v>113</v>
      </c>
      <c s="34">
        <v>20</v>
      </c>
      <c s="35">
        <v>0</v>
      </c>
      <c s="36">
        <f>ROUND(ROUND(H39,2)*ROUND(G39,3),2)</f>
      </c>
      <c s="33" t="s">
        <v>56</v>
      </c>
      <c r="O39">
        <f>(I39*21)/100</f>
      </c>
      <c t="s">
        <v>26</v>
      </c>
    </row>
    <row r="40" spans="1:5" ht="89.25">
      <c r="A40" s="37" t="s">
        <v>57</v>
      </c>
      <c r="E40" s="38" t="s">
        <v>168</v>
      </c>
    </row>
    <row r="41" spans="1:5" ht="12.75">
      <c r="A41" s="39" t="s">
        <v>59</v>
      </c>
      <c r="E41" s="40" t="s">
        <v>151</v>
      </c>
    </row>
    <row r="42" spans="1:5" ht="293.25">
      <c r="A42" t="s">
        <v>61</v>
      </c>
      <c r="E42" s="38" t="s">
        <v>116</v>
      </c>
    </row>
    <row r="43" spans="1:16" ht="12.75">
      <c r="A43" s="26" t="s">
        <v>51</v>
      </c>
      <c s="31" t="s">
        <v>43</v>
      </c>
      <c s="31" t="s">
        <v>169</v>
      </c>
      <c s="26" t="s">
        <v>53</v>
      </c>
      <c s="32" t="s">
        <v>170</v>
      </c>
      <c s="33" t="s">
        <v>66</v>
      </c>
      <c s="34">
        <v>4534</v>
      </c>
      <c s="35">
        <v>0</v>
      </c>
      <c s="36">
        <f>ROUND(ROUND(H43,2)*ROUND(G43,3),2)</f>
      </c>
      <c s="33" t="s">
        <v>56</v>
      </c>
      <c r="O43">
        <f>(I43*21)/100</f>
      </c>
      <c t="s">
        <v>26</v>
      </c>
    </row>
    <row r="44" spans="1:5" ht="63.75">
      <c r="A44" s="37" t="s">
        <v>57</v>
      </c>
      <c r="E44" s="38" t="s">
        <v>171</v>
      </c>
    </row>
    <row r="45" spans="1:5" ht="12.75">
      <c r="A45" s="39" t="s">
        <v>59</v>
      </c>
      <c r="E45" s="40" t="s">
        <v>172</v>
      </c>
    </row>
    <row r="46" spans="1:5" ht="51">
      <c r="A46" t="s">
        <v>61</v>
      </c>
      <c r="E46" s="38" t="s">
        <v>173</v>
      </c>
    </row>
    <row r="47" spans="1:16" ht="12.75">
      <c r="A47" s="26" t="s">
        <v>51</v>
      </c>
      <c s="31" t="s">
        <v>45</v>
      </c>
      <c s="31" t="s">
        <v>174</v>
      </c>
      <c s="26" t="s">
        <v>53</v>
      </c>
      <c s="32" t="s">
        <v>175</v>
      </c>
      <c s="33" t="s">
        <v>66</v>
      </c>
      <c s="34">
        <v>4534</v>
      </c>
      <c s="35">
        <v>0</v>
      </c>
      <c s="36">
        <f>ROUND(ROUND(H47,2)*ROUND(G47,3),2)</f>
      </c>
      <c s="33" t="s">
        <v>56</v>
      </c>
      <c r="O47">
        <f>(I47*21)/100</f>
      </c>
      <c t="s">
        <v>26</v>
      </c>
    </row>
    <row r="48" spans="1:5" ht="51">
      <c r="A48" s="37" t="s">
        <v>57</v>
      </c>
      <c r="E48" s="38" t="s">
        <v>176</v>
      </c>
    </row>
    <row r="49" spans="1:5" ht="12.75">
      <c r="A49" s="39" t="s">
        <v>59</v>
      </c>
      <c r="E49" s="40" t="s">
        <v>172</v>
      </c>
    </row>
    <row r="50" spans="1:5" ht="63.75">
      <c r="A50" t="s">
        <v>61</v>
      </c>
      <c r="E50" s="38" t="s">
        <v>177</v>
      </c>
    </row>
    <row r="51" spans="1:16" ht="12.75">
      <c r="A51" s="26" t="s">
        <v>51</v>
      </c>
      <c s="31" t="s">
        <v>47</v>
      </c>
      <c s="31" t="s">
        <v>178</v>
      </c>
      <c s="26" t="s">
        <v>53</v>
      </c>
      <c s="32" t="s">
        <v>179</v>
      </c>
      <c s="33" t="s">
        <v>66</v>
      </c>
      <c s="34">
        <v>4534</v>
      </c>
      <c s="35">
        <v>0</v>
      </c>
      <c s="36">
        <f>ROUND(ROUND(H51,2)*ROUND(G51,3),2)</f>
      </c>
      <c s="33" t="s">
        <v>56</v>
      </c>
      <c r="O51">
        <f>(I51*21)/100</f>
      </c>
      <c t="s">
        <v>26</v>
      </c>
    </row>
    <row r="52" spans="1:5" ht="76.5">
      <c r="A52" s="37" t="s">
        <v>57</v>
      </c>
      <c r="E52" s="38" t="s">
        <v>180</v>
      </c>
    </row>
    <row r="53" spans="1:5" ht="12.75">
      <c r="A53" s="39" t="s">
        <v>59</v>
      </c>
      <c r="E53" s="40" t="s">
        <v>172</v>
      </c>
    </row>
    <row r="54" spans="1:5" ht="63.75">
      <c r="A54" t="s">
        <v>61</v>
      </c>
      <c r="E54" s="38" t="s">
        <v>181</v>
      </c>
    </row>
    <row r="55" spans="1:16" ht="12.75">
      <c r="A55" s="26" t="s">
        <v>51</v>
      </c>
      <c s="31" t="s">
        <v>182</v>
      </c>
      <c s="31" t="s">
        <v>183</v>
      </c>
      <c s="26" t="s">
        <v>93</v>
      </c>
      <c s="32" t="s">
        <v>184</v>
      </c>
      <c s="33" t="s">
        <v>66</v>
      </c>
      <c s="34">
        <v>25</v>
      </c>
      <c s="35">
        <v>0</v>
      </c>
      <c s="36">
        <f>ROUND(ROUND(H55,2)*ROUND(G55,3),2)</f>
      </c>
      <c s="33" t="s">
        <v>56</v>
      </c>
      <c r="O55">
        <f>(I55*21)/100</f>
      </c>
      <c t="s">
        <v>26</v>
      </c>
    </row>
    <row r="56" spans="1:5" ht="63.75">
      <c r="A56" s="37" t="s">
        <v>57</v>
      </c>
      <c r="E56" s="38" t="s">
        <v>185</v>
      </c>
    </row>
    <row r="57" spans="1:5" ht="12.75">
      <c r="A57" s="39" t="s">
        <v>59</v>
      </c>
      <c r="E57" s="40" t="s">
        <v>186</v>
      </c>
    </row>
    <row r="58" spans="1:5" ht="63.75">
      <c r="A58" t="s">
        <v>61</v>
      </c>
      <c r="E58" s="38" t="s">
        <v>187</v>
      </c>
    </row>
    <row r="59" spans="1:16" ht="12.75">
      <c r="A59" s="26" t="s">
        <v>51</v>
      </c>
      <c s="31" t="s">
        <v>188</v>
      </c>
      <c s="31" t="s">
        <v>189</v>
      </c>
      <c s="26" t="s">
        <v>53</v>
      </c>
      <c s="32" t="s">
        <v>190</v>
      </c>
      <c s="33" t="s">
        <v>66</v>
      </c>
      <c s="34">
        <v>24</v>
      </c>
      <c s="35">
        <v>0</v>
      </c>
      <c s="36">
        <f>ROUND(ROUND(H59,2)*ROUND(G59,3),2)</f>
      </c>
      <c s="33" t="s">
        <v>56</v>
      </c>
      <c r="O59">
        <f>(I59*21)/100</f>
      </c>
      <c t="s">
        <v>26</v>
      </c>
    </row>
    <row r="60" spans="1:5" ht="51">
      <c r="A60" s="37" t="s">
        <v>57</v>
      </c>
      <c r="E60" s="38" t="s">
        <v>191</v>
      </c>
    </row>
    <row r="61" spans="1:5" ht="12.75">
      <c r="A61" s="39" t="s">
        <v>59</v>
      </c>
      <c r="E61" s="40" t="s">
        <v>192</v>
      </c>
    </row>
    <row r="62" spans="1:5" ht="89.25">
      <c r="A62" t="s">
        <v>61</v>
      </c>
      <c r="E62" s="38" t="s">
        <v>193</v>
      </c>
    </row>
    <row r="63" spans="1:16" ht="25.5">
      <c r="A63" s="26" t="s">
        <v>51</v>
      </c>
      <c s="31" t="s">
        <v>194</v>
      </c>
      <c s="31" t="s">
        <v>195</v>
      </c>
      <c s="26" t="s">
        <v>53</v>
      </c>
      <c s="32" t="s">
        <v>196</v>
      </c>
      <c s="33" t="s">
        <v>72</v>
      </c>
      <c s="34">
        <v>16</v>
      </c>
      <c s="35">
        <v>0</v>
      </c>
      <c s="36">
        <f>ROUND(ROUND(H63,2)*ROUND(G63,3),2)</f>
      </c>
      <c s="33" t="s">
        <v>56</v>
      </c>
      <c r="O63">
        <f>(I63*21)/100</f>
      </c>
      <c t="s">
        <v>26</v>
      </c>
    </row>
    <row r="64" spans="1:5" ht="293.25">
      <c r="A64" s="37" t="s">
        <v>57</v>
      </c>
      <c r="E64" s="38" t="s">
        <v>197</v>
      </c>
    </row>
    <row r="65" spans="1:5" ht="12.75">
      <c r="A65" s="39" t="s">
        <v>59</v>
      </c>
      <c r="E65" s="40" t="s">
        <v>198</v>
      </c>
    </row>
    <row r="66" spans="1:5" ht="165.75">
      <c r="A66" t="s">
        <v>61</v>
      </c>
      <c r="E66" s="38" t="s">
        <v>199</v>
      </c>
    </row>
    <row r="67" spans="1:18" ht="12.75" customHeight="1">
      <c r="A67" s="6" t="s">
        <v>49</v>
      </c>
      <c s="6"/>
      <c s="42" t="s">
        <v>117</v>
      </c>
      <c s="6"/>
      <c s="29" t="s">
        <v>200</v>
      </c>
      <c s="6"/>
      <c s="6"/>
      <c s="6"/>
      <c s="43">
        <f>0+Q67</f>
      </c>
      <c s="6"/>
      <c r="O67">
        <f>0+R67</f>
      </c>
      <c r="Q67">
        <f>0+I68</f>
      </c>
      <c>
        <f>0+O68</f>
      </c>
    </row>
    <row r="68" spans="1:16" ht="12.75">
      <c r="A68" s="26" t="s">
        <v>51</v>
      </c>
      <c s="31" t="s">
        <v>201</v>
      </c>
      <c s="31" t="s">
        <v>202</v>
      </c>
      <c s="26" t="s">
        <v>53</v>
      </c>
      <c s="32" t="s">
        <v>203</v>
      </c>
      <c s="33" t="s">
        <v>126</v>
      </c>
      <c s="34">
        <v>80</v>
      </c>
      <c s="35">
        <v>0</v>
      </c>
      <c s="36">
        <f>ROUND(ROUND(H68,2)*ROUND(G68,3),2)</f>
      </c>
      <c s="33" t="s">
        <v>56</v>
      </c>
      <c r="O68">
        <f>(I68*21)/100</f>
      </c>
      <c t="s">
        <v>26</v>
      </c>
    </row>
    <row r="69" spans="1:5" ht="63.75">
      <c r="A69" s="37" t="s">
        <v>57</v>
      </c>
      <c r="E69" s="38" t="s">
        <v>204</v>
      </c>
    </row>
    <row r="70" spans="1:5" ht="12.75">
      <c r="A70" s="39" t="s">
        <v>59</v>
      </c>
      <c r="E70" s="40" t="s">
        <v>205</v>
      </c>
    </row>
    <row r="71" spans="1:5" ht="255">
      <c r="A71" t="s">
        <v>61</v>
      </c>
      <c r="E71" s="38" t="s">
        <v>206</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5.xml><?xml version="1.0" encoding="utf-8"?>
<worksheet xmlns="http://schemas.openxmlformats.org/spreadsheetml/2006/main" xmlns:r="http://schemas.openxmlformats.org/officeDocument/2006/relationships">
  <sheetPr>
    <pageSetUpPr fitToPage="1"/>
  </sheetPr>
  <dimension ref="A1:R17"/>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f>
      </c>
      <c t="s">
        <v>25</v>
      </c>
    </row>
    <row r="3" spans="1:16" ht="15" customHeight="1">
      <c r="A3" t="s">
        <v>11</v>
      </c>
      <c s="12" t="s">
        <v>13</v>
      </c>
      <c s="13" t="s">
        <v>14</v>
      </c>
      <c s="1"/>
      <c s="14" t="s">
        <v>15</v>
      </c>
      <c s="1"/>
      <c s="9"/>
      <c s="8" t="s">
        <v>207</v>
      </c>
      <c s="44">
        <f>0+I9</f>
      </c>
      <c s="10"/>
      <c r="O3" t="s">
        <v>22</v>
      </c>
      <c t="s">
        <v>26</v>
      </c>
    </row>
    <row r="4" spans="1:16" ht="15" customHeight="1">
      <c r="A4" t="s">
        <v>16</v>
      </c>
      <c s="12" t="s">
        <v>17</v>
      </c>
      <c s="13" t="s">
        <v>18</v>
      </c>
      <c s="1"/>
      <c s="14" t="s">
        <v>19</v>
      </c>
      <c s="1"/>
      <c s="1"/>
      <c s="11"/>
      <c s="11"/>
      <c s="1"/>
      <c r="O4" t="s">
        <v>23</v>
      </c>
      <c t="s">
        <v>26</v>
      </c>
    </row>
    <row r="5" spans="1:16" ht="12.75" customHeight="1">
      <c r="A5" t="s">
        <v>20</v>
      </c>
      <c s="16" t="s">
        <v>21</v>
      </c>
      <c s="17" t="s">
        <v>207</v>
      </c>
      <c s="6"/>
      <c s="18" t="s">
        <v>208</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32</v>
      </c>
      <c s="27"/>
      <c s="29" t="s">
        <v>63</v>
      </c>
      <c s="27"/>
      <c s="27"/>
      <c s="27"/>
      <c s="30">
        <f>0+Q9</f>
      </c>
      <c s="27"/>
      <c r="O9">
        <f>0+R9</f>
      </c>
      <c r="Q9">
        <f>0+I10+I14</f>
      </c>
      <c>
        <f>0+O10+O14</f>
      </c>
    </row>
    <row r="10" spans="1:16" ht="12.75">
      <c r="A10" s="26" t="s">
        <v>51</v>
      </c>
      <c s="31" t="s">
        <v>32</v>
      </c>
      <c s="31" t="s">
        <v>210</v>
      </c>
      <c s="26" t="s">
        <v>53</v>
      </c>
      <c s="32" t="s">
        <v>211</v>
      </c>
      <c s="33" t="s">
        <v>66</v>
      </c>
      <c s="34">
        <v>4534</v>
      </c>
      <c s="35">
        <v>0</v>
      </c>
      <c s="36">
        <f>ROUND(ROUND(H10,2)*ROUND(G10,3),2)</f>
      </c>
      <c s="33" t="s">
        <v>56</v>
      </c>
      <c r="O10">
        <f>(I10*21)/100</f>
      </c>
      <c t="s">
        <v>26</v>
      </c>
    </row>
    <row r="11" spans="1:5" ht="63.75">
      <c r="A11" s="37" t="s">
        <v>57</v>
      </c>
      <c r="E11" s="38" t="s">
        <v>212</v>
      </c>
    </row>
    <row r="12" spans="1:5" ht="12.75">
      <c r="A12" s="39" t="s">
        <v>59</v>
      </c>
      <c r="E12" s="40" t="s">
        <v>172</v>
      </c>
    </row>
    <row r="13" spans="1:5" ht="76.5">
      <c r="A13" t="s">
        <v>61</v>
      </c>
      <c r="E13" s="38" t="s">
        <v>213</v>
      </c>
    </row>
    <row r="14" spans="1:16" ht="12.75">
      <c r="A14" s="26" t="s">
        <v>51</v>
      </c>
      <c s="31" t="s">
        <v>26</v>
      </c>
      <c s="31" t="s">
        <v>214</v>
      </c>
      <c s="26" t="s">
        <v>93</v>
      </c>
      <c s="32" t="s">
        <v>215</v>
      </c>
      <c s="33" t="s">
        <v>72</v>
      </c>
      <c s="34">
        <v>16</v>
      </c>
      <c s="35">
        <v>0</v>
      </c>
      <c s="36">
        <f>ROUND(ROUND(H14,2)*ROUND(G14,3),2)</f>
      </c>
      <c s="33" t="s">
        <v>56</v>
      </c>
      <c r="O14">
        <f>(I14*21)/100</f>
      </c>
      <c t="s">
        <v>26</v>
      </c>
    </row>
    <row r="15" spans="1:5" ht="140.25">
      <c r="A15" s="37" t="s">
        <v>57</v>
      </c>
      <c r="E15" s="38" t="s">
        <v>216</v>
      </c>
    </row>
    <row r="16" spans="1:5" ht="12.75">
      <c r="A16" s="39" t="s">
        <v>59</v>
      </c>
      <c r="E16" s="40" t="s">
        <v>198</v>
      </c>
    </row>
    <row r="17" spans="1:5" ht="76.5">
      <c r="A17" t="s">
        <v>61</v>
      </c>
      <c r="E17" s="38" t="s">
        <v>217</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6.xml><?xml version="1.0" encoding="utf-8"?>
<worksheet xmlns="http://schemas.openxmlformats.org/spreadsheetml/2006/main" xmlns:r="http://schemas.openxmlformats.org/officeDocument/2006/relationships">
  <sheetPr>
    <pageSetUpPr fitToPage="1"/>
  </sheetPr>
  <dimension ref="A1:R343"/>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0+O9+O54+O107+O124+O209+O242+O247</f>
      </c>
      <c t="s">
        <v>25</v>
      </c>
    </row>
    <row r="3" spans="1:16" ht="15" customHeight="1">
      <c r="A3" t="s">
        <v>11</v>
      </c>
      <c s="12" t="s">
        <v>13</v>
      </c>
      <c s="13" t="s">
        <v>14</v>
      </c>
      <c s="1"/>
      <c s="14" t="s">
        <v>15</v>
      </c>
      <c s="1"/>
      <c s="9"/>
      <c s="8" t="s">
        <v>220</v>
      </c>
      <c s="44">
        <f>0+I9+I54+I107+I124+I209+I242+I247</f>
      </c>
      <c s="10"/>
      <c r="O3" t="s">
        <v>22</v>
      </c>
      <c t="s">
        <v>26</v>
      </c>
    </row>
    <row r="4" spans="1:16" ht="15" customHeight="1">
      <c r="A4" t="s">
        <v>16</v>
      </c>
      <c s="12" t="s">
        <v>17</v>
      </c>
      <c s="13" t="s">
        <v>218</v>
      </c>
      <c s="1"/>
      <c s="14" t="s">
        <v>219</v>
      </c>
      <c s="1"/>
      <c s="1"/>
      <c s="11"/>
      <c s="11"/>
      <c s="1"/>
      <c r="O4" t="s">
        <v>23</v>
      </c>
      <c t="s">
        <v>26</v>
      </c>
    </row>
    <row r="5" spans="1:16" ht="12.75" customHeight="1">
      <c r="A5" t="s">
        <v>20</v>
      </c>
      <c s="16" t="s">
        <v>21</v>
      </c>
      <c s="17" t="s">
        <v>220</v>
      </c>
      <c s="6"/>
      <c s="18" t="s">
        <v>221</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0+I10+I14+I18+I22+I26+I30+I34+I38+I42+I46+I50</f>
      </c>
      <c>
        <f>0+O10+O14+O18+O22+O26+O30+O34+O38+O42+O46+O50</f>
      </c>
    </row>
    <row r="10" spans="1:16" ht="25.5">
      <c r="A10" s="26" t="s">
        <v>51</v>
      </c>
      <c s="31" t="s">
        <v>32</v>
      </c>
      <c s="31" t="s">
        <v>86</v>
      </c>
      <c s="26" t="s">
        <v>53</v>
      </c>
      <c s="32" t="s">
        <v>87</v>
      </c>
      <c s="33" t="s">
        <v>55</v>
      </c>
      <c s="34">
        <v>3045.16</v>
      </c>
      <c s="35">
        <v>0</v>
      </c>
      <c s="36">
        <f>ROUND(ROUND(H10,2)*ROUND(G10,3),2)</f>
      </c>
      <c s="33" t="s">
        <v>56</v>
      </c>
      <c r="O10">
        <f>(I10*21)/100</f>
      </c>
      <c t="s">
        <v>26</v>
      </c>
    </row>
    <row r="11" spans="1:5" ht="216.75">
      <c r="A11" s="37" t="s">
        <v>57</v>
      </c>
      <c r="E11" s="38" t="s">
        <v>223</v>
      </c>
    </row>
    <row r="12" spans="1:5" ht="38.25">
      <c r="A12" s="39" t="s">
        <v>59</v>
      </c>
      <c r="E12" s="40" t="s">
        <v>224</v>
      </c>
    </row>
    <row r="13" spans="1:5" ht="140.25">
      <c r="A13" t="s">
        <v>61</v>
      </c>
      <c r="E13" s="38" t="s">
        <v>62</v>
      </c>
    </row>
    <row r="14" spans="1:16" ht="25.5">
      <c r="A14" s="26" t="s">
        <v>51</v>
      </c>
      <c s="31" t="s">
        <v>26</v>
      </c>
      <c s="31" t="s">
        <v>225</v>
      </c>
      <c s="26" t="s">
        <v>53</v>
      </c>
      <c s="32" t="s">
        <v>226</v>
      </c>
      <c s="33" t="s">
        <v>55</v>
      </c>
      <c s="34">
        <v>474.3</v>
      </c>
      <c s="35">
        <v>0</v>
      </c>
      <c s="36">
        <f>ROUND(ROUND(H14,2)*ROUND(G14,3),2)</f>
      </c>
      <c s="33" t="s">
        <v>56</v>
      </c>
      <c r="O14">
        <f>(I14*21)/100</f>
      </c>
      <c t="s">
        <v>26</v>
      </c>
    </row>
    <row r="15" spans="1:5" ht="165.75">
      <c r="A15" s="37" t="s">
        <v>57</v>
      </c>
      <c r="E15" s="38" t="s">
        <v>227</v>
      </c>
    </row>
    <row r="16" spans="1:5" ht="12.75">
      <c r="A16" s="39" t="s">
        <v>59</v>
      </c>
      <c r="E16" s="40" t="s">
        <v>228</v>
      </c>
    </row>
    <row r="17" spans="1:5" ht="140.25">
      <c r="A17" t="s">
        <v>61</v>
      </c>
      <c r="E17" s="38" t="s">
        <v>62</v>
      </c>
    </row>
    <row r="18" spans="1:16" ht="25.5">
      <c r="A18" s="26" t="s">
        <v>51</v>
      </c>
      <c s="31" t="s">
        <v>25</v>
      </c>
      <c s="31" t="s">
        <v>229</v>
      </c>
      <c s="26" t="s">
        <v>53</v>
      </c>
      <c s="32" t="s">
        <v>230</v>
      </c>
      <c s="33" t="s">
        <v>55</v>
      </c>
      <c s="34">
        <v>606.288</v>
      </c>
      <c s="35">
        <v>0</v>
      </c>
      <c s="36">
        <f>ROUND(ROUND(H18,2)*ROUND(G18,3),2)</f>
      </c>
      <c s="33" t="s">
        <v>56</v>
      </c>
      <c r="O18">
        <f>(I18*21)/100</f>
      </c>
      <c t="s">
        <v>26</v>
      </c>
    </row>
    <row r="19" spans="1:5" ht="191.25">
      <c r="A19" s="37" t="s">
        <v>57</v>
      </c>
      <c r="E19" s="38" t="s">
        <v>231</v>
      </c>
    </row>
    <row r="20" spans="1:5" ht="38.25">
      <c r="A20" s="39" t="s">
        <v>59</v>
      </c>
      <c r="E20" s="40" t="s">
        <v>232</v>
      </c>
    </row>
    <row r="21" spans="1:5" ht="140.25">
      <c r="A21" t="s">
        <v>61</v>
      </c>
      <c r="E21" s="38" t="s">
        <v>62</v>
      </c>
    </row>
    <row r="22" spans="1:16" ht="25.5">
      <c r="A22" s="26" t="s">
        <v>51</v>
      </c>
      <c s="31" t="s">
        <v>36</v>
      </c>
      <c s="31" t="s">
        <v>233</v>
      </c>
      <c s="26" t="s">
        <v>53</v>
      </c>
      <c s="32" t="s">
        <v>234</v>
      </c>
      <c s="33" t="s">
        <v>55</v>
      </c>
      <c s="34">
        <v>197.991</v>
      </c>
      <c s="35">
        <v>0</v>
      </c>
      <c s="36">
        <f>ROUND(ROUND(H22,2)*ROUND(G22,3),2)</f>
      </c>
      <c s="33" t="s">
        <v>56</v>
      </c>
      <c r="O22">
        <f>(I22*21)/100</f>
      </c>
      <c t="s">
        <v>26</v>
      </c>
    </row>
    <row r="23" spans="1:5" ht="153">
      <c r="A23" s="37" t="s">
        <v>57</v>
      </c>
      <c r="E23" s="38" t="s">
        <v>235</v>
      </c>
    </row>
    <row r="24" spans="1:5" ht="51">
      <c r="A24" s="39" t="s">
        <v>59</v>
      </c>
      <c r="E24" s="40" t="s">
        <v>236</v>
      </c>
    </row>
    <row r="25" spans="1:5" ht="140.25">
      <c r="A25" t="s">
        <v>61</v>
      </c>
      <c r="E25" s="38" t="s">
        <v>62</v>
      </c>
    </row>
    <row r="26" spans="1:16" ht="25.5">
      <c r="A26" s="26" t="s">
        <v>51</v>
      </c>
      <c s="31" t="s">
        <v>38</v>
      </c>
      <c s="31" t="s">
        <v>233</v>
      </c>
      <c s="26" t="s">
        <v>32</v>
      </c>
      <c s="32" t="s">
        <v>234</v>
      </c>
      <c s="33" t="s">
        <v>55</v>
      </c>
      <c s="34">
        <v>4.358</v>
      </c>
      <c s="35">
        <v>0</v>
      </c>
      <c s="36">
        <f>ROUND(ROUND(H26,2)*ROUND(G26,3),2)</f>
      </c>
      <c s="33" t="s">
        <v>56</v>
      </c>
      <c r="O26">
        <f>(I26*21)/100</f>
      </c>
      <c t="s">
        <v>26</v>
      </c>
    </row>
    <row r="27" spans="1:5" ht="127.5">
      <c r="A27" s="37" t="s">
        <v>57</v>
      </c>
      <c r="E27" s="38" t="s">
        <v>237</v>
      </c>
    </row>
    <row r="28" spans="1:5" ht="38.25">
      <c r="A28" s="39" t="s">
        <v>59</v>
      </c>
      <c r="E28" s="40" t="s">
        <v>238</v>
      </c>
    </row>
    <row r="29" spans="1:5" ht="140.25">
      <c r="A29" t="s">
        <v>61</v>
      </c>
      <c r="E29" s="38" t="s">
        <v>62</v>
      </c>
    </row>
    <row r="30" spans="1:16" ht="25.5">
      <c r="A30" s="26" t="s">
        <v>51</v>
      </c>
      <c s="31" t="s">
        <v>40</v>
      </c>
      <c s="31" t="s">
        <v>239</v>
      </c>
      <c s="26" t="s">
        <v>53</v>
      </c>
      <c s="32" t="s">
        <v>240</v>
      </c>
      <c s="33" t="s">
        <v>55</v>
      </c>
      <c s="34">
        <v>2.012</v>
      </c>
      <c s="35">
        <v>0</v>
      </c>
      <c s="36">
        <f>ROUND(ROUND(H30,2)*ROUND(G30,3),2)</f>
      </c>
      <c s="33" t="s">
        <v>56</v>
      </c>
      <c r="O30">
        <f>(I30*21)/100</f>
      </c>
      <c t="s">
        <v>26</v>
      </c>
    </row>
    <row r="31" spans="1:5" ht="165.75">
      <c r="A31" s="37" t="s">
        <v>57</v>
      </c>
      <c r="E31" s="38" t="s">
        <v>241</v>
      </c>
    </row>
    <row r="32" spans="1:5" ht="38.25">
      <c r="A32" s="39" t="s">
        <v>59</v>
      </c>
      <c r="E32" s="40" t="s">
        <v>242</v>
      </c>
    </row>
    <row r="33" spans="1:5" ht="140.25">
      <c r="A33" t="s">
        <v>61</v>
      </c>
      <c r="E33" s="38" t="s">
        <v>62</v>
      </c>
    </row>
    <row r="34" spans="1:16" ht="25.5">
      <c r="A34" s="26" t="s">
        <v>51</v>
      </c>
      <c s="31" t="s">
        <v>110</v>
      </c>
      <c s="31" t="s">
        <v>243</v>
      </c>
      <c s="26" t="s">
        <v>53</v>
      </c>
      <c s="32" t="s">
        <v>244</v>
      </c>
      <c s="33" t="s">
        <v>55</v>
      </c>
      <c s="34">
        <v>190.24</v>
      </c>
      <c s="35">
        <v>0</v>
      </c>
      <c s="36">
        <f>ROUND(ROUND(H34,2)*ROUND(G34,3),2)</f>
      </c>
      <c s="33" t="s">
        <v>56</v>
      </c>
      <c r="O34">
        <f>(I34*21)/100</f>
      </c>
      <c t="s">
        <v>26</v>
      </c>
    </row>
    <row r="35" spans="1:5" ht="89.25">
      <c r="A35" s="37" t="s">
        <v>57</v>
      </c>
      <c r="E35" s="38" t="s">
        <v>245</v>
      </c>
    </row>
    <row r="36" spans="1:5" ht="12.75">
      <c r="A36" s="39" t="s">
        <v>59</v>
      </c>
      <c r="E36" s="40" t="s">
        <v>246</v>
      </c>
    </row>
    <row r="37" spans="1:5" ht="140.25">
      <c r="A37" t="s">
        <v>61</v>
      </c>
      <c r="E37" s="38" t="s">
        <v>62</v>
      </c>
    </row>
    <row r="38" spans="1:16" ht="25.5">
      <c r="A38" s="26" t="s">
        <v>51</v>
      </c>
      <c s="31" t="s">
        <v>117</v>
      </c>
      <c s="31" t="s">
        <v>247</v>
      </c>
      <c s="26" t="s">
        <v>93</v>
      </c>
      <c s="32" t="s">
        <v>248</v>
      </c>
      <c s="33" t="s">
        <v>55</v>
      </c>
      <c s="34">
        <v>101.184</v>
      </c>
      <c s="35">
        <v>0</v>
      </c>
      <c s="36">
        <f>ROUND(ROUND(H38,2)*ROUND(G38,3),2)</f>
      </c>
      <c s="33" t="s">
        <v>56</v>
      </c>
      <c r="O38">
        <f>(I38*21)/100</f>
      </c>
      <c t="s">
        <v>26</v>
      </c>
    </row>
    <row r="39" spans="1:5" ht="178.5">
      <c r="A39" s="37" t="s">
        <v>57</v>
      </c>
      <c r="E39" s="38" t="s">
        <v>249</v>
      </c>
    </row>
    <row r="40" spans="1:5" ht="12.75">
      <c r="A40" s="39" t="s">
        <v>59</v>
      </c>
      <c r="E40" s="40" t="s">
        <v>250</v>
      </c>
    </row>
    <row r="41" spans="1:5" ht="140.25">
      <c r="A41" t="s">
        <v>61</v>
      </c>
      <c r="E41" s="38" t="s">
        <v>62</v>
      </c>
    </row>
    <row r="42" spans="1:16" ht="12.75">
      <c r="A42" s="26" t="s">
        <v>51</v>
      </c>
      <c s="31" t="s">
        <v>43</v>
      </c>
      <c s="31" t="s">
        <v>251</v>
      </c>
      <c s="26" t="s">
        <v>93</v>
      </c>
      <c s="32" t="s">
        <v>252</v>
      </c>
      <c s="33" t="s">
        <v>72</v>
      </c>
      <c s="34">
        <v>1</v>
      </c>
      <c s="35">
        <v>0</v>
      </c>
      <c s="36">
        <f>ROUND(ROUND(H42,2)*ROUND(G42,3),2)</f>
      </c>
      <c s="33" t="s">
        <v>56</v>
      </c>
      <c r="O42">
        <f>(I42*21)/100</f>
      </c>
      <c t="s">
        <v>26</v>
      </c>
    </row>
    <row r="43" spans="1:5" ht="38.25">
      <c r="A43" s="37" t="s">
        <v>57</v>
      </c>
      <c r="E43" s="38" t="s">
        <v>253</v>
      </c>
    </row>
    <row r="44" spans="1:5" ht="12.75">
      <c r="A44" s="39" t="s">
        <v>59</v>
      </c>
      <c r="E44" s="40" t="s">
        <v>254</v>
      </c>
    </row>
    <row r="45" spans="1:5" ht="51">
      <c r="A45" t="s">
        <v>61</v>
      </c>
      <c r="E45" s="38" t="s">
        <v>255</v>
      </c>
    </row>
    <row r="46" spans="1:16" ht="12.75">
      <c r="A46" s="26" t="s">
        <v>51</v>
      </c>
      <c s="31" t="s">
        <v>45</v>
      </c>
      <c s="31" t="s">
        <v>256</v>
      </c>
      <c s="26" t="s">
        <v>93</v>
      </c>
      <c s="32" t="s">
        <v>257</v>
      </c>
      <c s="33" t="s">
        <v>258</v>
      </c>
      <c s="34">
        <v>1</v>
      </c>
      <c s="35">
        <v>0</v>
      </c>
      <c s="36">
        <f>ROUND(ROUND(H46,2)*ROUND(G46,3),2)</f>
      </c>
      <c s="33" t="s">
        <v>56</v>
      </c>
      <c r="O46">
        <f>(I46*21)/100</f>
      </c>
      <c t="s">
        <v>26</v>
      </c>
    </row>
    <row r="47" spans="1:5" ht="38.25">
      <c r="A47" s="37" t="s">
        <v>57</v>
      </c>
      <c r="E47" s="38" t="s">
        <v>259</v>
      </c>
    </row>
    <row r="48" spans="1:5" ht="12.75">
      <c r="A48" s="39" t="s">
        <v>59</v>
      </c>
      <c r="E48" s="40" t="s">
        <v>254</v>
      </c>
    </row>
    <row r="49" spans="1:5" ht="51">
      <c r="A49" t="s">
        <v>61</v>
      </c>
      <c r="E49" s="38" t="s">
        <v>255</v>
      </c>
    </row>
    <row r="50" spans="1:16" ht="12.75">
      <c r="A50" s="26" t="s">
        <v>51</v>
      </c>
      <c s="31" t="s">
        <v>47</v>
      </c>
      <c s="31" t="s">
        <v>260</v>
      </c>
      <c s="26" t="s">
        <v>93</v>
      </c>
      <c s="32" t="s">
        <v>261</v>
      </c>
      <c s="33" t="s">
        <v>72</v>
      </c>
      <c s="34">
        <v>4</v>
      </c>
      <c s="35">
        <v>0</v>
      </c>
      <c s="36">
        <f>ROUND(ROUND(H50,2)*ROUND(G50,3),2)</f>
      </c>
      <c s="33" t="s">
        <v>56</v>
      </c>
      <c r="O50">
        <f>(I50*21)/100</f>
      </c>
      <c t="s">
        <v>26</v>
      </c>
    </row>
    <row r="51" spans="1:5" ht="76.5">
      <c r="A51" s="37" t="s">
        <v>57</v>
      </c>
      <c r="E51" s="38" t="s">
        <v>262</v>
      </c>
    </row>
    <row r="52" spans="1:5" ht="12.75">
      <c r="A52" s="39" t="s">
        <v>59</v>
      </c>
      <c r="E52" s="40" t="s">
        <v>263</v>
      </c>
    </row>
    <row r="53" spans="1:5" ht="51">
      <c r="A53" t="s">
        <v>61</v>
      </c>
      <c r="E53" s="38" t="s">
        <v>264</v>
      </c>
    </row>
    <row r="54" spans="1:18" ht="12.75" customHeight="1">
      <c r="A54" s="6" t="s">
        <v>49</v>
      </c>
      <c s="6"/>
      <c s="42" t="s">
        <v>32</v>
      </c>
      <c s="6"/>
      <c s="29" t="s">
        <v>63</v>
      </c>
      <c s="6"/>
      <c s="6"/>
      <c s="6"/>
      <c s="43">
        <f>0+Q54</f>
      </c>
      <c s="6"/>
      <c r="O54">
        <f>0+R54</f>
      </c>
      <c r="Q54">
        <f>0+I55+I59+I63+I67+I71+I75+I79+I83+I87+I91+I95+I99+I103</f>
      </c>
      <c>
        <f>0+O55+O59+O63+O67+O71+O75+O79+O83+O87+O91+O95+O99+O103</f>
      </c>
    </row>
    <row r="55" spans="1:16" ht="25.5">
      <c r="A55" s="26" t="s">
        <v>51</v>
      </c>
      <c s="31" t="s">
        <v>182</v>
      </c>
      <c s="31" t="s">
        <v>265</v>
      </c>
      <c s="26" t="s">
        <v>53</v>
      </c>
      <c s="32" t="s">
        <v>266</v>
      </c>
      <c s="33" t="s">
        <v>113</v>
      </c>
      <c s="34">
        <v>482.72</v>
      </c>
      <c s="35">
        <v>0</v>
      </c>
      <c s="36">
        <f>ROUND(ROUND(H55,2)*ROUND(G55,3),2)</f>
      </c>
      <c s="33" t="s">
        <v>56</v>
      </c>
      <c r="O55">
        <f>(I55*21)/100</f>
      </c>
      <c t="s">
        <v>26</v>
      </c>
    </row>
    <row r="56" spans="1:5" ht="76.5">
      <c r="A56" s="37" t="s">
        <v>57</v>
      </c>
      <c r="E56" s="38" t="s">
        <v>267</v>
      </c>
    </row>
    <row r="57" spans="1:5" ht="12.75">
      <c r="A57" s="39" t="s">
        <v>59</v>
      </c>
      <c r="E57" s="40" t="s">
        <v>268</v>
      </c>
    </row>
    <row r="58" spans="1:5" ht="102">
      <c r="A58" t="s">
        <v>61</v>
      </c>
      <c r="E58" s="38" t="s">
        <v>269</v>
      </c>
    </row>
    <row r="59" spans="1:16" ht="25.5">
      <c r="A59" s="26" t="s">
        <v>51</v>
      </c>
      <c s="31" t="s">
        <v>188</v>
      </c>
      <c s="31" t="s">
        <v>270</v>
      </c>
      <c s="26" t="s">
        <v>53</v>
      </c>
      <c s="32" t="s">
        <v>271</v>
      </c>
      <c s="33" t="s">
        <v>113</v>
      </c>
      <c s="34">
        <v>120.68</v>
      </c>
      <c s="35">
        <v>0</v>
      </c>
      <c s="36">
        <f>ROUND(ROUND(H59,2)*ROUND(G59,3),2)</f>
      </c>
      <c s="33" t="s">
        <v>56</v>
      </c>
      <c r="O59">
        <f>(I59*21)/100</f>
      </c>
      <c t="s">
        <v>26</v>
      </c>
    </row>
    <row r="60" spans="1:5" ht="89.25">
      <c r="A60" s="37" t="s">
        <v>57</v>
      </c>
      <c r="E60" s="38" t="s">
        <v>272</v>
      </c>
    </row>
    <row r="61" spans="1:5" ht="12.75">
      <c r="A61" s="39" t="s">
        <v>59</v>
      </c>
      <c r="E61" s="40" t="s">
        <v>273</v>
      </c>
    </row>
    <row r="62" spans="1:5" ht="89.25">
      <c r="A62" t="s">
        <v>61</v>
      </c>
      <c r="E62" s="38" t="s">
        <v>274</v>
      </c>
    </row>
    <row r="63" spans="1:16" ht="25.5">
      <c r="A63" s="26" t="s">
        <v>51</v>
      </c>
      <c s="31" t="s">
        <v>194</v>
      </c>
      <c s="31" t="s">
        <v>275</v>
      </c>
      <c s="26" t="s">
        <v>53</v>
      </c>
      <c s="32" t="s">
        <v>276</v>
      </c>
      <c s="33" t="s">
        <v>113</v>
      </c>
      <c s="34">
        <v>154.7</v>
      </c>
      <c s="35">
        <v>0</v>
      </c>
      <c s="36">
        <f>ROUND(ROUND(H63,2)*ROUND(G63,3),2)</f>
      </c>
      <c s="33" t="s">
        <v>56</v>
      </c>
      <c r="O63">
        <f>(I63*21)/100</f>
      </c>
      <c t="s">
        <v>26</v>
      </c>
    </row>
    <row r="64" spans="1:5" ht="76.5">
      <c r="A64" s="37" t="s">
        <v>57</v>
      </c>
      <c r="E64" s="38" t="s">
        <v>277</v>
      </c>
    </row>
    <row r="65" spans="1:5" ht="12.75">
      <c r="A65" s="39" t="s">
        <v>59</v>
      </c>
      <c r="E65" s="40" t="s">
        <v>278</v>
      </c>
    </row>
    <row r="66" spans="1:5" ht="89.25">
      <c r="A66" t="s">
        <v>61</v>
      </c>
      <c r="E66" s="38" t="s">
        <v>274</v>
      </c>
    </row>
    <row r="67" spans="1:16" ht="25.5">
      <c r="A67" s="26" t="s">
        <v>51</v>
      </c>
      <c s="31" t="s">
        <v>201</v>
      </c>
      <c s="31" t="s">
        <v>275</v>
      </c>
      <c s="26" t="s">
        <v>32</v>
      </c>
      <c s="32" t="s">
        <v>276</v>
      </c>
      <c s="33" t="s">
        <v>113</v>
      </c>
      <c s="34">
        <v>42.16</v>
      </c>
      <c s="35">
        <v>0</v>
      </c>
      <c s="36">
        <f>ROUND(ROUND(H67,2)*ROUND(G67,3),2)</f>
      </c>
      <c s="33" t="s">
        <v>56</v>
      </c>
      <c r="O67">
        <f>(I67*21)/100</f>
      </c>
      <c t="s">
        <v>26</v>
      </c>
    </row>
    <row r="68" spans="1:5" ht="76.5">
      <c r="A68" s="37" t="s">
        <v>57</v>
      </c>
      <c r="E68" s="38" t="s">
        <v>279</v>
      </c>
    </row>
    <row r="69" spans="1:5" ht="12.75">
      <c r="A69" s="39" t="s">
        <v>59</v>
      </c>
      <c r="E69" s="40" t="s">
        <v>280</v>
      </c>
    </row>
    <row r="70" spans="1:5" ht="89.25">
      <c r="A70" t="s">
        <v>61</v>
      </c>
      <c r="E70" s="38" t="s">
        <v>274</v>
      </c>
    </row>
    <row r="71" spans="1:16" ht="25.5">
      <c r="A71" s="26" t="s">
        <v>51</v>
      </c>
      <c s="31" t="s">
        <v>281</v>
      </c>
      <c s="31" t="s">
        <v>282</v>
      </c>
      <c s="26" t="s">
        <v>53</v>
      </c>
      <c s="32" t="s">
        <v>283</v>
      </c>
      <c s="33" t="s">
        <v>126</v>
      </c>
      <c s="34">
        <v>4.8</v>
      </c>
      <c s="35">
        <v>0</v>
      </c>
      <c s="36">
        <f>ROUND(ROUND(H71,2)*ROUND(G71,3),2)</f>
      </c>
      <c s="33" t="s">
        <v>56</v>
      </c>
      <c r="O71">
        <f>(I71*21)/100</f>
      </c>
      <c t="s">
        <v>26</v>
      </c>
    </row>
    <row r="72" spans="1:5" ht="63.75">
      <c r="A72" s="37" t="s">
        <v>57</v>
      </c>
      <c r="E72" s="38" t="s">
        <v>284</v>
      </c>
    </row>
    <row r="73" spans="1:5" ht="12.75">
      <c r="A73" s="39" t="s">
        <v>59</v>
      </c>
      <c r="E73" s="40" t="s">
        <v>285</v>
      </c>
    </row>
    <row r="74" spans="1:5" ht="102">
      <c r="A74" t="s">
        <v>61</v>
      </c>
      <c r="E74" s="38" t="s">
        <v>286</v>
      </c>
    </row>
    <row r="75" spans="1:16" ht="25.5">
      <c r="A75" s="26" t="s">
        <v>51</v>
      </c>
      <c s="31" t="s">
        <v>287</v>
      </c>
      <c s="31" t="s">
        <v>288</v>
      </c>
      <c s="26" t="s">
        <v>53</v>
      </c>
      <c s="32" t="s">
        <v>289</v>
      </c>
      <c s="33" t="s">
        <v>290</v>
      </c>
      <c s="34">
        <v>3.24</v>
      </c>
      <c s="35">
        <v>0</v>
      </c>
      <c s="36">
        <f>ROUND(ROUND(H75,2)*ROUND(G75,3),2)</f>
      </c>
      <c s="33" t="s">
        <v>56</v>
      </c>
      <c r="O75">
        <f>(I75*21)/100</f>
      </c>
      <c t="s">
        <v>26</v>
      </c>
    </row>
    <row r="76" spans="1:5" ht="63.75">
      <c r="A76" s="37" t="s">
        <v>57</v>
      </c>
      <c r="E76" s="38" t="s">
        <v>291</v>
      </c>
    </row>
    <row r="77" spans="1:5" ht="12.75">
      <c r="A77" s="39" t="s">
        <v>59</v>
      </c>
      <c r="E77" s="40" t="s">
        <v>292</v>
      </c>
    </row>
    <row r="78" spans="1:5" ht="76.5">
      <c r="A78" t="s">
        <v>61</v>
      </c>
      <c r="E78" s="38" t="s">
        <v>293</v>
      </c>
    </row>
    <row r="79" spans="1:16" ht="12.75">
      <c r="A79" s="26" t="s">
        <v>51</v>
      </c>
      <c s="31" t="s">
        <v>294</v>
      </c>
      <c s="31" t="s">
        <v>295</v>
      </c>
      <c s="26" t="s">
        <v>53</v>
      </c>
      <c s="32" t="s">
        <v>296</v>
      </c>
      <c s="33" t="s">
        <v>113</v>
      </c>
      <c s="34">
        <v>97.92</v>
      </c>
      <c s="35">
        <v>0</v>
      </c>
      <c s="36">
        <f>ROUND(ROUND(H79,2)*ROUND(G79,3),2)</f>
      </c>
      <c s="33" t="s">
        <v>56</v>
      </c>
      <c r="O79">
        <f>(I79*21)/100</f>
      </c>
      <c t="s">
        <v>26</v>
      </c>
    </row>
    <row r="80" spans="1:5" ht="76.5">
      <c r="A80" s="37" t="s">
        <v>57</v>
      </c>
      <c r="E80" s="38" t="s">
        <v>297</v>
      </c>
    </row>
    <row r="81" spans="1:5" ht="12.75">
      <c r="A81" s="39" t="s">
        <v>59</v>
      </c>
      <c r="E81" s="40" t="s">
        <v>298</v>
      </c>
    </row>
    <row r="82" spans="1:5" ht="89.25">
      <c r="A82" t="s">
        <v>61</v>
      </c>
      <c r="E82" s="38" t="s">
        <v>274</v>
      </c>
    </row>
    <row r="83" spans="1:16" ht="12.75">
      <c r="A83" s="26" t="s">
        <v>51</v>
      </c>
      <c s="31" t="s">
        <v>299</v>
      </c>
      <c s="31" t="s">
        <v>300</v>
      </c>
      <c s="26" t="s">
        <v>53</v>
      </c>
      <c s="32" t="s">
        <v>301</v>
      </c>
      <c s="33" t="s">
        <v>126</v>
      </c>
      <c s="34">
        <v>141.7</v>
      </c>
      <c s="35">
        <v>0</v>
      </c>
      <c s="36">
        <f>ROUND(ROUND(H83,2)*ROUND(G83,3),2)</f>
      </c>
      <c s="33" t="s">
        <v>56</v>
      </c>
      <c r="O83">
        <f>(I83*21)/100</f>
      </c>
      <c t="s">
        <v>26</v>
      </c>
    </row>
    <row r="84" spans="1:5" ht="76.5">
      <c r="A84" s="37" t="s">
        <v>57</v>
      </c>
      <c r="E84" s="38" t="s">
        <v>302</v>
      </c>
    </row>
    <row r="85" spans="1:5" ht="12.75">
      <c r="A85" s="39" t="s">
        <v>59</v>
      </c>
      <c r="E85" s="40" t="s">
        <v>303</v>
      </c>
    </row>
    <row r="86" spans="1:5" ht="63.75">
      <c r="A86" t="s">
        <v>61</v>
      </c>
      <c r="E86" s="38" t="s">
        <v>304</v>
      </c>
    </row>
    <row r="87" spans="1:16" ht="12.75">
      <c r="A87" s="26" t="s">
        <v>51</v>
      </c>
      <c s="31" t="s">
        <v>305</v>
      </c>
      <c s="31" t="s">
        <v>306</v>
      </c>
      <c s="26" t="s">
        <v>53</v>
      </c>
      <c s="32" t="s">
        <v>307</v>
      </c>
      <c s="33" t="s">
        <v>126</v>
      </c>
      <c s="34">
        <v>16.1</v>
      </c>
      <c s="35">
        <v>0</v>
      </c>
      <c s="36">
        <f>ROUND(ROUND(H87,2)*ROUND(G87,3),2)</f>
      </c>
      <c s="33" t="s">
        <v>56</v>
      </c>
      <c r="O87">
        <f>(I87*21)/100</f>
      </c>
      <c t="s">
        <v>26</v>
      </c>
    </row>
    <row r="88" spans="1:5" ht="63.75">
      <c r="A88" s="37" t="s">
        <v>57</v>
      </c>
      <c r="E88" s="38" t="s">
        <v>308</v>
      </c>
    </row>
    <row r="89" spans="1:5" ht="12.75">
      <c r="A89" s="39" t="s">
        <v>59</v>
      </c>
      <c r="E89" s="40" t="s">
        <v>309</v>
      </c>
    </row>
    <row r="90" spans="1:5" ht="63.75">
      <c r="A90" t="s">
        <v>61</v>
      </c>
      <c r="E90" s="38" t="s">
        <v>304</v>
      </c>
    </row>
    <row r="91" spans="1:16" ht="12.75">
      <c r="A91" s="26" t="s">
        <v>51</v>
      </c>
      <c s="31" t="s">
        <v>310</v>
      </c>
      <c s="31" t="s">
        <v>306</v>
      </c>
      <c s="26" t="s">
        <v>32</v>
      </c>
      <c s="32" t="s">
        <v>307</v>
      </c>
      <c s="33" t="s">
        <v>126</v>
      </c>
      <c s="34">
        <v>5852.2</v>
      </c>
      <c s="35">
        <v>0</v>
      </c>
      <c s="36">
        <f>ROUND(ROUND(H91,2)*ROUND(G91,3),2)</f>
      </c>
      <c s="33" t="s">
        <v>56</v>
      </c>
      <c r="O91">
        <f>(I91*21)/100</f>
      </c>
      <c t="s">
        <v>26</v>
      </c>
    </row>
    <row r="92" spans="1:5" ht="89.25">
      <c r="A92" s="37" t="s">
        <v>57</v>
      </c>
      <c r="E92" s="38" t="s">
        <v>311</v>
      </c>
    </row>
    <row r="93" spans="1:5" ht="38.25">
      <c r="A93" s="39" t="s">
        <v>59</v>
      </c>
      <c r="E93" s="40" t="s">
        <v>312</v>
      </c>
    </row>
    <row r="94" spans="1:5" ht="63.75">
      <c r="A94" t="s">
        <v>61</v>
      </c>
      <c r="E94" s="38" t="s">
        <v>304</v>
      </c>
    </row>
    <row r="95" spans="1:16" ht="12.75">
      <c r="A95" s="26" t="s">
        <v>51</v>
      </c>
      <c s="31" t="s">
        <v>313</v>
      </c>
      <c s="31" t="s">
        <v>314</v>
      </c>
      <c s="26" t="s">
        <v>53</v>
      </c>
      <c s="32" t="s">
        <v>315</v>
      </c>
      <c s="33" t="s">
        <v>113</v>
      </c>
      <c s="34">
        <v>237.15</v>
      </c>
      <c s="35">
        <v>0</v>
      </c>
      <c s="36">
        <f>ROUND(ROUND(H95,2)*ROUND(G95,3),2)</f>
      </c>
      <c s="33" t="s">
        <v>56</v>
      </c>
      <c r="O95">
        <f>(I95*21)/100</f>
      </c>
      <c t="s">
        <v>26</v>
      </c>
    </row>
    <row r="96" spans="1:5" ht="76.5">
      <c r="A96" s="37" t="s">
        <v>57</v>
      </c>
      <c r="E96" s="38" t="s">
        <v>316</v>
      </c>
    </row>
    <row r="97" spans="1:5" ht="12.75">
      <c r="A97" s="39" t="s">
        <v>59</v>
      </c>
      <c r="E97" s="40" t="s">
        <v>317</v>
      </c>
    </row>
    <row r="98" spans="1:5" ht="395.25">
      <c r="A98" t="s">
        <v>61</v>
      </c>
      <c r="E98" s="38" t="s">
        <v>318</v>
      </c>
    </row>
    <row r="99" spans="1:16" ht="12.75">
      <c r="A99" s="26" t="s">
        <v>51</v>
      </c>
      <c s="31" t="s">
        <v>319</v>
      </c>
      <c s="31" t="s">
        <v>111</v>
      </c>
      <c s="26" t="s">
        <v>53</v>
      </c>
      <c s="32" t="s">
        <v>112</v>
      </c>
      <c s="33" t="s">
        <v>113</v>
      </c>
      <c s="34">
        <v>1522.58</v>
      </c>
      <c s="35">
        <v>0</v>
      </c>
      <c s="36">
        <f>ROUND(ROUND(H99,2)*ROUND(G99,3),2)</f>
      </c>
      <c s="33" t="s">
        <v>56</v>
      </c>
      <c r="O99">
        <f>(I99*21)/100</f>
      </c>
      <c t="s">
        <v>26</v>
      </c>
    </row>
    <row r="100" spans="1:5" ht="140.25">
      <c r="A100" s="37" t="s">
        <v>57</v>
      </c>
      <c r="E100" s="38" t="s">
        <v>320</v>
      </c>
    </row>
    <row r="101" spans="1:5" ht="38.25">
      <c r="A101" s="39" t="s">
        <v>59</v>
      </c>
      <c r="E101" s="40" t="s">
        <v>321</v>
      </c>
    </row>
    <row r="102" spans="1:5" ht="293.25">
      <c r="A102" t="s">
        <v>61</v>
      </c>
      <c r="E102" s="38" t="s">
        <v>116</v>
      </c>
    </row>
    <row r="103" spans="1:16" ht="12.75">
      <c r="A103" s="26" t="s">
        <v>51</v>
      </c>
      <c s="31" t="s">
        <v>322</v>
      </c>
      <c s="31" t="s">
        <v>111</v>
      </c>
      <c s="26" t="s">
        <v>32</v>
      </c>
      <c s="32" t="s">
        <v>112</v>
      </c>
      <c s="33" t="s">
        <v>113</v>
      </c>
      <c s="34">
        <v>237.15</v>
      </c>
      <c s="35">
        <v>0</v>
      </c>
      <c s="36">
        <f>ROUND(ROUND(H103,2)*ROUND(G103,3),2)</f>
      </c>
      <c s="33" t="s">
        <v>56</v>
      </c>
      <c r="O103">
        <f>(I103*21)/100</f>
      </c>
      <c t="s">
        <v>26</v>
      </c>
    </row>
    <row r="104" spans="1:5" ht="89.25">
      <c r="A104" s="37" t="s">
        <v>57</v>
      </c>
      <c r="E104" s="38" t="s">
        <v>323</v>
      </c>
    </row>
    <row r="105" spans="1:5" ht="12.75">
      <c r="A105" s="39" t="s">
        <v>59</v>
      </c>
      <c r="E105" s="40" t="s">
        <v>317</v>
      </c>
    </row>
    <row r="106" spans="1:5" ht="293.25">
      <c r="A106" t="s">
        <v>61</v>
      </c>
      <c r="E106" s="38" t="s">
        <v>116</v>
      </c>
    </row>
    <row r="107" spans="1:18" ht="12.75" customHeight="1">
      <c r="A107" s="6" t="s">
        <v>49</v>
      </c>
      <c s="6"/>
      <c s="42" t="s">
        <v>26</v>
      </c>
      <c s="6"/>
      <c s="29" t="s">
        <v>324</v>
      </c>
      <c s="6"/>
      <c s="6"/>
      <c s="6"/>
      <c s="43">
        <f>0+Q107</f>
      </c>
      <c s="6"/>
      <c r="O107">
        <f>0+R107</f>
      </c>
      <c r="Q107">
        <f>0+I108+I112+I116+I120</f>
      </c>
      <c>
        <f>0+O108+O112+O116+O120</f>
      </c>
    </row>
    <row r="108" spans="1:16" ht="12.75">
      <c r="A108" s="26" t="s">
        <v>51</v>
      </c>
      <c s="31" t="s">
        <v>325</v>
      </c>
      <c s="31" t="s">
        <v>326</v>
      </c>
      <c s="26" t="s">
        <v>53</v>
      </c>
      <c s="32" t="s">
        <v>327</v>
      </c>
      <c s="33" t="s">
        <v>66</v>
      </c>
      <c s="34">
        <v>80.3</v>
      </c>
      <c s="35">
        <v>0</v>
      </c>
      <c s="36">
        <f>ROUND(ROUND(H108,2)*ROUND(G108,3),2)</f>
      </c>
      <c s="33" t="s">
        <v>56</v>
      </c>
      <c r="O108">
        <f>(I108*21)/100</f>
      </c>
      <c t="s">
        <v>26</v>
      </c>
    </row>
    <row r="109" spans="1:5" ht="51">
      <c r="A109" s="37" t="s">
        <v>57</v>
      </c>
      <c r="E109" s="38" t="s">
        <v>328</v>
      </c>
    </row>
    <row r="110" spans="1:5" ht="12.75">
      <c r="A110" s="39" t="s">
        <v>59</v>
      </c>
      <c r="E110" s="40" t="s">
        <v>329</v>
      </c>
    </row>
    <row r="111" spans="1:5" ht="127.5">
      <c r="A111" t="s">
        <v>61</v>
      </c>
      <c r="E111" s="38" t="s">
        <v>330</v>
      </c>
    </row>
    <row r="112" spans="1:16" ht="12.75">
      <c r="A112" s="26" t="s">
        <v>51</v>
      </c>
      <c s="31" t="s">
        <v>331</v>
      </c>
      <c s="31" t="s">
        <v>332</v>
      </c>
      <c s="26" t="s">
        <v>53</v>
      </c>
      <c s="32" t="s">
        <v>333</v>
      </c>
      <c s="33" t="s">
        <v>113</v>
      </c>
      <c s="34">
        <v>1364.16</v>
      </c>
      <c s="35">
        <v>0</v>
      </c>
      <c s="36">
        <f>ROUND(ROUND(H112,2)*ROUND(G112,3),2)</f>
      </c>
      <c s="33" t="s">
        <v>56</v>
      </c>
      <c r="O112">
        <f>(I112*21)/100</f>
      </c>
      <c t="s">
        <v>26</v>
      </c>
    </row>
    <row r="113" spans="1:5" ht="114.75">
      <c r="A113" s="37" t="s">
        <v>57</v>
      </c>
      <c r="E113" s="38" t="s">
        <v>334</v>
      </c>
    </row>
    <row r="114" spans="1:5" ht="12.75">
      <c r="A114" s="39" t="s">
        <v>59</v>
      </c>
      <c r="E114" s="40" t="s">
        <v>335</v>
      </c>
    </row>
    <row r="115" spans="1:5" ht="395.25">
      <c r="A115" t="s">
        <v>61</v>
      </c>
      <c r="E115" s="38" t="s">
        <v>336</v>
      </c>
    </row>
    <row r="116" spans="1:16" ht="12.75">
      <c r="A116" s="26" t="s">
        <v>51</v>
      </c>
      <c s="31" t="s">
        <v>337</v>
      </c>
      <c s="31" t="s">
        <v>338</v>
      </c>
      <c s="26" t="s">
        <v>53</v>
      </c>
      <c s="32" t="s">
        <v>339</v>
      </c>
      <c s="33" t="s">
        <v>55</v>
      </c>
      <c s="34">
        <v>16.33</v>
      </c>
      <c s="35">
        <v>0</v>
      </c>
      <c s="36">
        <f>ROUND(ROUND(H116,2)*ROUND(G116,3),2)</f>
      </c>
      <c s="33" t="s">
        <v>56</v>
      </c>
      <c r="O116">
        <f>(I116*21)/100</f>
      </c>
      <c t="s">
        <v>26</v>
      </c>
    </row>
    <row r="117" spans="1:5" ht="76.5">
      <c r="A117" s="37" t="s">
        <v>57</v>
      </c>
      <c r="E117" s="38" t="s">
        <v>340</v>
      </c>
    </row>
    <row r="118" spans="1:5" ht="12.75">
      <c r="A118" s="39" t="s">
        <v>59</v>
      </c>
      <c r="E118" s="40" t="s">
        <v>341</v>
      </c>
    </row>
    <row r="119" spans="1:5" ht="306">
      <c r="A119" t="s">
        <v>61</v>
      </c>
      <c r="E119" s="38" t="s">
        <v>342</v>
      </c>
    </row>
    <row r="120" spans="1:16" ht="12.75">
      <c r="A120" s="26" t="s">
        <v>51</v>
      </c>
      <c s="31" t="s">
        <v>343</v>
      </c>
      <c s="31" t="s">
        <v>344</v>
      </c>
      <c s="26" t="s">
        <v>53</v>
      </c>
      <c s="32" t="s">
        <v>345</v>
      </c>
      <c s="33" t="s">
        <v>55</v>
      </c>
      <c s="34">
        <v>61.6</v>
      </c>
      <c s="35">
        <v>0</v>
      </c>
      <c s="36">
        <f>ROUND(ROUND(H120,2)*ROUND(G120,3),2)</f>
      </c>
      <c s="33" t="s">
        <v>56</v>
      </c>
      <c r="O120">
        <f>(I120*21)/100</f>
      </c>
      <c t="s">
        <v>26</v>
      </c>
    </row>
    <row r="121" spans="1:5" ht="63.75">
      <c r="A121" s="37" t="s">
        <v>57</v>
      </c>
      <c r="E121" s="38" t="s">
        <v>346</v>
      </c>
    </row>
    <row r="122" spans="1:5" ht="12.75">
      <c r="A122" s="39" t="s">
        <v>59</v>
      </c>
      <c r="E122" s="40" t="s">
        <v>347</v>
      </c>
    </row>
    <row r="123" spans="1:5" ht="306">
      <c r="A123" t="s">
        <v>61</v>
      </c>
      <c r="E123" s="38" t="s">
        <v>342</v>
      </c>
    </row>
    <row r="124" spans="1:18" ht="12.75" customHeight="1">
      <c r="A124" s="6" t="s">
        <v>49</v>
      </c>
      <c s="6"/>
      <c s="42" t="s">
        <v>38</v>
      </c>
      <c s="6"/>
      <c s="29" t="s">
        <v>348</v>
      </c>
      <c s="6"/>
      <c s="6"/>
      <c s="6"/>
      <c s="43">
        <f>0+Q124</f>
      </c>
      <c s="6"/>
      <c r="O124">
        <f>0+R124</f>
      </c>
      <c r="Q124">
        <f>0+I125+I129+I133+I137+I141+I145+I149+I153+I157+I161+I165+I169+I173+I177+I181+I185+I189+I193+I197+I201+I205</f>
      </c>
      <c>
        <f>0+O125+O129+O133+O137+O141+O145+O149+O153+O157+O161+O165+O169+O173+O177+O181+O185+O189+O193+O197+O201+O205</f>
      </c>
    </row>
    <row r="125" spans="1:16" ht="12.75">
      <c r="A125" s="26" t="s">
        <v>51</v>
      </c>
      <c s="31" t="s">
        <v>349</v>
      </c>
      <c s="31" t="s">
        <v>350</v>
      </c>
      <c s="26" t="s">
        <v>53</v>
      </c>
      <c s="32" t="s">
        <v>351</v>
      </c>
      <c s="33" t="s">
        <v>113</v>
      </c>
      <c s="34">
        <v>655.76</v>
      </c>
      <c s="35">
        <v>0</v>
      </c>
      <c s="36">
        <f>ROUND(ROUND(H125,2)*ROUND(G125,3),2)</f>
      </c>
      <c s="33" t="s">
        <v>56</v>
      </c>
      <c r="O125">
        <f>(I125*21)/100</f>
      </c>
      <c t="s">
        <v>26</v>
      </c>
    </row>
    <row r="126" spans="1:5" ht="89.25">
      <c r="A126" s="37" t="s">
        <v>57</v>
      </c>
      <c r="E126" s="38" t="s">
        <v>352</v>
      </c>
    </row>
    <row r="127" spans="1:5" ht="12.75">
      <c r="A127" s="39" t="s">
        <v>59</v>
      </c>
      <c r="E127" s="40" t="s">
        <v>353</v>
      </c>
    </row>
    <row r="128" spans="1:5" ht="127.5">
      <c r="A128" t="s">
        <v>61</v>
      </c>
      <c r="E128" s="38" t="s">
        <v>354</v>
      </c>
    </row>
    <row r="129" spans="1:16" ht="12.75">
      <c r="A129" s="26" t="s">
        <v>51</v>
      </c>
      <c s="31" t="s">
        <v>355</v>
      </c>
      <c s="31" t="s">
        <v>356</v>
      </c>
      <c s="26" t="s">
        <v>53</v>
      </c>
      <c s="32" t="s">
        <v>357</v>
      </c>
      <c s="33" t="s">
        <v>113</v>
      </c>
      <c s="34">
        <v>79.2</v>
      </c>
      <c s="35">
        <v>0</v>
      </c>
      <c s="36">
        <f>ROUND(ROUND(H129,2)*ROUND(G129,3),2)</f>
      </c>
      <c s="33" t="s">
        <v>56</v>
      </c>
      <c r="O129">
        <f>(I129*21)/100</f>
      </c>
      <c t="s">
        <v>26</v>
      </c>
    </row>
    <row r="130" spans="1:5" ht="63.75">
      <c r="A130" s="37" t="s">
        <v>57</v>
      </c>
      <c r="E130" s="38" t="s">
        <v>358</v>
      </c>
    </row>
    <row r="131" spans="1:5" ht="12.75">
      <c r="A131" s="39" t="s">
        <v>59</v>
      </c>
      <c r="E131" s="40" t="s">
        <v>359</v>
      </c>
    </row>
    <row r="132" spans="1:5" ht="89.25">
      <c r="A132" t="s">
        <v>61</v>
      </c>
      <c r="E132" s="38" t="s">
        <v>360</v>
      </c>
    </row>
    <row r="133" spans="1:16" ht="12.75">
      <c r="A133" s="26" t="s">
        <v>51</v>
      </c>
      <c s="31" t="s">
        <v>361</v>
      </c>
      <c s="31" t="s">
        <v>362</v>
      </c>
      <c s="26" t="s">
        <v>53</v>
      </c>
      <c s="32" t="s">
        <v>363</v>
      </c>
      <c s="33" t="s">
        <v>113</v>
      </c>
      <c s="34">
        <v>42.75</v>
      </c>
      <c s="35">
        <v>0</v>
      </c>
      <c s="36">
        <f>ROUND(ROUND(H133,2)*ROUND(G133,3),2)</f>
      </c>
      <c s="33" t="s">
        <v>56</v>
      </c>
      <c r="O133">
        <f>(I133*21)/100</f>
      </c>
      <c t="s">
        <v>26</v>
      </c>
    </row>
    <row r="134" spans="1:5" ht="63.75">
      <c r="A134" s="37" t="s">
        <v>57</v>
      </c>
      <c r="E134" s="38" t="s">
        <v>364</v>
      </c>
    </row>
    <row r="135" spans="1:5" ht="12.75">
      <c r="A135" s="39" t="s">
        <v>59</v>
      </c>
      <c r="E135" s="40" t="s">
        <v>365</v>
      </c>
    </row>
    <row r="136" spans="1:5" ht="76.5">
      <c r="A136" t="s">
        <v>61</v>
      </c>
      <c r="E136" s="38" t="s">
        <v>366</v>
      </c>
    </row>
    <row r="137" spans="1:16" ht="25.5">
      <c r="A137" s="26" t="s">
        <v>51</v>
      </c>
      <c s="31" t="s">
        <v>367</v>
      </c>
      <c s="31" t="s">
        <v>368</v>
      </c>
      <c s="26" t="s">
        <v>93</v>
      </c>
      <c s="32" t="s">
        <v>369</v>
      </c>
      <c s="33" t="s">
        <v>126</v>
      </c>
      <c s="34">
        <v>12</v>
      </c>
      <c s="35">
        <v>0</v>
      </c>
      <c s="36">
        <f>ROUND(ROUND(H137,2)*ROUND(G137,3),2)</f>
      </c>
      <c s="33" t="s">
        <v>56</v>
      </c>
      <c r="O137">
        <f>(I137*21)/100</f>
      </c>
      <c t="s">
        <v>26</v>
      </c>
    </row>
    <row r="138" spans="1:5" ht="318.75">
      <c r="A138" s="37" t="s">
        <v>57</v>
      </c>
      <c r="E138" s="38" t="s">
        <v>370</v>
      </c>
    </row>
    <row r="139" spans="1:5" ht="12.75">
      <c r="A139" s="39" t="s">
        <v>59</v>
      </c>
      <c r="E139" s="40" t="s">
        <v>371</v>
      </c>
    </row>
    <row r="140" spans="1:5" ht="178.5">
      <c r="A140" t="s">
        <v>61</v>
      </c>
      <c r="E140" s="38" t="s">
        <v>372</v>
      </c>
    </row>
    <row r="141" spans="1:16" ht="25.5">
      <c r="A141" s="26" t="s">
        <v>51</v>
      </c>
      <c s="31" t="s">
        <v>373</v>
      </c>
      <c s="31" t="s">
        <v>374</v>
      </c>
      <c s="26" t="s">
        <v>93</v>
      </c>
      <c s="32" t="s">
        <v>375</v>
      </c>
      <c s="33" t="s">
        <v>126</v>
      </c>
      <c s="34">
        <v>1413.2</v>
      </c>
      <c s="35">
        <v>0</v>
      </c>
      <c s="36">
        <f>ROUND(ROUND(H141,2)*ROUND(G141,3),2)</f>
      </c>
      <c s="33" t="s">
        <v>56</v>
      </c>
      <c r="O141">
        <f>(I141*21)/100</f>
      </c>
      <c t="s">
        <v>26</v>
      </c>
    </row>
    <row r="142" spans="1:5" ht="395.25">
      <c r="A142" s="37" t="s">
        <v>57</v>
      </c>
      <c r="E142" s="38" t="s">
        <v>376</v>
      </c>
    </row>
    <row r="143" spans="1:5" ht="12.75">
      <c r="A143" s="39" t="s">
        <v>59</v>
      </c>
      <c r="E143" s="40" t="s">
        <v>377</v>
      </c>
    </row>
    <row r="144" spans="1:5" ht="165.75">
      <c r="A144" t="s">
        <v>61</v>
      </c>
      <c r="E144" s="38" t="s">
        <v>378</v>
      </c>
    </row>
    <row r="145" spans="1:16" ht="25.5">
      <c r="A145" s="26" t="s">
        <v>51</v>
      </c>
      <c s="31" t="s">
        <v>379</v>
      </c>
      <c s="31" t="s">
        <v>380</v>
      </c>
      <c s="26" t="s">
        <v>93</v>
      </c>
      <c s="32" t="s">
        <v>381</v>
      </c>
      <c s="33" t="s">
        <v>126</v>
      </c>
      <c s="34">
        <v>12</v>
      </c>
      <c s="35">
        <v>0</v>
      </c>
      <c s="36">
        <f>ROUND(ROUND(H145,2)*ROUND(G145,3),2)</f>
      </c>
      <c s="33" t="s">
        <v>56</v>
      </c>
      <c r="O145">
        <f>(I145*21)/100</f>
      </c>
      <c t="s">
        <v>26</v>
      </c>
    </row>
    <row r="146" spans="1:5" ht="318.75">
      <c r="A146" s="37" t="s">
        <v>57</v>
      </c>
      <c r="E146" s="38" t="s">
        <v>382</v>
      </c>
    </row>
    <row r="147" spans="1:5" ht="12.75">
      <c r="A147" s="39" t="s">
        <v>59</v>
      </c>
      <c r="E147" s="40" t="s">
        <v>371</v>
      </c>
    </row>
    <row r="148" spans="1:5" ht="178.5">
      <c r="A148" t="s">
        <v>61</v>
      </c>
      <c r="E148" s="38" t="s">
        <v>372</v>
      </c>
    </row>
    <row r="149" spans="1:16" ht="12.75">
      <c r="A149" s="26" t="s">
        <v>51</v>
      </c>
      <c s="31" t="s">
        <v>383</v>
      </c>
      <c s="31" t="s">
        <v>384</v>
      </c>
      <c s="26" t="s">
        <v>93</v>
      </c>
      <c s="32" t="s">
        <v>385</v>
      </c>
      <c s="33" t="s">
        <v>126</v>
      </c>
      <c s="34">
        <v>279.353</v>
      </c>
      <c s="35">
        <v>0</v>
      </c>
      <c s="36">
        <f>ROUND(ROUND(H149,2)*ROUND(G149,3),2)</f>
      </c>
      <c s="33" t="s">
        <v>56</v>
      </c>
      <c r="O149">
        <f>(I149*21)/100</f>
      </c>
      <c t="s">
        <v>26</v>
      </c>
    </row>
    <row r="150" spans="1:5" ht="89.25">
      <c r="A150" s="37" t="s">
        <v>57</v>
      </c>
      <c r="E150" s="38" t="s">
        <v>386</v>
      </c>
    </row>
    <row r="151" spans="1:5" ht="12.75">
      <c r="A151" s="39" t="s">
        <v>59</v>
      </c>
      <c r="E151" s="40" t="s">
        <v>387</v>
      </c>
    </row>
    <row r="152" spans="1:5" ht="76.5">
      <c r="A152" t="s">
        <v>61</v>
      </c>
      <c r="E152" s="38" t="s">
        <v>388</v>
      </c>
    </row>
    <row r="153" spans="1:16" ht="25.5">
      <c r="A153" s="26" t="s">
        <v>51</v>
      </c>
      <c s="31" t="s">
        <v>389</v>
      </c>
      <c s="31" t="s">
        <v>390</v>
      </c>
      <c s="26" t="s">
        <v>53</v>
      </c>
      <c s="32" t="s">
        <v>391</v>
      </c>
      <c s="33" t="s">
        <v>126</v>
      </c>
      <c s="34">
        <v>272</v>
      </c>
      <c s="35">
        <v>0</v>
      </c>
      <c s="36">
        <f>ROUND(ROUND(H153,2)*ROUND(G153,3),2)</f>
      </c>
      <c s="33" t="s">
        <v>56</v>
      </c>
      <c r="O153">
        <f>(I153*21)/100</f>
      </c>
      <c t="s">
        <v>26</v>
      </c>
    </row>
    <row r="154" spans="1:5" ht="63.75">
      <c r="A154" s="37" t="s">
        <v>57</v>
      </c>
      <c r="E154" s="38" t="s">
        <v>392</v>
      </c>
    </row>
    <row r="155" spans="1:5" ht="12.75">
      <c r="A155" s="39" t="s">
        <v>59</v>
      </c>
      <c r="E155" s="40" t="s">
        <v>393</v>
      </c>
    </row>
    <row r="156" spans="1:5" ht="114.75">
      <c r="A156" t="s">
        <v>61</v>
      </c>
      <c r="E156" s="38" t="s">
        <v>394</v>
      </c>
    </row>
    <row r="157" spans="1:16" ht="12.75">
      <c r="A157" s="26" t="s">
        <v>51</v>
      </c>
      <c s="31" t="s">
        <v>395</v>
      </c>
      <c s="31" t="s">
        <v>396</v>
      </c>
      <c s="26" t="s">
        <v>53</v>
      </c>
      <c s="32" t="s">
        <v>397</v>
      </c>
      <c s="33" t="s">
        <v>72</v>
      </c>
      <c s="34">
        <v>8</v>
      </c>
      <c s="35">
        <v>0</v>
      </c>
      <c s="36">
        <f>ROUND(ROUND(H157,2)*ROUND(G157,3),2)</f>
      </c>
      <c s="33" t="s">
        <v>56</v>
      </c>
      <c r="O157">
        <f>(I157*21)/100</f>
      </c>
      <c t="s">
        <v>26</v>
      </c>
    </row>
    <row r="158" spans="1:5" ht="63.75">
      <c r="A158" s="37" t="s">
        <v>57</v>
      </c>
      <c r="E158" s="38" t="s">
        <v>398</v>
      </c>
    </row>
    <row r="159" spans="1:5" ht="12.75">
      <c r="A159" s="39" t="s">
        <v>59</v>
      </c>
      <c r="E159" s="40" t="s">
        <v>81</v>
      </c>
    </row>
    <row r="160" spans="1:5" ht="255">
      <c r="A160" t="s">
        <v>61</v>
      </c>
      <c r="E160" s="38" t="s">
        <v>399</v>
      </c>
    </row>
    <row r="161" spans="1:16" ht="12.75">
      <c r="A161" s="26" t="s">
        <v>51</v>
      </c>
      <c s="31" t="s">
        <v>400</v>
      </c>
      <c s="31" t="s">
        <v>401</v>
      </c>
      <c s="26" t="s">
        <v>53</v>
      </c>
      <c s="32" t="s">
        <v>402</v>
      </c>
      <c s="33" t="s">
        <v>72</v>
      </c>
      <c s="34">
        <v>164</v>
      </c>
      <c s="35">
        <v>0</v>
      </c>
      <c s="36">
        <f>ROUND(ROUND(H161,2)*ROUND(G161,3),2)</f>
      </c>
      <c s="33" t="s">
        <v>56</v>
      </c>
      <c r="O161">
        <f>(I161*21)/100</f>
      </c>
      <c t="s">
        <v>26</v>
      </c>
    </row>
    <row r="162" spans="1:5" ht="63.75">
      <c r="A162" s="37" t="s">
        <v>57</v>
      </c>
      <c r="E162" s="38" t="s">
        <v>403</v>
      </c>
    </row>
    <row r="163" spans="1:5" ht="12.75">
      <c r="A163" s="39" t="s">
        <v>59</v>
      </c>
      <c r="E163" s="40" t="s">
        <v>404</v>
      </c>
    </row>
    <row r="164" spans="1:5" ht="229.5">
      <c r="A164" t="s">
        <v>61</v>
      </c>
      <c r="E164" s="38" t="s">
        <v>405</v>
      </c>
    </row>
    <row r="165" spans="1:16" ht="12.75">
      <c r="A165" s="26" t="s">
        <v>51</v>
      </c>
      <c s="31" t="s">
        <v>406</v>
      </c>
      <c s="31" t="s">
        <v>407</v>
      </c>
      <c s="26" t="s">
        <v>53</v>
      </c>
      <c s="32" t="s">
        <v>408</v>
      </c>
      <c s="33" t="s">
        <v>126</v>
      </c>
      <c s="34">
        <v>200</v>
      </c>
      <c s="35">
        <v>0</v>
      </c>
      <c s="36">
        <f>ROUND(ROUND(H165,2)*ROUND(G165,3),2)</f>
      </c>
      <c s="33" t="s">
        <v>56</v>
      </c>
      <c r="O165">
        <f>(I165*21)/100</f>
      </c>
      <c t="s">
        <v>26</v>
      </c>
    </row>
    <row r="166" spans="1:5" ht="63.75">
      <c r="A166" s="37" t="s">
        <v>57</v>
      </c>
      <c r="E166" s="38" t="s">
        <v>409</v>
      </c>
    </row>
    <row r="167" spans="1:5" ht="12.75">
      <c r="A167" s="39" t="s">
        <v>59</v>
      </c>
      <c r="E167" s="40" t="s">
        <v>410</v>
      </c>
    </row>
    <row r="168" spans="1:5" ht="165.75">
      <c r="A168" t="s">
        <v>61</v>
      </c>
      <c r="E168" s="38" t="s">
        <v>411</v>
      </c>
    </row>
    <row r="169" spans="1:16" ht="25.5">
      <c r="A169" s="26" t="s">
        <v>51</v>
      </c>
      <c s="31" t="s">
        <v>412</v>
      </c>
      <c s="31" t="s">
        <v>413</v>
      </c>
      <c s="26" t="s">
        <v>53</v>
      </c>
      <c s="32" t="s">
        <v>414</v>
      </c>
      <c s="33" t="s">
        <v>126</v>
      </c>
      <c s="34">
        <v>1545.2</v>
      </c>
      <c s="35">
        <v>0</v>
      </c>
      <c s="36">
        <f>ROUND(ROUND(H169,2)*ROUND(G169,3),2)</f>
      </c>
      <c s="33" t="s">
        <v>56</v>
      </c>
      <c r="O169">
        <f>(I169*21)/100</f>
      </c>
      <c t="s">
        <v>26</v>
      </c>
    </row>
    <row r="170" spans="1:5" ht="63.75">
      <c r="A170" s="37" t="s">
        <v>57</v>
      </c>
      <c r="E170" s="38" t="s">
        <v>415</v>
      </c>
    </row>
    <row r="171" spans="1:5" ht="12.75">
      <c r="A171" s="39" t="s">
        <v>59</v>
      </c>
      <c r="E171" s="40" t="s">
        <v>416</v>
      </c>
    </row>
    <row r="172" spans="1:5" ht="165.75">
      <c r="A172" t="s">
        <v>61</v>
      </c>
      <c r="E172" s="38" t="s">
        <v>411</v>
      </c>
    </row>
    <row r="173" spans="1:16" ht="12.75">
      <c r="A173" s="26" t="s">
        <v>51</v>
      </c>
      <c s="31" t="s">
        <v>417</v>
      </c>
      <c s="31" t="s">
        <v>418</v>
      </c>
      <c s="26" t="s">
        <v>53</v>
      </c>
      <c s="32" t="s">
        <v>419</v>
      </c>
      <c s="33" t="s">
        <v>72</v>
      </c>
      <c s="34">
        <v>320</v>
      </c>
      <c s="35">
        <v>0</v>
      </c>
      <c s="36">
        <f>ROUND(ROUND(H173,2)*ROUND(G173,3),2)</f>
      </c>
      <c s="33" t="s">
        <v>56</v>
      </c>
      <c r="O173">
        <f>(I173*21)/100</f>
      </c>
      <c t="s">
        <v>26</v>
      </c>
    </row>
    <row r="174" spans="1:5" ht="63.75">
      <c r="A174" s="37" t="s">
        <v>57</v>
      </c>
      <c r="E174" s="38" t="s">
        <v>420</v>
      </c>
    </row>
    <row r="175" spans="1:5" ht="12.75">
      <c r="A175" s="39" t="s">
        <v>59</v>
      </c>
      <c r="E175" s="40" t="s">
        <v>421</v>
      </c>
    </row>
    <row r="176" spans="1:5" ht="140.25">
      <c r="A176" t="s">
        <v>61</v>
      </c>
      <c r="E176" s="38" t="s">
        <v>422</v>
      </c>
    </row>
    <row r="177" spans="1:16" ht="12.75">
      <c r="A177" s="26" t="s">
        <v>51</v>
      </c>
      <c s="31" t="s">
        <v>423</v>
      </c>
      <c s="31" t="s">
        <v>424</v>
      </c>
      <c s="26" t="s">
        <v>53</v>
      </c>
      <c s="32" t="s">
        <v>425</v>
      </c>
      <c s="33" t="s">
        <v>126</v>
      </c>
      <c s="34">
        <v>1437.2</v>
      </c>
      <c s="35">
        <v>0</v>
      </c>
      <c s="36">
        <f>ROUND(ROUND(H177,2)*ROUND(G177,3),2)</f>
      </c>
      <c s="33" t="s">
        <v>56</v>
      </c>
      <c r="O177">
        <f>(I177*21)/100</f>
      </c>
      <c t="s">
        <v>26</v>
      </c>
    </row>
    <row r="178" spans="1:5" ht="51">
      <c r="A178" s="37" t="s">
        <v>57</v>
      </c>
      <c r="E178" s="38" t="s">
        <v>426</v>
      </c>
    </row>
    <row r="179" spans="1:5" ht="12.75">
      <c r="A179" s="39" t="s">
        <v>59</v>
      </c>
      <c r="E179" s="40" t="s">
        <v>427</v>
      </c>
    </row>
    <row r="180" spans="1:5" ht="102">
      <c r="A180" t="s">
        <v>61</v>
      </c>
      <c r="E180" s="38" t="s">
        <v>428</v>
      </c>
    </row>
    <row r="181" spans="1:16" ht="12.75">
      <c r="A181" s="26" t="s">
        <v>51</v>
      </c>
      <c s="31" t="s">
        <v>429</v>
      </c>
      <c s="31" t="s">
        <v>430</v>
      </c>
      <c s="26" t="s">
        <v>53</v>
      </c>
      <c s="32" t="s">
        <v>431</v>
      </c>
      <c s="33" t="s">
        <v>72</v>
      </c>
      <c s="34">
        <v>18</v>
      </c>
      <c s="35">
        <v>0</v>
      </c>
      <c s="36">
        <f>ROUND(ROUND(H181,2)*ROUND(G181,3),2)</f>
      </c>
      <c s="33" t="s">
        <v>56</v>
      </c>
      <c r="O181">
        <f>(I181*21)/100</f>
      </c>
      <c t="s">
        <v>26</v>
      </c>
    </row>
    <row r="182" spans="1:5" ht="63.75">
      <c r="A182" s="37" t="s">
        <v>57</v>
      </c>
      <c r="E182" s="38" t="s">
        <v>432</v>
      </c>
    </row>
    <row r="183" spans="1:5" ht="12.75">
      <c r="A183" s="39" t="s">
        <v>59</v>
      </c>
      <c r="E183" s="40" t="s">
        <v>433</v>
      </c>
    </row>
    <row r="184" spans="1:5" ht="102">
      <c r="A184" t="s">
        <v>61</v>
      </c>
      <c r="E184" s="38" t="s">
        <v>434</v>
      </c>
    </row>
    <row r="185" spans="1:16" ht="12.75">
      <c r="A185" s="26" t="s">
        <v>51</v>
      </c>
      <c s="31" t="s">
        <v>435</v>
      </c>
      <c s="31" t="s">
        <v>430</v>
      </c>
      <c s="26" t="s">
        <v>32</v>
      </c>
      <c s="32" t="s">
        <v>431</v>
      </c>
      <c s="33" t="s">
        <v>72</v>
      </c>
      <c s="34">
        <v>8</v>
      </c>
      <c s="35">
        <v>0</v>
      </c>
      <c s="36">
        <f>ROUND(ROUND(H185,2)*ROUND(G185,3),2)</f>
      </c>
      <c s="33" t="s">
        <v>56</v>
      </c>
      <c r="O185">
        <f>(I185*21)/100</f>
      </c>
      <c t="s">
        <v>26</v>
      </c>
    </row>
    <row r="186" spans="1:5" ht="63.75">
      <c r="A186" s="37" t="s">
        <v>57</v>
      </c>
      <c r="E186" s="38" t="s">
        <v>436</v>
      </c>
    </row>
    <row r="187" spans="1:5" ht="12.75">
      <c r="A187" s="39" t="s">
        <v>59</v>
      </c>
      <c r="E187" s="40" t="s">
        <v>81</v>
      </c>
    </row>
    <row r="188" spans="1:5" ht="102">
      <c r="A188" t="s">
        <v>61</v>
      </c>
      <c r="E188" s="38" t="s">
        <v>434</v>
      </c>
    </row>
    <row r="189" spans="1:16" ht="12.75">
      <c r="A189" s="26" t="s">
        <v>51</v>
      </c>
      <c s="31" t="s">
        <v>437</v>
      </c>
      <c s="31" t="s">
        <v>438</v>
      </c>
      <c s="26" t="s">
        <v>53</v>
      </c>
      <c s="32" t="s">
        <v>439</v>
      </c>
      <c s="33" t="s">
        <v>66</v>
      </c>
      <c s="34">
        <v>4684</v>
      </c>
      <c s="35">
        <v>0</v>
      </c>
      <c s="36">
        <f>ROUND(ROUND(H189,2)*ROUND(G189,3),2)</f>
      </c>
      <c s="33" t="s">
        <v>56</v>
      </c>
      <c r="O189">
        <f>(I189*21)/100</f>
      </c>
      <c t="s">
        <v>26</v>
      </c>
    </row>
    <row r="190" spans="1:5" ht="63.75">
      <c r="A190" s="37" t="s">
        <v>57</v>
      </c>
      <c r="E190" s="38" t="s">
        <v>440</v>
      </c>
    </row>
    <row r="191" spans="1:5" ht="12.75">
      <c r="A191" s="39" t="s">
        <v>59</v>
      </c>
      <c r="E191" s="40" t="s">
        <v>441</v>
      </c>
    </row>
    <row r="192" spans="1:5" ht="89.25">
      <c r="A192" t="s">
        <v>61</v>
      </c>
      <c r="E192" s="38" t="s">
        <v>442</v>
      </c>
    </row>
    <row r="193" spans="1:16" ht="12.75">
      <c r="A193" s="26" t="s">
        <v>51</v>
      </c>
      <c s="31" t="s">
        <v>443</v>
      </c>
      <c s="31" t="s">
        <v>444</v>
      </c>
      <c s="26" t="s">
        <v>53</v>
      </c>
      <c s="32" t="s">
        <v>445</v>
      </c>
      <c s="33" t="s">
        <v>66</v>
      </c>
      <c s="34">
        <v>4684</v>
      </c>
      <c s="35">
        <v>0</v>
      </c>
      <c s="36">
        <f>ROUND(ROUND(H193,2)*ROUND(G193,3),2)</f>
      </c>
      <c s="33" t="s">
        <v>56</v>
      </c>
      <c r="O193">
        <f>(I193*21)/100</f>
      </c>
      <c t="s">
        <v>26</v>
      </c>
    </row>
    <row r="194" spans="1:5" ht="63.75">
      <c r="A194" s="37" t="s">
        <v>57</v>
      </c>
      <c r="E194" s="38" t="s">
        <v>446</v>
      </c>
    </row>
    <row r="195" spans="1:5" ht="12.75">
      <c r="A195" s="39" t="s">
        <v>59</v>
      </c>
      <c r="E195" s="40" t="s">
        <v>441</v>
      </c>
    </row>
    <row r="196" spans="1:5" ht="89.25">
      <c r="A196" t="s">
        <v>61</v>
      </c>
      <c r="E196" s="38" t="s">
        <v>442</v>
      </c>
    </row>
    <row r="197" spans="1:16" ht="12.75">
      <c r="A197" s="26" t="s">
        <v>51</v>
      </c>
      <c s="31" t="s">
        <v>447</v>
      </c>
      <c s="31" t="s">
        <v>448</v>
      </c>
      <c s="26" t="s">
        <v>53</v>
      </c>
      <c s="32" t="s">
        <v>449</v>
      </c>
      <c s="33" t="s">
        <v>66</v>
      </c>
      <c s="34">
        <v>7</v>
      </c>
      <c s="35">
        <v>0</v>
      </c>
      <c s="36">
        <f>ROUND(ROUND(H197,2)*ROUND(G197,3),2)</f>
      </c>
      <c s="33" t="s">
        <v>56</v>
      </c>
      <c r="O197">
        <f>(I197*21)/100</f>
      </c>
      <c t="s">
        <v>26</v>
      </c>
    </row>
    <row r="198" spans="1:5" ht="63.75">
      <c r="A198" s="37" t="s">
        <v>57</v>
      </c>
      <c r="E198" s="38" t="s">
        <v>450</v>
      </c>
    </row>
    <row r="199" spans="1:5" ht="12.75">
      <c r="A199" s="39" t="s">
        <v>59</v>
      </c>
      <c r="E199" s="40" t="s">
        <v>451</v>
      </c>
    </row>
    <row r="200" spans="1:5" ht="89.25">
      <c r="A200" t="s">
        <v>61</v>
      </c>
      <c r="E200" s="38" t="s">
        <v>452</v>
      </c>
    </row>
    <row r="201" spans="1:16" ht="12.75">
      <c r="A201" s="26" t="s">
        <v>51</v>
      </c>
      <c s="31" t="s">
        <v>453</v>
      </c>
      <c s="31" t="s">
        <v>454</v>
      </c>
      <c s="26" t="s">
        <v>53</v>
      </c>
      <c s="32" t="s">
        <v>455</v>
      </c>
      <c s="33" t="s">
        <v>113</v>
      </c>
      <c s="34">
        <v>187.36</v>
      </c>
      <c s="35">
        <v>0</v>
      </c>
      <c s="36">
        <f>ROUND(ROUND(H201,2)*ROUND(G201,3),2)</f>
      </c>
      <c s="33" t="s">
        <v>56</v>
      </c>
      <c r="O201">
        <f>(I201*21)/100</f>
      </c>
      <c t="s">
        <v>26</v>
      </c>
    </row>
    <row r="202" spans="1:5" ht="63.75">
      <c r="A202" s="37" t="s">
        <v>57</v>
      </c>
      <c r="E202" s="38" t="s">
        <v>456</v>
      </c>
    </row>
    <row r="203" spans="1:5" ht="12.75">
      <c r="A203" s="39" t="s">
        <v>59</v>
      </c>
      <c r="E203" s="40" t="s">
        <v>457</v>
      </c>
    </row>
    <row r="204" spans="1:5" ht="165.75">
      <c r="A204" t="s">
        <v>61</v>
      </c>
      <c r="E204" s="38" t="s">
        <v>458</v>
      </c>
    </row>
    <row r="205" spans="1:16" ht="12.75">
      <c r="A205" s="26" t="s">
        <v>51</v>
      </c>
      <c s="31" t="s">
        <v>459</v>
      </c>
      <c s="31" t="s">
        <v>460</v>
      </c>
      <c s="26" t="s">
        <v>53</v>
      </c>
      <c s="32" t="s">
        <v>461</v>
      </c>
      <c s="33" t="s">
        <v>113</v>
      </c>
      <c s="34">
        <v>187.36</v>
      </c>
      <c s="35">
        <v>0</v>
      </c>
      <c s="36">
        <f>ROUND(ROUND(H205,2)*ROUND(G205,3),2)</f>
      </c>
      <c s="33" t="s">
        <v>56</v>
      </c>
      <c r="O205">
        <f>(I205*21)/100</f>
      </c>
      <c t="s">
        <v>26</v>
      </c>
    </row>
    <row r="206" spans="1:5" ht="63.75">
      <c r="A206" s="37" t="s">
        <v>57</v>
      </c>
      <c r="E206" s="38" t="s">
        <v>462</v>
      </c>
    </row>
    <row r="207" spans="1:5" ht="12.75">
      <c r="A207" s="39" t="s">
        <v>59</v>
      </c>
      <c r="E207" s="40" t="s">
        <v>457</v>
      </c>
    </row>
    <row r="208" spans="1:5" ht="165.75">
      <c r="A208" t="s">
        <v>61</v>
      </c>
      <c r="E208" s="38" t="s">
        <v>458</v>
      </c>
    </row>
    <row r="209" spans="1:18" ht="12.75" customHeight="1">
      <c r="A209" s="6" t="s">
        <v>49</v>
      </c>
      <c s="6"/>
      <c s="42" t="s">
        <v>110</v>
      </c>
      <c s="6"/>
      <c s="29" t="s">
        <v>463</v>
      </c>
      <c s="6"/>
      <c s="6"/>
      <c s="6"/>
      <c s="43">
        <f>0+Q209</f>
      </c>
      <c s="6"/>
      <c r="O209">
        <f>0+R209</f>
      </c>
      <c r="Q209">
        <f>0+I210+I214+I218+I222+I226+I230+I234+I238</f>
      </c>
      <c>
        <f>0+O210+O214+O218+O222+O226+O230+O234+O238</f>
      </c>
    </row>
    <row r="210" spans="1:16" ht="12.75">
      <c r="A210" s="26" t="s">
        <v>51</v>
      </c>
      <c s="31" t="s">
        <v>464</v>
      </c>
      <c s="31" t="s">
        <v>465</v>
      </c>
      <c s="26" t="s">
        <v>93</v>
      </c>
      <c s="32" t="s">
        <v>466</v>
      </c>
      <c s="33" t="s">
        <v>126</v>
      </c>
      <c s="34">
        <v>2850.4</v>
      </c>
      <c s="35">
        <v>0</v>
      </c>
      <c s="36">
        <f>ROUND(ROUND(H210,2)*ROUND(G210,3),2)</f>
      </c>
      <c s="33" t="s">
        <v>56</v>
      </c>
      <c r="O210">
        <f>(I210*21)/100</f>
      </c>
      <c t="s">
        <v>26</v>
      </c>
    </row>
    <row r="211" spans="1:5" ht="76.5">
      <c r="A211" s="37" t="s">
        <v>57</v>
      </c>
      <c r="E211" s="38" t="s">
        <v>467</v>
      </c>
    </row>
    <row r="212" spans="1:5" ht="12.75">
      <c r="A212" s="39" t="s">
        <v>59</v>
      </c>
      <c r="E212" s="40" t="s">
        <v>468</v>
      </c>
    </row>
    <row r="213" spans="1:5" ht="89.25">
      <c r="A213" t="s">
        <v>61</v>
      </c>
      <c r="E213" s="38" t="s">
        <v>469</v>
      </c>
    </row>
    <row r="214" spans="1:16" ht="12.75">
      <c r="A214" s="26" t="s">
        <v>51</v>
      </c>
      <c s="31" t="s">
        <v>470</v>
      </c>
      <c s="31" t="s">
        <v>471</v>
      </c>
      <c s="26" t="s">
        <v>53</v>
      </c>
      <c s="32" t="s">
        <v>472</v>
      </c>
      <c s="33" t="s">
        <v>473</v>
      </c>
      <c s="34">
        <v>3960</v>
      </c>
      <c s="35">
        <v>0</v>
      </c>
      <c s="36">
        <f>ROUND(ROUND(H214,2)*ROUND(G214,3),2)</f>
      </c>
      <c s="33" t="s">
        <v>56</v>
      </c>
      <c r="O214">
        <f>(I214*21)/100</f>
      </c>
      <c t="s">
        <v>26</v>
      </c>
    </row>
    <row r="215" spans="1:5" ht="89.25">
      <c r="A215" s="37" t="s">
        <v>57</v>
      </c>
      <c r="E215" s="38" t="s">
        <v>474</v>
      </c>
    </row>
    <row r="216" spans="1:5" ht="12.75">
      <c r="A216" s="39" t="s">
        <v>59</v>
      </c>
      <c r="E216" s="40" t="s">
        <v>475</v>
      </c>
    </row>
    <row r="217" spans="1:5" ht="102">
      <c r="A217" t="s">
        <v>61</v>
      </c>
      <c r="E217" s="38" t="s">
        <v>476</v>
      </c>
    </row>
    <row r="218" spans="1:16" ht="12.75">
      <c r="A218" s="26" t="s">
        <v>51</v>
      </c>
      <c s="31" t="s">
        <v>477</v>
      </c>
      <c s="31" t="s">
        <v>471</v>
      </c>
      <c s="26" t="s">
        <v>32</v>
      </c>
      <c s="32" t="s">
        <v>472</v>
      </c>
      <c s="33" t="s">
        <v>473</v>
      </c>
      <c s="34">
        <v>140</v>
      </c>
      <c s="35">
        <v>0</v>
      </c>
      <c s="36">
        <f>ROUND(ROUND(H218,2)*ROUND(G218,3),2)</f>
      </c>
      <c s="33" t="s">
        <v>56</v>
      </c>
      <c r="O218">
        <f>(I218*21)/100</f>
      </c>
      <c t="s">
        <v>26</v>
      </c>
    </row>
    <row r="219" spans="1:5" ht="89.25">
      <c r="A219" s="37" t="s">
        <v>57</v>
      </c>
      <c r="E219" s="38" t="s">
        <v>478</v>
      </c>
    </row>
    <row r="220" spans="1:5" ht="12.75">
      <c r="A220" s="39" t="s">
        <v>59</v>
      </c>
      <c r="E220" s="40" t="s">
        <v>479</v>
      </c>
    </row>
    <row r="221" spans="1:5" ht="102">
      <c r="A221" t="s">
        <v>61</v>
      </c>
      <c r="E221" s="38" t="s">
        <v>476</v>
      </c>
    </row>
    <row r="222" spans="1:16" ht="25.5">
      <c r="A222" s="26" t="s">
        <v>51</v>
      </c>
      <c s="31" t="s">
        <v>480</v>
      </c>
      <c s="31" t="s">
        <v>481</v>
      </c>
      <c s="26" t="s">
        <v>53</v>
      </c>
      <c s="32" t="s">
        <v>482</v>
      </c>
      <c s="33" t="s">
        <v>72</v>
      </c>
      <c s="34">
        <v>3</v>
      </c>
      <c s="35">
        <v>0</v>
      </c>
      <c s="36">
        <f>ROUND(ROUND(H222,2)*ROUND(G222,3),2)</f>
      </c>
      <c s="33" t="s">
        <v>56</v>
      </c>
      <c r="O222">
        <f>(I222*21)/100</f>
      </c>
      <c t="s">
        <v>26</v>
      </c>
    </row>
    <row r="223" spans="1:5" ht="89.25">
      <c r="A223" s="37" t="s">
        <v>57</v>
      </c>
      <c r="E223" s="38" t="s">
        <v>483</v>
      </c>
    </row>
    <row r="224" spans="1:5" ht="12.75">
      <c r="A224" s="39" t="s">
        <v>59</v>
      </c>
      <c r="E224" s="40" t="s">
        <v>74</v>
      </c>
    </row>
    <row r="225" spans="1:5" ht="114.75">
      <c r="A225" t="s">
        <v>61</v>
      </c>
      <c r="E225" s="38" t="s">
        <v>484</v>
      </c>
    </row>
    <row r="226" spans="1:16" ht="12.75">
      <c r="A226" s="26" t="s">
        <v>51</v>
      </c>
      <c s="31" t="s">
        <v>485</v>
      </c>
      <c s="31" t="s">
        <v>486</v>
      </c>
      <c s="26" t="s">
        <v>53</v>
      </c>
      <c s="32" t="s">
        <v>487</v>
      </c>
      <c s="33" t="s">
        <v>72</v>
      </c>
      <c s="34">
        <v>4</v>
      </c>
      <c s="35">
        <v>0</v>
      </c>
      <c s="36">
        <f>ROUND(ROUND(H226,2)*ROUND(G226,3),2)</f>
      </c>
      <c s="33" t="s">
        <v>56</v>
      </c>
      <c r="O226">
        <f>(I226*21)/100</f>
      </c>
      <c t="s">
        <v>26</v>
      </c>
    </row>
    <row r="227" spans="1:5" ht="76.5">
      <c r="A227" s="37" t="s">
        <v>57</v>
      </c>
      <c r="E227" s="38" t="s">
        <v>488</v>
      </c>
    </row>
    <row r="228" spans="1:5" ht="12.75">
      <c r="A228" s="39" t="s">
        <v>59</v>
      </c>
      <c r="E228" s="40" t="s">
        <v>263</v>
      </c>
    </row>
    <row r="229" spans="1:5" ht="114.75">
      <c r="A229" t="s">
        <v>61</v>
      </c>
      <c r="E229" s="38" t="s">
        <v>484</v>
      </c>
    </row>
    <row r="230" spans="1:16" ht="12.75">
      <c r="A230" s="26" t="s">
        <v>51</v>
      </c>
      <c s="31" t="s">
        <v>489</v>
      </c>
      <c s="31" t="s">
        <v>486</v>
      </c>
      <c s="26" t="s">
        <v>32</v>
      </c>
      <c s="32" t="s">
        <v>487</v>
      </c>
      <c s="33" t="s">
        <v>72</v>
      </c>
      <c s="34">
        <v>4</v>
      </c>
      <c s="35">
        <v>0</v>
      </c>
      <c s="36">
        <f>ROUND(ROUND(H230,2)*ROUND(G230,3),2)</f>
      </c>
      <c s="33" t="s">
        <v>56</v>
      </c>
      <c r="O230">
        <f>(I230*21)/100</f>
      </c>
      <c t="s">
        <v>26</v>
      </c>
    </row>
    <row r="231" spans="1:5" ht="76.5">
      <c r="A231" s="37" t="s">
        <v>57</v>
      </c>
      <c r="E231" s="38" t="s">
        <v>490</v>
      </c>
    </row>
    <row r="232" spans="1:5" ht="12.75">
      <c r="A232" s="39" t="s">
        <v>59</v>
      </c>
      <c r="E232" s="40" t="s">
        <v>263</v>
      </c>
    </row>
    <row r="233" spans="1:5" ht="114.75">
      <c r="A233" t="s">
        <v>61</v>
      </c>
      <c r="E233" s="38" t="s">
        <v>484</v>
      </c>
    </row>
    <row r="234" spans="1:16" ht="12.75">
      <c r="A234" s="26" t="s">
        <v>51</v>
      </c>
      <c s="31" t="s">
        <v>491</v>
      </c>
      <c s="31" t="s">
        <v>492</v>
      </c>
      <c s="26" t="s">
        <v>53</v>
      </c>
      <c s="32" t="s">
        <v>493</v>
      </c>
      <c s="33" t="s">
        <v>72</v>
      </c>
      <c s="34">
        <v>1</v>
      </c>
      <c s="35">
        <v>0</v>
      </c>
      <c s="36">
        <f>ROUND(ROUND(H234,2)*ROUND(G234,3),2)</f>
      </c>
      <c s="33" t="s">
        <v>56</v>
      </c>
      <c r="O234">
        <f>(I234*21)/100</f>
      </c>
      <c t="s">
        <v>26</v>
      </c>
    </row>
    <row r="235" spans="1:5" ht="76.5">
      <c r="A235" s="37" t="s">
        <v>57</v>
      </c>
      <c r="E235" s="38" t="s">
        <v>494</v>
      </c>
    </row>
    <row r="236" spans="1:5" ht="12.75">
      <c r="A236" s="39" t="s">
        <v>59</v>
      </c>
      <c r="E236" s="40" t="s">
        <v>254</v>
      </c>
    </row>
    <row r="237" spans="1:5" ht="153">
      <c r="A237" t="s">
        <v>61</v>
      </c>
      <c r="E237" s="38" t="s">
        <v>495</v>
      </c>
    </row>
    <row r="238" spans="1:16" ht="12.75">
      <c r="A238" s="26" t="s">
        <v>51</v>
      </c>
      <c s="31" t="s">
        <v>496</v>
      </c>
      <c s="31" t="s">
        <v>497</v>
      </c>
      <c s="26" t="s">
        <v>53</v>
      </c>
      <c s="32" t="s">
        <v>498</v>
      </c>
      <c s="33" t="s">
        <v>72</v>
      </c>
      <c s="34">
        <v>1</v>
      </c>
      <c s="35">
        <v>0</v>
      </c>
      <c s="36">
        <f>ROUND(ROUND(H238,2)*ROUND(G238,3),2)</f>
      </c>
      <c s="33" t="s">
        <v>56</v>
      </c>
      <c r="O238">
        <f>(I238*21)/100</f>
      </c>
      <c t="s">
        <v>26</v>
      </c>
    </row>
    <row r="239" spans="1:5" ht="76.5">
      <c r="A239" s="37" t="s">
        <v>57</v>
      </c>
      <c r="E239" s="38" t="s">
        <v>499</v>
      </c>
    </row>
    <row r="240" spans="1:5" ht="12.75">
      <c r="A240" s="39" t="s">
        <v>59</v>
      </c>
      <c r="E240" s="40" t="s">
        <v>254</v>
      </c>
    </row>
    <row r="241" spans="1:5" ht="140.25">
      <c r="A241" t="s">
        <v>61</v>
      </c>
      <c r="E241" s="38" t="s">
        <v>500</v>
      </c>
    </row>
    <row r="242" spans="1:18" ht="12.75" customHeight="1">
      <c r="A242" s="6" t="s">
        <v>49</v>
      </c>
      <c s="6"/>
      <c s="42" t="s">
        <v>117</v>
      </c>
      <c s="6"/>
      <c s="29" t="s">
        <v>200</v>
      </c>
      <c s="6"/>
      <c s="6"/>
      <c s="6"/>
      <c s="43">
        <f>0+Q242</f>
      </c>
      <c s="6"/>
      <c r="O242">
        <f>0+R242</f>
      </c>
      <c r="Q242">
        <f>0+I243</f>
      </c>
      <c>
        <f>0+O243</f>
      </c>
    </row>
    <row r="243" spans="1:16" ht="12.75">
      <c r="A243" s="26" t="s">
        <v>51</v>
      </c>
      <c s="31" t="s">
        <v>501</v>
      </c>
      <c s="31" t="s">
        <v>502</v>
      </c>
      <c s="26" t="s">
        <v>53</v>
      </c>
      <c s="32" t="s">
        <v>503</v>
      </c>
      <c s="33" t="s">
        <v>72</v>
      </c>
      <c s="34">
        <v>20</v>
      </c>
      <c s="35">
        <v>0</v>
      </c>
      <c s="36">
        <f>ROUND(ROUND(H243,2)*ROUND(G243,3),2)</f>
      </c>
      <c s="33" t="s">
        <v>56</v>
      </c>
      <c r="O243">
        <f>(I243*21)/100</f>
      </c>
      <c t="s">
        <v>26</v>
      </c>
    </row>
    <row r="244" spans="1:5" ht="51">
      <c r="A244" s="37" t="s">
        <v>57</v>
      </c>
      <c r="E244" s="38" t="s">
        <v>504</v>
      </c>
    </row>
    <row r="245" spans="1:5" ht="12.75">
      <c r="A245" s="39" t="s">
        <v>59</v>
      </c>
      <c r="E245" s="40" t="s">
        <v>505</v>
      </c>
    </row>
    <row r="246" spans="1:5" ht="63.75">
      <c r="A246" t="s">
        <v>61</v>
      </c>
      <c r="E246" s="38" t="s">
        <v>506</v>
      </c>
    </row>
    <row r="247" spans="1:18" ht="12.75" customHeight="1">
      <c r="A247" s="6" t="s">
        <v>49</v>
      </c>
      <c s="6"/>
      <c s="42" t="s">
        <v>43</v>
      </c>
      <c s="6"/>
      <c s="29" t="s">
        <v>123</v>
      </c>
      <c s="6"/>
      <c s="6"/>
      <c s="6"/>
      <c s="43">
        <f>0+Q247</f>
      </c>
      <c s="6"/>
      <c r="O247">
        <f>0+R247</f>
      </c>
      <c r="Q247">
        <f>0+I248+I252+I256+I260+I264+I268+I272+I276+I280+I284+I288+I292+I296+I300+I304+I308+I312+I316+I320+I324+I328+I332+I336+I340</f>
      </c>
      <c>
        <f>0+O248+O252+O256+O260+O264+O268+O272+O276+O280+O284+O288+O292+O296+O300+O304+O308+O312+O316+O320+O324+O328+O332+O336+O340</f>
      </c>
    </row>
    <row r="248" spans="1:16" ht="12.75">
      <c r="A248" s="26" t="s">
        <v>51</v>
      </c>
      <c s="31" t="s">
        <v>507</v>
      </c>
      <c s="31" t="s">
        <v>508</v>
      </c>
      <c s="26" t="s">
        <v>53</v>
      </c>
      <c s="32" t="s">
        <v>509</v>
      </c>
      <c s="33" t="s">
        <v>126</v>
      </c>
      <c s="34">
        <v>7.7</v>
      </c>
      <c s="35">
        <v>0</v>
      </c>
      <c s="36">
        <f>ROUND(ROUND(H248,2)*ROUND(G248,3),2)</f>
      </c>
      <c s="33" t="s">
        <v>56</v>
      </c>
      <c r="O248">
        <f>(I248*21)/100</f>
      </c>
      <c t="s">
        <v>26</v>
      </c>
    </row>
    <row r="249" spans="1:5" ht="178.5">
      <c r="A249" s="37" t="s">
        <v>57</v>
      </c>
      <c r="E249" s="38" t="s">
        <v>510</v>
      </c>
    </row>
    <row r="250" spans="1:5" ht="12.75">
      <c r="A250" s="39" t="s">
        <v>59</v>
      </c>
      <c r="E250" s="40" t="s">
        <v>511</v>
      </c>
    </row>
    <row r="251" spans="1:5" ht="76.5">
      <c r="A251" t="s">
        <v>61</v>
      </c>
      <c r="E251" s="38" t="s">
        <v>512</v>
      </c>
    </row>
    <row r="252" spans="1:16" ht="12.75">
      <c r="A252" s="26" t="s">
        <v>51</v>
      </c>
      <c s="31" t="s">
        <v>513</v>
      </c>
      <c s="31" t="s">
        <v>508</v>
      </c>
      <c s="26" t="s">
        <v>32</v>
      </c>
      <c s="32" t="s">
        <v>509</v>
      </c>
      <c s="33" t="s">
        <v>126</v>
      </c>
      <c s="34">
        <v>17.4</v>
      </c>
      <c s="35">
        <v>0</v>
      </c>
      <c s="36">
        <f>ROUND(ROUND(H252,2)*ROUND(G252,3),2)</f>
      </c>
      <c s="33" t="s">
        <v>56</v>
      </c>
      <c r="O252">
        <f>(I252*21)/100</f>
      </c>
      <c t="s">
        <v>26</v>
      </c>
    </row>
    <row r="253" spans="1:5" ht="165.75">
      <c r="A253" s="37" t="s">
        <v>57</v>
      </c>
      <c r="E253" s="38" t="s">
        <v>514</v>
      </c>
    </row>
    <row r="254" spans="1:5" ht="12.75">
      <c r="A254" s="39" t="s">
        <v>59</v>
      </c>
      <c r="E254" s="40" t="s">
        <v>515</v>
      </c>
    </row>
    <row r="255" spans="1:5" ht="76.5">
      <c r="A255" t="s">
        <v>61</v>
      </c>
      <c r="E255" s="38" t="s">
        <v>512</v>
      </c>
    </row>
    <row r="256" spans="1:16" ht="12.75">
      <c r="A256" s="26" t="s">
        <v>51</v>
      </c>
      <c s="31" t="s">
        <v>516</v>
      </c>
      <c s="31" t="s">
        <v>517</v>
      </c>
      <c s="26" t="s">
        <v>53</v>
      </c>
      <c s="32" t="s">
        <v>518</v>
      </c>
      <c s="33" t="s">
        <v>126</v>
      </c>
      <c s="34">
        <v>21.84</v>
      </c>
      <c s="35">
        <v>0</v>
      </c>
      <c s="36">
        <f>ROUND(ROUND(H256,2)*ROUND(G256,3),2)</f>
      </c>
      <c s="33" t="s">
        <v>56</v>
      </c>
      <c r="O256">
        <f>(I256*21)/100</f>
      </c>
      <c t="s">
        <v>26</v>
      </c>
    </row>
    <row r="257" spans="1:5" ht="63.75">
      <c r="A257" s="37" t="s">
        <v>57</v>
      </c>
      <c r="E257" s="38" t="s">
        <v>519</v>
      </c>
    </row>
    <row r="258" spans="1:5" ht="12.75">
      <c r="A258" s="39" t="s">
        <v>59</v>
      </c>
      <c r="E258" s="40" t="s">
        <v>520</v>
      </c>
    </row>
    <row r="259" spans="1:5" ht="63.75">
      <c r="A259" t="s">
        <v>61</v>
      </c>
      <c r="E259" s="38" t="s">
        <v>521</v>
      </c>
    </row>
    <row r="260" spans="1:16" ht="12.75">
      <c r="A260" s="26" t="s">
        <v>51</v>
      </c>
      <c s="31" t="s">
        <v>522</v>
      </c>
      <c s="31" t="s">
        <v>523</v>
      </c>
      <c s="26" t="s">
        <v>93</v>
      </c>
      <c s="32" t="s">
        <v>524</v>
      </c>
      <c s="33" t="s">
        <v>72</v>
      </c>
      <c s="34">
        <v>52</v>
      </c>
      <c s="35">
        <v>0</v>
      </c>
      <c s="36">
        <f>ROUND(ROUND(H260,2)*ROUND(G260,3),2)</f>
      </c>
      <c s="33" t="s">
        <v>56</v>
      </c>
      <c r="O260">
        <f>(I260*21)/100</f>
      </c>
      <c t="s">
        <v>26</v>
      </c>
    </row>
    <row r="261" spans="1:5" ht="63.75">
      <c r="A261" s="37" t="s">
        <v>57</v>
      </c>
      <c r="E261" s="38" t="s">
        <v>525</v>
      </c>
    </row>
    <row r="262" spans="1:5" ht="12.75">
      <c r="A262" s="39" t="s">
        <v>59</v>
      </c>
      <c r="E262" s="40" t="s">
        <v>526</v>
      </c>
    </row>
    <row r="263" spans="1:5" ht="51">
      <c r="A263" t="s">
        <v>61</v>
      </c>
      <c r="E263" s="38" t="s">
        <v>527</v>
      </c>
    </row>
    <row r="264" spans="1:16" ht="12.75">
      <c r="A264" s="26" t="s">
        <v>51</v>
      </c>
      <c s="31" t="s">
        <v>528</v>
      </c>
      <c s="31" t="s">
        <v>529</v>
      </c>
      <c s="26" t="s">
        <v>53</v>
      </c>
      <c s="32" t="s">
        <v>530</v>
      </c>
      <c s="33" t="s">
        <v>126</v>
      </c>
      <c s="34">
        <v>1413.2</v>
      </c>
      <c s="35">
        <v>0</v>
      </c>
      <c s="36">
        <f>ROUND(ROUND(H264,2)*ROUND(G264,3),2)</f>
      </c>
      <c s="33" t="s">
        <v>56</v>
      </c>
      <c r="O264">
        <f>(I264*21)/100</f>
      </c>
      <c t="s">
        <v>26</v>
      </c>
    </row>
    <row r="265" spans="1:5" ht="63.75">
      <c r="A265" s="37" t="s">
        <v>57</v>
      </c>
      <c r="E265" s="38" t="s">
        <v>531</v>
      </c>
    </row>
    <row r="266" spans="1:5" ht="12.75">
      <c r="A266" s="39" t="s">
        <v>59</v>
      </c>
      <c r="E266" s="40" t="s">
        <v>377</v>
      </c>
    </row>
    <row r="267" spans="1:5" ht="140.25">
      <c r="A267" t="s">
        <v>61</v>
      </c>
      <c r="E267" s="38" t="s">
        <v>532</v>
      </c>
    </row>
    <row r="268" spans="1:16" ht="12.75">
      <c r="A268" s="26" t="s">
        <v>51</v>
      </c>
      <c s="31" t="s">
        <v>533</v>
      </c>
      <c s="31" t="s">
        <v>529</v>
      </c>
      <c s="26" t="s">
        <v>32</v>
      </c>
      <c s="32" t="s">
        <v>530</v>
      </c>
      <c s="33" t="s">
        <v>126</v>
      </c>
      <c s="34">
        <v>24</v>
      </c>
      <c s="35">
        <v>0</v>
      </c>
      <c s="36">
        <f>ROUND(ROUND(H268,2)*ROUND(G268,3),2)</f>
      </c>
      <c s="33" t="s">
        <v>56</v>
      </c>
      <c r="O268">
        <f>(I268*21)/100</f>
      </c>
      <c t="s">
        <v>26</v>
      </c>
    </row>
    <row r="269" spans="1:5" ht="63.75">
      <c r="A269" s="37" t="s">
        <v>57</v>
      </c>
      <c r="E269" s="38" t="s">
        <v>534</v>
      </c>
    </row>
    <row r="270" spans="1:5" ht="12.75">
      <c r="A270" s="39" t="s">
        <v>59</v>
      </c>
      <c r="E270" s="40" t="s">
        <v>535</v>
      </c>
    </row>
    <row r="271" spans="1:5" ht="140.25">
      <c r="A271" t="s">
        <v>61</v>
      </c>
      <c r="E271" s="38" t="s">
        <v>532</v>
      </c>
    </row>
    <row r="272" spans="1:16" ht="12.75">
      <c r="A272" s="26" t="s">
        <v>51</v>
      </c>
      <c s="31" t="s">
        <v>536</v>
      </c>
      <c s="31" t="s">
        <v>537</v>
      </c>
      <c s="26" t="s">
        <v>53</v>
      </c>
      <c s="32" t="s">
        <v>538</v>
      </c>
      <c s="33" t="s">
        <v>126</v>
      </c>
      <c s="34">
        <v>141.7</v>
      </c>
      <c s="35">
        <v>0</v>
      </c>
      <c s="36">
        <f>ROUND(ROUND(H272,2)*ROUND(G272,3),2)</f>
      </c>
      <c s="33" t="s">
        <v>56</v>
      </c>
      <c r="O272">
        <f>(I272*21)/100</f>
      </c>
      <c t="s">
        <v>26</v>
      </c>
    </row>
    <row r="273" spans="1:5" ht="76.5">
      <c r="A273" s="37" t="s">
        <v>57</v>
      </c>
      <c r="E273" s="38" t="s">
        <v>539</v>
      </c>
    </row>
    <row r="274" spans="1:5" ht="12.75">
      <c r="A274" s="39" t="s">
        <v>59</v>
      </c>
      <c r="E274" s="40" t="s">
        <v>303</v>
      </c>
    </row>
    <row r="275" spans="1:5" ht="76.5">
      <c r="A275" t="s">
        <v>61</v>
      </c>
      <c r="E275" s="38" t="s">
        <v>540</v>
      </c>
    </row>
    <row r="276" spans="1:16" ht="12.75">
      <c r="A276" s="26" t="s">
        <v>51</v>
      </c>
      <c s="31" t="s">
        <v>541</v>
      </c>
      <c s="31" t="s">
        <v>542</v>
      </c>
      <c s="26" t="s">
        <v>53</v>
      </c>
      <c s="32" t="s">
        <v>543</v>
      </c>
      <c s="33" t="s">
        <v>126</v>
      </c>
      <c s="34">
        <v>16.1</v>
      </c>
      <c s="35">
        <v>0</v>
      </c>
      <c s="36">
        <f>ROUND(ROUND(H276,2)*ROUND(G276,3),2)</f>
      </c>
      <c s="33" t="s">
        <v>56</v>
      </c>
      <c r="O276">
        <f>(I276*21)/100</f>
      </c>
      <c t="s">
        <v>26</v>
      </c>
    </row>
    <row r="277" spans="1:5" ht="76.5">
      <c r="A277" s="37" t="s">
        <v>57</v>
      </c>
      <c r="E277" s="38" t="s">
        <v>544</v>
      </c>
    </row>
    <row r="278" spans="1:5" ht="12.75">
      <c r="A278" s="39" t="s">
        <v>59</v>
      </c>
      <c r="E278" s="40" t="s">
        <v>309</v>
      </c>
    </row>
    <row r="279" spans="1:5" ht="76.5">
      <c r="A279" t="s">
        <v>61</v>
      </c>
      <c r="E279" s="38" t="s">
        <v>540</v>
      </c>
    </row>
    <row r="280" spans="1:16" ht="25.5">
      <c r="A280" s="26" t="s">
        <v>51</v>
      </c>
      <c s="31" t="s">
        <v>545</v>
      </c>
      <c s="31" t="s">
        <v>546</v>
      </c>
      <c s="26" t="s">
        <v>53</v>
      </c>
      <c s="32" t="s">
        <v>547</v>
      </c>
      <c s="33" t="s">
        <v>126</v>
      </c>
      <c s="34">
        <v>5852.2</v>
      </c>
      <c s="35">
        <v>0</v>
      </c>
      <c s="36">
        <f>ROUND(ROUND(H280,2)*ROUND(G280,3),2)</f>
      </c>
      <c s="33" t="s">
        <v>56</v>
      </c>
      <c r="O280">
        <f>(I280*21)/100</f>
      </c>
      <c t="s">
        <v>26</v>
      </c>
    </row>
    <row r="281" spans="1:5" ht="89.25">
      <c r="A281" s="37" t="s">
        <v>57</v>
      </c>
      <c r="E281" s="38" t="s">
        <v>548</v>
      </c>
    </row>
    <row r="282" spans="1:5" ht="38.25">
      <c r="A282" s="39" t="s">
        <v>59</v>
      </c>
      <c r="E282" s="40" t="s">
        <v>312</v>
      </c>
    </row>
    <row r="283" spans="1:5" ht="76.5">
      <c r="A283" t="s">
        <v>61</v>
      </c>
      <c r="E283" s="38" t="s">
        <v>540</v>
      </c>
    </row>
    <row r="284" spans="1:16" ht="12.75">
      <c r="A284" s="26" t="s">
        <v>51</v>
      </c>
      <c s="31" t="s">
        <v>549</v>
      </c>
      <c s="31" t="s">
        <v>550</v>
      </c>
      <c s="26" t="s">
        <v>53</v>
      </c>
      <c s="32" t="s">
        <v>551</v>
      </c>
      <c s="33" t="s">
        <v>113</v>
      </c>
      <c s="34">
        <v>1401.9</v>
      </c>
      <c s="35">
        <v>0</v>
      </c>
      <c s="36">
        <f>ROUND(ROUND(H284,2)*ROUND(G284,3),2)</f>
      </c>
      <c s="33" t="s">
        <v>56</v>
      </c>
      <c r="O284">
        <f>(I284*21)/100</f>
      </c>
      <c t="s">
        <v>26</v>
      </c>
    </row>
    <row r="285" spans="1:5" ht="76.5">
      <c r="A285" s="37" t="s">
        <v>57</v>
      </c>
      <c r="E285" s="38" t="s">
        <v>552</v>
      </c>
    </row>
    <row r="286" spans="1:5" ht="12.75">
      <c r="A286" s="39" t="s">
        <v>59</v>
      </c>
      <c r="E286" s="40" t="s">
        <v>553</v>
      </c>
    </row>
    <row r="287" spans="1:5" ht="140.25">
      <c r="A287" t="s">
        <v>61</v>
      </c>
      <c r="E287" s="38" t="s">
        <v>554</v>
      </c>
    </row>
    <row r="288" spans="1:16" ht="25.5">
      <c r="A288" s="26" t="s">
        <v>51</v>
      </c>
      <c s="31" t="s">
        <v>555</v>
      </c>
      <c s="31" t="s">
        <v>556</v>
      </c>
      <c s="26" t="s">
        <v>53</v>
      </c>
      <c s="32" t="s">
        <v>557</v>
      </c>
      <c s="33" t="s">
        <v>558</v>
      </c>
      <c s="34">
        <v>8411.4</v>
      </c>
      <c s="35">
        <v>0</v>
      </c>
      <c s="36">
        <f>ROUND(ROUND(H288,2)*ROUND(G288,3),2)</f>
      </c>
      <c s="33" t="s">
        <v>56</v>
      </c>
      <c r="O288">
        <f>(I288*21)/100</f>
      </c>
      <c t="s">
        <v>26</v>
      </c>
    </row>
    <row r="289" spans="1:5" ht="63.75">
      <c r="A289" s="37" t="s">
        <v>57</v>
      </c>
      <c r="E289" s="38" t="s">
        <v>559</v>
      </c>
    </row>
    <row r="290" spans="1:5" ht="12.75">
      <c r="A290" s="39" t="s">
        <v>59</v>
      </c>
      <c r="E290" s="40" t="s">
        <v>560</v>
      </c>
    </row>
    <row r="291" spans="1:5" ht="127.5">
      <c r="A291" t="s">
        <v>61</v>
      </c>
      <c r="E291" s="38" t="s">
        <v>561</v>
      </c>
    </row>
    <row r="292" spans="1:16" ht="12.75">
      <c r="A292" s="26" t="s">
        <v>51</v>
      </c>
      <c s="31" t="s">
        <v>562</v>
      </c>
      <c s="31" t="s">
        <v>563</v>
      </c>
      <c s="26" t="s">
        <v>53</v>
      </c>
      <c s="32" t="s">
        <v>564</v>
      </c>
      <c s="33" t="s">
        <v>126</v>
      </c>
      <c s="34">
        <v>10.7</v>
      </c>
      <c s="35">
        <v>0</v>
      </c>
      <c s="36">
        <f>ROUND(ROUND(H292,2)*ROUND(G292,3),2)</f>
      </c>
      <c s="33" t="s">
        <v>56</v>
      </c>
      <c r="O292">
        <f>(I292*21)/100</f>
      </c>
      <c t="s">
        <v>26</v>
      </c>
    </row>
    <row r="293" spans="1:5" ht="204">
      <c r="A293" s="37" t="s">
        <v>57</v>
      </c>
      <c r="E293" s="38" t="s">
        <v>565</v>
      </c>
    </row>
    <row r="294" spans="1:5" ht="12.75">
      <c r="A294" s="39" t="s">
        <v>59</v>
      </c>
      <c r="E294" s="40" t="s">
        <v>566</v>
      </c>
    </row>
    <row r="295" spans="1:5" ht="178.5">
      <c r="A295" t="s">
        <v>61</v>
      </c>
      <c r="E295" s="38" t="s">
        <v>567</v>
      </c>
    </row>
    <row r="296" spans="1:16" ht="25.5">
      <c r="A296" s="26" t="s">
        <v>51</v>
      </c>
      <c s="31" t="s">
        <v>568</v>
      </c>
      <c s="31" t="s">
        <v>569</v>
      </c>
      <c s="26" t="s">
        <v>53</v>
      </c>
      <c s="32" t="s">
        <v>570</v>
      </c>
      <c s="33" t="s">
        <v>290</v>
      </c>
      <c s="34">
        <v>1.592</v>
      </c>
      <c s="35">
        <v>0</v>
      </c>
      <c s="36">
        <f>ROUND(ROUND(H296,2)*ROUND(G296,3),2)</f>
      </c>
      <c s="33" t="s">
        <v>56</v>
      </c>
      <c r="O296">
        <f>(I296*21)/100</f>
      </c>
      <c t="s">
        <v>26</v>
      </c>
    </row>
    <row r="297" spans="1:5" ht="76.5">
      <c r="A297" s="37" t="s">
        <v>57</v>
      </c>
      <c r="E297" s="38" t="s">
        <v>571</v>
      </c>
    </row>
    <row r="298" spans="1:5" ht="12.75">
      <c r="A298" s="39" t="s">
        <v>59</v>
      </c>
      <c r="E298" s="40" t="s">
        <v>572</v>
      </c>
    </row>
    <row r="299" spans="1:5" ht="102">
      <c r="A299" t="s">
        <v>61</v>
      </c>
      <c r="E299" s="38" t="s">
        <v>573</v>
      </c>
    </row>
    <row r="300" spans="1:16" ht="25.5">
      <c r="A300" s="26" t="s">
        <v>51</v>
      </c>
      <c s="31" t="s">
        <v>574</v>
      </c>
      <c s="31" t="s">
        <v>569</v>
      </c>
      <c s="26" t="s">
        <v>32</v>
      </c>
      <c s="32" t="s">
        <v>570</v>
      </c>
      <c s="33" t="s">
        <v>290</v>
      </c>
      <c s="34">
        <v>0.09</v>
      </c>
      <c s="35">
        <v>0</v>
      </c>
      <c s="36">
        <f>ROUND(ROUND(H300,2)*ROUND(G300,3),2)</f>
      </c>
      <c s="33" t="s">
        <v>56</v>
      </c>
      <c r="O300">
        <f>(I300*21)/100</f>
      </c>
      <c t="s">
        <v>26</v>
      </c>
    </row>
    <row r="301" spans="1:5" ht="76.5">
      <c r="A301" s="37" t="s">
        <v>57</v>
      </c>
      <c r="E301" s="38" t="s">
        <v>575</v>
      </c>
    </row>
    <row r="302" spans="1:5" ht="12.75">
      <c r="A302" s="39" t="s">
        <v>59</v>
      </c>
      <c r="E302" s="40" t="s">
        <v>576</v>
      </c>
    </row>
    <row r="303" spans="1:5" ht="102">
      <c r="A303" t="s">
        <v>61</v>
      </c>
      <c r="E303" s="38" t="s">
        <v>573</v>
      </c>
    </row>
    <row r="304" spans="1:16" ht="25.5">
      <c r="A304" s="26" t="s">
        <v>51</v>
      </c>
      <c s="31" t="s">
        <v>577</v>
      </c>
      <c s="31" t="s">
        <v>569</v>
      </c>
      <c s="26" t="s">
        <v>26</v>
      </c>
      <c s="32" t="s">
        <v>570</v>
      </c>
      <c s="33" t="s">
        <v>290</v>
      </c>
      <c s="34">
        <v>29.16</v>
      </c>
      <c s="35">
        <v>0</v>
      </c>
      <c s="36">
        <f>ROUND(ROUND(H304,2)*ROUND(G304,3),2)</f>
      </c>
      <c s="33" t="s">
        <v>56</v>
      </c>
      <c r="O304">
        <f>(I304*21)/100</f>
      </c>
      <c t="s">
        <v>26</v>
      </c>
    </row>
    <row r="305" spans="1:5" ht="89.25">
      <c r="A305" s="37" t="s">
        <v>57</v>
      </c>
      <c r="E305" s="38" t="s">
        <v>578</v>
      </c>
    </row>
    <row r="306" spans="1:5" ht="12.75">
      <c r="A306" s="39" t="s">
        <v>59</v>
      </c>
      <c r="E306" s="40" t="s">
        <v>579</v>
      </c>
    </row>
    <row r="307" spans="1:5" ht="102">
      <c r="A307" t="s">
        <v>61</v>
      </c>
      <c r="E307" s="38" t="s">
        <v>573</v>
      </c>
    </row>
    <row r="308" spans="1:16" ht="12.75">
      <c r="A308" s="26" t="s">
        <v>51</v>
      </c>
      <c s="31" t="s">
        <v>580</v>
      </c>
      <c s="31" t="s">
        <v>581</v>
      </c>
      <c s="26" t="s">
        <v>53</v>
      </c>
      <c s="32" t="s">
        <v>582</v>
      </c>
      <c s="33" t="s">
        <v>126</v>
      </c>
      <c s="34">
        <v>1426.6</v>
      </c>
      <c s="35">
        <v>0</v>
      </c>
      <c s="36">
        <f>ROUND(ROUND(H308,2)*ROUND(G308,3),2)</f>
      </c>
      <c s="33" t="s">
        <v>56</v>
      </c>
      <c r="O308">
        <f>(I308*21)/100</f>
      </c>
      <c t="s">
        <v>26</v>
      </c>
    </row>
    <row r="309" spans="1:5" ht="255">
      <c r="A309" s="37" t="s">
        <v>57</v>
      </c>
      <c r="E309" s="38" t="s">
        <v>583</v>
      </c>
    </row>
    <row r="310" spans="1:5" ht="12.75">
      <c r="A310" s="39" t="s">
        <v>59</v>
      </c>
      <c r="E310" s="40" t="s">
        <v>584</v>
      </c>
    </row>
    <row r="311" spans="1:5" ht="178.5">
      <c r="A311" t="s">
        <v>61</v>
      </c>
      <c r="E311" s="38" t="s">
        <v>567</v>
      </c>
    </row>
    <row r="312" spans="1:16" ht="25.5">
      <c r="A312" s="26" t="s">
        <v>51</v>
      </c>
      <c s="31" t="s">
        <v>585</v>
      </c>
      <c s="31" t="s">
        <v>586</v>
      </c>
      <c s="26" t="s">
        <v>53</v>
      </c>
      <c s="32" t="s">
        <v>587</v>
      </c>
      <c s="33" t="s">
        <v>290</v>
      </c>
      <c s="34">
        <v>1155.546</v>
      </c>
      <c s="35">
        <v>0</v>
      </c>
      <c s="36">
        <f>ROUND(ROUND(H312,2)*ROUND(G312,3),2)</f>
      </c>
      <c s="33" t="s">
        <v>56</v>
      </c>
      <c r="O312">
        <f>(I312*21)/100</f>
      </c>
      <c t="s">
        <v>26</v>
      </c>
    </row>
    <row r="313" spans="1:5" ht="76.5">
      <c r="A313" s="37" t="s">
        <v>57</v>
      </c>
      <c r="E313" s="38" t="s">
        <v>588</v>
      </c>
    </row>
    <row r="314" spans="1:5" ht="12.75">
      <c r="A314" s="39" t="s">
        <v>59</v>
      </c>
      <c r="E314" s="40" t="s">
        <v>589</v>
      </c>
    </row>
    <row r="315" spans="1:5" ht="102">
      <c r="A315" t="s">
        <v>61</v>
      </c>
      <c r="E315" s="38" t="s">
        <v>573</v>
      </c>
    </row>
    <row r="316" spans="1:16" ht="25.5">
      <c r="A316" s="26" t="s">
        <v>51</v>
      </c>
      <c s="31" t="s">
        <v>590</v>
      </c>
      <c s="31" t="s">
        <v>586</v>
      </c>
      <c s="26" t="s">
        <v>32</v>
      </c>
      <c s="32" t="s">
        <v>587</v>
      </c>
      <c s="33" t="s">
        <v>290</v>
      </c>
      <c s="34">
        <v>255.361</v>
      </c>
      <c s="35">
        <v>0</v>
      </c>
      <c s="36">
        <f>ROUND(ROUND(H316,2)*ROUND(G316,3),2)</f>
      </c>
      <c s="33" t="s">
        <v>56</v>
      </c>
      <c r="O316">
        <f>(I316*21)/100</f>
      </c>
      <c t="s">
        <v>26</v>
      </c>
    </row>
    <row r="317" spans="1:5" ht="76.5">
      <c r="A317" s="37" t="s">
        <v>57</v>
      </c>
      <c r="E317" s="38" t="s">
        <v>591</v>
      </c>
    </row>
    <row r="318" spans="1:5" ht="12.75">
      <c r="A318" s="39" t="s">
        <v>59</v>
      </c>
      <c r="E318" s="40" t="s">
        <v>592</v>
      </c>
    </row>
    <row r="319" spans="1:5" ht="102">
      <c r="A319" t="s">
        <v>61</v>
      </c>
      <c r="E319" s="38" t="s">
        <v>573</v>
      </c>
    </row>
    <row r="320" spans="1:16" ht="25.5">
      <c r="A320" s="26" t="s">
        <v>51</v>
      </c>
      <c s="31" t="s">
        <v>593</v>
      </c>
      <c s="31" t="s">
        <v>586</v>
      </c>
      <c s="26" t="s">
        <v>26</v>
      </c>
      <c s="32" t="s">
        <v>587</v>
      </c>
      <c s="33" t="s">
        <v>290</v>
      </c>
      <c s="34">
        <v>11.983</v>
      </c>
      <c s="35">
        <v>0</v>
      </c>
      <c s="36">
        <f>ROUND(ROUND(H320,2)*ROUND(G320,3),2)</f>
      </c>
      <c s="33" t="s">
        <v>56</v>
      </c>
      <c r="O320">
        <f>(I320*21)/100</f>
      </c>
      <c t="s">
        <v>26</v>
      </c>
    </row>
    <row r="321" spans="1:5" ht="76.5">
      <c r="A321" s="37" t="s">
        <v>57</v>
      </c>
      <c r="E321" s="38" t="s">
        <v>594</v>
      </c>
    </row>
    <row r="322" spans="1:5" ht="12.75">
      <c r="A322" s="39" t="s">
        <v>59</v>
      </c>
      <c r="E322" s="40" t="s">
        <v>595</v>
      </c>
    </row>
    <row r="323" spans="1:5" ht="102">
      <c r="A323" t="s">
        <v>61</v>
      </c>
      <c r="E323" s="38" t="s">
        <v>573</v>
      </c>
    </row>
    <row r="324" spans="1:16" ht="25.5">
      <c r="A324" s="26" t="s">
        <v>51</v>
      </c>
      <c s="31" t="s">
        <v>596</v>
      </c>
      <c s="31" t="s">
        <v>586</v>
      </c>
      <c s="26" t="s">
        <v>25</v>
      </c>
      <c s="32" t="s">
        <v>587</v>
      </c>
      <c s="33" t="s">
        <v>290</v>
      </c>
      <c s="34">
        <v>1902.4</v>
      </c>
      <c s="35">
        <v>0</v>
      </c>
      <c s="36">
        <f>ROUND(ROUND(H324,2)*ROUND(G324,3),2)</f>
      </c>
      <c s="33" t="s">
        <v>56</v>
      </c>
      <c r="O324">
        <f>(I324*21)/100</f>
      </c>
      <c t="s">
        <v>26</v>
      </c>
    </row>
    <row r="325" spans="1:5" ht="63.75">
      <c r="A325" s="37" t="s">
        <v>57</v>
      </c>
      <c r="E325" s="38" t="s">
        <v>597</v>
      </c>
    </row>
    <row r="326" spans="1:5" ht="12.75">
      <c r="A326" s="39" t="s">
        <v>59</v>
      </c>
      <c r="E326" s="40" t="s">
        <v>598</v>
      </c>
    </row>
    <row r="327" spans="1:5" ht="102">
      <c r="A327" t="s">
        <v>61</v>
      </c>
      <c r="E327" s="38" t="s">
        <v>573</v>
      </c>
    </row>
    <row r="328" spans="1:16" ht="12.75">
      <c r="A328" s="26" t="s">
        <v>51</v>
      </c>
      <c s="31" t="s">
        <v>599</v>
      </c>
      <c s="31" t="s">
        <v>600</v>
      </c>
      <c s="26" t="s">
        <v>53</v>
      </c>
      <c s="32" t="s">
        <v>601</v>
      </c>
      <c s="33" t="s">
        <v>113</v>
      </c>
      <c s="34">
        <v>1.2</v>
      </c>
      <c s="35">
        <v>0</v>
      </c>
      <c s="36">
        <f>ROUND(ROUND(H328,2)*ROUND(G328,3),2)</f>
      </c>
      <c s="33" t="s">
        <v>56</v>
      </c>
      <c r="O328">
        <f>(I328*21)/100</f>
      </c>
      <c t="s">
        <v>26</v>
      </c>
    </row>
    <row r="329" spans="1:5" ht="76.5">
      <c r="A329" s="37" t="s">
        <v>57</v>
      </c>
      <c r="E329" s="38" t="s">
        <v>602</v>
      </c>
    </row>
    <row r="330" spans="1:5" ht="12.75">
      <c r="A330" s="39" t="s">
        <v>59</v>
      </c>
      <c r="E330" s="40" t="s">
        <v>603</v>
      </c>
    </row>
    <row r="331" spans="1:5" ht="114.75">
      <c r="A331" t="s">
        <v>61</v>
      </c>
      <c r="E331" s="38" t="s">
        <v>604</v>
      </c>
    </row>
    <row r="332" spans="1:16" ht="12.75">
      <c r="A332" s="26" t="s">
        <v>51</v>
      </c>
      <c s="31" t="s">
        <v>605</v>
      </c>
      <c s="31" t="s">
        <v>606</v>
      </c>
      <c s="26" t="s">
        <v>53</v>
      </c>
      <c s="32" t="s">
        <v>607</v>
      </c>
      <c s="33" t="s">
        <v>55</v>
      </c>
      <c s="34">
        <v>2.7</v>
      </c>
      <c s="35">
        <v>0</v>
      </c>
      <c s="36">
        <f>ROUND(ROUND(H332,2)*ROUND(G332,3),2)</f>
      </c>
      <c s="33" t="s">
        <v>56</v>
      </c>
      <c r="O332">
        <f>(I332*21)/100</f>
      </c>
      <c t="s">
        <v>26</v>
      </c>
    </row>
    <row r="333" spans="1:5" ht="89.25">
      <c r="A333" s="37" t="s">
        <v>57</v>
      </c>
      <c r="E333" s="38" t="s">
        <v>608</v>
      </c>
    </row>
    <row r="334" spans="1:5" ht="12.75">
      <c r="A334" s="39" t="s">
        <v>59</v>
      </c>
      <c r="E334" s="40" t="s">
        <v>609</v>
      </c>
    </row>
    <row r="335" spans="1:5" ht="114.75">
      <c r="A335" t="s">
        <v>61</v>
      </c>
      <c r="E335" s="38" t="s">
        <v>610</v>
      </c>
    </row>
    <row r="336" spans="1:16" ht="12.75">
      <c r="A336" s="26" t="s">
        <v>51</v>
      </c>
      <c s="31" t="s">
        <v>611</v>
      </c>
      <c s="31" t="s">
        <v>606</v>
      </c>
      <c s="26" t="s">
        <v>32</v>
      </c>
      <c s="32" t="s">
        <v>607</v>
      </c>
      <c s="33" t="s">
        <v>55</v>
      </c>
      <c s="34">
        <v>0.347</v>
      </c>
      <c s="35">
        <v>0</v>
      </c>
      <c s="36">
        <f>ROUND(ROUND(H336,2)*ROUND(G336,3),2)</f>
      </c>
      <c s="33" t="s">
        <v>56</v>
      </c>
      <c r="O336">
        <f>(I336*21)/100</f>
      </c>
      <c t="s">
        <v>26</v>
      </c>
    </row>
    <row r="337" spans="1:5" ht="89.25">
      <c r="A337" s="37" t="s">
        <v>57</v>
      </c>
      <c r="E337" s="38" t="s">
        <v>612</v>
      </c>
    </row>
    <row r="338" spans="1:5" ht="12.75">
      <c r="A338" s="39" t="s">
        <v>59</v>
      </c>
      <c r="E338" s="40" t="s">
        <v>613</v>
      </c>
    </row>
    <row r="339" spans="1:5" ht="114.75">
      <c r="A339" t="s">
        <v>61</v>
      </c>
      <c r="E339" s="38" t="s">
        <v>610</v>
      </c>
    </row>
    <row r="340" spans="1:16" ht="12.75">
      <c r="A340" s="26" t="s">
        <v>51</v>
      </c>
      <c s="31" t="s">
        <v>614</v>
      </c>
      <c s="31" t="s">
        <v>615</v>
      </c>
      <c s="26" t="s">
        <v>53</v>
      </c>
      <c s="32" t="s">
        <v>616</v>
      </c>
      <c s="33" t="s">
        <v>126</v>
      </c>
      <c s="34">
        <v>43.2</v>
      </c>
      <c s="35">
        <v>0</v>
      </c>
      <c s="36">
        <f>ROUND(ROUND(H340,2)*ROUND(G340,3),2)</f>
      </c>
      <c s="33" t="s">
        <v>56</v>
      </c>
      <c r="O340">
        <f>(I340*21)/100</f>
      </c>
      <c t="s">
        <v>26</v>
      </c>
    </row>
    <row r="341" spans="1:5" ht="89.25">
      <c r="A341" s="37" t="s">
        <v>57</v>
      </c>
      <c r="E341" s="38" t="s">
        <v>617</v>
      </c>
    </row>
    <row r="342" spans="1:5" ht="12.75">
      <c r="A342" s="39" t="s">
        <v>59</v>
      </c>
      <c r="E342" s="40" t="s">
        <v>618</v>
      </c>
    </row>
    <row r="343" spans="1:5" ht="89.25">
      <c r="A343" t="s">
        <v>61</v>
      </c>
      <c r="E343" s="38" t="s">
        <v>619</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7.xml><?xml version="1.0" encoding="utf-8"?>
<worksheet xmlns="http://schemas.openxmlformats.org/spreadsheetml/2006/main" xmlns:r="http://schemas.openxmlformats.org/officeDocument/2006/relationships">
  <sheetPr>
    <pageSetUpPr fitToPage="1"/>
  </sheetPr>
  <dimension ref="A1:R220"/>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0+O9+O18+O71+O84+O145+O162+O167+O208</f>
      </c>
      <c t="s">
        <v>25</v>
      </c>
    </row>
    <row r="3" spans="1:16" ht="15" customHeight="1">
      <c r="A3" t="s">
        <v>11</v>
      </c>
      <c s="12" t="s">
        <v>13</v>
      </c>
      <c s="13" t="s">
        <v>14</v>
      </c>
      <c s="1"/>
      <c s="14" t="s">
        <v>15</v>
      </c>
      <c s="1"/>
      <c s="9"/>
      <c s="8" t="s">
        <v>620</v>
      </c>
      <c s="44">
        <f>0+I9+I18+I71+I84+I145+I162+I167+I208</f>
      </c>
      <c s="10"/>
      <c r="O3" t="s">
        <v>22</v>
      </c>
      <c t="s">
        <v>26</v>
      </c>
    </row>
    <row r="4" spans="1:16" ht="15" customHeight="1">
      <c r="A4" t="s">
        <v>16</v>
      </c>
      <c s="12" t="s">
        <v>17</v>
      </c>
      <c s="13" t="s">
        <v>218</v>
      </c>
      <c s="1"/>
      <c s="14" t="s">
        <v>219</v>
      </c>
      <c s="1"/>
      <c s="1"/>
      <c s="11"/>
      <c s="11"/>
      <c s="1"/>
      <c r="O4" t="s">
        <v>23</v>
      </c>
      <c t="s">
        <v>26</v>
      </c>
    </row>
    <row r="5" spans="1:16" ht="12.75" customHeight="1">
      <c r="A5" t="s">
        <v>20</v>
      </c>
      <c s="16" t="s">
        <v>21</v>
      </c>
      <c s="17" t="s">
        <v>620</v>
      </c>
      <c s="6"/>
      <c s="18" t="s">
        <v>621</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f>
      </c>
      <c>
        <f>0+O10+O14</f>
      </c>
    </row>
    <row r="10" spans="1:16" ht="25.5">
      <c r="A10" s="26" t="s">
        <v>51</v>
      </c>
      <c s="31" t="s">
        <v>32</v>
      </c>
      <c s="31" t="s">
        <v>86</v>
      </c>
      <c s="26" t="s">
        <v>53</v>
      </c>
      <c s="32" t="s">
        <v>87</v>
      </c>
      <c s="33" t="s">
        <v>55</v>
      </c>
      <c s="34">
        <v>12167.406</v>
      </c>
      <c s="35">
        <v>0</v>
      </c>
      <c s="36">
        <f>ROUND(ROUND(H10,2)*ROUND(G10,3),2)</f>
      </c>
      <c s="33" t="s">
        <v>56</v>
      </c>
      <c r="O10">
        <f>(I10*21)/100</f>
      </c>
      <c t="s">
        <v>26</v>
      </c>
    </row>
    <row r="11" spans="1:5" ht="409.5">
      <c r="A11" s="37" t="s">
        <v>57</v>
      </c>
      <c r="E11" s="38" t="s">
        <v>623</v>
      </c>
    </row>
    <row r="12" spans="1:5" ht="127.5">
      <c r="A12" s="39" t="s">
        <v>59</v>
      </c>
      <c r="E12" s="40" t="s">
        <v>624</v>
      </c>
    </row>
    <row r="13" spans="1:5" ht="140.25">
      <c r="A13" t="s">
        <v>61</v>
      </c>
      <c r="E13" s="38" t="s">
        <v>62</v>
      </c>
    </row>
    <row r="14" spans="1:16" ht="25.5">
      <c r="A14" s="26" t="s">
        <v>51</v>
      </c>
      <c s="31" t="s">
        <v>26</v>
      </c>
      <c s="31" t="s">
        <v>233</v>
      </c>
      <c s="26" t="s">
        <v>53</v>
      </c>
      <c s="32" t="s">
        <v>234</v>
      </c>
      <c s="33" t="s">
        <v>55</v>
      </c>
      <c s="34">
        <v>36.66</v>
      </c>
      <c s="35">
        <v>0</v>
      </c>
      <c s="36">
        <f>ROUND(ROUND(H14,2)*ROUND(G14,3),2)</f>
      </c>
      <c s="33" t="s">
        <v>56</v>
      </c>
      <c r="O14">
        <f>(I14*21)/100</f>
      </c>
      <c t="s">
        <v>26</v>
      </c>
    </row>
    <row r="15" spans="1:5" ht="140.25">
      <c r="A15" s="37" t="s">
        <v>57</v>
      </c>
      <c r="E15" s="38" t="s">
        <v>625</v>
      </c>
    </row>
    <row r="16" spans="1:5" ht="51">
      <c r="A16" s="39" t="s">
        <v>59</v>
      </c>
      <c r="E16" s="40" t="s">
        <v>626</v>
      </c>
    </row>
    <row r="17" spans="1:5" ht="140.25">
      <c r="A17" t="s">
        <v>61</v>
      </c>
      <c r="E17" s="38" t="s">
        <v>62</v>
      </c>
    </row>
    <row r="18" spans="1:18" ht="12.75" customHeight="1">
      <c r="A18" s="6" t="s">
        <v>49</v>
      </c>
      <c s="6"/>
      <c s="42" t="s">
        <v>32</v>
      </c>
      <c s="6"/>
      <c s="29" t="s">
        <v>63</v>
      </c>
      <c s="6"/>
      <c s="6"/>
      <c s="6"/>
      <c s="43">
        <f>0+Q18</f>
      </c>
      <c s="6"/>
      <c r="O18">
        <f>0+R18</f>
      </c>
      <c r="Q18">
        <f>0+I19+I23+I27+I31+I35+I39+I43+I47+I51+I55+I59+I63+I67</f>
      </c>
      <c>
        <f>0+O19+O23+O27+O31+O35+O39+O43+O47+O51+O55+O59+O63+O67</f>
      </c>
    </row>
    <row r="19" spans="1:16" ht="12.75">
      <c r="A19" s="26" t="s">
        <v>51</v>
      </c>
      <c s="31" t="s">
        <v>25</v>
      </c>
      <c s="31" t="s">
        <v>627</v>
      </c>
      <c s="26" t="s">
        <v>53</v>
      </c>
      <c s="32" t="s">
        <v>628</v>
      </c>
      <c s="33" t="s">
        <v>629</v>
      </c>
      <c s="34">
        <v>96</v>
      </c>
      <c s="35">
        <v>0</v>
      </c>
      <c s="36">
        <f>ROUND(ROUND(H19,2)*ROUND(G19,3),2)</f>
      </c>
      <c s="33" t="s">
        <v>56</v>
      </c>
      <c r="O19">
        <f>(I19*21)/100</f>
      </c>
      <c t="s">
        <v>26</v>
      </c>
    </row>
    <row r="20" spans="1:5" ht="25.5">
      <c r="A20" s="37" t="s">
        <v>57</v>
      </c>
      <c r="E20" s="38" t="s">
        <v>630</v>
      </c>
    </row>
    <row r="21" spans="1:5" ht="12.75">
      <c r="A21" s="39" t="s">
        <v>59</v>
      </c>
      <c r="E21" s="40" t="s">
        <v>631</v>
      </c>
    </row>
    <row r="22" spans="1:5" ht="102">
      <c r="A22" t="s">
        <v>61</v>
      </c>
      <c r="E22" s="38" t="s">
        <v>632</v>
      </c>
    </row>
    <row r="23" spans="1:16" ht="12.75">
      <c r="A23" s="26" t="s">
        <v>51</v>
      </c>
      <c s="31" t="s">
        <v>36</v>
      </c>
      <c s="31" t="s">
        <v>633</v>
      </c>
      <c s="26" t="s">
        <v>53</v>
      </c>
      <c s="32" t="s">
        <v>634</v>
      </c>
      <c s="33" t="s">
        <v>113</v>
      </c>
      <c s="34">
        <v>2619</v>
      </c>
      <c s="35">
        <v>0</v>
      </c>
      <c s="36">
        <f>ROUND(ROUND(H23,2)*ROUND(G23,3),2)</f>
      </c>
      <c s="33" t="s">
        <v>56</v>
      </c>
      <c r="O23">
        <f>(I23*21)/100</f>
      </c>
      <c t="s">
        <v>26</v>
      </c>
    </row>
    <row r="24" spans="1:5" ht="89.25">
      <c r="A24" s="37" t="s">
        <v>57</v>
      </c>
      <c r="E24" s="38" t="s">
        <v>635</v>
      </c>
    </row>
    <row r="25" spans="1:5" ht="12.75">
      <c r="A25" s="39" t="s">
        <v>59</v>
      </c>
      <c r="E25" s="40" t="s">
        <v>636</v>
      </c>
    </row>
    <row r="26" spans="1:5" ht="395.25">
      <c r="A26" t="s">
        <v>61</v>
      </c>
      <c r="E26" s="38" t="s">
        <v>318</v>
      </c>
    </row>
    <row r="27" spans="1:16" ht="12.75">
      <c r="A27" s="26" t="s">
        <v>51</v>
      </c>
      <c s="31" t="s">
        <v>38</v>
      </c>
      <c s="31" t="s">
        <v>633</v>
      </c>
      <c s="26" t="s">
        <v>32</v>
      </c>
      <c s="32" t="s">
        <v>634</v>
      </c>
      <c s="33" t="s">
        <v>113</v>
      </c>
      <c s="34">
        <v>2095.2</v>
      </c>
      <c s="35">
        <v>0</v>
      </c>
      <c s="36">
        <f>ROUND(ROUND(H27,2)*ROUND(G27,3),2)</f>
      </c>
      <c s="33" t="s">
        <v>56</v>
      </c>
      <c r="O27">
        <f>(I27*21)/100</f>
      </c>
      <c t="s">
        <v>26</v>
      </c>
    </row>
    <row r="28" spans="1:5" ht="89.25">
      <c r="A28" s="37" t="s">
        <v>57</v>
      </c>
      <c r="E28" s="38" t="s">
        <v>637</v>
      </c>
    </row>
    <row r="29" spans="1:5" ht="12.75">
      <c r="A29" s="39" t="s">
        <v>59</v>
      </c>
      <c r="E29" s="40" t="s">
        <v>638</v>
      </c>
    </row>
    <row r="30" spans="1:5" ht="395.25">
      <c r="A30" t="s">
        <v>61</v>
      </c>
      <c r="E30" s="38" t="s">
        <v>318</v>
      </c>
    </row>
    <row r="31" spans="1:16" ht="12.75">
      <c r="A31" s="26" t="s">
        <v>51</v>
      </c>
      <c s="31" t="s">
        <v>40</v>
      </c>
      <c s="31" t="s">
        <v>160</v>
      </c>
      <c s="26" t="s">
        <v>53</v>
      </c>
      <c s="32" t="s">
        <v>161</v>
      </c>
      <c s="33" t="s">
        <v>113</v>
      </c>
      <c s="34">
        <v>333.45</v>
      </c>
      <c s="35">
        <v>0</v>
      </c>
      <c s="36">
        <f>ROUND(ROUND(H31,2)*ROUND(G31,3),2)</f>
      </c>
      <c s="33" t="s">
        <v>56</v>
      </c>
      <c r="O31">
        <f>(I31*21)/100</f>
      </c>
      <c t="s">
        <v>26</v>
      </c>
    </row>
    <row r="32" spans="1:5" ht="76.5">
      <c r="A32" s="37" t="s">
        <v>57</v>
      </c>
      <c r="E32" s="38" t="s">
        <v>639</v>
      </c>
    </row>
    <row r="33" spans="1:5" ht="12.75">
      <c r="A33" s="39" t="s">
        <v>59</v>
      </c>
      <c r="E33" s="40" t="s">
        <v>640</v>
      </c>
    </row>
    <row r="34" spans="1:5" ht="344.25">
      <c r="A34" t="s">
        <v>61</v>
      </c>
      <c r="E34" s="38" t="s">
        <v>163</v>
      </c>
    </row>
    <row r="35" spans="1:16" ht="12.75">
      <c r="A35" s="26" t="s">
        <v>51</v>
      </c>
      <c s="31" t="s">
        <v>110</v>
      </c>
      <c s="31" t="s">
        <v>160</v>
      </c>
      <c s="26" t="s">
        <v>32</v>
      </c>
      <c s="32" t="s">
        <v>161</v>
      </c>
      <c s="33" t="s">
        <v>113</v>
      </c>
      <c s="34">
        <v>66.878</v>
      </c>
      <c s="35">
        <v>0</v>
      </c>
      <c s="36">
        <f>ROUND(ROUND(H35,2)*ROUND(G35,3),2)</f>
      </c>
      <c s="33" t="s">
        <v>56</v>
      </c>
      <c r="O35">
        <f>(I35*21)/100</f>
      </c>
      <c t="s">
        <v>26</v>
      </c>
    </row>
    <row r="36" spans="1:5" ht="89.25">
      <c r="A36" s="37" t="s">
        <v>57</v>
      </c>
      <c r="E36" s="38" t="s">
        <v>641</v>
      </c>
    </row>
    <row r="37" spans="1:5" ht="12.75">
      <c r="A37" s="39" t="s">
        <v>59</v>
      </c>
      <c r="E37" s="40" t="s">
        <v>642</v>
      </c>
    </row>
    <row r="38" spans="1:5" ht="344.25">
      <c r="A38" t="s">
        <v>61</v>
      </c>
      <c r="E38" s="38" t="s">
        <v>163</v>
      </c>
    </row>
    <row r="39" spans="1:16" ht="12.75">
      <c r="A39" s="26" t="s">
        <v>51</v>
      </c>
      <c s="31" t="s">
        <v>117</v>
      </c>
      <c s="31" t="s">
        <v>643</v>
      </c>
      <c s="26" t="s">
        <v>53</v>
      </c>
      <c s="32" t="s">
        <v>644</v>
      </c>
      <c s="33" t="s">
        <v>113</v>
      </c>
      <c s="34">
        <v>286</v>
      </c>
      <c s="35">
        <v>0</v>
      </c>
      <c s="36">
        <f>ROUND(ROUND(H39,2)*ROUND(G39,3),2)</f>
      </c>
      <c s="33" t="s">
        <v>56</v>
      </c>
      <c r="O39">
        <f>(I39*21)/100</f>
      </c>
      <c t="s">
        <v>26</v>
      </c>
    </row>
    <row r="40" spans="1:5" ht="89.25">
      <c r="A40" s="37" t="s">
        <v>57</v>
      </c>
      <c r="E40" s="38" t="s">
        <v>645</v>
      </c>
    </row>
    <row r="41" spans="1:5" ht="12.75">
      <c r="A41" s="39" t="s">
        <v>59</v>
      </c>
      <c r="E41" s="40" t="s">
        <v>646</v>
      </c>
    </row>
    <row r="42" spans="1:5" ht="344.25">
      <c r="A42" t="s">
        <v>61</v>
      </c>
      <c r="E42" s="38" t="s">
        <v>163</v>
      </c>
    </row>
    <row r="43" spans="1:16" ht="12.75">
      <c r="A43" s="26" t="s">
        <v>51</v>
      </c>
      <c s="31" t="s">
        <v>43</v>
      </c>
      <c s="31" t="s">
        <v>643</v>
      </c>
      <c s="26" t="s">
        <v>32</v>
      </c>
      <c s="32" t="s">
        <v>644</v>
      </c>
      <c s="33" t="s">
        <v>113</v>
      </c>
      <c s="34">
        <v>589.875</v>
      </c>
      <c s="35">
        <v>0</v>
      </c>
      <c s="36">
        <f>ROUND(ROUND(H43,2)*ROUND(G43,3),2)</f>
      </c>
      <c s="33" t="s">
        <v>56</v>
      </c>
      <c r="O43">
        <f>(I43*21)/100</f>
      </c>
      <c t="s">
        <v>26</v>
      </c>
    </row>
    <row r="44" spans="1:5" ht="89.25">
      <c r="A44" s="37" t="s">
        <v>57</v>
      </c>
      <c r="E44" s="38" t="s">
        <v>647</v>
      </c>
    </row>
    <row r="45" spans="1:5" ht="12.75">
      <c r="A45" s="39" t="s">
        <v>59</v>
      </c>
      <c r="E45" s="40" t="s">
        <v>648</v>
      </c>
    </row>
    <row r="46" spans="1:5" ht="344.25">
      <c r="A46" t="s">
        <v>61</v>
      </c>
      <c r="E46" s="38" t="s">
        <v>163</v>
      </c>
    </row>
    <row r="47" spans="1:16" ht="12.75">
      <c r="A47" s="26" t="s">
        <v>51</v>
      </c>
      <c s="31" t="s">
        <v>45</v>
      </c>
      <c s="31" t="s">
        <v>643</v>
      </c>
      <c s="26" t="s">
        <v>26</v>
      </c>
      <c s="32" t="s">
        <v>644</v>
      </c>
      <c s="33" t="s">
        <v>113</v>
      </c>
      <c s="34">
        <v>24</v>
      </c>
      <c s="35">
        <v>0</v>
      </c>
      <c s="36">
        <f>ROUND(ROUND(H47,2)*ROUND(G47,3),2)</f>
      </c>
      <c s="33" t="s">
        <v>56</v>
      </c>
      <c r="O47">
        <f>(I47*21)/100</f>
      </c>
      <c t="s">
        <v>26</v>
      </c>
    </row>
    <row r="48" spans="1:5" ht="76.5">
      <c r="A48" s="37" t="s">
        <v>57</v>
      </c>
      <c r="E48" s="38" t="s">
        <v>649</v>
      </c>
    </row>
    <row r="49" spans="1:5" ht="12.75">
      <c r="A49" s="39" t="s">
        <v>59</v>
      </c>
      <c r="E49" s="40" t="s">
        <v>650</v>
      </c>
    </row>
    <row r="50" spans="1:5" ht="344.25">
      <c r="A50" t="s">
        <v>61</v>
      </c>
      <c r="E50" s="38" t="s">
        <v>163</v>
      </c>
    </row>
    <row r="51" spans="1:16" ht="12.75">
      <c r="A51" s="26" t="s">
        <v>51</v>
      </c>
      <c s="31" t="s">
        <v>47</v>
      </c>
      <c s="31" t="s">
        <v>643</v>
      </c>
      <c s="26" t="s">
        <v>25</v>
      </c>
      <c s="32" t="s">
        <v>644</v>
      </c>
      <c s="33" t="s">
        <v>113</v>
      </c>
      <c s="34">
        <v>60</v>
      </c>
      <c s="35">
        <v>0</v>
      </c>
      <c s="36">
        <f>ROUND(ROUND(H51,2)*ROUND(G51,3),2)</f>
      </c>
      <c s="33" t="s">
        <v>56</v>
      </c>
      <c r="O51">
        <f>(I51*21)/100</f>
      </c>
      <c t="s">
        <v>26</v>
      </c>
    </row>
    <row r="52" spans="1:5" ht="89.25">
      <c r="A52" s="37" t="s">
        <v>57</v>
      </c>
      <c r="E52" s="38" t="s">
        <v>651</v>
      </c>
    </row>
    <row r="53" spans="1:5" ht="12.75">
      <c r="A53" s="39" t="s">
        <v>59</v>
      </c>
      <c r="E53" s="40" t="s">
        <v>652</v>
      </c>
    </row>
    <row r="54" spans="1:5" ht="344.25">
      <c r="A54" t="s">
        <v>61</v>
      </c>
      <c r="E54" s="38" t="s">
        <v>163</v>
      </c>
    </row>
    <row r="55" spans="1:16" ht="12.75">
      <c r="A55" s="26" t="s">
        <v>51</v>
      </c>
      <c s="31" t="s">
        <v>182</v>
      </c>
      <c s="31" t="s">
        <v>643</v>
      </c>
      <c s="26" t="s">
        <v>36</v>
      </c>
      <c s="32" t="s">
        <v>644</v>
      </c>
      <c s="33" t="s">
        <v>113</v>
      </c>
      <c s="34">
        <v>9.3</v>
      </c>
      <c s="35">
        <v>0</v>
      </c>
      <c s="36">
        <f>ROUND(ROUND(H55,2)*ROUND(G55,3),2)</f>
      </c>
      <c s="33" t="s">
        <v>56</v>
      </c>
      <c r="O55">
        <f>(I55*21)/100</f>
      </c>
      <c t="s">
        <v>26</v>
      </c>
    </row>
    <row r="56" spans="1:5" ht="89.25">
      <c r="A56" s="37" t="s">
        <v>57</v>
      </c>
      <c r="E56" s="38" t="s">
        <v>653</v>
      </c>
    </row>
    <row r="57" spans="1:5" ht="12.75">
      <c r="A57" s="39" t="s">
        <v>59</v>
      </c>
      <c r="E57" s="40" t="s">
        <v>654</v>
      </c>
    </row>
    <row r="58" spans="1:5" ht="344.25">
      <c r="A58" t="s">
        <v>61</v>
      </c>
      <c r="E58" s="38" t="s">
        <v>163</v>
      </c>
    </row>
    <row r="59" spans="1:16" ht="12.75">
      <c r="A59" s="26" t="s">
        <v>51</v>
      </c>
      <c s="31" t="s">
        <v>188</v>
      </c>
      <c s="31" t="s">
        <v>111</v>
      </c>
      <c s="26" t="s">
        <v>53</v>
      </c>
      <c s="32" t="s">
        <v>112</v>
      </c>
      <c s="33" t="s">
        <v>113</v>
      </c>
      <c s="34">
        <v>6083.703</v>
      </c>
      <c s="35">
        <v>0</v>
      </c>
      <c s="36">
        <f>ROUND(ROUND(H59,2)*ROUND(G59,3),2)</f>
      </c>
      <c s="33" t="s">
        <v>56</v>
      </c>
      <c r="O59">
        <f>(I59*21)/100</f>
      </c>
      <c t="s">
        <v>26</v>
      </c>
    </row>
    <row r="60" spans="1:5" ht="395.25">
      <c r="A60" s="37" t="s">
        <v>57</v>
      </c>
      <c r="E60" s="38" t="s">
        <v>655</v>
      </c>
    </row>
    <row r="61" spans="1:5" ht="127.5">
      <c r="A61" s="39" t="s">
        <v>59</v>
      </c>
      <c r="E61" s="40" t="s">
        <v>656</v>
      </c>
    </row>
    <row r="62" spans="1:5" ht="293.25">
      <c r="A62" t="s">
        <v>61</v>
      </c>
      <c r="E62" s="38" t="s">
        <v>116</v>
      </c>
    </row>
    <row r="63" spans="1:16" ht="12.75">
      <c r="A63" s="26" t="s">
        <v>51</v>
      </c>
      <c s="31" t="s">
        <v>194</v>
      </c>
      <c s="31" t="s">
        <v>657</v>
      </c>
      <c s="26" t="s">
        <v>53</v>
      </c>
      <c s="32" t="s">
        <v>658</v>
      </c>
      <c s="33" t="s">
        <v>66</v>
      </c>
      <c s="34">
        <v>5238</v>
      </c>
      <c s="35">
        <v>0</v>
      </c>
      <c s="36">
        <f>ROUND(ROUND(H63,2)*ROUND(G63,3),2)</f>
      </c>
      <c s="33" t="s">
        <v>56</v>
      </c>
      <c r="O63">
        <f>(I63*21)/100</f>
      </c>
      <c t="s">
        <v>26</v>
      </c>
    </row>
    <row r="64" spans="1:5" ht="51">
      <c r="A64" s="37" t="s">
        <v>57</v>
      </c>
      <c r="E64" s="38" t="s">
        <v>659</v>
      </c>
    </row>
    <row r="65" spans="1:5" ht="12.75">
      <c r="A65" s="39" t="s">
        <v>59</v>
      </c>
      <c r="E65" s="40" t="s">
        <v>660</v>
      </c>
    </row>
    <row r="66" spans="1:5" ht="51">
      <c r="A66" t="s">
        <v>61</v>
      </c>
      <c r="E66" s="38" t="s">
        <v>661</v>
      </c>
    </row>
    <row r="67" spans="1:16" ht="12.75">
      <c r="A67" s="26" t="s">
        <v>51</v>
      </c>
      <c s="31" t="s">
        <v>201</v>
      </c>
      <c s="31" t="s">
        <v>657</v>
      </c>
      <c s="26" t="s">
        <v>32</v>
      </c>
      <c s="32" t="s">
        <v>658</v>
      </c>
      <c s="33" t="s">
        <v>66</v>
      </c>
      <c s="34">
        <v>5238</v>
      </c>
      <c s="35">
        <v>0</v>
      </c>
      <c s="36">
        <f>ROUND(ROUND(H67,2)*ROUND(G67,3),2)</f>
      </c>
      <c s="33" t="s">
        <v>56</v>
      </c>
      <c r="O67">
        <f>(I67*21)/100</f>
      </c>
      <c t="s">
        <v>26</v>
      </c>
    </row>
    <row r="68" spans="1:5" ht="51">
      <c r="A68" s="37" t="s">
        <v>57</v>
      </c>
      <c r="E68" s="38" t="s">
        <v>662</v>
      </c>
    </row>
    <row r="69" spans="1:5" ht="12.75">
      <c r="A69" s="39" t="s">
        <v>59</v>
      </c>
      <c r="E69" s="40" t="s">
        <v>663</v>
      </c>
    </row>
    <row r="70" spans="1:5" ht="51">
      <c r="A70" t="s">
        <v>61</v>
      </c>
      <c r="E70" s="38" t="s">
        <v>661</v>
      </c>
    </row>
    <row r="71" spans="1:18" ht="12.75" customHeight="1">
      <c r="A71" s="6" t="s">
        <v>49</v>
      </c>
      <c s="6"/>
      <c s="42" t="s">
        <v>26</v>
      </c>
      <c s="6"/>
      <c s="29" t="s">
        <v>324</v>
      </c>
      <c s="6"/>
      <c s="6"/>
      <c s="6"/>
      <c s="43">
        <f>0+Q71</f>
      </c>
      <c s="6"/>
      <c r="O71">
        <f>0+R71</f>
      </c>
      <c r="Q71">
        <f>0+I72+I76+I80</f>
      </c>
      <c>
        <f>0+O72+O76+O80</f>
      </c>
    </row>
    <row r="72" spans="1:16" ht="12.75">
      <c r="A72" s="26" t="s">
        <v>51</v>
      </c>
      <c s="31" t="s">
        <v>281</v>
      </c>
      <c s="31" t="s">
        <v>664</v>
      </c>
      <c s="26" t="s">
        <v>53</v>
      </c>
      <c s="32" t="s">
        <v>665</v>
      </c>
      <c s="33" t="s">
        <v>66</v>
      </c>
      <c s="34">
        <v>2216.5</v>
      </c>
      <c s="35">
        <v>0</v>
      </c>
      <c s="36">
        <f>ROUND(ROUND(H72,2)*ROUND(G72,3),2)</f>
      </c>
      <c s="33" t="s">
        <v>56</v>
      </c>
      <c r="O72">
        <f>(I72*21)/100</f>
      </c>
      <c t="s">
        <v>26</v>
      </c>
    </row>
    <row r="73" spans="1:5" ht="76.5">
      <c r="A73" s="37" t="s">
        <v>57</v>
      </c>
      <c r="E73" s="38" t="s">
        <v>666</v>
      </c>
    </row>
    <row r="74" spans="1:5" ht="12.75">
      <c r="A74" s="39" t="s">
        <v>59</v>
      </c>
      <c r="E74" s="40" t="s">
        <v>667</v>
      </c>
    </row>
    <row r="75" spans="1:5" ht="89.25">
      <c r="A75" t="s">
        <v>61</v>
      </c>
      <c r="E75" s="38" t="s">
        <v>668</v>
      </c>
    </row>
    <row r="76" spans="1:16" ht="12.75">
      <c r="A76" s="26" t="s">
        <v>51</v>
      </c>
      <c s="31" t="s">
        <v>287</v>
      </c>
      <c s="31" t="s">
        <v>326</v>
      </c>
      <c s="26" t="s">
        <v>53</v>
      </c>
      <c s="32" t="s">
        <v>327</v>
      </c>
      <c s="33" t="s">
        <v>66</v>
      </c>
      <c s="34">
        <v>6692</v>
      </c>
      <c s="35">
        <v>0</v>
      </c>
      <c s="36">
        <f>ROUND(ROUND(H76,2)*ROUND(G76,3),2)</f>
      </c>
      <c s="33" t="s">
        <v>56</v>
      </c>
      <c r="O76">
        <f>(I76*21)/100</f>
      </c>
      <c t="s">
        <v>26</v>
      </c>
    </row>
    <row r="77" spans="1:5" ht="51">
      <c r="A77" s="37" t="s">
        <v>57</v>
      </c>
      <c r="E77" s="38" t="s">
        <v>669</v>
      </c>
    </row>
    <row r="78" spans="1:5" ht="12.75">
      <c r="A78" s="39" t="s">
        <v>59</v>
      </c>
      <c r="E78" s="40" t="s">
        <v>670</v>
      </c>
    </row>
    <row r="79" spans="1:5" ht="127.5">
      <c r="A79" t="s">
        <v>61</v>
      </c>
      <c r="E79" s="38" t="s">
        <v>330</v>
      </c>
    </row>
    <row r="80" spans="1:16" ht="12.75">
      <c r="A80" s="26" t="s">
        <v>51</v>
      </c>
      <c s="31" t="s">
        <v>294</v>
      </c>
      <c s="31" t="s">
        <v>671</v>
      </c>
      <c s="26" t="s">
        <v>53</v>
      </c>
      <c s="32" t="s">
        <v>672</v>
      </c>
      <c s="33" t="s">
        <v>113</v>
      </c>
      <c s="34">
        <v>3.297</v>
      </c>
      <c s="35">
        <v>0</v>
      </c>
      <c s="36">
        <f>ROUND(ROUND(H80,2)*ROUND(G80,3),2)</f>
      </c>
      <c s="33" t="s">
        <v>56</v>
      </c>
      <c r="O80">
        <f>(I80*21)/100</f>
      </c>
      <c t="s">
        <v>26</v>
      </c>
    </row>
    <row r="81" spans="1:5" ht="63.75">
      <c r="A81" s="37" t="s">
        <v>57</v>
      </c>
      <c r="E81" s="38" t="s">
        <v>673</v>
      </c>
    </row>
    <row r="82" spans="1:5" ht="12.75">
      <c r="A82" s="39" t="s">
        <v>59</v>
      </c>
      <c r="E82" s="40" t="s">
        <v>674</v>
      </c>
    </row>
    <row r="83" spans="1:5" ht="102">
      <c r="A83" t="s">
        <v>61</v>
      </c>
      <c r="E83" s="38" t="s">
        <v>675</v>
      </c>
    </row>
    <row r="84" spans="1:18" ht="12.75" customHeight="1">
      <c r="A84" s="6" t="s">
        <v>49</v>
      </c>
      <c s="6"/>
      <c s="42" t="s">
        <v>36</v>
      </c>
      <c s="6"/>
      <c s="29" t="s">
        <v>676</v>
      </c>
      <c s="6"/>
      <c s="6"/>
      <c s="6"/>
      <c s="43">
        <f>0+Q84</f>
      </c>
      <c s="6"/>
      <c r="O84">
        <f>0+R84</f>
      </c>
      <c r="Q84">
        <f>0+I85+I89+I93+I97+I101+I105+I109+I113+I117+I121+I125+I129+I133+I137+I141</f>
      </c>
      <c>
        <f>0+O85+O89+O93+O97+O101+O105+O109+O113+O117+O121+O125+O129+O133+O137+O141</f>
      </c>
    </row>
    <row r="85" spans="1:16" ht="12.75">
      <c r="A85" s="26" t="s">
        <v>51</v>
      </c>
      <c s="31" t="s">
        <v>299</v>
      </c>
      <c s="31" t="s">
        <v>677</v>
      </c>
      <c s="26" t="s">
        <v>53</v>
      </c>
      <c s="32" t="s">
        <v>678</v>
      </c>
      <c s="33" t="s">
        <v>113</v>
      </c>
      <c s="34">
        <v>17.875</v>
      </c>
      <c s="35">
        <v>0</v>
      </c>
      <c s="36">
        <f>ROUND(ROUND(H85,2)*ROUND(G85,3),2)</f>
      </c>
      <c s="33" t="s">
        <v>56</v>
      </c>
      <c r="O85">
        <f>(I85*21)/100</f>
      </c>
      <c t="s">
        <v>26</v>
      </c>
    </row>
    <row r="86" spans="1:5" ht="63.75">
      <c r="A86" s="37" t="s">
        <v>57</v>
      </c>
      <c r="E86" s="38" t="s">
        <v>679</v>
      </c>
    </row>
    <row r="87" spans="1:5" ht="12.75">
      <c r="A87" s="39" t="s">
        <v>59</v>
      </c>
      <c r="E87" s="40" t="s">
        <v>680</v>
      </c>
    </row>
    <row r="88" spans="1:5" ht="395.25">
      <c r="A88" t="s">
        <v>61</v>
      </c>
      <c r="E88" s="38" t="s">
        <v>681</v>
      </c>
    </row>
    <row r="89" spans="1:16" ht="12.75">
      <c r="A89" s="26" t="s">
        <v>51</v>
      </c>
      <c s="31" t="s">
        <v>305</v>
      </c>
      <c s="31" t="s">
        <v>677</v>
      </c>
      <c s="26" t="s">
        <v>32</v>
      </c>
      <c s="32" t="s">
        <v>678</v>
      </c>
      <c s="33" t="s">
        <v>113</v>
      </c>
      <c s="34">
        <v>443</v>
      </c>
      <c s="35">
        <v>0</v>
      </c>
      <c s="36">
        <f>ROUND(ROUND(H89,2)*ROUND(G89,3),2)</f>
      </c>
      <c s="33" t="s">
        <v>56</v>
      </c>
      <c r="O89">
        <f>(I89*21)/100</f>
      </c>
      <c t="s">
        <v>26</v>
      </c>
    </row>
    <row r="90" spans="1:5" ht="51">
      <c r="A90" s="37" t="s">
        <v>57</v>
      </c>
      <c r="E90" s="38" t="s">
        <v>682</v>
      </c>
    </row>
    <row r="91" spans="1:5" ht="12.75">
      <c r="A91" s="39" t="s">
        <v>59</v>
      </c>
      <c r="E91" s="40" t="s">
        <v>683</v>
      </c>
    </row>
    <row r="92" spans="1:5" ht="395.25">
      <c r="A92" t="s">
        <v>61</v>
      </c>
      <c r="E92" s="38" t="s">
        <v>681</v>
      </c>
    </row>
    <row r="93" spans="1:16" ht="12.75">
      <c r="A93" s="26" t="s">
        <v>51</v>
      </c>
      <c s="31" t="s">
        <v>310</v>
      </c>
      <c s="31" t="s">
        <v>684</v>
      </c>
      <c s="26" t="s">
        <v>53</v>
      </c>
      <c s="32" t="s">
        <v>685</v>
      </c>
      <c s="33" t="s">
        <v>113</v>
      </c>
      <c s="34">
        <v>9.3</v>
      </c>
      <c s="35">
        <v>0</v>
      </c>
      <c s="36">
        <f>ROUND(ROUND(H93,2)*ROUND(G93,3),2)</f>
      </c>
      <c s="33" t="s">
        <v>56</v>
      </c>
      <c r="O93">
        <f>(I93*21)/100</f>
      </c>
      <c t="s">
        <v>26</v>
      </c>
    </row>
    <row r="94" spans="1:5" ht="63.75">
      <c r="A94" s="37" t="s">
        <v>57</v>
      </c>
      <c r="E94" s="38" t="s">
        <v>686</v>
      </c>
    </row>
    <row r="95" spans="1:5" ht="12.75">
      <c r="A95" s="39" t="s">
        <v>59</v>
      </c>
      <c r="E95" s="40" t="s">
        <v>654</v>
      </c>
    </row>
    <row r="96" spans="1:5" ht="395.25">
      <c r="A96" t="s">
        <v>61</v>
      </c>
      <c r="E96" s="38" t="s">
        <v>681</v>
      </c>
    </row>
    <row r="97" spans="1:16" ht="12.75">
      <c r="A97" s="26" t="s">
        <v>51</v>
      </c>
      <c s="31" t="s">
        <v>313</v>
      </c>
      <c s="31" t="s">
        <v>684</v>
      </c>
      <c s="26" t="s">
        <v>32</v>
      </c>
      <c s="32" t="s">
        <v>685</v>
      </c>
      <c s="33" t="s">
        <v>113</v>
      </c>
      <c s="34">
        <v>23.4</v>
      </c>
      <c s="35">
        <v>0</v>
      </c>
      <c s="36">
        <f>ROUND(ROUND(H97,2)*ROUND(G97,3),2)</f>
      </c>
      <c s="33" t="s">
        <v>56</v>
      </c>
      <c r="O97">
        <f>(I97*21)/100</f>
      </c>
      <c t="s">
        <v>26</v>
      </c>
    </row>
    <row r="98" spans="1:5" ht="63.75">
      <c r="A98" s="37" t="s">
        <v>57</v>
      </c>
      <c r="E98" s="38" t="s">
        <v>687</v>
      </c>
    </row>
    <row r="99" spans="1:5" ht="12.75">
      <c r="A99" s="39" t="s">
        <v>59</v>
      </c>
      <c r="E99" s="40" t="s">
        <v>688</v>
      </c>
    </row>
    <row r="100" spans="1:5" ht="395.25">
      <c r="A100" t="s">
        <v>61</v>
      </c>
      <c r="E100" s="38" t="s">
        <v>681</v>
      </c>
    </row>
    <row r="101" spans="1:16" ht="12.75">
      <c r="A101" s="26" t="s">
        <v>51</v>
      </c>
      <c s="31" t="s">
        <v>319</v>
      </c>
      <c s="31" t="s">
        <v>689</v>
      </c>
      <c s="26" t="s">
        <v>53</v>
      </c>
      <c s="32" t="s">
        <v>690</v>
      </c>
      <c s="33" t="s">
        <v>113</v>
      </c>
      <c s="34">
        <v>357.5</v>
      </c>
      <c s="35">
        <v>0</v>
      </c>
      <c s="36">
        <f>ROUND(ROUND(H101,2)*ROUND(G101,3),2)</f>
      </c>
      <c s="33" t="s">
        <v>56</v>
      </c>
      <c r="O101">
        <f>(I101*21)/100</f>
      </c>
      <c t="s">
        <v>26</v>
      </c>
    </row>
    <row r="102" spans="1:5" ht="51">
      <c r="A102" s="37" t="s">
        <v>57</v>
      </c>
      <c r="E102" s="38" t="s">
        <v>691</v>
      </c>
    </row>
    <row r="103" spans="1:5" ht="12.75">
      <c r="A103" s="39" t="s">
        <v>59</v>
      </c>
      <c r="E103" s="40" t="s">
        <v>692</v>
      </c>
    </row>
    <row r="104" spans="1:5" ht="395.25">
      <c r="A104" t="s">
        <v>61</v>
      </c>
      <c r="E104" s="38" t="s">
        <v>681</v>
      </c>
    </row>
    <row r="105" spans="1:16" ht="12.75">
      <c r="A105" s="26" t="s">
        <v>51</v>
      </c>
      <c s="31" t="s">
        <v>322</v>
      </c>
      <c s="31" t="s">
        <v>693</v>
      </c>
      <c s="26" t="s">
        <v>53</v>
      </c>
      <c s="32" t="s">
        <v>694</v>
      </c>
      <c s="33" t="s">
        <v>113</v>
      </c>
      <c s="34">
        <v>258.337</v>
      </c>
      <c s="35">
        <v>0</v>
      </c>
      <c s="36">
        <f>ROUND(ROUND(H105,2)*ROUND(G105,3),2)</f>
      </c>
      <c s="33" t="s">
        <v>56</v>
      </c>
      <c r="O105">
        <f>(I105*21)/100</f>
      </c>
      <c t="s">
        <v>26</v>
      </c>
    </row>
    <row r="106" spans="1:5" ht="89.25">
      <c r="A106" s="37" t="s">
        <v>57</v>
      </c>
      <c r="E106" s="38" t="s">
        <v>695</v>
      </c>
    </row>
    <row r="107" spans="1:5" ht="12.75">
      <c r="A107" s="39" t="s">
        <v>59</v>
      </c>
      <c r="E107" s="40" t="s">
        <v>696</v>
      </c>
    </row>
    <row r="108" spans="1:5" ht="76.5">
      <c r="A108" t="s">
        <v>61</v>
      </c>
      <c r="E108" s="38" t="s">
        <v>697</v>
      </c>
    </row>
    <row r="109" spans="1:16" ht="12.75">
      <c r="A109" s="26" t="s">
        <v>51</v>
      </c>
      <c s="31" t="s">
        <v>325</v>
      </c>
      <c s="31" t="s">
        <v>693</v>
      </c>
      <c s="26" t="s">
        <v>32</v>
      </c>
      <c s="32" t="s">
        <v>694</v>
      </c>
      <c s="33" t="s">
        <v>113</v>
      </c>
      <c s="34">
        <v>589.875</v>
      </c>
      <c s="35">
        <v>0</v>
      </c>
      <c s="36">
        <f>ROUND(ROUND(H109,2)*ROUND(G109,3),2)</f>
      </c>
      <c s="33" t="s">
        <v>56</v>
      </c>
      <c r="O109">
        <f>(I109*21)/100</f>
      </c>
      <c t="s">
        <v>26</v>
      </c>
    </row>
    <row r="110" spans="1:5" ht="63.75">
      <c r="A110" s="37" t="s">
        <v>57</v>
      </c>
      <c r="E110" s="38" t="s">
        <v>698</v>
      </c>
    </row>
    <row r="111" spans="1:5" ht="12.75">
      <c r="A111" s="39" t="s">
        <v>59</v>
      </c>
      <c r="E111" s="40" t="s">
        <v>648</v>
      </c>
    </row>
    <row r="112" spans="1:5" ht="76.5">
      <c r="A112" t="s">
        <v>61</v>
      </c>
      <c r="E112" s="38" t="s">
        <v>697</v>
      </c>
    </row>
    <row r="113" spans="1:16" ht="12.75">
      <c r="A113" s="26" t="s">
        <v>51</v>
      </c>
      <c s="31" t="s">
        <v>331</v>
      </c>
      <c s="31" t="s">
        <v>693</v>
      </c>
      <c s="26" t="s">
        <v>26</v>
      </c>
      <c s="32" t="s">
        <v>694</v>
      </c>
      <c s="33" t="s">
        <v>113</v>
      </c>
      <c s="34">
        <v>268.125</v>
      </c>
      <c s="35">
        <v>0</v>
      </c>
      <c s="36">
        <f>ROUND(ROUND(H113,2)*ROUND(G113,3),2)</f>
      </c>
      <c s="33" t="s">
        <v>56</v>
      </c>
      <c r="O113">
        <f>(I113*21)/100</f>
      </c>
      <c t="s">
        <v>26</v>
      </c>
    </row>
    <row r="114" spans="1:5" ht="63.75">
      <c r="A114" s="37" t="s">
        <v>57</v>
      </c>
      <c r="E114" s="38" t="s">
        <v>699</v>
      </c>
    </row>
    <row r="115" spans="1:5" ht="12.75">
      <c r="A115" s="39" t="s">
        <v>59</v>
      </c>
      <c r="E115" s="40" t="s">
        <v>700</v>
      </c>
    </row>
    <row r="116" spans="1:5" ht="76.5">
      <c r="A116" t="s">
        <v>61</v>
      </c>
      <c r="E116" s="38" t="s">
        <v>697</v>
      </c>
    </row>
    <row r="117" spans="1:16" ht="12.75">
      <c r="A117" s="26" t="s">
        <v>51</v>
      </c>
      <c s="31" t="s">
        <v>337</v>
      </c>
      <c s="31" t="s">
        <v>693</v>
      </c>
      <c s="26" t="s">
        <v>25</v>
      </c>
      <c s="32" t="s">
        <v>694</v>
      </c>
      <c s="33" t="s">
        <v>113</v>
      </c>
      <c s="34">
        <v>11.7</v>
      </c>
      <c s="35">
        <v>0</v>
      </c>
      <c s="36">
        <f>ROUND(ROUND(H117,2)*ROUND(G117,3),2)</f>
      </c>
      <c s="33" t="s">
        <v>56</v>
      </c>
      <c r="O117">
        <f>(I117*21)/100</f>
      </c>
      <c t="s">
        <v>26</v>
      </c>
    </row>
    <row r="118" spans="1:5" ht="76.5">
      <c r="A118" s="37" t="s">
        <v>57</v>
      </c>
      <c r="E118" s="38" t="s">
        <v>701</v>
      </c>
    </row>
    <row r="119" spans="1:5" ht="12.75">
      <c r="A119" s="39" t="s">
        <v>59</v>
      </c>
      <c r="E119" s="40" t="s">
        <v>702</v>
      </c>
    </row>
    <row r="120" spans="1:5" ht="76.5">
      <c r="A120" t="s">
        <v>61</v>
      </c>
      <c r="E120" s="38" t="s">
        <v>697</v>
      </c>
    </row>
    <row r="121" spans="1:16" ht="12.75">
      <c r="A121" s="26" t="s">
        <v>51</v>
      </c>
      <c s="31" t="s">
        <v>343</v>
      </c>
      <c s="31" t="s">
        <v>693</v>
      </c>
      <c s="26" t="s">
        <v>36</v>
      </c>
      <c s="32" t="s">
        <v>694</v>
      </c>
      <c s="33" t="s">
        <v>113</v>
      </c>
      <c s="34">
        <v>77.76</v>
      </c>
      <c s="35">
        <v>0</v>
      </c>
      <c s="36">
        <f>ROUND(ROUND(H121,2)*ROUND(G121,3),2)</f>
      </c>
      <c s="33" t="s">
        <v>56</v>
      </c>
      <c r="O121">
        <f>(I121*21)/100</f>
      </c>
      <c t="s">
        <v>26</v>
      </c>
    </row>
    <row r="122" spans="1:5" ht="51">
      <c r="A122" s="37" t="s">
        <v>57</v>
      </c>
      <c r="E122" s="38" t="s">
        <v>703</v>
      </c>
    </row>
    <row r="123" spans="1:5" ht="12.75">
      <c r="A123" s="39" t="s">
        <v>59</v>
      </c>
      <c r="E123" s="40" t="s">
        <v>704</v>
      </c>
    </row>
    <row r="124" spans="1:5" ht="76.5">
      <c r="A124" t="s">
        <v>61</v>
      </c>
      <c r="E124" s="38" t="s">
        <v>697</v>
      </c>
    </row>
    <row r="125" spans="1:16" ht="12.75">
      <c r="A125" s="26" t="s">
        <v>51</v>
      </c>
      <c s="31" t="s">
        <v>349</v>
      </c>
      <c s="31" t="s">
        <v>693</v>
      </c>
      <c s="26" t="s">
        <v>38</v>
      </c>
      <c s="32" t="s">
        <v>694</v>
      </c>
      <c s="33" t="s">
        <v>113</v>
      </c>
      <c s="34">
        <v>2619</v>
      </c>
      <c s="35">
        <v>0</v>
      </c>
      <c s="36">
        <f>ROUND(ROUND(H125,2)*ROUND(G125,3),2)</f>
      </c>
      <c s="33" t="s">
        <v>56</v>
      </c>
      <c r="O125">
        <f>(I125*21)/100</f>
      </c>
      <c t="s">
        <v>26</v>
      </c>
    </row>
    <row r="126" spans="1:5" ht="127.5">
      <c r="A126" s="37" t="s">
        <v>57</v>
      </c>
      <c r="E126" s="38" t="s">
        <v>705</v>
      </c>
    </row>
    <row r="127" spans="1:5" ht="12.75">
      <c r="A127" s="39" t="s">
        <v>59</v>
      </c>
      <c r="E127" s="40" t="s">
        <v>636</v>
      </c>
    </row>
    <row r="128" spans="1:5" ht="76.5">
      <c r="A128" t="s">
        <v>61</v>
      </c>
      <c r="E128" s="38" t="s">
        <v>697</v>
      </c>
    </row>
    <row r="129" spans="1:16" ht="12.75">
      <c r="A129" s="26" t="s">
        <v>51</v>
      </c>
      <c s="31" t="s">
        <v>355</v>
      </c>
      <c s="31" t="s">
        <v>693</v>
      </c>
      <c s="26" t="s">
        <v>40</v>
      </c>
      <c s="32" t="s">
        <v>694</v>
      </c>
      <c s="33" t="s">
        <v>113</v>
      </c>
      <c s="34">
        <v>60</v>
      </c>
      <c s="35">
        <v>0</v>
      </c>
      <c s="36">
        <f>ROUND(ROUND(H129,2)*ROUND(G129,3),2)</f>
      </c>
      <c s="33" t="s">
        <v>56</v>
      </c>
      <c r="O129">
        <f>(I129*21)/100</f>
      </c>
      <c t="s">
        <v>26</v>
      </c>
    </row>
    <row r="130" spans="1:5" ht="76.5">
      <c r="A130" s="37" t="s">
        <v>57</v>
      </c>
      <c r="E130" s="38" t="s">
        <v>706</v>
      </c>
    </row>
    <row r="131" spans="1:5" ht="12.75">
      <c r="A131" s="39" t="s">
        <v>59</v>
      </c>
      <c r="E131" s="40" t="s">
        <v>652</v>
      </c>
    </row>
    <row r="132" spans="1:5" ht="76.5">
      <c r="A132" t="s">
        <v>61</v>
      </c>
      <c r="E132" s="38" t="s">
        <v>697</v>
      </c>
    </row>
    <row r="133" spans="1:16" ht="12.75">
      <c r="A133" s="26" t="s">
        <v>51</v>
      </c>
      <c s="31" t="s">
        <v>361</v>
      </c>
      <c s="31" t="s">
        <v>707</v>
      </c>
      <c s="26" t="s">
        <v>53</v>
      </c>
      <c s="32" t="s">
        <v>708</v>
      </c>
      <c s="33" t="s">
        <v>113</v>
      </c>
      <c s="34">
        <v>24</v>
      </c>
      <c s="35">
        <v>0</v>
      </c>
      <c s="36">
        <f>ROUND(ROUND(H133,2)*ROUND(G133,3),2)</f>
      </c>
      <c s="33" t="s">
        <v>56</v>
      </c>
      <c r="O133">
        <f>(I133*21)/100</f>
      </c>
      <c t="s">
        <v>26</v>
      </c>
    </row>
    <row r="134" spans="1:5" ht="63.75">
      <c r="A134" s="37" t="s">
        <v>57</v>
      </c>
      <c r="E134" s="38" t="s">
        <v>709</v>
      </c>
    </row>
    <row r="135" spans="1:5" ht="12.75">
      <c r="A135" s="39" t="s">
        <v>59</v>
      </c>
      <c r="E135" s="40" t="s">
        <v>710</v>
      </c>
    </row>
    <row r="136" spans="1:5" ht="76.5">
      <c r="A136" t="s">
        <v>61</v>
      </c>
      <c r="E136" s="38" t="s">
        <v>697</v>
      </c>
    </row>
    <row r="137" spans="1:16" ht="12.75">
      <c r="A137" s="26" t="s">
        <v>51</v>
      </c>
      <c s="31" t="s">
        <v>367</v>
      </c>
      <c s="31" t="s">
        <v>707</v>
      </c>
      <c s="26" t="s">
        <v>32</v>
      </c>
      <c s="32" t="s">
        <v>708</v>
      </c>
      <c s="33" t="s">
        <v>113</v>
      </c>
      <c s="34">
        <v>2.4</v>
      </c>
      <c s="35">
        <v>0</v>
      </c>
      <c s="36">
        <f>ROUND(ROUND(H137,2)*ROUND(G137,3),2)</f>
      </c>
      <c s="33" t="s">
        <v>56</v>
      </c>
      <c r="O137">
        <f>(I137*21)/100</f>
      </c>
      <c t="s">
        <v>26</v>
      </c>
    </row>
    <row r="138" spans="1:5" ht="51">
      <c r="A138" s="37" t="s">
        <v>57</v>
      </c>
      <c r="E138" s="38" t="s">
        <v>711</v>
      </c>
    </row>
    <row r="139" spans="1:5" ht="12.75">
      <c r="A139" s="39" t="s">
        <v>59</v>
      </c>
      <c r="E139" s="40" t="s">
        <v>712</v>
      </c>
    </row>
    <row r="140" spans="1:5" ht="76.5">
      <c r="A140" t="s">
        <v>61</v>
      </c>
      <c r="E140" s="38" t="s">
        <v>697</v>
      </c>
    </row>
    <row r="141" spans="1:16" ht="12.75">
      <c r="A141" s="26" t="s">
        <v>51</v>
      </c>
      <c s="31" t="s">
        <v>373</v>
      </c>
      <c s="31" t="s">
        <v>707</v>
      </c>
      <c s="26" t="s">
        <v>26</v>
      </c>
      <c s="32" t="s">
        <v>708</v>
      </c>
      <c s="33" t="s">
        <v>113</v>
      </c>
      <c s="34">
        <v>10.725</v>
      </c>
      <c s="35">
        <v>0</v>
      </c>
      <c s="36">
        <f>ROUND(ROUND(H141,2)*ROUND(G141,3),2)</f>
      </c>
      <c s="33" t="s">
        <v>56</v>
      </c>
      <c r="O141">
        <f>(I141*21)/100</f>
      </c>
      <c t="s">
        <v>26</v>
      </c>
    </row>
    <row r="142" spans="1:5" ht="51">
      <c r="A142" s="37" t="s">
        <v>57</v>
      </c>
      <c r="E142" s="38" t="s">
        <v>713</v>
      </c>
    </row>
    <row r="143" spans="1:5" ht="12.75">
      <c r="A143" s="39" t="s">
        <v>59</v>
      </c>
      <c r="E143" s="40" t="s">
        <v>714</v>
      </c>
    </row>
    <row r="144" spans="1:5" ht="76.5">
      <c r="A144" t="s">
        <v>61</v>
      </c>
      <c r="E144" s="38" t="s">
        <v>697</v>
      </c>
    </row>
    <row r="145" spans="1:18" ht="12.75" customHeight="1">
      <c r="A145" s="6" t="s">
        <v>49</v>
      </c>
      <c s="6"/>
      <c s="42" t="s">
        <v>38</v>
      </c>
      <c s="6"/>
      <c s="29" t="s">
        <v>348</v>
      </c>
      <c s="6"/>
      <c s="6"/>
      <c s="6"/>
      <c s="43">
        <f>0+Q145</f>
      </c>
      <c s="6"/>
      <c r="O145">
        <f>0+R145</f>
      </c>
      <c r="Q145">
        <f>0+I146+I150+I154+I158</f>
      </c>
      <c>
        <f>0+O146+O150+O154+O158</f>
      </c>
    </row>
    <row r="146" spans="1:16" ht="25.5">
      <c r="A146" s="26" t="s">
        <v>51</v>
      </c>
      <c s="31" t="s">
        <v>379</v>
      </c>
      <c s="31" t="s">
        <v>715</v>
      </c>
      <c s="26" t="s">
        <v>53</v>
      </c>
      <c s="32" t="s">
        <v>716</v>
      </c>
      <c s="33" t="s">
        <v>113</v>
      </c>
      <c s="34">
        <v>1440.45</v>
      </c>
      <c s="35">
        <v>0</v>
      </c>
      <c s="36">
        <f>ROUND(ROUND(H146,2)*ROUND(G146,3),2)</f>
      </c>
      <c s="33" t="s">
        <v>56</v>
      </c>
      <c r="O146">
        <f>(I146*21)/100</f>
      </c>
      <c t="s">
        <v>26</v>
      </c>
    </row>
    <row r="147" spans="1:5" ht="63.75">
      <c r="A147" s="37" t="s">
        <v>57</v>
      </c>
      <c r="E147" s="38" t="s">
        <v>717</v>
      </c>
    </row>
    <row r="148" spans="1:5" ht="12.75">
      <c r="A148" s="39" t="s">
        <v>59</v>
      </c>
      <c r="E148" s="40" t="s">
        <v>718</v>
      </c>
    </row>
    <row r="149" spans="1:5" ht="280.5">
      <c r="A149" t="s">
        <v>61</v>
      </c>
      <c r="E149" s="38" t="s">
        <v>719</v>
      </c>
    </row>
    <row r="150" spans="1:16" ht="25.5">
      <c r="A150" s="26" t="s">
        <v>51</v>
      </c>
      <c s="31" t="s">
        <v>383</v>
      </c>
      <c s="31" t="s">
        <v>720</v>
      </c>
      <c s="26" t="s">
        <v>53</v>
      </c>
      <c s="32" t="s">
        <v>721</v>
      </c>
      <c s="33" t="s">
        <v>66</v>
      </c>
      <c s="34">
        <v>4704</v>
      </c>
      <c s="35">
        <v>0</v>
      </c>
      <c s="36">
        <f>ROUND(ROUND(H150,2)*ROUND(G150,3),2)</f>
      </c>
      <c s="33" t="s">
        <v>56</v>
      </c>
      <c r="O150">
        <f>(I150*21)/100</f>
      </c>
      <c t="s">
        <v>26</v>
      </c>
    </row>
    <row r="151" spans="1:5" ht="102">
      <c r="A151" s="37" t="s">
        <v>57</v>
      </c>
      <c r="E151" s="38" t="s">
        <v>722</v>
      </c>
    </row>
    <row r="152" spans="1:5" ht="12.75">
      <c r="A152" s="39" t="s">
        <v>59</v>
      </c>
      <c r="E152" s="40" t="s">
        <v>723</v>
      </c>
    </row>
    <row r="153" spans="1:5" ht="178.5">
      <c r="A153" t="s">
        <v>61</v>
      </c>
      <c r="E153" s="38" t="s">
        <v>724</v>
      </c>
    </row>
    <row r="154" spans="1:16" ht="25.5">
      <c r="A154" s="26" t="s">
        <v>51</v>
      </c>
      <c s="31" t="s">
        <v>389</v>
      </c>
      <c s="31" t="s">
        <v>725</v>
      </c>
      <c s="26" t="s">
        <v>53</v>
      </c>
      <c s="32" t="s">
        <v>726</v>
      </c>
      <c s="33" t="s">
        <v>66</v>
      </c>
      <c s="34">
        <v>485.326</v>
      </c>
      <c s="35">
        <v>0</v>
      </c>
      <c s="36">
        <f>ROUND(ROUND(H154,2)*ROUND(G154,3),2)</f>
      </c>
      <c s="33" t="s">
        <v>56</v>
      </c>
      <c r="O154">
        <f>(I154*21)/100</f>
      </c>
      <c t="s">
        <v>26</v>
      </c>
    </row>
    <row r="155" spans="1:5" ht="114.75">
      <c r="A155" s="37" t="s">
        <v>57</v>
      </c>
      <c r="E155" s="38" t="s">
        <v>727</v>
      </c>
    </row>
    <row r="156" spans="1:5" ht="38.25">
      <c r="A156" s="39" t="s">
        <v>59</v>
      </c>
      <c r="E156" s="40" t="s">
        <v>728</v>
      </c>
    </row>
    <row r="157" spans="1:5" ht="178.5">
      <c r="A157" t="s">
        <v>61</v>
      </c>
      <c r="E157" s="38" t="s">
        <v>724</v>
      </c>
    </row>
    <row r="158" spans="1:16" ht="25.5">
      <c r="A158" s="26" t="s">
        <v>51</v>
      </c>
      <c s="31" t="s">
        <v>395</v>
      </c>
      <c s="31" t="s">
        <v>729</v>
      </c>
      <c s="26" t="s">
        <v>53</v>
      </c>
      <c s="32" t="s">
        <v>730</v>
      </c>
      <c s="33" t="s">
        <v>66</v>
      </c>
      <c s="34">
        <v>6692</v>
      </c>
      <c s="35">
        <v>0</v>
      </c>
      <c s="36">
        <f>ROUND(ROUND(H158,2)*ROUND(G158,3),2)</f>
      </c>
      <c s="33" t="s">
        <v>56</v>
      </c>
      <c r="O158">
        <f>(I158*21)/100</f>
      </c>
      <c t="s">
        <v>26</v>
      </c>
    </row>
    <row r="159" spans="1:5" ht="76.5">
      <c r="A159" s="37" t="s">
        <v>57</v>
      </c>
      <c r="E159" s="38" t="s">
        <v>731</v>
      </c>
    </row>
    <row r="160" spans="1:5" ht="12.75">
      <c r="A160" s="39" t="s">
        <v>59</v>
      </c>
      <c r="E160" s="40" t="s">
        <v>670</v>
      </c>
    </row>
    <row r="161" spans="1:5" ht="178.5">
      <c r="A161" t="s">
        <v>61</v>
      </c>
      <c r="E161" s="38" t="s">
        <v>732</v>
      </c>
    </row>
    <row r="162" spans="1:18" ht="12.75" customHeight="1">
      <c r="A162" s="6" t="s">
        <v>49</v>
      </c>
      <c s="6"/>
      <c s="42" t="s">
        <v>110</v>
      </c>
      <c s="6"/>
      <c s="29" t="s">
        <v>463</v>
      </c>
      <c s="6"/>
      <c s="6"/>
      <c s="6"/>
      <c s="43">
        <f>0+Q162</f>
      </c>
      <c s="6"/>
      <c r="O162">
        <f>0+R162</f>
      </c>
      <c r="Q162">
        <f>0+I163</f>
      </c>
      <c>
        <f>0+O163</f>
      </c>
    </row>
    <row r="163" spans="1:16" ht="12.75">
      <c r="A163" s="26" t="s">
        <v>51</v>
      </c>
      <c s="31" t="s">
        <v>400</v>
      </c>
      <c s="31" t="s">
        <v>733</v>
      </c>
      <c s="26" t="s">
        <v>53</v>
      </c>
      <c s="32" t="s">
        <v>734</v>
      </c>
      <c s="33" t="s">
        <v>126</v>
      </c>
      <c s="34">
        <v>62</v>
      </c>
      <c s="35">
        <v>0</v>
      </c>
      <c s="36">
        <f>ROUND(ROUND(H163,2)*ROUND(G163,3),2)</f>
      </c>
      <c s="33" t="s">
        <v>56</v>
      </c>
      <c r="O163">
        <f>(I163*21)/100</f>
      </c>
      <c t="s">
        <v>26</v>
      </c>
    </row>
    <row r="164" spans="1:5" ht="63.75">
      <c r="A164" s="37" t="s">
        <v>57</v>
      </c>
      <c r="E164" s="38" t="s">
        <v>735</v>
      </c>
    </row>
    <row r="165" spans="1:5" ht="12.75">
      <c r="A165" s="39" t="s">
        <v>59</v>
      </c>
      <c r="E165" s="40" t="s">
        <v>736</v>
      </c>
    </row>
    <row r="166" spans="1:5" ht="89.25">
      <c r="A166" t="s">
        <v>61</v>
      </c>
      <c r="E166" s="38" t="s">
        <v>737</v>
      </c>
    </row>
    <row r="167" spans="1:18" ht="12.75" customHeight="1">
      <c r="A167" s="6" t="s">
        <v>49</v>
      </c>
      <c s="6"/>
      <c s="42" t="s">
        <v>117</v>
      </c>
      <c s="6"/>
      <c s="29" t="s">
        <v>200</v>
      </c>
      <c s="6"/>
      <c s="6"/>
      <c s="6"/>
      <c s="43">
        <f>0+Q167</f>
      </c>
      <c s="6"/>
      <c r="O167">
        <f>0+R167</f>
      </c>
      <c r="Q167">
        <f>0+I168+I172+I176+I180+I184+I188+I192+I196+I200+I204</f>
      </c>
      <c>
        <f>0+O168+O172+O176+O180+O184+O188+O192+O196+O200+O204</f>
      </c>
    </row>
    <row r="168" spans="1:16" ht="12.75">
      <c r="A168" s="26" t="s">
        <v>51</v>
      </c>
      <c s="31" t="s">
        <v>406</v>
      </c>
      <c s="31" t="s">
        <v>738</v>
      </c>
      <c s="26" t="s">
        <v>53</v>
      </c>
      <c s="32" t="s">
        <v>739</v>
      </c>
      <c s="33" t="s">
        <v>126</v>
      </c>
      <c s="34">
        <v>123.5</v>
      </c>
      <c s="35">
        <v>0</v>
      </c>
      <c s="36">
        <f>ROUND(ROUND(H168,2)*ROUND(G168,3),2)</f>
      </c>
      <c s="33" t="s">
        <v>56</v>
      </c>
      <c r="O168">
        <f>(I168*21)/100</f>
      </c>
      <c t="s">
        <v>26</v>
      </c>
    </row>
    <row r="169" spans="1:5" ht="89.25">
      <c r="A169" s="37" t="s">
        <v>57</v>
      </c>
      <c r="E169" s="38" t="s">
        <v>740</v>
      </c>
    </row>
    <row r="170" spans="1:5" ht="12.75">
      <c r="A170" s="39" t="s">
        <v>59</v>
      </c>
      <c r="E170" s="40" t="s">
        <v>741</v>
      </c>
    </row>
    <row r="171" spans="1:5" ht="255">
      <c r="A171" t="s">
        <v>61</v>
      </c>
      <c r="E171" s="38" t="s">
        <v>742</v>
      </c>
    </row>
    <row r="172" spans="1:16" ht="12.75">
      <c r="A172" s="26" t="s">
        <v>51</v>
      </c>
      <c s="31" t="s">
        <v>412</v>
      </c>
      <c s="31" t="s">
        <v>743</v>
      </c>
      <c s="26" t="s">
        <v>53</v>
      </c>
      <c s="32" t="s">
        <v>744</v>
      </c>
      <c s="33" t="s">
        <v>126</v>
      </c>
      <c s="34">
        <v>48</v>
      </c>
      <c s="35">
        <v>0</v>
      </c>
      <c s="36">
        <f>ROUND(ROUND(H172,2)*ROUND(G172,3),2)</f>
      </c>
      <c s="33" t="s">
        <v>56</v>
      </c>
      <c r="O172">
        <f>(I172*21)/100</f>
      </c>
      <c t="s">
        <v>26</v>
      </c>
    </row>
    <row r="173" spans="1:5" ht="76.5">
      <c r="A173" s="37" t="s">
        <v>57</v>
      </c>
      <c r="E173" s="38" t="s">
        <v>745</v>
      </c>
    </row>
    <row r="174" spans="1:5" ht="12.75">
      <c r="A174" s="39" t="s">
        <v>59</v>
      </c>
      <c r="E174" s="40" t="s">
        <v>746</v>
      </c>
    </row>
    <row r="175" spans="1:5" ht="255">
      <c r="A175" t="s">
        <v>61</v>
      </c>
      <c r="E175" s="38" t="s">
        <v>747</v>
      </c>
    </row>
    <row r="176" spans="1:16" ht="12.75">
      <c r="A176" s="26" t="s">
        <v>51</v>
      </c>
      <c s="31" t="s">
        <v>417</v>
      </c>
      <c s="31" t="s">
        <v>748</v>
      </c>
      <c s="26" t="s">
        <v>53</v>
      </c>
      <c s="32" t="s">
        <v>749</v>
      </c>
      <c s="33" t="s">
        <v>126</v>
      </c>
      <c s="34">
        <v>16</v>
      </c>
      <c s="35">
        <v>0</v>
      </c>
      <c s="36">
        <f>ROUND(ROUND(H176,2)*ROUND(G176,3),2)</f>
      </c>
      <c s="33" t="s">
        <v>56</v>
      </c>
      <c r="O176">
        <f>(I176*21)/100</f>
      </c>
      <c t="s">
        <v>26</v>
      </c>
    </row>
    <row r="177" spans="1:5" ht="63.75">
      <c r="A177" s="37" t="s">
        <v>57</v>
      </c>
      <c r="E177" s="38" t="s">
        <v>750</v>
      </c>
    </row>
    <row r="178" spans="1:5" ht="12.75">
      <c r="A178" s="39" t="s">
        <v>59</v>
      </c>
      <c r="E178" s="40" t="s">
        <v>751</v>
      </c>
    </row>
    <row r="179" spans="1:5" ht="255">
      <c r="A179" t="s">
        <v>61</v>
      </c>
      <c r="E179" s="38" t="s">
        <v>747</v>
      </c>
    </row>
    <row r="180" spans="1:16" ht="12.75">
      <c r="A180" s="26" t="s">
        <v>51</v>
      </c>
      <c s="31" t="s">
        <v>423</v>
      </c>
      <c s="31" t="s">
        <v>752</v>
      </c>
      <c s="26" t="s">
        <v>53</v>
      </c>
      <c s="32" t="s">
        <v>753</v>
      </c>
      <c s="33" t="s">
        <v>126</v>
      </c>
      <c s="34">
        <v>715</v>
      </c>
      <c s="35">
        <v>0</v>
      </c>
      <c s="36">
        <f>ROUND(ROUND(H180,2)*ROUND(G180,3),2)</f>
      </c>
      <c s="33" t="s">
        <v>56</v>
      </c>
      <c r="O180">
        <f>(I180*21)/100</f>
      </c>
      <c t="s">
        <v>26</v>
      </c>
    </row>
    <row r="181" spans="1:5" ht="76.5">
      <c r="A181" s="37" t="s">
        <v>57</v>
      </c>
      <c r="E181" s="38" t="s">
        <v>754</v>
      </c>
    </row>
    <row r="182" spans="1:5" ht="12.75">
      <c r="A182" s="39" t="s">
        <v>59</v>
      </c>
      <c r="E182" s="40" t="s">
        <v>755</v>
      </c>
    </row>
    <row r="183" spans="1:5" ht="255">
      <c r="A183" t="s">
        <v>61</v>
      </c>
      <c r="E183" s="38" t="s">
        <v>206</v>
      </c>
    </row>
    <row r="184" spans="1:16" ht="12.75">
      <c r="A184" s="26" t="s">
        <v>51</v>
      </c>
      <c s="31" t="s">
        <v>429</v>
      </c>
      <c s="31" t="s">
        <v>756</v>
      </c>
      <c s="26" t="s">
        <v>53</v>
      </c>
      <c s="32" t="s">
        <v>757</v>
      </c>
      <c s="33" t="s">
        <v>126</v>
      </c>
      <c s="34">
        <v>62</v>
      </c>
      <c s="35">
        <v>0</v>
      </c>
      <c s="36">
        <f>ROUND(ROUND(H184,2)*ROUND(G184,3),2)</f>
      </c>
      <c s="33" t="s">
        <v>56</v>
      </c>
      <c r="O184">
        <f>(I184*21)/100</f>
      </c>
      <c t="s">
        <v>26</v>
      </c>
    </row>
    <row r="185" spans="1:5" ht="63.75">
      <c r="A185" s="37" t="s">
        <v>57</v>
      </c>
      <c r="E185" s="38" t="s">
        <v>758</v>
      </c>
    </row>
    <row r="186" spans="1:5" ht="12.75">
      <c r="A186" s="39" t="s">
        <v>59</v>
      </c>
      <c r="E186" s="40" t="s">
        <v>736</v>
      </c>
    </row>
    <row r="187" spans="1:5" ht="255">
      <c r="A187" t="s">
        <v>61</v>
      </c>
      <c r="E187" s="38" t="s">
        <v>759</v>
      </c>
    </row>
    <row r="188" spans="1:16" ht="12.75">
      <c r="A188" s="26" t="s">
        <v>51</v>
      </c>
      <c s="31" t="s">
        <v>435</v>
      </c>
      <c s="31" t="s">
        <v>760</v>
      </c>
      <c s="26" t="s">
        <v>53</v>
      </c>
      <c s="32" t="s">
        <v>761</v>
      </c>
      <c s="33" t="s">
        <v>72</v>
      </c>
      <c s="34">
        <v>12</v>
      </c>
      <c s="35">
        <v>0</v>
      </c>
      <c s="36">
        <f>ROUND(ROUND(H188,2)*ROUND(G188,3),2)</f>
      </c>
      <c s="33" t="s">
        <v>56</v>
      </c>
      <c r="O188">
        <f>(I188*21)/100</f>
      </c>
      <c t="s">
        <v>26</v>
      </c>
    </row>
    <row r="189" spans="1:5" ht="395.25">
      <c r="A189" s="37" t="s">
        <v>57</v>
      </c>
      <c r="E189" s="38" t="s">
        <v>762</v>
      </c>
    </row>
    <row r="190" spans="1:5" ht="12.75">
      <c r="A190" s="39" t="s">
        <v>59</v>
      </c>
      <c r="E190" s="40" t="s">
        <v>763</v>
      </c>
    </row>
    <row r="191" spans="1:5" ht="267.75">
      <c r="A191" t="s">
        <v>61</v>
      </c>
      <c r="E191" s="38" t="s">
        <v>764</v>
      </c>
    </row>
    <row r="192" spans="1:16" ht="12.75">
      <c r="A192" s="26" t="s">
        <v>51</v>
      </c>
      <c s="31" t="s">
        <v>437</v>
      </c>
      <c s="31" t="s">
        <v>760</v>
      </c>
      <c s="26" t="s">
        <v>32</v>
      </c>
      <c s="32" t="s">
        <v>761</v>
      </c>
      <c s="33" t="s">
        <v>72</v>
      </c>
      <c s="34">
        <v>1</v>
      </c>
      <c s="35">
        <v>0</v>
      </c>
      <c s="36">
        <f>ROUND(ROUND(H192,2)*ROUND(G192,3),2)</f>
      </c>
      <c s="33" t="s">
        <v>56</v>
      </c>
      <c r="O192">
        <f>(I192*21)/100</f>
      </c>
      <c t="s">
        <v>26</v>
      </c>
    </row>
    <row r="193" spans="1:5" ht="409.5">
      <c r="A193" s="37" t="s">
        <v>57</v>
      </c>
      <c r="E193" s="38" t="s">
        <v>765</v>
      </c>
    </row>
    <row r="194" spans="1:5" ht="12.75">
      <c r="A194" s="39" t="s">
        <v>59</v>
      </c>
      <c r="E194" s="40" t="s">
        <v>254</v>
      </c>
    </row>
    <row r="195" spans="1:5" ht="267.75">
      <c r="A195" t="s">
        <v>61</v>
      </c>
      <c r="E195" s="38" t="s">
        <v>764</v>
      </c>
    </row>
    <row r="196" spans="1:16" ht="12.75">
      <c r="A196" s="26" t="s">
        <v>51</v>
      </c>
      <c s="31" t="s">
        <v>443</v>
      </c>
      <c s="31" t="s">
        <v>766</v>
      </c>
      <c s="26" t="s">
        <v>53</v>
      </c>
      <c s="32" t="s">
        <v>767</v>
      </c>
      <c s="33" t="s">
        <v>72</v>
      </c>
      <c s="34">
        <v>13</v>
      </c>
      <c s="35">
        <v>0</v>
      </c>
      <c s="36">
        <f>ROUND(ROUND(H196,2)*ROUND(G196,3),2)</f>
      </c>
      <c s="33" t="s">
        <v>56</v>
      </c>
      <c r="O196">
        <f>(I196*21)/100</f>
      </c>
      <c t="s">
        <v>26</v>
      </c>
    </row>
    <row r="197" spans="1:5" ht="63.75">
      <c r="A197" s="37" t="s">
        <v>57</v>
      </c>
      <c r="E197" s="38" t="s">
        <v>768</v>
      </c>
    </row>
    <row r="198" spans="1:5" ht="12.75">
      <c r="A198" s="39" t="s">
        <v>59</v>
      </c>
      <c r="E198" s="40" t="s">
        <v>769</v>
      </c>
    </row>
    <row r="199" spans="1:5" ht="89.25">
      <c r="A199" t="s">
        <v>61</v>
      </c>
      <c r="E199" s="38" t="s">
        <v>770</v>
      </c>
    </row>
    <row r="200" spans="1:16" ht="12.75">
      <c r="A200" s="26" t="s">
        <v>51</v>
      </c>
      <c s="31" t="s">
        <v>447</v>
      </c>
      <c s="31" t="s">
        <v>771</v>
      </c>
      <c s="26" t="s">
        <v>53</v>
      </c>
      <c s="32" t="s">
        <v>772</v>
      </c>
      <c s="33" t="s">
        <v>113</v>
      </c>
      <c s="34">
        <v>55.575</v>
      </c>
      <c s="35">
        <v>0</v>
      </c>
      <c s="36">
        <f>ROUND(ROUND(H200,2)*ROUND(G200,3),2)</f>
      </c>
      <c s="33" t="s">
        <v>56</v>
      </c>
      <c r="O200">
        <f>(I200*21)/100</f>
      </c>
      <c t="s">
        <v>26</v>
      </c>
    </row>
    <row r="201" spans="1:5" ht="63.75">
      <c r="A201" s="37" t="s">
        <v>57</v>
      </c>
      <c r="E201" s="38" t="s">
        <v>773</v>
      </c>
    </row>
    <row r="202" spans="1:5" ht="12.75">
      <c r="A202" s="39" t="s">
        <v>59</v>
      </c>
      <c r="E202" s="40" t="s">
        <v>774</v>
      </c>
    </row>
    <row r="203" spans="1:5" ht="408">
      <c r="A203" t="s">
        <v>61</v>
      </c>
      <c r="E203" s="38" t="s">
        <v>775</v>
      </c>
    </row>
    <row r="204" spans="1:16" ht="12.75">
      <c r="A204" s="26" t="s">
        <v>51</v>
      </c>
      <c s="31" t="s">
        <v>453</v>
      </c>
      <c s="31" t="s">
        <v>771</v>
      </c>
      <c s="26" t="s">
        <v>32</v>
      </c>
      <c s="32" t="s">
        <v>772</v>
      </c>
      <c s="33" t="s">
        <v>113</v>
      </c>
      <c s="34">
        <v>7.2</v>
      </c>
      <c s="35">
        <v>0</v>
      </c>
      <c s="36">
        <f>ROUND(ROUND(H204,2)*ROUND(G204,3),2)</f>
      </c>
      <c s="33" t="s">
        <v>56</v>
      </c>
      <c r="O204">
        <f>(I204*21)/100</f>
      </c>
      <c t="s">
        <v>26</v>
      </c>
    </row>
    <row r="205" spans="1:5" ht="63.75">
      <c r="A205" s="37" t="s">
        <v>57</v>
      </c>
      <c r="E205" s="38" t="s">
        <v>776</v>
      </c>
    </row>
    <row r="206" spans="1:5" ht="12.75">
      <c r="A206" s="39" t="s">
        <v>59</v>
      </c>
      <c r="E206" s="40" t="s">
        <v>777</v>
      </c>
    </row>
    <row r="207" spans="1:5" ht="408">
      <c r="A207" t="s">
        <v>61</v>
      </c>
      <c r="E207" s="38" t="s">
        <v>775</v>
      </c>
    </row>
    <row r="208" spans="1:18" ht="12.75" customHeight="1">
      <c r="A208" s="6" t="s">
        <v>49</v>
      </c>
      <c s="6"/>
      <c s="42" t="s">
        <v>43</v>
      </c>
      <c s="6"/>
      <c s="29" t="s">
        <v>123</v>
      </c>
      <c s="6"/>
      <c s="6"/>
      <c s="6"/>
      <c s="43">
        <f>0+Q208</f>
      </c>
      <c s="6"/>
      <c r="O208">
        <f>0+R208</f>
      </c>
      <c r="Q208">
        <f>0+I209+I213+I217</f>
      </c>
      <c>
        <f>0+O209+O213+O217</f>
      </c>
    </row>
    <row r="209" spans="1:16" ht="12.75">
      <c r="A209" s="26" t="s">
        <v>51</v>
      </c>
      <c s="31" t="s">
        <v>459</v>
      </c>
      <c s="31" t="s">
        <v>778</v>
      </c>
      <c s="26" t="s">
        <v>53</v>
      </c>
      <c s="32" t="s">
        <v>779</v>
      </c>
      <c s="33" t="s">
        <v>113</v>
      </c>
      <c s="34">
        <v>88.66</v>
      </c>
      <c s="35">
        <v>0</v>
      </c>
      <c s="36">
        <f>ROUND(ROUND(H209,2)*ROUND(G209,3),2)</f>
      </c>
      <c s="33" t="s">
        <v>56</v>
      </c>
      <c r="O209">
        <f>(I209*21)/100</f>
      </c>
      <c t="s">
        <v>26</v>
      </c>
    </row>
    <row r="210" spans="1:5" ht="63.75">
      <c r="A210" s="37" t="s">
        <v>57</v>
      </c>
      <c r="E210" s="38" t="s">
        <v>780</v>
      </c>
    </row>
    <row r="211" spans="1:5" ht="12.75">
      <c r="A211" s="39" t="s">
        <v>59</v>
      </c>
      <c r="E211" s="40" t="s">
        <v>781</v>
      </c>
    </row>
    <row r="212" spans="1:5" ht="267.75">
      <c r="A212" t="s">
        <v>61</v>
      </c>
      <c r="E212" s="38" t="s">
        <v>782</v>
      </c>
    </row>
    <row r="213" spans="1:16" ht="12.75">
      <c r="A213" s="26" t="s">
        <v>51</v>
      </c>
      <c s="31" t="s">
        <v>464</v>
      </c>
      <c s="31" t="s">
        <v>783</v>
      </c>
      <c s="26" t="s">
        <v>53</v>
      </c>
      <c s="32" t="s">
        <v>784</v>
      </c>
      <c s="33" t="s">
        <v>72</v>
      </c>
      <c s="34">
        <v>12</v>
      </c>
      <c s="35">
        <v>0</v>
      </c>
      <c s="36">
        <f>ROUND(ROUND(H213,2)*ROUND(G213,3),2)</f>
      </c>
      <c s="33" t="s">
        <v>56</v>
      </c>
      <c r="O213">
        <f>(I213*21)/100</f>
      </c>
      <c t="s">
        <v>26</v>
      </c>
    </row>
    <row r="214" spans="1:5" ht="140.25">
      <c r="A214" s="37" t="s">
        <v>57</v>
      </c>
      <c r="E214" s="38" t="s">
        <v>785</v>
      </c>
    </row>
    <row r="215" spans="1:5" ht="12.75">
      <c r="A215" s="39" t="s">
        <v>59</v>
      </c>
      <c r="E215" s="40" t="s">
        <v>763</v>
      </c>
    </row>
    <row r="216" spans="1:5" ht="102">
      <c r="A216" t="s">
        <v>61</v>
      </c>
      <c r="E216" s="38" t="s">
        <v>786</v>
      </c>
    </row>
    <row r="217" spans="1:16" ht="12.75">
      <c r="A217" s="26" t="s">
        <v>51</v>
      </c>
      <c s="31" t="s">
        <v>470</v>
      </c>
      <c s="31" t="s">
        <v>615</v>
      </c>
      <c s="26" t="s">
        <v>53</v>
      </c>
      <c s="32" t="s">
        <v>616</v>
      </c>
      <c s="33" t="s">
        <v>126</v>
      </c>
      <c s="34">
        <v>715</v>
      </c>
      <c s="35">
        <v>0</v>
      </c>
      <c s="36">
        <f>ROUND(ROUND(H217,2)*ROUND(G217,3),2)</f>
      </c>
      <c s="33" t="s">
        <v>56</v>
      </c>
      <c r="O217">
        <f>(I217*21)/100</f>
      </c>
      <c t="s">
        <v>26</v>
      </c>
    </row>
    <row r="218" spans="1:5" ht="76.5">
      <c r="A218" s="37" t="s">
        <v>57</v>
      </c>
      <c r="E218" s="38" t="s">
        <v>787</v>
      </c>
    </row>
    <row r="219" spans="1:5" ht="12.75">
      <c r="A219" s="39" t="s">
        <v>59</v>
      </c>
      <c r="E219" s="40" t="s">
        <v>755</v>
      </c>
    </row>
    <row r="220" spans="1:5" ht="89.25">
      <c r="A220" t="s">
        <v>61</v>
      </c>
      <c r="E220" s="38" t="s">
        <v>619</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8.xml><?xml version="1.0" encoding="utf-8"?>
<worksheet xmlns="http://schemas.openxmlformats.org/spreadsheetml/2006/main" xmlns:r="http://schemas.openxmlformats.org/officeDocument/2006/relationships">
  <sheetPr>
    <pageSetUpPr fitToPage="1"/>
  </sheetPr>
  <dimension ref="A1:R179"/>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0+O8+O21+O78+O83+O108+O133+O138+O143</f>
      </c>
      <c t="s">
        <v>25</v>
      </c>
    </row>
    <row r="3" spans="1:16" ht="15" customHeight="1">
      <c r="A3" t="s">
        <v>11</v>
      </c>
      <c s="12" t="s">
        <v>13</v>
      </c>
      <c s="13" t="s">
        <v>14</v>
      </c>
      <c s="1"/>
      <c s="14" t="s">
        <v>15</v>
      </c>
      <c s="1"/>
      <c s="9"/>
      <c s="8" t="s">
        <v>788</v>
      </c>
      <c s="44">
        <f>0+I8+I21+I78+I83+I108+I133+I138+I143</f>
      </c>
      <c s="10"/>
      <c r="O3" t="s">
        <v>22</v>
      </c>
      <c t="s">
        <v>26</v>
      </c>
    </row>
    <row r="4" spans="1:16" ht="15" customHeight="1">
      <c r="A4" t="s">
        <v>16</v>
      </c>
      <c s="16" t="s">
        <v>21</v>
      </c>
      <c s="17" t="s">
        <v>788</v>
      </c>
      <c s="6"/>
      <c s="18" t="s">
        <v>789</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f>
      </c>
      <c>
        <f>0+O9+O13+O17</f>
      </c>
    </row>
    <row r="9" spans="1:16" ht="25.5">
      <c r="A9" s="26" t="s">
        <v>51</v>
      </c>
      <c s="31" t="s">
        <v>32</v>
      </c>
      <c s="31" t="s">
        <v>86</v>
      </c>
      <c s="26" t="s">
        <v>53</v>
      </c>
      <c s="32" t="s">
        <v>87</v>
      </c>
      <c s="33" t="s">
        <v>55</v>
      </c>
      <c s="34">
        <v>827.18</v>
      </c>
      <c s="35">
        <v>0</v>
      </c>
      <c s="36">
        <f>ROUND(ROUND(H9,2)*ROUND(G9,3),2)</f>
      </c>
      <c s="33" t="s">
        <v>56</v>
      </c>
      <c r="O9">
        <f>(I9*21)/100</f>
      </c>
      <c t="s">
        <v>26</v>
      </c>
    </row>
    <row r="10" spans="1:5" ht="408">
      <c r="A10" s="37" t="s">
        <v>57</v>
      </c>
      <c r="E10" s="38" t="s">
        <v>790</v>
      </c>
    </row>
    <row r="11" spans="1:5" ht="89.25">
      <c r="A11" s="39" t="s">
        <v>59</v>
      </c>
      <c r="E11" s="40" t="s">
        <v>791</v>
      </c>
    </row>
    <row r="12" spans="1:5" ht="140.25">
      <c r="A12" t="s">
        <v>61</v>
      </c>
      <c r="E12" s="38" t="s">
        <v>62</v>
      </c>
    </row>
    <row r="13" spans="1:16" ht="25.5">
      <c r="A13" s="26" t="s">
        <v>51</v>
      </c>
      <c s="31" t="s">
        <v>26</v>
      </c>
      <c s="31" t="s">
        <v>229</v>
      </c>
      <c s="26" t="s">
        <v>53</v>
      </c>
      <c s="32" t="s">
        <v>230</v>
      </c>
      <c s="33" t="s">
        <v>55</v>
      </c>
      <c s="34">
        <v>30.144</v>
      </c>
      <c s="35">
        <v>0</v>
      </c>
      <c s="36">
        <f>ROUND(ROUND(H13,2)*ROUND(G13,3),2)</f>
      </c>
      <c s="33" t="s">
        <v>56</v>
      </c>
      <c r="O13">
        <f>(I13*21)/100</f>
      </c>
      <c t="s">
        <v>26</v>
      </c>
    </row>
    <row r="14" spans="1:5" ht="153">
      <c r="A14" s="37" t="s">
        <v>57</v>
      </c>
      <c r="E14" s="38" t="s">
        <v>792</v>
      </c>
    </row>
    <row r="15" spans="1:5" ht="12.75">
      <c r="A15" s="39" t="s">
        <v>59</v>
      </c>
      <c r="E15" s="40" t="s">
        <v>793</v>
      </c>
    </row>
    <row r="16" spans="1:5" ht="140.25">
      <c r="A16" t="s">
        <v>61</v>
      </c>
      <c r="E16" s="38" t="s">
        <v>62</v>
      </c>
    </row>
    <row r="17" spans="1:16" ht="25.5">
      <c r="A17" s="26" t="s">
        <v>51</v>
      </c>
      <c s="31" t="s">
        <v>25</v>
      </c>
      <c s="31" t="s">
        <v>233</v>
      </c>
      <c s="26" t="s">
        <v>53</v>
      </c>
      <c s="32" t="s">
        <v>234</v>
      </c>
      <c s="33" t="s">
        <v>55</v>
      </c>
      <c s="34">
        <v>264.541</v>
      </c>
      <c s="35">
        <v>0</v>
      </c>
      <c s="36">
        <f>ROUND(ROUND(H17,2)*ROUND(G17,3),2)</f>
      </c>
      <c s="33" t="s">
        <v>56</v>
      </c>
      <c r="O17">
        <f>(I17*21)/100</f>
      </c>
      <c t="s">
        <v>26</v>
      </c>
    </row>
    <row r="18" spans="1:5" ht="191.25">
      <c r="A18" s="37" t="s">
        <v>57</v>
      </c>
      <c r="E18" s="38" t="s">
        <v>794</v>
      </c>
    </row>
    <row r="19" spans="1:5" ht="51">
      <c r="A19" s="39" t="s">
        <v>59</v>
      </c>
      <c r="E19" s="40" t="s">
        <v>795</v>
      </c>
    </row>
    <row r="20" spans="1:5" ht="140.25">
      <c r="A20" t="s">
        <v>61</v>
      </c>
      <c r="E20" s="38" t="s">
        <v>62</v>
      </c>
    </row>
    <row r="21" spans="1:18" ht="12.75" customHeight="1">
      <c r="A21" s="6" t="s">
        <v>49</v>
      </c>
      <c s="6"/>
      <c s="42" t="s">
        <v>32</v>
      </c>
      <c s="6"/>
      <c s="29" t="s">
        <v>63</v>
      </c>
      <c s="6"/>
      <c s="6"/>
      <c s="6"/>
      <c s="43">
        <f>0+Q21</f>
      </c>
      <c s="6"/>
      <c r="O21">
        <f>0+R21</f>
      </c>
      <c r="Q21">
        <f>0+I22+I26+I30+I34+I38+I42+I46+I50+I54+I58+I62+I66+I70+I74</f>
      </c>
      <c>
        <f>0+O22+O26+O30+O34+O38+O42+O46+O50+O54+O58+O62+O66+O70+O74</f>
      </c>
    </row>
    <row r="22" spans="1:16" ht="25.5">
      <c r="A22" s="26" t="s">
        <v>51</v>
      </c>
      <c s="31" t="s">
        <v>36</v>
      </c>
      <c s="31" t="s">
        <v>796</v>
      </c>
      <c s="26" t="s">
        <v>53</v>
      </c>
      <c s="32" t="s">
        <v>797</v>
      </c>
      <c s="33" t="s">
        <v>113</v>
      </c>
      <c s="34">
        <v>12.56</v>
      </c>
      <c s="35">
        <v>0</v>
      </c>
      <c s="36">
        <f>ROUND(ROUND(H22,2)*ROUND(G22,3),2)</f>
      </c>
      <c s="33" t="s">
        <v>56</v>
      </c>
      <c r="O22">
        <f>(I22*21)/100</f>
      </c>
      <c t="s">
        <v>26</v>
      </c>
    </row>
    <row r="23" spans="1:5" ht="76.5">
      <c r="A23" s="37" t="s">
        <v>57</v>
      </c>
      <c r="E23" s="38" t="s">
        <v>798</v>
      </c>
    </row>
    <row r="24" spans="1:5" ht="12.75">
      <c r="A24" s="39" t="s">
        <v>59</v>
      </c>
      <c r="E24" s="40" t="s">
        <v>799</v>
      </c>
    </row>
    <row r="25" spans="1:5" ht="89.25">
      <c r="A25" t="s">
        <v>61</v>
      </c>
      <c r="E25" s="38" t="s">
        <v>274</v>
      </c>
    </row>
    <row r="26" spans="1:16" ht="12.75">
      <c r="A26" s="26" t="s">
        <v>51</v>
      </c>
      <c s="31" t="s">
        <v>38</v>
      </c>
      <c s="31" t="s">
        <v>800</v>
      </c>
      <c s="26" t="s">
        <v>53</v>
      </c>
      <c s="32" t="s">
        <v>801</v>
      </c>
      <c s="33" t="s">
        <v>113</v>
      </c>
      <c s="34">
        <v>47.1</v>
      </c>
      <c s="35">
        <v>0</v>
      </c>
      <c s="36">
        <f>ROUND(ROUND(H26,2)*ROUND(G26,3),2)</f>
      </c>
      <c s="33" t="s">
        <v>56</v>
      </c>
      <c r="O26">
        <f>(I26*21)/100</f>
      </c>
      <c t="s">
        <v>26</v>
      </c>
    </row>
    <row r="27" spans="1:5" ht="76.5">
      <c r="A27" s="37" t="s">
        <v>57</v>
      </c>
      <c r="E27" s="38" t="s">
        <v>802</v>
      </c>
    </row>
    <row r="28" spans="1:5" ht="12.75">
      <c r="A28" s="39" t="s">
        <v>59</v>
      </c>
      <c r="E28" s="40" t="s">
        <v>803</v>
      </c>
    </row>
    <row r="29" spans="1:5" ht="89.25">
      <c r="A29" t="s">
        <v>61</v>
      </c>
      <c r="E29" s="38" t="s">
        <v>274</v>
      </c>
    </row>
    <row r="30" spans="1:16" ht="12.75">
      <c r="A30" s="26" t="s">
        <v>51</v>
      </c>
      <c s="31" t="s">
        <v>40</v>
      </c>
      <c s="31" t="s">
        <v>804</v>
      </c>
      <c s="26" t="s">
        <v>53</v>
      </c>
      <c s="32" t="s">
        <v>805</v>
      </c>
      <c s="33" t="s">
        <v>126</v>
      </c>
      <c s="34">
        <v>268.6</v>
      </c>
      <c s="35">
        <v>0</v>
      </c>
      <c s="36">
        <f>ROUND(ROUND(H30,2)*ROUND(G30,3),2)</f>
      </c>
      <c s="33" t="s">
        <v>56</v>
      </c>
      <c r="O30">
        <f>(I30*21)/100</f>
      </c>
      <c t="s">
        <v>26</v>
      </c>
    </row>
    <row r="31" spans="1:5" ht="63.75">
      <c r="A31" s="37" t="s">
        <v>57</v>
      </c>
      <c r="E31" s="38" t="s">
        <v>806</v>
      </c>
    </row>
    <row r="32" spans="1:5" ht="12.75">
      <c r="A32" s="39" t="s">
        <v>59</v>
      </c>
      <c r="E32" s="40" t="s">
        <v>807</v>
      </c>
    </row>
    <row r="33" spans="1:5" ht="102">
      <c r="A33" t="s">
        <v>61</v>
      </c>
      <c r="E33" s="38" t="s">
        <v>286</v>
      </c>
    </row>
    <row r="34" spans="1:16" ht="12.75">
      <c r="A34" s="26" t="s">
        <v>51</v>
      </c>
      <c s="31" t="s">
        <v>110</v>
      </c>
      <c s="31" t="s">
        <v>808</v>
      </c>
      <c s="26" t="s">
        <v>53</v>
      </c>
      <c s="32" t="s">
        <v>809</v>
      </c>
      <c s="33" t="s">
        <v>290</v>
      </c>
      <c s="34">
        <v>698.36</v>
      </c>
      <c s="35">
        <v>0</v>
      </c>
      <c s="36">
        <f>ROUND(ROUND(H34,2)*ROUND(G34,3),2)</f>
      </c>
      <c s="33" t="s">
        <v>56</v>
      </c>
      <c r="O34">
        <f>(I34*21)/100</f>
      </c>
      <c t="s">
        <v>26</v>
      </c>
    </row>
    <row r="35" spans="1:5" ht="63.75">
      <c r="A35" s="37" t="s">
        <v>57</v>
      </c>
      <c r="E35" s="38" t="s">
        <v>810</v>
      </c>
    </row>
    <row r="36" spans="1:5" ht="12.75">
      <c r="A36" s="39" t="s">
        <v>59</v>
      </c>
      <c r="E36" s="40" t="s">
        <v>811</v>
      </c>
    </row>
    <row r="37" spans="1:5" ht="76.5">
      <c r="A37" t="s">
        <v>61</v>
      </c>
      <c r="E37" s="38" t="s">
        <v>293</v>
      </c>
    </row>
    <row r="38" spans="1:16" ht="12.75">
      <c r="A38" s="26" t="s">
        <v>51</v>
      </c>
      <c s="31" t="s">
        <v>117</v>
      </c>
      <c s="31" t="s">
        <v>627</v>
      </c>
      <c s="26" t="s">
        <v>53</v>
      </c>
      <c s="32" t="s">
        <v>628</v>
      </c>
      <c s="33" t="s">
        <v>629</v>
      </c>
      <c s="34">
        <v>48</v>
      </c>
      <c s="35">
        <v>0</v>
      </c>
      <c s="36">
        <f>ROUND(ROUND(H38,2)*ROUND(G38,3),2)</f>
      </c>
      <c s="33" t="s">
        <v>56</v>
      </c>
      <c r="O38">
        <f>(I38*21)/100</f>
      </c>
      <c t="s">
        <v>26</v>
      </c>
    </row>
    <row r="39" spans="1:5" ht="25.5">
      <c r="A39" s="37" t="s">
        <v>57</v>
      </c>
      <c r="E39" s="38" t="s">
        <v>812</v>
      </c>
    </row>
    <row r="40" spans="1:5" ht="12.75">
      <c r="A40" s="39" t="s">
        <v>59</v>
      </c>
      <c r="E40" s="40" t="s">
        <v>813</v>
      </c>
    </row>
    <row r="41" spans="1:5" ht="102">
      <c r="A41" t="s">
        <v>61</v>
      </c>
      <c r="E41" s="38" t="s">
        <v>632</v>
      </c>
    </row>
    <row r="42" spans="1:16" ht="12.75">
      <c r="A42" s="26" t="s">
        <v>51</v>
      </c>
      <c s="31" t="s">
        <v>43</v>
      </c>
      <c s="31" t="s">
        <v>633</v>
      </c>
      <c s="26" t="s">
        <v>53</v>
      </c>
      <c s="32" t="s">
        <v>634</v>
      </c>
      <c s="33" t="s">
        <v>113</v>
      </c>
      <c s="34">
        <v>67.914</v>
      </c>
      <c s="35">
        <v>0</v>
      </c>
      <c s="36">
        <f>ROUND(ROUND(H42,2)*ROUND(G42,3),2)</f>
      </c>
      <c s="33" t="s">
        <v>56</v>
      </c>
      <c r="O42">
        <f>(I42*21)/100</f>
      </c>
      <c t="s">
        <v>26</v>
      </c>
    </row>
    <row r="43" spans="1:5" ht="76.5">
      <c r="A43" s="37" t="s">
        <v>57</v>
      </c>
      <c r="E43" s="38" t="s">
        <v>814</v>
      </c>
    </row>
    <row r="44" spans="1:5" ht="12.75">
      <c r="A44" s="39" t="s">
        <v>59</v>
      </c>
      <c r="E44" s="40" t="s">
        <v>815</v>
      </c>
    </row>
    <row r="45" spans="1:5" ht="395.25">
      <c r="A45" t="s">
        <v>61</v>
      </c>
      <c r="E45" s="38" t="s">
        <v>318</v>
      </c>
    </row>
    <row r="46" spans="1:16" ht="12.75">
      <c r="A46" s="26" t="s">
        <v>51</v>
      </c>
      <c s="31" t="s">
        <v>45</v>
      </c>
      <c s="31" t="s">
        <v>633</v>
      </c>
      <c s="26" t="s">
        <v>32</v>
      </c>
      <c s="32" t="s">
        <v>634</v>
      </c>
      <c s="33" t="s">
        <v>113</v>
      </c>
      <c s="34">
        <v>206.83</v>
      </c>
      <c s="35">
        <v>0</v>
      </c>
      <c s="36">
        <f>ROUND(ROUND(H46,2)*ROUND(G46,3),2)</f>
      </c>
      <c s="33" t="s">
        <v>56</v>
      </c>
      <c r="O46">
        <f>(I46*21)/100</f>
      </c>
      <c t="s">
        <v>26</v>
      </c>
    </row>
    <row r="47" spans="1:5" ht="76.5">
      <c r="A47" s="37" t="s">
        <v>57</v>
      </c>
      <c r="E47" s="38" t="s">
        <v>816</v>
      </c>
    </row>
    <row r="48" spans="1:5" ht="12.75">
      <c r="A48" s="39" t="s">
        <v>59</v>
      </c>
      <c r="E48" s="40" t="s">
        <v>817</v>
      </c>
    </row>
    <row r="49" spans="1:5" ht="395.25">
      <c r="A49" t="s">
        <v>61</v>
      </c>
      <c r="E49" s="38" t="s">
        <v>318</v>
      </c>
    </row>
    <row r="50" spans="1:16" ht="12.75">
      <c r="A50" s="26" t="s">
        <v>51</v>
      </c>
      <c s="31" t="s">
        <v>47</v>
      </c>
      <c s="31" t="s">
        <v>633</v>
      </c>
      <c s="26" t="s">
        <v>26</v>
      </c>
      <c s="32" t="s">
        <v>634</v>
      </c>
      <c s="33" t="s">
        <v>113</v>
      </c>
      <c s="34">
        <v>122.623</v>
      </c>
      <c s="35">
        <v>0</v>
      </c>
      <c s="36">
        <f>ROUND(ROUND(H50,2)*ROUND(G50,3),2)</f>
      </c>
      <c s="33" t="s">
        <v>56</v>
      </c>
      <c r="O50">
        <f>(I50*21)/100</f>
      </c>
      <c t="s">
        <v>26</v>
      </c>
    </row>
    <row r="51" spans="1:5" ht="63.75">
      <c r="A51" s="37" t="s">
        <v>57</v>
      </c>
      <c r="E51" s="38" t="s">
        <v>818</v>
      </c>
    </row>
    <row r="52" spans="1:5" ht="12.75">
      <c r="A52" s="39" t="s">
        <v>59</v>
      </c>
      <c r="E52" s="40" t="s">
        <v>819</v>
      </c>
    </row>
    <row r="53" spans="1:5" ht="395.25">
      <c r="A53" t="s">
        <v>61</v>
      </c>
      <c r="E53" s="38" t="s">
        <v>318</v>
      </c>
    </row>
    <row r="54" spans="1:16" ht="12.75">
      <c r="A54" s="26" t="s">
        <v>51</v>
      </c>
      <c s="31" t="s">
        <v>182</v>
      </c>
      <c s="31" t="s">
        <v>160</v>
      </c>
      <c s="26" t="s">
        <v>53</v>
      </c>
      <c s="32" t="s">
        <v>161</v>
      </c>
      <c s="33" t="s">
        <v>113</v>
      </c>
      <c s="34">
        <v>6.486</v>
      </c>
      <c s="35">
        <v>0</v>
      </c>
      <c s="36">
        <f>ROUND(ROUND(H54,2)*ROUND(G54,3),2)</f>
      </c>
      <c s="33" t="s">
        <v>56</v>
      </c>
      <c r="O54">
        <f>(I54*21)/100</f>
      </c>
      <c t="s">
        <v>26</v>
      </c>
    </row>
    <row r="55" spans="1:5" ht="89.25">
      <c r="A55" s="37" t="s">
        <v>57</v>
      </c>
      <c r="E55" s="38" t="s">
        <v>820</v>
      </c>
    </row>
    <row r="56" spans="1:5" ht="12.75">
      <c r="A56" s="39" t="s">
        <v>59</v>
      </c>
      <c r="E56" s="40" t="s">
        <v>821</v>
      </c>
    </row>
    <row r="57" spans="1:5" ht="344.25">
      <c r="A57" t="s">
        <v>61</v>
      </c>
      <c r="E57" s="38" t="s">
        <v>163</v>
      </c>
    </row>
    <row r="58" spans="1:16" ht="12.75">
      <c r="A58" s="26" t="s">
        <v>51</v>
      </c>
      <c s="31" t="s">
        <v>188</v>
      </c>
      <c s="31" t="s">
        <v>160</v>
      </c>
      <c s="26" t="s">
        <v>32</v>
      </c>
      <c s="32" t="s">
        <v>161</v>
      </c>
      <c s="33" t="s">
        <v>113</v>
      </c>
      <c s="34">
        <v>8.778</v>
      </c>
      <c s="35">
        <v>0</v>
      </c>
      <c s="36">
        <f>ROUND(ROUND(H58,2)*ROUND(G58,3),2)</f>
      </c>
      <c s="33" t="s">
        <v>56</v>
      </c>
      <c r="O58">
        <f>(I58*21)/100</f>
      </c>
      <c t="s">
        <v>26</v>
      </c>
    </row>
    <row r="59" spans="1:5" ht="89.25">
      <c r="A59" s="37" t="s">
        <v>57</v>
      </c>
      <c r="E59" s="38" t="s">
        <v>822</v>
      </c>
    </row>
    <row r="60" spans="1:5" ht="12.75">
      <c r="A60" s="39" t="s">
        <v>59</v>
      </c>
      <c r="E60" s="40" t="s">
        <v>823</v>
      </c>
    </row>
    <row r="61" spans="1:5" ht="344.25">
      <c r="A61" t="s">
        <v>61</v>
      </c>
      <c r="E61" s="38" t="s">
        <v>163</v>
      </c>
    </row>
    <row r="62" spans="1:16" ht="12.75">
      <c r="A62" s="26" t="s">
        <v>51</v>
      </c>
      <c s="31" t="s">
        <v>194</v>
      </c>
      <c s="31" t="s">
        <v>160</v>
      </c>
      <c s="26" t="s">
        <v>26</v>
      </c>
      <c s="32" t="s">
        <v>161</v>
      </c>
      <c s="33" t="s">
        <v>113</v>
      </c>
      <c s="34">
        <v>0.96</v>
      </c>
      <c s="35">
        <v>0</v>
      </c>
      <c s="36">
        <f>ROUND(ROUND(H62,2)*ROUND(G62,3),2)</f>
      </c>
      <c s="33" t="s">
        <v>56</v>
      </c>
      <c r="O62">
        <f>(I62*21)/100</f>
      </c>
      <c t="s">
        <v>26</v>
      </c>
    </row>
    <row r="63" spans="1:5" ht="89.25">
      <c r="A63" s="37" t="s">
        <v>57</v>
      </c>
      <c r="E63" s="38" t="s">
        <v>824</v>
      </c>
    </row>
    <row r="64" spans="1:5" ht="12.75">
      <c r="A64" s="39" t="s">
        <v>59</v>
      </c>
      <c r="E64" s="40" t="s">
        <v>825</v>
      </c>
    </row>
    <row r="65" spans="1:5" ht="344.25">
      <c r="A65" t="s">
        <v>61</v>
      </c>
      <c r="E65" s="38" t="s">
        <v>163</v>
      </c>
    </row>
    <row r="66" spans="1:16" ht="12.75">
      <c r="A66" s="26" t="s">
        <v>51</v>
      </c>
      <c s="31" t="s">
        <v>201</v>
      </c>
      <c s="31" t="s">
        <v>111</v>
      </c>
      <c s="26" t="s">
        <v>53</v>
      </c>
      <c s="32" t="s">
        <v>112</v>
      </c>
      <c s="33" t="s">
        <v>113</v>
      </c>
      <c s="34">
        <v>413.591</v>
      </c>
      <c s="35">
        <v>0</v>
      </c>
      <c s="36">
        <f>ROUND(ROUND(H66,2)*ROUND(G66,3),2)</f>
      </c>
      <c s="33" t="s">
        <v>56</v>
      </c>
      <c r="O66">
        <f>(I66*21)/100</f>
      </c>
      <c t="s">
        <v>26</v>
      </c>
    </row>
    <row r="67" spans="1:5" ht="331.5">
      <c r="A67" s="37" t="s">
        <v>57</v>
      </c>
      <c r="E67" s="38" t="s">
        <v>826</v>
      </c>
    </row>
    <row r="68" spans="1:5" ht="89.25">
      <c r="A68" s="39" t="s">
        <v>59</v>
      </c>
      <c r="E68" s="40" t="s">
        <v>827</v>
      </c>
    </row>
    <row r="69" spans="1:5" ht="293.25">
      <c r="A69" t="s">
        <v>61</v>
      </c>
      <c r="E69" s="38" t="s">
        <v>116</v>
      </c>
    </row>
    <row r="70" spans="1:16" ht="12.75">
      <c r="A70" s="26" t="s">
        <v>51</v>
      </c>
      <c s="31" t="s">
        <v>281</v>
      </c>
      <c s="31" t="s">
        <v>657</v>
      </c>
      <c s="26" t="s">
        <v>53</v>
      </c>
      <c s="32" t="s">
        <v>658</v>
      </c>
      <c s="33" t="s">
        <v>66</v>
      </c>
      <c s="34">
        <v>468</v>
      </c>
      <c s="35">
        <v>0</v>
      </c>
      <c s="36">
        <f>ROUND(ROUND(H70,2)*ROUND(G70,3),2)</f>
      </c>
      <c s="33" t="s">
        <v>56</v>
      </c>
      <c r="O70">
        <f>(I70*21)/100</f>
      </c>
      <c t="s">
        <v>26</v>
      </c>
    </row>
    <row r="71" spans="1:5" ht="63.75">
      <c r="A71" s="37" t="s">
        <v>57</v>
      </c>
      <c r="E71" s="38" t="s">
        <v>828</v>
      </c>
    </row>
    <row r="72" spans="1:5" ht="12.75">
      <c r="A72" s="39" t="s">
        <v>59</v>
      </c>
      <c r="E72" s="40" t="s">
        <v>829</v>
      </c>
    </row>
    <row r="73" spans="1:5" ht="51">
      <c r="A73" t="s">
        <v>61</v>
      </c>
      <c r="E73" s="38" t="s">
        <v>661</v>
      </c>
    </row>
    <row r="74" spans="1:16" ht="12.75">
      <c r="A74" s="26" t="s">
        <v>51</v>
      </c>
      <c s="31" t="s">
        <v>287</v>
      </c>
      <c s="31" t="s">
        <v>657</v>
      </c>
      <c s="26" t="s">
        <v>32</v>
      </c>
      <c s="32" t="s">
        <v>658</v>
      </c>
      <c s="33" t="s">
        <v>66</v>
      </c>
      <c s="34">
        <v>226.38</v>
      </c>
      <c s="35">
        <v>0</v>
      </c>
      <c s="36">
        <f>ROUND(ROUND(H74,2)*ROUND(G74,3),2)</f>
      </c>
      <c s="33" t="s">
        <v>56</v>
      </c>
      <c r="O74">
        <f>(I74*21)/100</f>
      </c>
      <c t="s">
        <v>26</v>
      </c>
    </row>
    <row r="75" spans="1:5" ht="63.75">
      <c r="A75" s="37" t="s">
        <v>57</v>
      </c>
      <c r="E75" s="38" t="s">
        <v>830</v>
      </c>
    </row>
    <row r="76" spans="1:5" ht="12.75">
      <c r="A76" s="39" t="s">
        <v>59</v>
      </c>
      <c r="E76" s="40" t="s">
        <v>831</v>
      </c>
    </row>
    <row r="77" spans="1:5" ht="51">
      <c r="A77" t="s">
        <v>61</v>
      </c>
      <c r="E77" s="38" t="s">
        <v>661</v>
      </c>
    </row>
    <row r="78" spans="1:18" ht="12.75" customHeight="1">
      <c r="A78" s="6" t="s">
        <v>49</v>
      </c>
      <c s="6"/>
      <c s="42" t="s">
        <v>26</v>
      </c>
      <c s="6"/>
      <c s="29" t="s">
        <v>324</v>
      </c>
      <c s="6"/>
      <c s="6"/>
      <c s="6"/>
      <c s="43">
        <f>0+Q78</f>
      </c>
      <c s="6"/>
      <c r="O78">
        <f>0+R78</f>
      </c>
      <c r="Q78">
        <f>0+I79</f>
      </c>
      <c>
        <f>0+O79</f>
      </c>
    </row>
    <row r="79" spans="1:16" ht="12.75">
      <c r="A79" s="26" t="s">
        <v>51</v>
      </c>
      <c s="31" t="s">
        <v>294</v>
      </c>
      <c s="31" t="s">
        <v>326</v>
      </c>
      <c s="26" t="s">
        <v>53</v>
      </c>
      <c s="32" t="s">
        <v>327</v>
      </c>
      <c s="33" t="s">
        <v>66</v>
      </c>
      <c s="34">
        <v>561.6</v>
      </c>
      <c s="35">
        <v>0</v>
      </c>
      <c s="36">
        <f>ROUND(ROUND(H79,2)*ROUND(G79,3),2)</f>
      </c>
      <c s="33" t="s">
        <v>56</v>
      </c>
      <c r="O79">
        <f>(I79*21)/100</f>
      </c>
      <c t="s">
        <v>26</v>
      </c>
    </row>
    <row r="80" spans="1:5" ht="51">
      <c r="A80" s="37" t="s">
        <v>57</v>
      </c>
      <c r="E80" s="38" t="s">
        <v>832</v>
      </c>
    </row>
    <row r="81" spans="1:5" ht="12.75">
      <c r="A81" s="39" t="s">
        <v>59</v>
      </c>
      <c r="E81" s="40" t="s">
        <v>833</v>
      </c>
    </row>
    <row r="82" spans="1:5" ht="127.5">
      <c r="A82" t="s">
        <v>61</v>
      </c>
      <c r="E82" s="38" t="s">
        <v>330</v>
      </c>
    </row>
    <row r="83" spans="1:18" ht="12.75" customHeight="1">
      <c r="A83" s="6" t="s">
        <v>49</v>
      </c>
      <c s="6"/>
      <c s="42" t="s">
        <v>36</v>
      </c>
      <c s="6"/>
      <c s="29" t="s">
        <v>676</v>
      </c>
      <c s="6"/>
      <c s="6"/>
      <c s="6"/>
      <c s="43">
        <f>0+Q83</f>
      </c>
      <c s="6"/>
      <c r="O83">
        <f>0+R83</f>
      </c>
      <c r="Q83">
        <f>0+I84+I88+I92+I96+I100+I104</f>
      </c>
      <c>
        <f>0+O84+O88+O92+O96+O100+O104</f>
      </c>
    </row>
    <row r="84" spans="1:16" ht="12.75">
      <c r="A84" s="26" t="s">
        <v>51</v>
      </c>
      <c s="31" t="s">
        <v>299</v>
      </c>
      <c s="31" t="s">
        <v>684</v>
      </c>
      <c s="26" t="s">
        <v>53</v>
      </c>
      <c s="32" t="s">
        <v>685</v>
      </c>
      <c s="33" t="s">
        <v>113</v>
      </c>
      <c s="34">
        <v>0.924</v>
      </c>
      <c s="35">
        <v>0</v>
      </c>
      <c s="36">
        <f>ROUND(ROUND(H84,2)*ROUND(G84,3),2)</f>
      </c>
      <c s="33" t="s">
        <v>56</v>
      </c>
      <c r="O84">
        <f>(I84*21)/100</f>
      </c>
      <c t="s">
        <v>26</v>
      </c>
    </row>
    <row r="85" spans="1:5" ht="76.5">
      <c r="A85" s="37" t="s">
        <v>57</v>
      </c>
      <c r="E85" s="38" t="s">
        <v>834</v>
      </c>
    </row>
    <row r="86" spans="1:5" ht="12.75">
      <c r="A86" s="39" t="s">
        <v>59</v>
      </c>
      <c r="E86" s="40" t="s">
        <v>835</v>
      </c>
    </row>
    <row r="87" spans="1:5" ht="395.25">
      <c r="A87" t="s">
        <v>61</v>
      </c>
      <c r="E87" s="38" t="s">
        <v>681</v>
      </c>
    </row>
    <row r="88" spans="1:16" ht="12.75">
      <c r="A88" s="26" t="s">
        <v>51</v>
      </c>
      <c s="31" t="s">
        <v>305</v>
      </c>
      <c s="31" t="s">
        <v>693</v>
      </c>
      <c s="26" t="s">
        <v>53</v>
      </c>
      <c s="32" t="s">
        <v>694</v>
      </c>
      <c s="33" t="s">
        <v>113</v>
      </c>
      <c s="34">
        <v>67.914</v>
      </c>
      <c s="35">
        <v>0</v>
      </c>
      <c s="36">
        <f>ROUND(ROUND(H88,2)*ROUND(G88,3),2)</f>
      </c>
      <c s="33" t="s">
        <v>56</v>
      </c>
      <c r="O88">
        <f>(I88*21)/100</f>
      </c>
      <c t="s">
        <v>26</v>
      </c>
    </row>
    <row r="89" spans="1:5" ht="114.75">
      <c r="A89" s="37" t="s">
        <v>57</v>
      </c>
      <c r="E89" s="38" t="s">
        <v>836</v>
      </c>
    </row>
    <row r="90" spans="1:5" ht="12.75">
      <c r="A90" s="39" t="s">
        <v>59</v>
      </c>
      <c r="E90" s="40" t="s">
        <v>815</v>
      </c>
    </row>
    <row r="91" spans="1:5" ht="76.5">
      <c r="A91" t="s">
        <v>61</v>
      </c>
      <c r="E91" s="38" t="s">
        <v>697</v>
      </c>
    </row>
    <row r="92" spans="1:16" ht="12.75">
      <c r="A92" s="26" t="s">
        <v>51</v>
      </c>
      <c s="31" t="s">
        <v>310</v>
      </c>
      <c s="31" t="s">
        <v>693</v>
      </c>
      <c s="26" t="s">
        <v>32</v>
      </c>
      <c s="32" t="s">
        <v>694</v>
      </c>
      <c s="33" t="s">
        <v>113</v>
      </c>
      <c s="34">
        <v>18.72</v>
      </c>
      <c s="35">
        <v>0</v>
      </c>
      <c s="36">
        <f>ROUND(ROUND(H92,2)*ROUND(G92,3),2)</f>
      </c>
      <c s="33" t="s">
        <v>56</v>
      </c>
      <c r="O92">
        <f>(I92*21)/100</f>
      </c>
      <c t="s">
        <v>26</v>
      </c>
    </row>
    <row r="93" spans="1:5" ht="63.75">
      <c r="A93" s="37" t="s">
        <v>57</v>
      </c>
      <c r="E93" s="38" t="s">
        <v>837</v>
      </c>
    </row>
    <row r="94" spans="1:5" ht="12.75">
      <c r="A94" s="39" t="s">
        <v>59</v>
      </c>
      <c r="E94" s="40" t="s">
        <v>838</v>
      </c>
    </row>
    <row r="95" spans="1:5" ht="76.5">
      <c r="A95" t="s">
        <v>61</v>
      </c>
      <c r="E95" s="38" t="s">
        <v>697</v>
      </c>
    </row>
    <row r="96" spans="1:16" ht="12.75">
      <c r="A96" s="26" t="s">
        <v>51</v>
      </c>
      <c s="31" t="s">
        <v>313</v>
      </c>
      <c s="31" t="s">
        <v>839</v>
      </c>
      <c s="26" t="s">
        <v>53</v>
      </c>
      <c s="32" t="s">
        <v>840</v>
      </c>
      <c s="33" t="s">
        <v>113</v>
      </c>
      <c s="34">
        <v>5.044</v>
      </c>
      <c s="35">
        <v>0</v>
      </c>
      <c s="36">
        <f>ROUND(ROUND(H96,2)*ROUND(G96,3),2)</f>
      </c>
      <c s="33" t="s">
        <v>56</v>
      </c>
      <c r="O96">
        <f>(I96*21)/100</f>
      </c>
      <c t="s">
        <v>26</v>
      </c>
    </row>
    <row r="97" spans="1:5" ht="89.25">
      <c r="A97" s="37" t="s">
        <v>57</v>
      </c>
      <c r="E97" s="38" t="s">
        <v>841</v>
      </c>
    </row>
    <row r="98" spans="1:5" ht="12.75">
      <c r="A98" s="39" t="s">
        <v>59</v>
      </c>
      <c r="E98" s="40" t="s">
        <v>842</v>
      </c>
    </row>
    <row r="99" spans="1:5" ht="318.75">
      <c r="A99" t="s">
        <v>61</v>
      </c>
      <c r="E99" s="38" t="s">
        <v>843</v>
      </c>
    </row>
    <row r="100" spans="1:16" ht="12.75">
      <c r="A100" s="26" t="s">
        <v>51</v>
      </c>
      <c s="31" t="s">
        <v>319</v>
      </c>
      <c s="31" t="s">
        <v>839</v>
      </c>
      <c s="26" t="s">
        <v>32</v>
      </c>
      <c s="32" t="s">
        <v>840</v>
      </c>
      <c s="33" t="s">
        <v>113</v>
      </c>
      <c s="34">
        <v>5.544</v>
      </c>
      <c s="35">
        <v>0</v>
      </c>
      <c s="36">
        <f>ROUND(ROUND(H100,2)*ROUND(G100,3),2)</f>
      </c>
      <c s="33" t="s">
        <v>56</v>
      </c>
      <c r="O100">
        <f>(I100*21)/100</f>
      </c>
      <c t="s">
        <v>26</v>
      </c>
    </row>
    <row r="101" spans="1:5" ht="76.5">
      <c r="A101" s="37" t="s">
        <v>57</v>
      </c>
      <c r="E101" s="38" t="s">
        <v>844</v>
      </c>
    </row>
    <row r="102" spans="1:5" ht="12.75">
      <c r="A102" s="39" t="s">
        <v>59</v>
      </c>
      <c r="E102" s="40" t="s">
        <v>845</v>
      </c>
    </row>
    <row r="103" spans="1:5" ht="318.75">
      <c r="A103" t="s">
        <v>61</v>
      </c>
      <c r="E103" s="38" t="s">
        <v>843</v>
      </c>
    </row>
    <row r="104" spans="1:16" ht="12.75">
      <c r="A104" s="26" t="s">
        <v>51</v>
      </c>
      <c s="31" t="s">
        <v>322</v>
      </c>
      <c s="31" t="s">
        <v>839</v>
      </c>
      <c s="26" t="s">
        <v>26</v>
      </c>
      <c s="32" t="s">
        <v>840</v>
      </c>
      <c s="33" t="s">
        <v>113</v>
      </c>
      <c s="34">
        <v>0.768</v>
      </c>
      <c s="35">
        <v>0</v>
      </c>
      <c s="36">
        <f>ROUND(ROUND(H104,2)*ROUND(G104,3),2)</f>
      </c>
      <c s="33" t="s">
        <v>56</v>
      </c>
      <c r="O104">
        <f>(I104*21)/100</f>
      </c>
      <c t="s">
        <v>26</v>
      </c>
    </row>
    <row r="105" spans="1:5" ht="51">
      <c r="A105" s="37" t="s">
        <v>57</v>
      </c>
      <c r="E105" s="38" t="s">
        <v>846</v>
      </c>
    </row>
    <row r="106" spans="1:5" ht="12.75">
      <c r="A106" s="39" t="s">
        <v>59</v>
      </c>
      <c r="E106" s="40" t="s">
        <v>847</v>
      </c>
    </row>
    <row r="107" spans="1:5" ht="318.75">
      <c r="A107" t="s">
        <v>61</v>
      </c>
      <c r="E107" s="38" t="s">
        <v>843</v>
      </c>
    </row>
    <row r="108" spans="1:18" ht="12.75" customHeight="1">
      <c r="A108" s="6" t="s">
        <v>49</v>
      </c>
      <c s="6"/>
      <c s="42" t="s">
        <v>38</v>
      </c>
      <c s="6"/>
      <c s="29" t="s">
        <v>348</v>
      </c>
      <c s="6"/>
      <c s="6"/>
      <c s="6"/>
      <c s="43">
        <f>0+Q108</f>
      </c>
      <c s="6"/>
      <c r="O108">
        <f>0+R108</f>
      </c>
      <c r="Q108">
        <f>0+I109+I113+I117+I121+I125+I129</f>
      </c>
      <c>
        <f>0+O109+O113+O117+O121+O125+O129</f>
      </c>
    </row>
    <row r="109" spans="1:16" ht="25.5">
      <c r="A109" s="26" t="s">
        <v>51</v>
      </c>
      <c s="31" t="s">
        <v>325</v>
      </c>
      <c s="31" t="s">
        <v>729</v>
      </c>
      <c s="26" t="s">
        <v>53</v>
      </c>
      <c s="32" t="s">
        <v>730</v>
      </c>
      <c s="33" t="s">
        <v>66</v>
      </c>
      <c s="34">
        <v>249.018</v>
      </c>
      <c s="35">
        <v>0</v>
      </c>
      <c s="36">
        <f>ROUND(ROUND(H109,2)*ROUND(G109,3),2)</f>
      </c>
      <c s="33" t="s">
        <v>56</v>
      </c>
      <c r="O109">
        <f>(I109*21)/100</f>
      </c>
      <c t="s">
        <v>26</v>
      </c>
    </row>
    <row r="110" spans="1:5" ht="76.5">
      <c r="A110" s="37" t="s">
        <v>57</v>
      </c>
      <c r="E110" s="38" t="s">
        <v>848</v>
      </c>
    </row>
    <row r="111" spans="1:5" ht="12.75">
      <c r="A111" s="39" t="s">
        <v>59</v>
      </c>
      <c r="E111" s="40" t="s">
        <v>849</v>
      </c>
    </row>
    <row r="112" spans="1:5" ht="178.5">
      <c r="A112" t="s">
        <v>61</v>
      </c>
      <c r="E112" s="38" t="s">
        <v>732</v>
      </c>
    </row>
    <row r="113" spans="1:16" ht="12.75">
      <c r="A113" s="26" t="s">
        <v>51</v>
      </c>
      <c s="31" t="s">
        <v>331</v>
      </c>
      <c s="31" t="s">
        <v>850</v>
      </c>
      <c s="26" t="s">
        <v>53</v>
      </c>
      <c s="32" t="s">
        <v>851</v>
      </c>
      <c s="33" t="s">
        <v>113</v>
      </c>
      <c s="34">
        <v>122.623</v>
      </c>
      <c s="35">
        <v>0</v>
      </c>
      <c s="36">
        <f>ROUND(ROUND(H113,2)*ROUND(G113,3),2)</f>
      </c>
      <c s="33" t="s">
        <v>56</v>
      </c>
      <c r="O113">
        <f>(I113*21)/100</f>
      </c>
      <c t="s">
        <v>26</v>
      </c>
    </row>
    <row r="114" spans="1:5" ht="76.5">
      <c r="A114" s="37" t="s">
        <v>57</v>
      </c>
      <c r="E114" s="38" t="s">
        <v>852</v>
      </c>
    </row>
    <row r="115" spans="1:5" ht="12.75">
      <c r="A115" s="39" t="s">
        <v>59</v>
      </c>
      <c r="E115" s="40" t="s">
        <v>819</v>
      </c>
    </row>
    <row r="116" spans="1:5" ht="76.5">
      <c r="A116" t="s">
        <v>61</v>
      </c>
      <c r="E116" s="38" t="s">
        <v>853</v>
      </c>
    </row>
    <row r="117" spans="1:16" ht="12.75">
      <c r="A117" s="26" t="s">
        <v>51</v>
      </c>
      <c s="31" t="s">
        <v>337</v>
      </c>
      <c s="31" t="s">
        <v>850</v>
      </c>
      <c s="26" t="s">
        <v>32</v>
      </c>
      <c s="32" t="s">
        <v>851</v>
      </c>
      <c s="33" t="s">
        <v>113</v>
      </c>
      <c s="34">
        <v>93.6</v>
      </c>
      <c s="35">
        <v>0</v>
      </c>
      <c s="36">
        <f>ROUND(ROUND(H117,2)*ROUND(G117,3),2)</f>
      </c>
      <c s="33" t="s">
        <v>56</v>
      </c>
      <c r="O117">
        <f>(I117*21)/100</f>
      </c>
      <c t="s">
        <v>26</v>
      </c>
    </row>
    <row r="118" spans="1:5" ht="76.5">
      <c r="A118" s="37" t="s">
        <v>57</v>
      </c>
      <c r="E118" s="38" t="s">
        <v>854</v>
      </c>
    </row>
    <row r="119" spans="1:5" ht="12.75">
      <c r="A119" s="39" t="s">
        <v>59</v>
      </c>
      <c r="E119" s="40" t="s">
        <v>855</v>
      </c>
    </row>
    <row r="120" spans="1:5" ht="76.5">
      <c r="A120" t="s">
        <v>61</v>
      </c>
      <c r="E120" s="38" t="s">
        <v>853</v>
      </c>
    </row>
    <row r="121" spans="1:16" ht="12.75">
      <c r="A121" s="26" t="s">
        <v>51</v>
      </c>
      <c s="31" t="s">
        <v>343</v>
      </c>
      <c s="31" t="s">
        <v>856</v>
      </c>
      <c s="26" t="s">
        <v>53</v>
      </c>
      <c s="32" t="s">
        <v>857</v>
      </c>
      <c s="33" t="s">
        <v>66</v>
      </c>
      <c s="34">
        <v>405.9</v>
      </c>
      <c s="35">
        <v>0</v>
      </c>
      <c s="36">
        <f>ROUND(ROUND(H121,2)*ROUND(G121,3),2)</f>
      </c>
      <c s="33" t="s">
        <v>56</v>
      </c>
      <c r="O121">
        <f>(I121*21)/100</f>
      </c>
      <c t="s">
        <v>26</v>
      </c>
    </row>
    <row r="122" spans="1:5" ht="76.5">
      <c r="A122" s="37" t="s">
        <v>57</v>
      </c>
      <c r="E122" s="38" t="s">
        <v>858</v>
      </c>
    </row>
    <row r="123" spans="1:5" ht="12.75">
      <c r="A123" s="39" t="s">
        <v>59</v>
      </c>
      <c r="E123" s="40" t="s">
        <v>859</v>
      </c>
    </row>
    <row r="124" spans="1:5" ht="178.5">
      <c r="A124" t="s">
        <v>61</v>
      </c>
      <c r="E124" s="38" t="s">
        <v>860</v>
      </c>
    </row>
    <row r="125" spans="1:16" ht="12.75">
      <c r="A125" s="26" t="s">
        <v>51</v>
      </c>
      <c s="31" t="s">
        <v>349</v>
      </c>
      <c s="31" t="s">
        <v>861</v>
      </c>
      <c s="26" t="s">
        <v>53</v>
      </c>
      <c s="32" t="s">
        <v>862</v>
      </c>
      <c s="33" t="s">
        <v>66</v>
      </c>
      <c s="34">
        <v>40.2</v>
      </c>
      <c s="35">
        <v>0</v>
      </c>
      <c s="36">
        <f>ROUND(ROUND(H125,2)*ROUND(G125,3),2)</f>
      </c>
      <c s="33" t="s">
        <v>56</v>
      </c>
      <c r="O125">
        <f>(I125*21)/100</f>
      </c>
      <c t="s">
        <v>26</v>
      </c>
    </row>
    <row r="126" spans="1:5" ht="89.25">
      <c r="A126" s="37" t="s">
        <v>57</v>
      </c>
      <c r="E126" s="38" t="s">
        <v>863</v>
      </c>
    </row>
    <row r="127" spans="1:5" ht="12.75">
      <c r="A127" s="39" t="s">
        <v>59</v>
      </c>
      <c r="E127" s="40" t="s">
        <v>864</v>
      </c>
    </row>
    <row r="128" spans="1:5" ht="178.5">
      <c r="A128" t="s">
        <v>61</v>
      </c>
      <c r="E128" s="38" t="s">
        <v>860</v>
      </c>
    </row>
    <row r="129" spans="1:16" ht="25.5">
      <c r="A129" s="26" t="s">
        <v>51</v>
      </c>
      <c s="31" t="s">
        <v>355</v>
      </c>
      <c s="31" t="s">
        <v>865</v>
      </c>
      <c s="26" t="s">
        <v>53</v>
      </c>
      <c s="32" t="s">
        <v>866</v>
      </c>
      <c s="33" t="s">
        <v>66</v>
      </c>
      <c s="34">
        <v>21.9</v>
      </c>
      <c s="35">
        <v>0</v>
      </c>
      <c s="36">
        <f>ROUND(ROUND(H129,2)*ROUND(G129,3),2)</f>
      </c>
      <c s="33" t="s">
        <v>56</v>
      </c>
      <c r="O129">
        <f>(I129*21)/100</f>
      </c>
      <c t="s">
        <v>26</v>
      </c>
    </row>
    <row r="130" spans="1:5" ht="76.5">
      <c r="A130" s="37" t="s">
        <v>57</v>
      </c>
      <c r="E130" s="38" t="s">
        <v>867</v>
      </c>
    </row>
    <row r="131" spans="1:5" ht="12.75">
      <c r="A131" s="39" t="s">
        <v>59</v>
      </c>
      <c r="E131" s="40" t="s">
        <v>868</v>
      </c>
    </row>
    <row r="132" spans="1:5" ht="178.5">
      <c r="A132" t="s">
        <v>61</v>
      </c>
      <c r="E132" s="38" t="s">
        <v>869</v>
      </c>
    </row>
    <row r="133" spans="1:18" ht="12.75" customHeight="1">
      <c r="A133" s="6" t="s">
        <v>49</v>
      </c>
      <c s="6"/>
      <c s="42" t="s">
        <v>110</v>
      </c>
      <c s="6"/>
      <c s="29" t="s">
        <v>463</v>
      </c>
      <c s="6"/>
      <c s="6"/>
      <c s="6"/>
      <c s="43">
        <f>0+Q133</f>
      </c>
      <c s="6"/>
      <c r="O133">
        <f>0+R133</f>
      </c>
      <c r="Q133">
        <f>0+I134</f>
      </c>
      <c>
        <f>0+O134</f>
      </c>
    </row>
    <row r="134" spans="1:16" ht="12.75">
      <c r="A134" s="26" t="s">
        <v>51</v>
      </c>
      <c s="31" t="s">
        <v>361</v>
      </c>
      <c s="31" t="s">
        <v>471</v>
      </c>
      <c s="26" t="s">
        <v>93</v>
      </c>
      <c s="32" t="s">
        <v>472</v>
      </c>
      <c s="33" t="s">
        <v>870</v>
      </c>
      <c s="34">
        <v>2</v>
      </c>
      <c s="35">
        <v>0</v>
      </c>
      <c s="36">
        <f>ROUND(ROUND(H134,2)*ROUND(G134,3),2)</f>
      </c>
      <c s="33" t="s">
        <v>56</v>
      </c>
      <c r="O134">
        <f>(I134*21)/100</f>
      </c>
      <c t="s">
        <v>26</v>
      </c>
    </row>
    <row r="135" spans="1:5" ht="382.5">
      <c r="A135" s="37" t="s">
        <v>57</v>
      </c>
      <c r="E135" s="38" t="s">
        <v>871</v>
      </c>
    </row>
    <row r="136" spans="1:5" ht="12.75">
      <c r="A136" s="39" t="s">
        <v>59</v>
      </c>
      <c r="E136" s="40" t="s">
        <v>872</v>
      </c>
    </row>
    <row r="137" spans="1:5" ht="102">
      <c r="A137" t="s">
        <v>61</v>
      </c>
      <c r="E137" s="38" t="s">
        <v>476</v>
      </c>
    </row>
    <row r="138" spans="1:18" ht="12.75" customHeight="1">
      <c r="A138" s="6" t="s">
        <v>49</v>
      </c>
      <c s="6"/>
      <c s="42" t="s">
        <v>117</v>
      </c>
      <c s="6"/>
      <c s="29" t="s">
        <v>200</v>
      </c>
      <c s="6"/>
      <c s="6"/>
      <c s="6"/>
      <c s="43">
        <f>0+Q138</f>
      </c>
      <c s="6"/>
      <c r="O138">
        <f>0+R138</f>
      </c>
      <c r="Q138">
        <f>0+I139</f>
      </c>
      <c>
        <f>0+O139</f>
      </c>
    </row>
    <row r="139" spans="1:16" ht="12.75">
      <c r="A139" s="26" t="s">
        <v>51</v>
      </c>
      <c s="31" t="s">
        <v>367</v>
      </c>
      <c s="31" t="s">
        <v>502</v>
      </c>
      <c s="26" t="s">
        <v>53</v>
      </c>
      <c s="32" t="s">
        <v>503</v>
      </c>
      <c s="33" t="s">
        <v>72</v>
      </c>
      <c s="34">
        <v>2</v>
      </c>
      <c s="35">
        <v>0</v>
      </c>
      <c s="36">
        <f>ROUND(ROUND(H139,2)*ROUND(G139,3),2)</f>
      </c>
      <c s="33" t="s">
        <v>56</v>
      </c>
      <c r="O139">
        <f>(I139*21)/100</f>
      </c>
      <c t="s">
        <v>26</v>
      </c>
    </row>
    <row r="140" spans="1:5" ht="51">
      <c r="A140" s="37" t="s">
        <v>57</v>
      </c>
      <c r="E140" s="38" t="s">
        <v>873</v>
      </c>
    </row>
    <row r="141" spans="1:5" ht="12.75">
      <c r="A141" s="39" t="s">
        <v>59</v>
      </c>
      <c r="E141" s="40" t="s">
        <v>872</v>
      </c>
    </row>
    <row r="142" spans="1:5" ht="63.75">
      <c r="A142" t="s">
        <v>61</v>
      </c>
      <c r="E142" s="38" t="s">
        <v>506</v>
      </c>
    </row>
    <row r="143" spans="1:18" ht="12.75" customHeight="1">
      <c r="A143" s="6" t="s">
        <v>49</v>
      </c>
      <c s="6"/>
      <c s="42" t="s">
        <v>43</v>
      </c>
      <c s="6"/>
      <c s="29" t="s">
        <v>123</v>
      </c>
      <c s="6"/>
      <c s="6"/>
      <c s="6"/>
      <c s="43">
        <f>0+Q143</f>
      </c>
      <c s="6"/>
      <c r="O143">
        <f>0+R143</f>
      </c>
      <c r="Q143">
        <f>0+I144+I148+I152+I156+I160+I164+I168+I172+I176</f>
      </c>
      <c>
        <f>0+O144+O148+O152+O156+O160+O164+O168+O172+O176</f>
      </c>
    </row>
    <row r="144" spans="1:16" ht="12.75">
      <c r="A144" s="26" t="s">
        <v>51</v>
      </c>
      <c s="31" t="s">
        <v>373</v>
      </c>
      <c s="31" t="s">
        <v>874</v>
      </c>
      <c s="26" t="s">
        <v>53</v>
      </c>
      <c s="32" t="s">
        <v>875</v>
      </c>
      <c s="33" t="s">
        <v>126</v>
      </c>
      <c s="34">
        <v>138.2</v>
      </c>
      <c s="35">
        <v>0</v>
      </c>
      <c s="36">
        <f>ROUND(ROUND(H144,2)*ROUND(G144,3),2)</f>
      </c>
      <c s="33" t="s">
        <v>56</v>
      </c>
      <c r="O144">
        <f>(I144*21)/100</f>
      </c>
      <c t="s">
        <v>26</v>
      </c>
    </row>
    <row r="145" spans="1:5" ht="409.5">
      <c r="A145" s="37" t="s">
        <v>57</v>
      </c>
      <c r="E145" s="38" t="s">
        <v>876</v>
      </c>
    </row>
    <row r="146" spans="1:5" ht="12.75">
      <c r="A146" s="39" t="s">
        <v>59</v>
      </c>
      <c r="E146" s="40" t="s">
        <v>877</v>
      </c>
    </row>
    <row r="147" spans="1:5" ht="89.25">
      <c r="A147" t="s">
        <v>61</v>
      </c>
      <c r="E147" s="38" t="s">
        <v>878</v>
      </c>
    </row>
    <row r="148" spans="1:16" ht="12.75">
      <c r="A148" s="26" t="s">
        <v>51</v>
      </c>
      <c s="31" t="s">
        <v>379</v>
      </c>
      <c s="31" t="s">
        <v>879</v>
      </c>
      <c s="26" t="s">
        <v>53</v>
      </c>
      <c s="32" t="s">
        <v>880</v>
      </c>
      <c s="33" t="s">
        <v>126</v>
      </c>
      <c s="34">
        <v>134</v>
      </c>
      <c s="35">
        <v>0</v>
      </c>
      <c s="36">
        <f>ROUND(ROUND(H148,2)*ROUND(G148,3),2)</f>
      </c>
      <c s="33" t="s">
        <v>56</v>
      </c>
      <c r="O148">
        <f>(I148*21)/100</f>
      </c>
      <c t="s">
        <v>26</v>
      </c>
    </row>
    <row r="149" spans="1:5" ht="165.75">
      <c r="A149" s="37" t="s">
        <v>57</v>
      </c>
      <c r="E149" s="38" t="s">
        <v>881</v>
      </c>
    </row>
    <row r="150" spans="1:5" ht="12.75">
      <c r="A150" s="39" t="s">
        <v>59</v>
      </c>
      <c r="E150" s="40" t="s">
        <v>882</v>
      </c>
    </row>
    <row r="151" spans="1:5" ht="76.5">
      <c r="A151" t="s">
        <v>61</v>
      </c>
      <c r="E151" s="38" t="s">
        <v>512</v>
      </c>
    </row>
    <row r="152" spans="1:16" ht="12.75">
      <c r="A152" s="26" t="s">
        <v>51</v>
      </c>
      <c s="31" t="s">
        <v>383</v>
      </c>
      <c s="31" t="s">
        <v>883</v>
      </c>
      <c s="26" t="s">
        <v>53</v>
      </c>
      <c s="32" t="s">
        <v>884</v>
      </c>
      <c s="33" t="s">
        <v>126</v>
      </c>
      <c s="34">
        <v>44.4</v>
      </c>
      <c s="35">
        <v>0</v>
      </c>
      <c s="36">
        <f>ROUND(ROUND(H152,2)*ROUND(G152,3),2)</f>
      </c>
      <c s="33" t="s">
        <v>56</v>
      </c>
      <c r="O152">
        <f>(I152*21)/100</f>
      </c>
      <c t="s">
        <v>26</v>
      </c>
    </row>
    <row r="153" spans="1:5" ht="242.25">
      <c r="A153" s="37" t="s">
        <v>57</v>
      </c>
      <c r="E153" s="38" t="s">
        <v>885</v>
      </c>
    </row>
    <row r="154" spans="1:5" ht="12.75">
      <c r="A154" s="39" t="s">
        <v>59</v>
      </c>
      <c r="E154" s="40" t="s">
        <v>886</v>
      </c>
    </row>
    <row r="155" spans="1:5" ht="76.5">
      <c r="A155" t="s">
        <v>61</v>
      </c>
      <c r="E155" s="38" t="s">
        <v>512</v>
      </c>
    </row>
    <row r="156" spans="1:16" ht="12.75">
      <c r="A156" s="26" t="s">
        <v>51</v>
      </c>
      <c s="31" t="s">
        <v>389</v>
      </c>
      <c s="31" t="s">
        <v>883</v>
      </c>
      <c s="26" t="s">
        <v>32</v>
      </c>
      <c s="32" t="s">
        <v>884</v>
      </c>
      <c s="33" t="s">
        <v>126</v>
      </c>
      <c s="34">
        <v>184.4</v>
      </c>
      <c s="35">
        <v>0</v>
      </c>
      <c s="36">
        <f>ROUND(ROUND(H156,2)*ROUND(G156,3),2)</f>
      </c>
      <c s="33" t="s">
        <v>56</v>
      </c>
      <c r="O156">
        <f>(I156*21)/100</f>
      </c>
      <c t="s">
        <v>26</v>
      </c>
    </row>
    <row r="157" spans="1:5" ht="242.25">
      <c r="A157" s="37" t="s">
        <v>57</v>
      </c>
      <c r="E157" s="38" t="s">
        <v>887</v>
      </c>
    </row>
    <row r="158" spans="1:5" ht="12.75">
      <c r="A158" s="39" t="s">
        <v>59</v>
      </c>
      <c r="E158" s="40" t="s">
        <v>888</v>
      </c>
    </row>
    <row r="159" spans="1:5" ht="76.5">
      <c r="A159" t="s">
        <v>61</v>
      </c>
      <c r="E159" s="38" t="s">
        <v>512</v>
      </c>
    </row>
    <row r="160" spans="1:16" ht="12.75">
      <c r="A160" s="26" t="s">
        <v>51</v>
      </c>
      <c s="31" t="s">
        <v>395</v>
      </c>
      <c s="31" t="s">
        <v>883</v>
      </c>
      <c s="26" t="s">
        <v>26</v>
      </c>
      <c s="32" t="s">
        <v>884</v>
      </c>
      <c s="33" t="s">
        <v>126</v>
      </c>
      <c s="34">
        <v>35</v>
      </c>
      <c s="35">
        <v>0</v>
      </c>
      <c s="36">
        <f>ROUND(ROUND(H160,2)*ROUND(G160,3),2)</f>
      </c>
      <c s="33" t="s">
        <v>56</v>
      </c>
      <c r="O160">
        <f>(I160*21)/100</f>
      </c>
      <c t="s">
        <v>26</v>
      </c>
    </row>
    <row r="161" spans="1:5" ht="216.75">
      <c r="A161" s="37" t="s">
        <v>57</v>
      </c>
      <c r="E161" s="38" t="s">
        <v>889</v>
      </c>
    </row>
    <row r="162" spans="1:5" ht="12.75">
      <c r="A162" s="39" t="s">
        <v>59</v>
      </c>
      <c r="E162" s="40" t="s">
        <v>890</v>
      </c>
    </row>
    <row r="163" spans="1:5" ht="76.5">
      <c r="A163" t="s">
        <v>61</v>
      </c>
      <c r="E163" s="38" t="s">
        <v>512</v>
      </c>
    </row>
    <row r="164" spans="1:16" ht="12.75">
      <c r="A164" s="26" t="s">
        <v>51</v>
      </c>
      <c s="31" t="s">
        <v>400</v>
      </c>
      <c s="31" t="s">
        <v>891</v>
      </c>
      <c s="26" t="s">
        <v>93</v>
      </c>
      <c s="32" t="s">
        <v>892</v>
      </c>
      <c s="33" t="s">
        <v>72</v>
      </c>
      <c s="34">
        <v>2</v>
      </c>
      <c s="35">
        <v>0</v>
      </c>
      <c s="36">
        <f>ROUND(ROUND(H164,2)*ROUND(G164,3),2)</f>
      </c>
      <c s="33" t="s">
        <v>56</v>
      </c>
      <c r="O164">
        <f>(I164*21)/100</f>
      </c>
      <c t="s">
        <v>26</v>
      </c>
    </row>
    <row r="165" spans="1:5" ht="409.5">
      <c r="A165" s="37" t="s">
        <v>57</v>
      </c>
      <c r="E165" s="38" t="s">
        <v>893</v>
      </c>
    </row>
    <row r="166" spans="1:5" ht="12.75">
      <c r="A166" s="39" t="s">
        <v>59</v>
      </c>
      <c r="E166" s="40" t="s">
        <v>872</v>
      </c>
    </row>
    <row r="167" spans="1:5" ht="102">
      <c r="A167" t="s">
        <v>61</v>
      </c>
      <c r="E167" s="38" t="s">
        <v>894</v>
      </c>
    </row>
    <row r="168" spans="1:16" ht="12.75">
      <c r="A168" s="26" t="s">
        <v>51</v>
      </c>
      <c s="31" t="s">
        <v>406</v>
      </c>
      <c s="31" t="s">
        <v>600</v>
      </c>
      <c s="26" t="s">
        <v>53</v>
      </c>
      <c s="32" t="s">
        <v>601</v>
      </c>
      <c s="33" t="s">
        <v>113</v>
      </c>
      <c s="34">
        <v>0.768</v>
      </c>
      <c s="35">
        <v>0</v>
      </c>
      <c s="36">
        <f>ROUND(ROUND(H168,2)*ROUND(G168,3),2)</f>
      </c>
      <c s="33" t="s">
        <v>56</v>
      </c>
      <c r="O168">
        <f>(I168*21)/100</f>
      </c>
      <c t="s">
        <v>26</v>
      </c>
    </row>
    <row r="169" spans="1:5" ht="76.5">
      <c r="A169" s="37" t="s">
        <v>57</v>
      </c>
      <c r="E169" s="38" t="s">
        <v>895</v>
      </c>
    </row>
    <row r="170" spans="1:5" ht="12.75">
      <c r="A170" s="39" t="s">
        <v>59</v>
      </c>
      <c r="E170" s="40" t="s">
        <v>896</v>
      </c>
    </row>
    <row r="171" spans="1:5" ht="114.75">
      <c r="A171" t="s">
        <v>61</v>
      </c>
      <c r="E171" s="38" t="s">
        <v>604</v>
      </c>
    </row>
    <row r="172" spans="1:16" ht="12.75">
      <c r="A172" s="26" t="s">
        <v>51</v>
      </c>
      <c s="31" t="s">
        <v>412</v>
      </c>
      <c s="31" t="s">
        <v>600</v>
      </c>
      <c s="26" t="s">
        <v>32</v>
      </c>
      <c s="32" t="s">
        <v>601</v>
      </c>
      <c s="33" t="s">
        <v>113</v>
      </c>
      <c s="34">
        <v>67.15</v>
      </c>
      <c s="35">
        <v>0</v>
      </c>
      <c s="36">
        <f>ROUND(ROUND(H172,2)*ROUND(G172,3),2)</f>
      </c>
      <c s="33" t="s">
        <v>56</v>
      </c>
      <c r="O172">
        <f>(I172*21)/100</f>
      </c>
      <c t="s">
        <v>26</v>
      </c>
    </row>
    <row r="173" spans="1:5" ht="76.5">
      <c r="A173" s="37" t="s">
        <v>57</v>
      </c>
      <c r="E173" s="38" t="s">
        <v>897</v>
      </c>
    </row>
    <row r="174" spans="1:5" ht="12.75">
      <c r="A174" s="39" t="s">
        <v>59</v>
      </c>
      <c r="E174" s="40" t="s">
        <v>898</v>
      </c>
    </row>
    <row r="175" spans="1:5" ht="114.75">
      <c r="A175" t="s">
        <v>61</v>
      </c>
      <c r="E175" s="38" t="s">
        <v>604</v>
      </c>
    </row>
    <row r="176" spans="1:16" ht="12.75">
      <c r="A176" s="26" t="s">
        <v>51</v>
      </c>
      <c s="31" t="s">
        <v>417</v>
      </c>
      <c s="31" t="s">
        <v>899</v>
      </c>
      <c s="26" t="s">
        <v>53</v>
      </c>
      <c s="32" t="s">
        <v>900</v>
      </c>
      <c s="33" t="s">
        <v>55</v>
      </c>
      <c s="34">
        <v>0.2</v>
      </c>
      <c s="35">
        <v>0</v>
      </c>
      <c s="36">
        <f>ROUND(ROUND(H176,2)*ROUND(G176,3),2)</f>
      </c>
      <c s="33" t="s">
        <v>56</v>
      </c>
      <c r="O176">
        <f>(I176*21)/100</f>
      </c>
      <c t="s">
        <v>26</v>
      </c>
    </row>
    <row r="177" spans="1:5" ht="76.5">
      <c r="A177" s="37" t="s">
        <v>57</v>
      </c>
      <c r="E177" s="38" t="s">
        <v>901</v>
      </c>
    </row>
    <row r="178" spans="1:5" ht="12.75">
      <c r="A178" s="39" t="s">
        <v>59</v>
      </c>
      <c r="E178" s="40" t="s">
        <v>902</v>
      </c>
    </row>
    <row r="179" spans="1:5" ht="114.75">
      <c r="A179" t="s">
        <v>61</v>
      </c>
      <c r="E179" s="38" t="s">
        <v>610</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9.xml><?xml version="1.0" encoding="utf-8"?>
<worksheet xmlns="http://schemas.openxmlformats.org/spreadsheetml/2006/main" xmlns:r="http://schemas.openxmlformats.org/officeDocument/2006/relationships">
  <sheetPr>
    <pageSetUpPr fitToPage="1"/>
  </sheetPr>
  <dimension ref="A1:R203"/>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0+O8+O25+O42+O51+O56+O61+O194+O199</f>
      </c>
      <c t="s">
        <v>25</v>
      </c>
    </row>
    <row r="3" spans="1:16" ht="15" customHeight="1">
      <c r="A3" t="s">
        <v>11</v>
      </c>
      <c s="12" t="s">
        <v>13</v>
      </c>
      <c s="13" t="s">
        <v>14</v>
      </c>
      <c s="1"/>
      <c s="14" t="s">
        <v>15</v>
      </c>
      <c s="1"/>
      <c s="9"/>
      <c s="8" t="s">
        <v>903</v>
      </c>
      <c s="44">
        <f>0+I8+I25+I42+I51+I56+I61+I194+I199</f>
      </c>
      <c s="10"/>
      <c r="O3" t="s">
        <v>22</v>
      </c>
      <c t="s">
        <v>26</v>
      </c>
    </row>
    <row r="4" spans="1:16" ht="15" customHeight="1">
      <c r="A4" t="s">
        <v>16</v>
      </c>
      <c s="16" t="s">
        <v>21</v>
      </c>
      <c s="17" t="s">
        <v>903</v>
      </c>
      <c s="6"/>
      <c s="18" t="s">
        <v>904</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f>
      </c>
      <c>
        <f>0+O9+O13+O17+O21</f>
      </c>
    </row>
    <row r="9" spans="1:16" ht="25.5">
      <c r="A9" s="26" t="s">
        <v>51</v>
      </c>
      <c s="31" t="s">
        <v>32</v>
      </c>
      <c s="31" t="s">
        <v>86</v>
      </c>
      <c s="26" t="s">
        <v>53</v>
      </c>
      <c s="32" t="s">
        <v>905</v>
      </c>
      <c s="33" t="s">
        <v>55</v>
      </c>
      <c s="34">
        <v>41.3</v>
      </c>
      <c s="35">
        <v>0</v>
      </c>
      <c s="36">
        <f>ROUND(ROUND(H9,2)*ROUND(G9,3),2)</f>
      </c>
      <c s="33" t="s">
        <v>906</v>
      </c>
      <c r="O9">
        <f>(I9*21)/100</f>
      </c>
      <c t="s">
        <v>26</v>
      </c>
    </row>
    <row r="10" spans="1:5" ht="12.75">
      <c r="A10" s="37" t="s">
        <v>57</v>
      </c>
      <c r="E10" s="38" t="s">
        <v>53</v>
      </c>
    </row>
    <row r="11" spans="1:5" ht="12.75">
      <c r="A11" s="39" t="s">
        <v>59</v>
      </c>
      <c r="E11" s="40" t="s">
        <v>907</v>
      </c>
    </row>
    <row r="12" spans="1:5" ht="140.25">
      <c r="A12" t="s">
        <v>61</v>
      </c>
      <c r="E12" s="38" t="s">
        <v>908</v>
      </c>
    </row>
    <row r="13" spans="1:16" ht="25.5">
      <c r="A13" s="26" t="s">
        <v>51</v>
      </c>
      <c s="31" t="s">
        <v>26</v>
      </c>
      <c s="31" t="s">
        <v>233</v>
      </c>
      <c s="26" t="s">
        <v>53</v>
      </c>
      <c s="32" t="s">
        <v>234</v>
      </c>
      <c s="33" t="s">
        <v>55</v>
      </c>
      <c s="34">
        <v>2.6</v>
      </c>
      <c s="35">
        <v>0</v>
      </c>
      <c s="36">
        <f>ROUND(ROUND(H13,2)*ROUND(G13,3),2)</f>
      </c>
      <c s="33" t="s">
        <v>906</v>
      </c>
      <c r="O13">
        <f>(I13*21)/100</f>
      </c>
      <c t="s">
        <v>26</v>
      </c>
    </row>
    <row r="14" spans="1:5" ht="12.75">
      <c r="A14" s="37" t="s">
        <v>57</v>
      </c>
      <c r="E14" s="38" t="s">
        <v>53</v>
      </c>
    </row>
    <row r="15" spans="1:5" ht="12.75">
      <c r="A15" s="39" t="s">
        <v>59</v>
      </c>
      <c r="E15" s="40" t="s">
        <v>907</v>
      </c>
    </row>
    <row r="16" spans="1:5" ht="140.25">
      <c r="A16" t="s">
        <v>61</v>
      </c>
      <c r="E16" s="38" t="s">
        <v>909</v>
      </c>
    </row>
    <row r="17" spans="1:16" ht="25.5">
      <c r="A17" s="26" t="s">
        <v>51</v>
      </c>
      <c s="31" t="s">
        <v>25</v>
      </c>
      <c s="31" t="s">
        <v>910</v>
      </c>
      <c s="26" t="s">
        <v>53</v>
      </c>
      <c s="32" t="s">
        <v>911</v>
      </c>
      <c s="33" t="s">
        <v>55</v>
      </c>
      <c s="34">
        <v>14.3</v>
      </c>
      <c s="35">
        <v>0</v>
      </c>
      <c s="36">
        <f>ROUND(ROUND(H17,2)*ROUND(G17,3),2)</f>
      </c>
      <c s="33" t="s">
        <v>906</v>
      </c>
      <c r="O17">
        <f>(I17*21)/100</f>
      </c>
      <c t="s">
        <v>26</v>
      </c>
    </row>
    <row r="18" spans="1:5" ht="12.75">
      <c r="A18" s="37" t="s">
        <v>57</v>
      </c>
      <c r="E18" s="38" t="s">
        <v>53</v>
      </c>
    </row>
    <row r="19" spans="1:5" ht="12.75">
      <c r="A19" s="39" t="s">
        <v>59</v>
      </c>
      <c r="E19" s="40" t="s">
        <v>907</v>
      </c>
    </row>
    <row r="20" spans="1:5" ht="140.25">
      <c r="A20" t="s">
        <v>61</v>
      </c>
      <c r="E20" s="38" t="s">
        <v>909</v>
      </c>
    </row>
    <row r="21" spans="1:16" ht="25.5">
      <c r="A21" s="26" t="s">
        <v>51</v>
      </c>
      <c s="31" t="s">
        <v>36</v>
      </c>
      <c s="31" t="s">
        <v>912</v>
      </c>
      <c s="26" t="s">
        <v>53</v>
      </c>
      <c s="32" t="s">
        <v>913</v>
      </c>
      <c s="33" t="s">
        <v>55</v>
      </c>
      <c s="34">
        <v>0.5</v>
      </c>
      <c s="35">
        <v>0</v>
      </c>
      <c s="36">
        <f>ROUND(ROUND(H21,2)*ROUND(G21,3),2)</f>
      </c>
      <c s="33" t="s">
        <v>906</v>
      </c>
      <c r="O21">
        <f>(I21*21)/100</f>
      </c>
      <c t="s">
        <v>26</v>
      </c>
    </row>
    <row r="22" spans="1:5" ht="12.75">
      <c r="A22" s="37" t="s">
        <v>57</v>
      </c>
      <c r="E22" s="38" t="s">
        <v>53</v>
      </c>
    </row>
    <row r="23" spans="1:5" ht="12.75">
      <c r="A23" s="39" t="s">
        <v>59</v>
      </c>
      <c r="E23" s="40" t="s">
        <v>907</v>
      </c>
    </row>
    <row r="24" spans="1:5" ht="140.25">
      <c r="A24" t="s">
        <v>61</v>
      </c>
      <c r="E24" s="38" t="s">
        <v>909</v>
      </c>
    </row>
    <row r="25" spans="1:18" ht="12.75" customHeight="1">
      <c r="A25" s="6" t="s">
        <v>49</v>
      </c>
      <c s="6"/>
      <c s="42" t="s">
        <v>32</v>
      </c>
      <c s="6"/>
      <c s="29" t="s">
        <v>63</v>
      </c>
      <c s="6"/>
      <c s="6"/>
      <c s="6"/>
      <c s="43">
        <f>0+Q25</f>
      </c>
      <c s="6"/>
      <c r="O25">
        <f>0+R25</f>
      </c>
      <c r="Q25">
        <f>0+I26+I30+I34+I38</f>
      </c>
      <c>
        <f>0+O26+O30+O34+O38</f>
      </c>
    </row>
    <row r="26" spans="1:16" ht="12.75">
      <c r="A26" s="26" t="s">
        <v>51</v>
      </c>
      <c s="31" t="s">
        <v>38</v>
      </c>
      <c s="31" t="s">
        <v>914</v>
      </c>
      <c s="26" t="s">
        <v>53</v>
      </c>
      <c s="32" t="s">
        <v>915</v>
      </c>
      <c s="33" t="s">
        <v>66</v>
      </c>
      <c s="34">
        <v>236</v>
      </c>
      <c s="35">
        <v>0</v>
      </c>
      <c s="36">
        <f>ROUND(ROUND(H26,2)*ROUND(G26,3),2)</f>
      </c>
      <c s="33" t="s">
        <v>906</v>
      </c>
      <c r="O26">
        <f>(I26*21)/100</f>
      </c>
      <c t="s">
        <v>26</v>
      </c>
    </row>
    <row r="27" spans="1:5" ht="12.75">
      <c r="A27" s="37" t="s">
        <v>57</v>
      </c>
      <c r="E27" s="38" t="s">
        <v>53</v>
      </c>
    </row>
    <row r="28" spans="1:5" ht="12.75">
      <c r="A28" s="39" t="s">
        <v>59</v>
      </c>
      <c r="E28" s="40" t="s">
        <v>907</v>
      </c>
    </row>
    <row r="29" spans="1:5" ht="12.75">
      <c r="A29" t="s">
        <v>61</v>
      </c>
      <c r="E29" s="38" t="s">
        <v>916</v>
      </c>
    </row>
    <row r="30" spans="1:16" ht="25.5">
      <c r="A30" s="26" t="s">
        <v>51</v>
      </c>
      <c s="31" t="s">
        <v>40</v>
      </c>
      <c s="31" t="s">
        <v>917</v>
      </c>
      <c s="26" t="s">
        <v>53</v>
      </c>
      <c s="32" t="s">
        <v>918</v>
      </c>
      <c s="33" t="s">
        <v>113</v>
      </c>
      <c s="34">
        <v>9</v>
      </c>
      <c s="35">
        <v>0</v>
      </c>
      <c s="36">
        <f>ROUND(ROUND(H30,2)*ROUND(G30,3),2)</f>
      </c>
      <c s="33" t="s">
        <v>906</v>
      </c>
      <c r="O30">
        <f>(I30*21)/100</f>
      </c>
      <c t="s">
        <v>26</v>
      </c>
    </row>
    <row r="31" spans="1:5" ht="12.75">
      <c r="A31" s="37" t="s">
        <v>57</v>
      </c>
      <c r="E31" s="38" t="s">
        <v>53</v>
      </c>
    </row>
    <row r="32" spans="1:5" ht="12.75">
      <c r="A32" s="39" t="s">
        <v>59</v>
      </c>
      <c r="E32" s="40" t="s">
        <v>907</v>
      </c>
    </row>
    <row r="33" spans="1:5" ht="63.75">
      <c r="A33" t="s">
        <v>61</v>
      </c>
      <c r="E33" s="38" t="s">
        <v>919</v>
      </c>
    </row>
    <row r="34" spans="1:16" ht="12.75">
      <c r="A34" s="26" t="s">
        <v>51</v>
      </c>
      <c s="31" t="s">
        <v>110</v>
      </c>
      <c s="31" t="s">
        <v>920</v>
      </c>
      <c s="26" t="s">
        <v>53</v>
      </c>
      <c s="32" t="s">
        <v>921</v>
      </c>
      <c s="33" t="s">
        <v>113</v>
      </c>
      <c s="34">
        <v>59</v>
      </c>
      <c s="35">
        <v>0</v>
      </c>
      <c s="36">
        <f>ROUND(ROUND(H34,2)*ROUND(G34,3),2)</f>
      </c>
      <c s="33" t="s">
        <v>906</v>
      </c>
      <c r="O34">
        <f>(I34*21)/100</f>
      </c>
      <c t="s">
        <v>26</v>
      </c>
    </row>
    <row r="35" spans="1:5" ht="12.75">
      <c r="A35" s="37" t="s">
        <v>57</v>
      </c>
      <c r="E35" s="38" t="s">
        <v>53</v>
      </c>
    </row>
    <row r="36" spans="1:5" ht="12.75">
      <c r="A36" s="39" t="s">
        <v>59</v>
      </c>
      <c r="E36" s="40" t="s">
        <v>907</v>
      </c>
    </row>
    <row r="37" spans="1:5" ht="229.5">
      <c r="A37" t="s">
        <v>61</v>
      </c>
      <c r="E37" s="38" t="s">
        <v>922</v>
      </c>
    </row>
    <row r="38" spans="1:16" ht="12.75">
      <c r="A38" s="26" t="s">
        <v>51</v>
      </c>
      <c s="31" t="s">
        <v>117</v>
      </c>
      <c s="31" t="s">
        <v>923</v>
      </c>
      <c s="26" t="s">
        <v>53</v>
      </c>
      <c s="32" t="s">
        <v>924</v>
      </c>
      <c s="33" t="s">
        <v>66</v>
      </c>
      <c s="34">
        <v>236</v>
      </c>
      <c s="35">
        <v>0</v>
      </c>
      <c s="36">
        <f>ROUND(ROUND(H38,2)*ROUND(G38,3),2)</f>
      </c>
      <c s="33" t="s">
        <v>906</v>
      </c>
      <c r="O38">
        <f>(I38*21)/100</f>
      </c>
      <c t="s">
        <v>26</v>
      </c>
    </row>
    <row r="39" spans="1:5" ht="12.75">
      <c r="A39" s="37" t="s">
        <v>57</v>
      </c>
      <c r="E39" s="38" t="s">
        <v>53</v>
      </c>
    </row>
    <row r="40" spans="1:5" ht="12.75">
      <c r="A40" s="39" t="s">
        <v>59</v>
      </c>
      <c r="E40" s="40" t="s">
        <v>907</v>
      </c>
    </row>
    <row r="41" spans="1:5" ht="38.25">
      <c r="A41" t="s">
        <v>61</v>
      </c>
      <c r="E41" s="38" t="s">
        <v>925</v>
      </c>
    </row>
    <row r="42" spans="1:18" ht="12.75" customHeight="1">
      <c r="A42" s="6" t="s">
        <v>49</v>
      </c>
      <c s="6"/>
      <c s="42" t="s">
        <v>926</v>
      </c>
      <c s="6"/>
      <c s="29" t="s">
        <v>927</v>
      </c>
      <c s="6"/>
      <c s="6"/>
      <c s="6"/>
      <c s="43">
        <f>0+Q42</f>
      </c>
      <c s="6"/>
      <c r="O42">
        <f>0+R42</f>
      </c>
      <c r="Q42">
        <f>0+I43+I47</f>
      </c>
      <c>
        <f>0+O43+O47</f>
      </c>
    </row>
    <row r="43" spans="1:16" ht="12.75">
      <c r="A43" s="26" t="s">
        <v>51</v>
      </c>
      <c s="31" t="s">
        <v>43</v>
      </c>
      <c s="31" t="s">
        <v>928</v>
      </c>
      <c s="26" t="s">
        <v>53</v>
      </c>
      <c s="32" t="s">
        <v>929</v>
      </c>
      <c s="33" t="s">
        <v>113</v>
      </c>
      <c s="34">
        <v>66</v>
      </c>
      <c s="35">
        <v>0</v>
      </c>
      <c s="36">
        <f>ROUND(ROUND(H43,2)*ROUND(G43,3),2)</f>
      </c>
      <c s="33" t="s">
        <v>906</v>
      </c>
      <c r="O43">
        <f>(I43*21)/100</f>
      </c>
      <c t="s">
        <v>26</v>
      </c>
    </row>
    <row r="44" spans="1:5" ht="12.75">
      <c r="A44" s="37" t="s">
        <v>57</v>
      </c>
      <c r="E44" s="38" t="s">
        <v>53</v>
      </c>
    </row>
    <row r="45" spans="1:5" ht="12.75">
      <c r="A45" s="39" t="s">
        <v>59</v>
      </c>
      <c r="E45" s="40" t="s">
        <v>907</v>
      </c>
    </row>
    <row r="46" spans="1:5" ht="318.75">
      <c r="A46" t="s">
        <v>61</v>
      </c>
      <c r="E46" s="38" t="s">
        <v>930</v>
      </c>
    </row>
    <row r="47" spans="1:16" ht="12.75">
      <c r="A47" s="26" t="s">
        <v>51</v>
      </c>
      <c s="31" t="s">
        <v>45</v>
      </c>
      <c s="31" t="s">
        <v>931</v>
      </c>
      <c s="26" t="s">
        <v>53</v>
      </c>
      <c s="32" t="s">
        <v>932</v>
      </c>
      <c s="33" t="s">
        <v>558</v>
      </c>
      <c s="34">
        <v>590</v>
      </c>
      <c s="35">
        <v>0</v>
      </c>
      <c s="36">
        <f>ROUND(ROUND(H47,2)*ROUND(G47,3),2)</f>
      </c>
      <c s="33" t="s">
        <v>906</v>
      </c>
      <c r="O47">
        <f>(I47*21)/100</f>
      </c>
      <c t="s">
        <v>26</v>
      </c>
    </row>
    <row r="48" spans="1:5" ht="12.75">
      <c r="A48" s="37" t="s">
        <v>57</v>
      </c>
      <c r="E48" s="38" t="s">
        <v>53</v>
      </c>
    </row>
    <row r="49" spans="1:5" ht="12.75">
      <c r="A49" s="39" t="s">
        <v>59</v>
      </c>
      <c r="E49" s="40" t="s">
        <v>907</v>
      </c>
    </row>
    <row r="50" spans="1:5" ht="25.5">
      <c r="A50" t="s">
        <v>61</v>
      </c>
      <c r="E50" s="38" t="s">
        <v>933</v>
      </c>
    </row>
    <row r="51" spans="1:18" ht="12.75" customHeight="1">
      <c r="A51" s="6" t="s">
        <v>49</v>
      </c>
      <c s="6"/>
      <c s="42" t="s">
        <v>36</v>
      </c>
      <c s="6"/>
      <c s="29" t="s">
        <v>676</v>
      </c>
      <c s="6"/>
      <c s="6"/>
      <c s="6"/>
      <c s="43">
        <f>0+Q51</f>
      </c>
      <c s="6"/>
      <c r="O51">
        <f>0+R51</f>
      </c>
      <c r="Q51">
        <f>0+I52</f>
      </c>
      <c>
        <f>0+O52</f>
      </c>
    </row>
    <row r="52" spans="1:16" ht="12.75">
      <c r="A52" s="26" t="s">
        <v>51</v>
      </c>
      <c s="31" t="s">
        <v>47</v>
      </c>
      <c s="31" t="s">
        <v>707</v>
      </c>
      <c s="26" t="s">
        <v>53</v>
      </c>
      <c s="32" t="s">
        <v>708</v>
      </c>
      <c s="33" t="s">
        <v>113</v>
      </c>
      <c s="34">
        <v>10</v>
      </c>
      <c s="35">
        <v>0</v>
      </c>
      <c s="36">
        <f>ROUND(ROUND(H52,2)*ROUND(G52,3),2)</f>
      </c>
      <c s="33" t="s">
        <v>906</v>
      </c>
      <c r="O52">
        <f>(I52*21)/100</f>
      </c>
      <c t="s">
        <v>26</v>
      </c>
    </row>
    <row r="53" spans="1:5" ht="12.75">
      <c r="A53" s="37" t="s">
        <v>57</v>
      </c>
      <c r="E53" s="38" t="s">
        <v>53</v>
      </c>
    </row>
    <row r="54" spans="1:5" ht="12.75">
      <c r="A54" s="39" t="s">
        <v>59</v>
      </c>
      <c r="E54" s="40" t="s">
        <v>907</v>
      </c>
    </row>
    <row r="55" spans="1:5" ht="38.25">
      <c r="A55" t="s">
        <v>61</v>
      </c>
      <c r="E55" s="38" t="s">
        <v>934</v>
      </c>
    </row>
    <row r="56" spans="1:18" ht="12.75" customHeight="1">
      <c r="A56" s="6" t="s">
        <v>49</v>
      </c>
      <c s="6"/>
      <c s="42" t="s">
        <v>38</v>
      </c>
      <c s="6"/>
      <c s="29" t="s">
        <v>348</v>
      </c>
      <c s="6"/>
      <c s="6"/>
      <c s="6"/>
      <c s="43">
        <f>0+Q56</f>
      </c>
      <c s="6"/>
      <c r="O56">
        <f>0+R56</f>
      </c>
      <c r="Q56">
        <f>0+I57</f>
      </c>
      <c>
        <f>0+O57</f>
      </c>
    </row>
    <row r="57" spans="1:16" ht="12.75">
      <c r="A57" s="26" t="s">
        <v>51</v>
      </c>
      <c s="31" t="s">
        <v>182</v>
      </c>
      <c s="31" t="s">
        <v>935</v>
      </c>
      <c s="26" t="s">
        <v>53</v>
      </c>
      <c s="32" t="s">
        <v>936</v>
      </c>
      <c s="33" t="s">
        <v>113</v>
      </c>
      <c s="34">
        <v>9</v>
      </c>
      <c s="35">
        <v>0</v>
      </c>
      <c s="36">
        <f>ROUND(ROUND(H57,2)*ROUND(G57,3),2)</f>
      </c>
      <c s="33" t="s">
        <v>906</v>
      </c>
      <c r="O57">
        <f>(I57*21)/100</f>
      </c>
      <c t="s">
        <v>26</v>
      </c>
    </row>
    <row r="58" spans="1:5" ht="12.75">
      <c r="A58" s="37" t="s">
        <v>57</v>
      </c>
      <c r="E58" s="38" t="s">
        <v>53</v>
      </c>
    </row>
    <row r="59" spans="1:5" ht="12.75">
      <c r="A59" s="39" t="s">
        <v>59</v>
      </c>
      <c r="E59" s="40" t="s">
        <v>907</v>
      </c>
    </row>
    <row r="60" spans="1:5" ht="51">
      <c r="A60" t="s">
        <v>61</v>
      </c>
      <c r="E60" s="38" t="s">
        <v>937</v>
      </c>
    </row>
    <row r="61" spans="1:18" ht="12.75" customHeight="1">
      <c r="A61" s="6" t="s">
        <v>49</v>
      </c>
      <c s="6"/>
      <c s="42" t="s">
        <v>110</v>
      </c>
      <c s="6"/>
      <c s="29" t="s">
        <v>463</v>
      </c>
      <c s="6"/>
      <c s="6"/>
      <c s="6"/>
      <c s="43">
        <f>0+Q61</f>
      </c>
      <c s="6"/>
      <c r="O61">
        <f>0+R61</f>
      </c>
      <c r="Q61">
        <f>0+I62+I66+I70+I74+I78+I82+I86+I90+I94+I98+I102+I106+I110+I114+I118+I122+I126+I130+I134+I138+I142+I146+I150+I154+I158+I162+I166+I170+I174+I178+I182+I186+I190</f>
      </c>
      <c>
        <f>0+O62+O66+O70+O74+O78+O82+O86+O90+O94+O98+O102+O106+O110+O114+O118+O122+O126+O130+O134+O138+O142+O146+O150+O154+O158+O162+O166+O170+O174+O178+O182+O186+O190</f>
      </c>
    </row>
    <row r="62" spans="1:16" ht="12.75">
      <c r="A62" s="26" t="s">
        <v>51</v>
      </c>
      <c s="31" t="s">
        <v>188</v>
      </c>
      <c s="31" t="s">
        <v>938</v>
      </c>
      <c s="26" t="s">
        <v>53</v>
      </c>
      <c s="32" t="s">
        <v>939</v>
      </c>
      <c s="33" t="s">
        <v>126</v>
      </c>
      <c s="34">
        <v>470</v>
      </c>
      <c s="35">
        <v>0</v>
      </c>
      <c s="36">
        <f>ROUND(ROUND(H62,2)*ROUND(G62,3),2)</f>
      </c>
      <c s="33" t="s">
        <v>906</v>
      </c>
      <c r="O62">
        <f>(I62*21)/100</f>
      </c>
      <c t="s">
        <v>26</v>
      </c>
    </row>
    <row r="63" spans="1:5" ht="12.75">
      <c r="A63" s="37" t="s">
        <v>57</v>
      </c>
      <c r="E63" s="38" t="s">
        <v>53</v>
      </c>
    </row>
    <row r="64" spans="1:5" ht="12.75">
      <c r="A64" s="39" t="s">
        <v>59</v>
      </c>
      <c r="E64" s="40" t="s">
        <v>907</v>
      </c>
    </row>
    <row r="65" spans="1:5" ht="76.5">
      <c r="A65" t="s">
        <v>61</v>
      </c>
      <c r="E65" s="38" t="s">
        <v>940</v>
      </c>
    </row>
    <row r="66" spans="1:16" ht="12.75">
      <c r="A66" s="26" t="s">
        <v>51</v>
      </c>
      <c s="31" t="s">
        <v>194</v>
      </c>
      <c s="31" t="s">
        <v>941</v>
      </c>
      <c s="26" t="s">
        <v>53</v>
      </c>
      <c s="32" t="s">
        <v>942</v>
      </c>
      <c s="33" t="s">
        <v>126</v>
      </c>
      <c s="34">
        <v>236</v>
      </c>
      <c s="35">
        <v>0</v>
      </c>
      <c s="36">
        <f>ROUND(ROUND(H66,2)*ROUND(G66,3),2)</f>
      </c>
      <c s="33" t="s">
        <v>906</v>
      </c>
      <c r="O66">
        <f>(I66*21)/100</f>
      </c>
      <c t="s">
        <v>26</v>
      </c>
    </row>
    <row r="67" spans="1:5" ht="12.75">
      <c r="A67" s="37" t="s">
        <v>57</v>
      </c>
      <c r="E67" s="38" t="s">
        <v>53</v>
      </c>
    </row>
    <row r="68" spans="1:5" ht="12.75">
      <c r="A68" s="39" t="s">
        <v>59</v>
      </c>
      <c r="E68" s="40" t="s">
        <v>907</v>
      </c>
    </row>
    <row r="69" spans="1:5" ht="76.5">
      <c r="A69" t="s">
        <v>61</v>
      </c>
      <c r="E69" s="38" t="s">
        <v>940</v>
      </c>
    </row>
    <row r="70" spans="1:16" ht="25.5">
      <c r="A70" s="26" t="s">
        <v>51</v>
      </c>
      <c s="31" t="s">
        <v>201</v>
      </c>
      <c s="31" t="s">
        <v>943</v>
      </c>
      <c s="26" t="s">
        <v>53</v>
      </c>
      <c s="32" t="s">
        <v>944</v>
      </c>
      <c s="33" t="s">
        <v>126</v>
      </c>
      <c s="34">
        <v>690</v>
      </c>
      <c s="35">
        <v>0</v>
      </c>
      <c s="36">
        <f>ROUND(ROUND(H70,2)*ROUND(G70,3),2)</f>
      </c>
      <c s="33" t="s">
        <v>906</v>
      </c>
      <c r="O70">
        <f>(I70*21)/100</f>
      </c>
      <c t="s">
        <v>26</v>
      </c>
    </row>
    <row r="71" spans="1:5" ht="12.75">
      <c r="A71" s="37" t="s">
        <v>57</v>
      </c>
      <c r="E71" s="38" t="s">
        <v>53</v>
      </c>
    </row>
    <row r="72" spans="1:5" ht="12.75">
      <c r="A72" s="39" t="s">
        <v>59</v>
      </c>
      <c r="E72" s="40" t="s">
        <v>907</v>
      </c>
    </row>
    <row r="73" spans="1:5" ht="127.5">
      <c r="A73" t="s">
        <v>61</v>
      </c>
      <c r="E73" s="38" t="s">
        <v>945</v>
      </c>
    </row>
    <row r="74" spans="1:16" ht="25.5">
      <c r="A74" s="26" t="s">
        <v>51</v>
      </c>
      <c s="31" t="s">
        <v>281</v>
      </c>
      <c s="31" t="s">
        <v>946</v>
      </c>
      <c s="26" t="s">
        <v>53</v>
      </c>
      <c s="32" t="s">
        <v>947</v>
      </c>
      <c s="33" t="s">
        <v>72</v>
      </c>
      <c s="34">
        <v>10</v>
      </c>
      <c s="35">
        <v>0</v>
      </c>
      <c s="36">
        <f>ROUND(ROUND(H74,2)*ROUND(G74,3),2)</f>
      </c>
      <c s="33" t="s">
        <v>906</v>
      </c>
      <c r="O74">
        <f>(I74*21)/100</f>
      </c>
      <c t="s">
        <v>26</v>
      </c>
    </row>
    <row r="75" spans="1:5" ht="12.75">
      <c r="A75" s="37" t="s">
        <v>57</v>
      </c>
      <c r="E75" s="38" t="s">
        <v>53</v>
      </c>
    </row>
    <row r="76" spans="1:5" ht="12.75">
      <c r="A76" s="39" t="s">
        <v>59</v>
      </c>
      <c r="E76" s="40" t="s">
        <v>907</v>
      </c>
    </row>
    <row r="77" spans="1:5" ht="102">
      <c r="A77" t="s">
        <v>61</v>
      </c>
      <c r="E77" s="38" t="s">
        <v>948</v>
      </c>
    </row>
    <row r="78" spans="1:16" ht="12.75">
      <c r="A78" s="26" t="s">
        <v>51</v>
      </c>
      <c s="31" t="s">
        <v>287</v>
      </c>
      <c s="31" t="s">
        <v>949</v>
      </c>
      <c s="26" t="s">
        <v>53</v>
      </c>
      <c s="32" t="s">
        <v>950</v>
      </c>
      <c s="33" t="s">
        <v>72</v>
      </c>
      <c s="34">
        <v>3</v>
      </c>
      <c s="35">
        <v>0</v>
      </c>
      <c s="36">
        <f>ROUND(ROUND(H78,2)*ROUND(G78,3),2)</f>
      </c>
      <c s="33" t="s">
        <v>906</v>
      </c>
      <c r="O78">
        <f>(I78*21)/100</f>
      </c>
      <c t="s">
        <v>26</v>
      </c>
    </row>
    <row r="79" spans="1:5" ht="12.75">
      <c r="A79" s="37" t="s">
        <v>57</v>
      </c>
      <c r="E79" s="38" t="s">
        <v>53</v>
      </c>
    </row>
    <row r="80" spans="1:5" ht="12.75">
      <c r="A80" s="39" t="s">
        <v>59</v>
      </c>
      <c r="E80" s="40" t="s">
        <v>907</v>
      </c>
    </row>
    <row r="81" spans="1:5" ht="89.25">
      <c r="A81" t="s">
        <v>61</v>
      </c>
      <c r="E81" s="38" t="s">
        <v>951</v>
      </c>
    </row>
    <row r="82" spans="1:16" ht="12.75">
      <c r="A82" s="26" t="s">
        <v>51</v>
      </c>
      <c s="31" t="s">
        <v>294</v>
      </c>
      <c s="31" t="s">
        <v>952</v>
      </c>
      <c s="26" t="s">
        <v>53</v>
      </c>
      <c s="32" t="s">
        <v>953</v>
      </c>
      <c s="33" t="s">
        <v>126</v>
      </c>
      <c s="34">
        <v>50</v>
      </c>
      <c s="35">
        <v>0</v>
      </c>
      <c s="36">
        <f>ROUND(ROUND(H82,2)*ROUND(G82,3),2)</f>
      </c>
      <c s="33" t="s">
        <v>906</v>
      </c>
      <c r="O82">
        <f>(I82*21)/100</f>
      </c>
      <c t="s">
        <v>26</v>
      </c>
    </row>
    <row r="83" spans="1:5" ht="12.75">
      <c r="A83" s="37" t="s">
        <v>57</v>
      </c>
      <c r="E83" s="38" t="s">
        <v>53</v>
      </c>
    </row>
    <row r="84" spans="1:5" ht="12.75">
      <c r="A84" s="39" t="s">
        <v>59</v>
      </c>
      <c r="E84" s="40" t="s">
        <v>907</v>
      </c>
    </row>
    <row r="85" spans="1:5" ht="89.25">
      <c r="A85" t="s">
        <v>61</v>
      </c>
      <c r="E85" s="38" t="s">
        <v>954</v>
      </c>
    </row>
    <row r="86" spans="1:16" ht="12.75">
      <c r="A86" s="26" t="s">
        <v>51</v>
      </c>
      <c s="31" t="s">
        <v>299</v>
      </c>
      <c s="31" t="s">
        <v>955</v>
      </c>
      <c s="26" t="s">
        <v>53</v>
      </c>
      <c s="32" t="s">
        <v>956</v>
      </c>
      <c s="33" t="s">
        <v>126</v>
      </c>
      <c s="34">
        <v>60</v>
      </c>
      <c s="35">
        <v>0</v>
      </c>
      <c s="36">
        <f>ROUND(ROUND(H86,2)*ROUND(G86,3),2)</f>
      </c>
      <c s="33" t="s">
        <v>906</v>
      </c>
      <c r="O86">
        <f>(I86*21)/100</f>
      </c>
      <c t="s">
        <v>26</v>
      </c>
    </row>
    <row r="87" spans="1:5" ht="12.75">
      <c r="A87" s="37" t="s">
        <v>57</v>
      </c>
      <c r="E87" s="38" t="s">
        <v>53</v>
      </c>
    </row>
    <row r="88" spans="1:5" ht="12.75">
      <c r="A88" s="39" t="s">
        <v>59</v>
      </c>
      <c r="E88" s="40" t="s">
        <v>907</v>
      </c>
    </row>
    <row r="89" spans="1:5" ht="89.25">
      <c r="A89" t="s">
        <v>61</v>
      </c>
      <c r="E89" s="38" t="s">
        <v>954</v>
      </c>
    </row>
    <row r="90" spans="1:16" ht="12.75">
      <c r="A90" s="26" t="s">
        <v>51</v>
      </c>
      <c s="31" t="s">
        <v>305</v>
      </c>
      <c s="31" t="s">
        <v>957</v>
      </c>
      <c s="26" t="s">
        <v>53</v>
      </c>
      <c s="32" t="s">
        <v>958</v>
      </c>
      <c s="33" t="s">
        <v>126</v>
      </c>
      <c s="34">
        <v>620</v>
      </c>
      <c s="35">
        <v>0</v>
      </c>
      <c s="36">
        <f>ROUND(ROUND(H90,2)*ROUND(G90,3),2)</f>
      </c>
      <c s="33" t="s">
        <v>906</v>
      </c>
      <c r="O90">
        <f>(I90*21)/100</f>
      </c>
      <c t="s">
        <v>26</v>
      </c>
    </row>
    <row r="91" spans="1:5" ht="12.75">
      <c r="A91" s="37" t="s">
        <v>57</v>
      </c>
      <c r="E91" s="38" t="s">
        <v>53</v>
      </c>
    </row>
    <row r="92" spans="1:5" ht="12.75">
      <c r="A92" s="39" t="s">
        <v>59</v>
      </c>
      <c r="E92" s="40" t="s">
        <v>907</v>
      </c>
    </row>
    <row r="93" spans="1:5" ht="89.25">
      <c r="A93" t="s">
        <v>61</v>
      </c>
      <c r="E93" s="38" t="s">
        <v>954</v>
      </c>
    </row>
    <row r="94" spans="1:16" ht="25.5">
      <c r="A94" s="26" t="s">
        <v>51</v>
      </c>
      <c s="31" t="s">
        <v>310</v>
      </c>
      <c s="31" t="s">
        <v>959</v>
      </c>
      <c s="26" t="s">
        <v>53</v>
      </c>
      <c s="32" t="s">
        <v>960</v>
      </c>
      <c s="33" t="s">
        <v>72</v>
      </c>
      <c s="34">
        <v>12</v>
      </c>
      <c s="35">
        <v>0</v>
      </c>
      <c s="36">
        <f>ROUND(ROUND(H94,2)*ROUND(G94,3),2)</f>
      </c>
      <c s="33" t="s">
        <v>906</v>
      </c>
      <c r="O94">
        <f>(I94*21)/100</f>
      </c>
      <c t="s">
        <v>26</v>
      </c>
    </row>
    <row r="95" spans="1:5" ht="12.75">
      <c r="A95" s="37" t="s">
        <v>57</v>
      </c>
      <c r="E95" s="38" t="s">
        <v>53</v>
      </c>
    </row>
    <row r="96" spans="1:5" ht="12.75">
      <c r="A96" s="39" t="s">
        <v>59</v>
      </c>
      <c r="E96" s="40" t="s">
        <v>907</v>
      </c>
    </row>
    <row r="97" spans="1:5" ht="51">
      <c r="A97" t="s">
        <v>61</v>
      </c>
      <c r="E97" s="38" t="s">
        <v>961</v>
      </c>
    </row>
    <row r="98" spans="1:16" ht="25.5">
      <c r="A98" s="26" t="s">
        <v>51</v>
      </c>
      <c s="31" t="s">
        <v>313</v>
      </c>
      <c s="31" t="s">
        <v>962</v>
      </c>
      <c s="26" t="s">
        <v>53</v>
      </c>
      <c s="32" t="s">
        <v>963</v>
      </c>
      <c s="33" t="s">
        <v>72</v>
      </c>
      <c s="34">
        <v>8</v>
      </c>
      <c s="35">
        <v>0</v>
      </c>
      <c s="36">
        <f>ROUND(ROUND(H98,2)*ROUND(G98,3),2)</f>
      </c>
      <c s="33" t="s">
        <v>906</v>
      </c>
      <c r="O98">
        <f>(I98*21)/100</f>
      </c>
      <c t="s">
        <v>26</v>
      </c>
    </row>
    <row r="99" spans="1:5" ht="12.75">
      <c r="A99" s="37" t="s">
        <v>57</v>
      </c>
      <c r="E99" s="38" t="s">
        <v>53</v>
      </c>
    </row>
    <row r="100" spans="1:5" ht="12.75">
      <c r="A100" s="39" t="s">
        <v>59</v>
      </c>
      <c r="E100" s="40" t="s">
        <v>907</v>
      </c>
    </row>
    <row r="101" spans="1:5" ht="102">
      <c r="A101" t="s">
        <v>61</v>
      </c>
      <c r="E101" s="38" t="s">
        <v>964</v>
      </c>
    </row>
    <row r="102" spans="1:16" ht="25.5">
      <c r="A102" s="26" t="s">
        <v>51</v>
      </c>
      <c s="31" t="s">
        <v>319</v>
      </c>
      <c s="31" t="s">
        <v>965</v>
      </c>
      <c s="26" t="s">
        <v>53</v>
      </c>
      <c s="32" t="s">
        <v>966</v>
      </c>
      <c s="33" t="s">
        <v>72</v>
      </c>
      <c s="34">
        <v>12</v>
      </c>
      <c s="35">
        <v>0</v>
      </c>
      <c s="36">
        <f>ROUND(ROUND(H102,2)*ROUND(G102,3),2)</f>
      </c>
      <c s="33" t="s">
        <v>906</v>
      </c>
      <c r="O102">
        <f>(I102*21)/100</f>
      </c>
      <c t="s">
        <v>26</v>
      </c>
    </row>
    <row r="103" spans="1:5" ht="12.75">
      <c r="A103" s="37" t="s">
        <v>57</v>
      </c>
      <c r="E103" s="38" t="s">
        <v>53</v>
      </c>
    </row>
    <row r="104" spans="1:5" ht="12.75">
      <c r="A104" s="39" t="s">
        <v>59</v>
      </c>
      <c r="E104" s="40" t="s">
        <v>907</v>
      </c>
    </row>
    <row r="105" spans="1:5" ht="102">
      <c r="A105" t="s">
        <v>61</v>
      </c>
      <c r="E105" s="38" t="s">
        <v>964</v>
      </c>
    </row>
    <row r="106" spans="1:16" ht="25.5">
      <c r="A106" s="26" t="s">
        <v>51</v>
      </c>
      <c s="31" t="s">
        <v>322</v>
      </c>
      <c s="31" t="s">
        <v>967</v>
      </c>
      <c s="26" t="s">
        <v>53</v>
      </c>
      <c s="32" t="s">
        <v>968</v>
      </c>
      <c s="33" t="s">
        <v>72</v>
      </c>
      <c s="34">
        <v>216</v>
      </c>
      <c s="35">
        <v>0</v>
      </c>
      <c s="36">
        <f>ROUND(ROUND(H106,2)*ROUND(G106,3),2)</f>
      </c>
      <c s="33" t="s">
        <v>906</v>
      </c>
      <c r="O106">
        <f>(I106*21)/100</f>
      </c>
      <c t="s">
        <v>26</v>
      </c>
    </row>
    <row r="107" spans="1:5" ht="12.75">
      <c r="A107" s="37" t="s">
        <v>57</v>
      </c>
      <c r="E107" s="38" t="s">
        <v>53</v>
      </c>
    </row>
    <row r="108" spans="1:5" ht="12.75">
      <c r="A108" s="39" t="s">
        <v>59</v>
      </c>
      <c r="E108" s="40" t="s">
        <v>907</v>
      </c>
    </row>
    <row r="109" spans="1:5" ht="102">
      <c r="A109" t="s">
        <v>61</v>
      </c>
      <c r="E109" s="38" t="s">
        <v>964</v>
      </c>
    </row>
    <row r="110" spans="1:16" ht="12.75">
      <c r="A110" s="26" t="s">
        <v>51</v>
      </c>
      <c s="31" t="s">
        <v>325</v>
      </c>
      <c s="31" t="s">
        <v>969</v>
      </c>
      <c s="26" t="s">
        <v>53</v>
      </c>
      <c s="32" t="s">
        <v>970</v>
      </c>
      <c s="33" t="s">
        <v>126</v>
      </c>
      <c s="34">
        <v>1665</v>
      </c>
      <c s="35">
        <v>0</v>
      </c>
      <c s="36">
        <f>ROUND(ROUND(H110,2)*ROUND(G110,3),2)</f>
      </c>
      <c s="33" t="s">
        <v>906</v>
      </c>
      <c r="O110">
        <f>(I110*21)/100</f>
      </c>
      <c t="s">
        <v>26</v>
      </c>
    </row>
    <row r="111" spans="1:5" ht="12.75">
      <c r="A111" s="37" t="s">
        <v>57</v>
      </c>
      <c r="E111" s="38" t="s">
        <v>53</v>
      </c>
    </row>
    <row r="112" spans="1:5" ht="12.75">
      <c r="A112" s="39" t="s">
        <v>59</v>
      </c>
      <c r="E112" s="40" t="s">
        <v>907</v>
      </c>
    </row>
    <row r="113" spans="1:5" ht="76.5">
      <c r="A113" t="s">
        <v>61</v>
      </c>
      <c r="E113" s="38" t="s">
        <v>971</v>
      </c>
    </row>
    <row r="114" spans="1:16" ht="12.75">
      <c r="A114" s="26" t="s">
        <v>51</v>
      </c>
      <c s="31" t="s">
        <v>331</v>
      </c>
      <c s="31" t="s">
        <v>972</v>
      </c>
      <c s="26" t="s">
        <v>53</v>
      </c>
      <c s="32" t="s">
        <v>973</v>
      </c>
      <c s="33" t="s">
        <v>72</v>
      </c>
      <c s="34">
        <v>248</v>
      </c>
      <c s="35">
        <v>0</v>
      </c>
      <c s="36">
        <f>ROUND(ROUND(H114,2)*ROUND(G114,3),2)</f>
      </c>
      <c s="33" t="s">
        <v>906</v>
      </c>
      <c r="O114">
        <f>(I114*21)/100</f>
      </c>
      <c t="s">
        <v>26</v>
      </c>
    </row>
    <row r="115" spans="1:5" ht="12.75">
      <c r="A115" s="37" t="s">
        <v>57</v>
      </c>
      <c r="E115" s="38" t="s">
        <v>53</v>
      </c>
    </row>
    <row r="116" spans="1:5" ht="12.75">
      <c r="A116" s="39" t="s">
        <v>59</v>
      </c>
      <c r="E116" s="40" t="s">
        <v>907</v>
      </c>
    </row>
    <row r="117" spans="1:5" ht="89.25">
      <c r="A117" t="s">
        <v>61</v>
      </c>
      <c r="E117" s="38" t="s">
        <v>974</v>
      </c>
    </row>
    <row r="118" spans="1:16" ht="12.75">
      <c r="A118" s="26" t="s">
        <v>51</v>
      </c>
      <c s="31" t="s">
        <v>337</v>
      </c>
      <c s="31" t="s">
        <v>975</v>
      </c>
      <c s="26" t="s">
        <v>53</v>
      </c>
      <c s="32" t="s">
        <v>976</v>
      </c>
      <c s="33" t="s">
        <v>290</v>
      </c>
      <c s="34">
        <v>15</v>
      </c>
      <c s="35">
        <v>0</v>
      </c>
      <c s="36">
        <f>ROUND(ROUND(H118,2)*ROUND(G118,3),2)</f>
      </c>
      <c s="33" t="s">
        <v>906</v>
      </c>
      <c r="O118">
        <f>(I118*21)/100</f>
      </c>
      <c t="s">
        <v>26</v>
      </c>
    </row>
    <row r="119" spans="1:5" ht="12.75">
      <c r="A119" s="37" t="s">
        <v>57</v>
      </c>
      <c r="E119" s="38" t="s">
        <v>53</v>
      </c>
    </row>
    <row r="120" spans="1:5" ht="12.75">
      <c r="A120" s="39" t="s">
        <v>59</v>
      </c>
      <c r="E120" s="40" t="s">
        <v>907</v>
      </c>
    </row>
    <row r="121" spans="1:5" ht="127.5">
      <c r="A121" t="s">
        <v>61</v>
      </c>
      <c r="E121" s="38" t="s">
        <v>977</v>
      </c>
    </row>
    <row r="122" spans="1:16" ht="25.5">
      <c r="A122" s="26" t="s">
        <v>51</v>
      </c>
      <c s="31" t="s">
        <v>343</v>
      </c>
      <c s="31" t="s">
        <v>978</v>
      </c>
      <c s="26" t="s">
        <v>53</v>
      </c>
      <c s="32" t="s">
        <v>979</v>
      </c>
      <c s="33" t="s">
        <v>72</v>
      </c>
      <c s="34">
        <v>1</v>
      </c>
      <c s="35">
        <v>0</v>
      </c>
      <c s="36">
        <f>ROUND(ROUND(H122,2)*ROUND(G122,3),2)</f>
      </c>
      <c s="33" t="s">
        <v>906</v>
      </c>
      <c r="O122">
        <f>(I122*21)/100</f>
      </c>
      <c t="s">
        <v>26</v>
      </c>
    </row>
    <row r="123" spans="1:5" ht="12.75">
      <c r="A123" s="37" t="s">
        <v>57</v>
      </c>
      <c r="E123" s="38" t="s">
        <v>53</v>
      </c>
    </row>
    <row r="124" spans="1:5" ht="12.75">
      <c r="A124" s="39" t="s">
        <v>59</v>
      </c>
      <c r="E124" s="40" t="s">
        <v>907</v>
      </c>
    </row>
    <row r="125" spans="1:5" ht="127.5">
      <c r="A125" t="s">
        <v>61</v>
      </c>
      <c r="E125" s="38" t="s">
        <v>980</v>
      </c>
    </row>
    <row r="126" spans="1:16" ht="25.5">
      <c r="A126" s="26" t="s">
        <v>51</v>
      </c>
      <c s="31" t="s">
        <v>349</v>
      </c>
      <c s="31" t="s">
        <v>981</v>
      </c>
      <c s="26" t="s">
        <v>53</v>
      </c>
      <c s="32" t="s">
        <v>982</v>
      </c>
      <c s="33" t="s">
        <v>72</v>
      </c>
      <c s="34">
        <v>1</v>
      </c>
      <c s="35">
        <v>0</v>
      </c>
      <c s="36">
        <f>ROUND(ROUND(H126,2)*ROUND(G126,3),2)</f>
      </c>
      <c s="33" t="s">
        <v>906</v>
      </c>
      <c r="O126">
        <f>(I126*21)/100</f>
      </c>
      <c t="s">
        <v>26</v>
      </c>
    </row>
    <row r="127" spans="1:5" ht="12.75">
      <c r="A127" s="37" t="s">
        <v>57</v>
      </c>
      <c r="E127" s="38" t="s">
        <v>53</v>
      </c>
    </row>
    <row r="128" spans="1:5" ht="12.75">
      <c r="A128" s="39" t="s">
        <v>59</v>
      </c>
      <c r="E128" s="40" t="s">
        <v>907</v>
      </c>
    </row>
    <row r="129" spans="1:5" ht="102">
      <c r="A129" t="s">
        <v>61</v>
      </c>
      <c r="E129" s="38" t="s">
        <v>983</v>
      </c>
    </row>
    <row r="130" spans="1:16" ht="38.25">
      <c r="A130" s="26" t="s">
        <v>51</v>
      </c>
      <c s="31" t="s">
        <v>355</v>
      </c>
      <c s="31" t="s">
        <v>984</v>
      </c>
      <c s="26" t="s">
        <v>53</v>
      </c>
      <c s="32" t="s">
        <v>985</v>
      </c>
      <c s="33" t="s">
        <v>72</v>
      </c>
      <c s="34">
        <v>6</v>
      </c>
      <c s="35">
        <v>0</v>
      </c>
      <c s="36">
        <f>ROUND(ROUND(H130,2)*ROUND(G130,3),2)</f>
      </c>
      <c s="33" t="s">
        <v>906</v>
      </c>
      <c r="O130">
        <f>(I130*21)/100</f>
      </c>
      <c t="s">
        <v>26</v>
      </c>
    </row>
    <row r="131" spans="1:5" ht="12.75">
      <c r="A131" s="37" t="s">
        <v>57</v>
      </c>
      <c r="E131" s="38" t="s">
        <v>53</v>
      </c>
    </row>
    <row r="132" spans="1:5" ht="12.75">
      <c r="A132" s="39" t="s">
        <v>59</v>
      </c>
      <c r="E132" s="40" t="s">
        <v>907</v>
      </c>
    </row>
    <row r="133" spans="1:5" ht="102">
      <c r="A133" t="s">
        <v>61</v>
      </c>
      <c r="E133" s="38" t="s">
        <v>983</v>
      </c>
    </row>
    <row r="134" spans="1:16" ht="25.5">
      <c r="A134" s="26" t="s">
        <v>51</v>
      </c>
      <c s="31" t="s">
        <v>361</v>
      </c>
      <c s="31" t="s">
        <v>986</v>
      </c>
      <c s="26" t="s">
        <v>53</v>
      </c>
      <c s="32" t="s">
        <v>987</v>
      </c>
      <c s="33" t="s">
        <v>72</v>
      </c>
      <c s="34">
        <v>1</v>
      </c>
      <c s="35">
        <v>0</v>
      </c>
      <c s="36">
        <f>ROUND(ROUND(H134,2)*ROUND(G134,3),2)</f>
      </c>
      <c s="33" t="s">
        <v>906</v>
      </c>
      <c r="O134">
        <f>(I134*21)/100</f>
      </c>
      <c t="s">
        <v>26</v>
      </c>
    </row>
    <row r="135" spans="1:5" ht="12.75">
      <c r="A135" s="37" t="s">
        <v>57</v>
      </c>
      <c r="E135" s="38" t="s">
        <v>53</v>
      </c>
    </row>
    <row r="136" spans="1:5" ht="12.75">
      <c r="A136" s="39" t="s">
        <v>59</v>
      </c>
      <c r="E136" s="40" t="s">
        <v>907</v>
      </c>
    </row>
    <row r="137" spans="1:5" ht="89.25">
      <c r="A137" t="s">
        <v>61</v>
      </c>
      <c r="E137" s="38" t="s">
        <v>988</v>
      </c>
    </row>
    <row r="138" spans="1:16" ht="12.75">
      <c r="A138" s="26" t="s">
        <v>51</v>
      </c>
      <c s="31" t="s">
        <v>367</v>
      </c>
      <c s="31" t="s">
        <v>989</v>
      </c>
      <c s="26" t="s">
        <v>53</v>
      </c>
      <c s="32" t="s">
        <v>990</v>
      </c>
      <c s="33" t="s">
        <v>72</v>
      </c>
      <c s="34">
        <v>18</v>
      </c>
      <c s="35">
        <v>0</v>
      </c>
      <c s="36">
        <f>ROUND(ROUND(H138,2)*ROUND(G138,3),2)</f>
      </c>
      <c s="33" t="s">
        <v>906</v>
      </c>
      <c r="O138">
        <f>(I138*21)/100</f>
      </c>
      <c t="s">
        <v>26</v>
      </c>
    </row>
    <row r="139" spans="1:5" ht="12.75">
      <c r="A139" s="37" t="s">
        <v>57</v>
      </c>
      <c r="E139" s="38" t="s">
        <v>53</v>
      </c>
    </row>
    <row r="140" spans="1:5" ht="12.75">
      <c r="A140" s="39" t="s">
        <v>59</v>
      </c>
      <c r="E140" s="40" t="s">
        <v>907</v>
      </c>
    </row>
    <row r="141" spans="1:5" ht="76.5">
      <c r="A141" t="s">
        <v>61</v>
      </c>
      <c r="E141" s="38" t="s">
        <v>991</v>
      </c>
    </row>
    <row r="142" spans="1:16" ht="12.75">
      <c r="A142" s="26" t="s">
        <v>51</v>
      </c>
      <c s="31" t="s">
        <v>373</v>
      </c>
      <c s="31" t="s">
        <v>992</v>
      </c>
      <c s="26" t="s">
        <v>53</v>
      </c>
      <c s="32" t="s">
        <v>993</v>
      </c>
      <c s="33" t="s">
        <v>629</v>
      </c>
      <c s="34">
        <v>120</v>
      </c>
      <c s="35">
        <v>0</v>
      </c>
      <c s="36">
        <f>ROUND(ROUND(H142,2)*ROUND(G142,3),2)</f>
      </c>
      <c s="33" t="s">
        <v>906</v>
      </c>
      <c r="O142">
        <f>(I142*21)/100</f>
      </c>
      <c t="s">
        <v>26</v>
      </c>
    </row>
    <row r="143" spans="1:5" ht="12.75">
      <c r="A143" s="37" t="s">
        <v>57</v>
      </c>
      <c r="E143" s="38" t="s">
        <v>53</v>
      </c>
    </row>
    <row r="144" spans="1:5" ht="12.75">
      <c r="A144" s="39" t="s">
        <v>59</v>
      </c>
      <c r="E144" s="40" t="s">
        <v>907</v>
      </c>
    </row>
    <row r="145" spans="1:5" ht="89.25">
      <c r="A145" t="s">
        <v>61</v>
      </c>
      <c r="E145" s="38" t="s">
        <v>994</v>
      </c>
    </row>
    <row r="146" spans="1:16" ht="12.75">
      <c r="A146" s="26" t="s">
        <v>51</v>
      </c>
      <c s="31" t="s">
        <v>379</v>
      </c>
      <c s="31" t="s">
        <v>995</v>
      </c>
      <c s="26" t="s">
        <v>53</v>
      </c>
      <c s="32" t="s">
        <v>996</v>
      </c>
      <c s="33" t="s">
        <v>629</v>
      </c>
      <c s="34">
        <v>80</v>
      </c>
      <c s="35">
        <v>0</v>
      </c>
      <c s="36">
        <f>ROUND(ROUND(H146,2)*ROUND(G146,3),2)</f>
      </c>
      <c s="33" t="s">
        <v>906</v>
      </c>
      <c r="O146">
        <f>(I146*21)/100</f>
      </c>
      <c t="s">
        <v>26</v>
      </c>
    </row>
    <row r="147" spans="1:5" ht="12.75">
      <c r="A147" s="37" t="s">
        <v>57</v>
      </c>
      <c r="E147" s="38" t="s">
        <v>53</v>
      </c>
    </row>
    <row r="148" spans="1:5" ht="12.75">
      <c r="A148" s="39" t="s">
        <v>59</v>
      </c>
      <c r="E148" s="40" t="s">
        <v>907</v>
      </c>
    </row>
    <row r="149" spans="1:5" ht="89.25">
      <c r="A149" t="s">
        <v>61</v>
      </c>
      <c r="E149" s="38" t="s">
        <v>997</v>
      </c>
    </row>
    <row r="150" spans="1:16" ht="12.75">
      <c r="A150" s="26" t="s">
        <v>51</v>
      </c>
      <c s="31" t="s">
        <v>383</v>
      </c>
      <c s="31" t="s">
        <v>998</v>
      </c>
      <c s="26" t="s">
        <v>53</v>
      </c>
      <c s="32" t="s">
        <v>999</v>
      </c>
      <c s="33" t="s">
        <v>629</v>
      </c>
      <c s="34">
        <v>120</v>
      </c>
      <c s="35">
        <v>0</v>
      </c>
      <c s="36">
        <f>ROUND(ROUND(H150,2)*ROUND(G150,3),2)</f>
      </c>
      <c s="33" t="s">
        <v>906</v>
      </c>
      <c r="O150">
        <f>(I150*21)/100</f>
      </c>
      <c t="s">
        <v>26</v>
      </c>
    </row>
    <row r="151" spans="1:5" ht="12.75">
      <c r="A151" s="37" t="s">
        <v>57</v>
      </c>
      <c r="E151" s="38" t="s">
        <v>53</v>
      </c>
    </row>
    <row r="152" spans="1:5" ht="12.75">
      <c r="A152" s="39" t="s">
        <v>59</v>
      </c>
      <c r="E152" s="40" t="s">
        <v>907</v>
      </c>
    </row>
    <row r="153" spans="1:5" ht="89.25">
      <c r="A153" t="s">
        <v>61</v>
      </c>
      <c r="E153" s="38" t="s">
        <v>1000</v>
      </c>
    </row>
    <row r="154" spans="1:16" ht="25.5">
      <c r="A154" s="26" t="s">
        <v>51</v>
      </c>
      <c s="31" t="s">
        <v>389</v>
      </c>
      <c s="31" t="s">
        <v>1001</v>
      </c>
      <c s="26" t="s">
        <v>53</v>
      </c>
      <c s="32" t="s">
        <v>1002</v>
      </c>
      <c s="33" t="s">
        <v>72</v>
      </c>
      <c s="34">
        <v>44</v>
      </c>
      <c s="35">
        <v>0</v>
      </c>
      <c s="36">
        <f>ROUND(ROUND(H154,2)*ROUND(G154,3),2)</f>
      </c>
      <c s="33"/>
      <c r="O154">
        <f>(I154*21)/100</f>
      </c>
      <c t="s">
        <v>26</v>
      </c>
    </row>
    <row r="155" spans="1:5" ht="12.75">
      <c r="A155" s="37" t="s">
        <v>57</v>
      </c>
      <c r="E155" s="38" t="s">
        <v>53</v>
      </c>
    </row>
    <row r="156" spans="1:5" ht="12.75">
      <c r="A156" s="39" t="s">
        <v>59</v>
      </c>
      <c r="E156" s="40" t="s">
        <v>907</v>
      </c>
    </row>
    <row r="157" spans="1:5" ht="89.25">
      <c r="A157" t="s">
        <v>61</v>
      </c>
      <c r="E157" s="38" t="s">
        <v>1003</v>
      </c>
    </row>
    <row r="158" spans="1:16" ht="12.75">
      <c r="A158" s="26" t="s">
        <v>51</v>
      </c>
      <c s="31" t="s">
        <v>395</v>
      </c>
      <c s="31" t="s">
        <v>1004</v>
      </c>
      <c s="26" t="s">
        <v>53</v>
      </c>
      <c s="32" t="s">
        <v>1005</v>
      </c>
      <c s="33" t="s">
        <v>72</v>
      </c>
      <c s="34">
        <v>2</v>
      </c>
      <c s="35">
        <v>0</v>
      </c>
      <c s="36">
        <f>ROUND(ROUND(H158,2)*ROUND(G158,3),2)</f>
      </c>
      <c s="33"/>
      <c r="O158">
        <f>(I158*21)/100</f>
      </c>
      <c t="s">
        <v>26</v>
      </c>
    </row>
    <row r="159" spans="1:5" ht="12.75">
      <c r="A159" s="37" t="s">
        <v>57</v>
      </c>
      <c r="E159" s="38" t="s">
        <v>53</v>
      </c>
    </row>
    <row r="160" spans="1:5" ht="12.75">
      <c r="A160" s="39" t="s">
        <v>59</v>
      </c>
      <c r="E160" s="40" t="s">
        <v>907</v>
      </c>
    </row>
    <row r="161" spans="1:5" ht="89.25">
      <c r="A161" t="s">
        <v>61</v>
      </c>
      <c r="E161" s="38" t="s">
        <v>1006</v>
      </c>
    </row>
    <row r="162" spans="1:16" ht="25.5">
      <c r="A162" s="26" t="s">
        <v>51</v>
      </c>
      <c s="31" t="s">
        <v>400</v>
      </c>
      <c s="31" t="s">
        <v>1007</v>
      </c>
      <c s="26" t="s">
        <v>53</v>
      </c>
      <c s="32" t="s">
        <v>1008</v>
      </c>
      <c s="33" t="s">
        <v>72</v>
      </c>
      <c s="34">
        <v>14</v>
      </c>
      <c s="35">
        <v>0</v>
      </c>
      <c s="36">
        <f>ROUND(ROUND(H162,2)*ROUND(G162,3),2)</f>
      </c>
      <c s="33"/>
      <c r="O162">
        <f>(I162*21)/100</f>
      </c>
      <c t="s">
        <v>26</v>
      </c>
    </row>
    <row r="163" spans="1:5" ht="12.75">
      <c r="A163" s="37" t="s">
        <v>57</v>
      </c>
      <c r="E163" s="38" t="s">
        <v>53</v>
      </c>
    </row>
    <row r="164" spans="1:5" ht="12.75">
      <c r="A164" s="39" t="s">
        <v>59</v>
      </c>
      <c r="E164" s="40" t="s">
        <v>907</v>
      </c>
    </row>
    <row r="165" spans="1:5" ht="89.25">
      <c r="A165" t="s">
        <v>61</v>
      </c>
      <c r="E165" s="38" t="s">
        <v>1009</v>
      </c>
    </row>
    <row r="166" spans="1:16" ht="25.5">
      <c r="A166" s="26" t="s">
        <v>51</v>
      </c>
      <c s="31" t="s">
        <v>406</v>
      </c>
      <c s="31" t="s">
        <v>1010</v>
      </c>
      <c s="26" t="s">
        <v>53</v>
      </c>
      <c s="32" t="s">
        <v>1011</v>
      </c>
      <c s="33" t="s">
        <v>72</v>
      </c>
      <c s="34">
        <v>2</v>
      </c>
      <c s="35">
        <v>0</v>
      </c>
      <c s="36">
        <f>ROUND(ROUND(H166,2)*ROUND(G166,3),2)</f>
      </c>
      <c s="33"/>
      <c r="O166">
        <f>(I166*21)/100</f>
      </c>
      <c t="s">
        <v>26</v>
      </c>
    </row>
    <row r="167" spans="1:5" ht="12.75">
      <c r="A167" s="37" t="s">
        <v>57</v>
      </c>
      <c r="E167" s="38" t="s">
        <v>53</v>
      </c>
    </row>
    <row r="168" spans="1:5" ht="12.75">
      <c r="A168" s="39" t="s">
        <v>59</v>
      </c>
      <c r="E168" s="40" t="s">
        <v>907</v>
      </c>
    </row>
    <row r="169" spans="1:5" ht="89.25">
      <c r="A169" t="s">
        <v>61</v>
      </c>
      <c r="E169" s="38" t="s">
        <v>1012</v>
      </c>
    </row>
    <row r="170" spans="1:16" ht="25.5">
      <c r="A170" s="26" t="s">
        <v>51</v>
      </c>
      <c s="31" t="s">
        <v>412</v>
      </c>
      <c s="31" t="s">
        <v>1013</v>
      </c>
      <c s="26" t="s">
        <v>53</v>
      </c>
      <c s="32" t="s">
        <v>1014</v>
      </c>
      <c s="33" t="s">
        <v>72</v>
      </c>
      <c s="34">
        <v>2</v>
      </c>
      <c s="35">
        <v>0</v>
      </c>
      <c s="36">
        <f>ROUND(ROUND(H170,2)*ROUND(G170,3),2)</f>
      </c>
      <c s="33"/>
      <c r="O170">
        <f>(I170*21)/100</f>
      </c>
      <c t="s">
        <v>26</v>
      </c>
    </row>
    <row r="171" spans="1:5" ht="12.75">
      <c r="A171" s="37" t="s">
        <v>57</v>
      </c>
      <c r="E171" s="38" t="s">
        <v>53</v>
      </c>
    </row>
    <row r="172" spans="1:5" ht="12.75">
      <c r="A172" s="39" t="s">
        <v>59</v>
      </c>
      <c r="E172" s="40" t="s">
        <v>1015</v>
      </c>
    </row>
    <row r="173" spans="1:5" ht="102">
      <c r="A173" t="s">
        <v>61</v>
      </c>
      <c r="E173" s="38" t="s">
        <v>1016</v>
      </c>
    </row>
    <row r="174" spans="1:16" ht="12.75">
      <c r="A174" s="26" t="s">
        <v>51</v>
      </c>
      <c s="31" t="s">
        <v>417</v>
      </c>
      <c s="31" t="s">
        <v>1017</v>
      </c>
      <c s="26" t="s">
        <v>53</v>
      </c>
      <c s="32" t="s">
        <v>1018</v>
      </c>
      <c s="33" t="s">
        <v>72</v>
      </c>
      <c s="34">
        <v>2</v>
      </c>
      <c s="35">
        <v>0</v>
      </c>
      <c s="36">
        <f>ROUND(ROUND(H174,2)*ROUND(G174,3),2)</f>
      </c>
      <c s="33"/>
      <c r="O174">
        <f>(I174*21)/100</f>
      </c>
      <c t="s">
        <v>26</v>
      </c>
    </row>
    <row r="175" spans="1:5" ht="12.75">
      <c r="A175" s="37" t="s">
        <v>57</v>
      </c>
      <c r="E175" s="38" t="s">
        <v>53</v>
      </c>
    </row>
    <row r="176" spans="1:5" ht="12.75">
      <c r="A176" s="39" t="s">
        <v>59</v>
      </c>
      <c r="E176" s="40" t="s">
        <v>907</v>
      </c>
    </row>
    <row r="177" spans="1:5" ht="153">
      <c r="A177" t="s">
        <v>61</v>
      </c>
      <c r="E177" s="38" t="s">
        <v>1019</v>
      </c>
    </row>
    <row r="178" spans="1:16" ht="25.5">
      <c r="A178" s="26" t="s">
        <v>51</v>
      </c>
      <c s="31" t="s">
        <v>423</v>
      </c>
      <c s="31" t="s">
        <v>1020</v>
      </c>
      <c s="26" t="s">
        <v>53</v>
      </c>
      <c s="32" t="s">
        <v>1021</v>
      </c>
      <c s="33" t="s">
        <v>72</v>
      </c>
      <c s="34">
        <v>120</v>
      </c>
      <c s="35">
        <v>0</v>
      </c>
      <c s="36">
        <f>ROUND(ROUND(H178,2)*ROUND(G178,3),2)</f>
      </c>
      <c s="33"/>
      <c r="O178">
        <f>(I178*21)/100</f>
      </c>
      <c t="s">
        <v>26</v>
      </c>
    </row>
    <row r="179" spans="1:5" ht="12.75">
      <c r="A179" s="37" t="s">
        <v>57</v>
      </c>
      <c r="E179" s="38" t="s">
        <v>53</v>
      </c>
    </row>
    <row r="180" spans="1:5" ht="12.75">
      <c r="A180" s="39" t="s">
        <v>59</v>
      </c>
      <c r="E180" s="40" t="s">
        <v>907</v>
      </c>
    </row>
    <row r="181" spans="1:5" ht="89.25">
      <c r="A181" t="s">
        <v>61</v>
      </c>
      <c r="E181" s="38" t="s">
        <v>1022</v>
      </c>
    </row>
    <row r="182" spans="1:16" ht="25.5">
      <c r="A182" s="26" t="s">
        <v>51</v>
      </c>
      <c s="31" t="s">
        <v>429</v>
      </c>
      <c s="31" t="s">
        <v>1023</v>
      </c>
      <c s="26" t="s">
        <v>53</v>
      </c>
      <c s="32" t="s">
        <v>1024</v>
      </c>
      <c s="33" t="s">
        <v>72</v>
      </c>
      <c s="34">
        <v>12</v>
      </c>
      <c s="35">
        <v>0</v>
      </c>
      <c s="36">
        <f>ROUND(ROUND(H182,2)*ROUND(G182,3),2)</f>
      </c>
      <c s="33"/>
      <c r="O182">
        <f>(I182*21)/100</f>
      </c>
      <c t="s">
        <v>26</v>
      </c>
    </row>
    <row r="183" spans="1:5" ht="12.75">
      <c r="A183" s="37" t="s">
        <v>57</v>
      </c>
      <c r="E183" s="38" t="s">
        <v>53</v>
      </c>
    </row>
    <row r="184" spans="1:5" ht="12.75">
      <c r="A184" s="39" t="s">
        <v>59</v>
      </c>
      <c r="E184" s="40" t="s">
        <v>907</v>
      </c>
    </row>
    <row r="185" spans="1:5" ht="89.25">
      <c r="A185" t="s">
        <v>61</v>
      </c>
      <c r="E185" s="38" t="s">
        <v>1022</v>
      </c>
    </row>
    <row r="186" spans="1:16" ht="12.75">
      <c r="A186" s="26" t="s">
        <v>51</v>
      </c>
      <c s="31" t="s">
        <v>435</v>
      </c>
      <c s="31" t="s">
        <v>1025</v>
      </c>
      <c s="26" t="s">
        <v>53</v>
      </c>
      <c s="32" t="s">
        <v>1026</v>
      </c>
      <c s="33" t="s">
        <v>1027</v>
      </c>
      <c s="34">
        <v>1.87</v>
      </c>
      <c s="35">
        <v>0</v>
      </c>
      <c s="36">
        <f>ROUND(ROUND(H186,2)*ROUND(G186,3),2)</f>
      </c>
      <c s="33" t="s">
        <v>906</v>
      </c>
      <c r="O186">
        <f>(I186*21)/100</f>
      </c>
      <c t="s">
        <v>26</v>
      </c>
    </row>
    <row r="187" spans="1:5" ht="12.75">
      <c r="A187" s="37" t="s">
        <v>57</v>
      </c>
      <c r="E187" s="38" t="s">
        <v>53</v>
      </c>
    </row>
    <row r="188" spans="1:5" ht="12.75">
      <c r="A188" s="39" t="s">
        <v>59</v>
      </c>
      <c r="E188" s="40" t="s">
        <v>907</v>
      </c>
    </row>
    <row r="189" spans="1:5" ht="76.5">
      <c r="A189" t="s">
        <v>61</v>
      </c>
      <c r="E189" s="38" t="s">
        <v>1028</v>
      </c>
    </row>
    <row r="190" spans="1:16" ht="12.75">
      <c r="A190" s="26" t="s">
        <v>51</v>
      </c>
      <c s="31" t="s">
        <v>437</v>
      </c>
      <c s="31" t="s">
        <v>1029</v>
      </c>
      <c s="26" t="s">
        <v>53</v>
      </c>
      <c s="32" t="s">
        <v>1030</v>
      </c>
      <c s="33" t="s">
        <v>1027</v>
      </c>
      <c s="34">
        <v>1.87</v>
      </c>
      <c s="35">
        <v>0</v>
      </c>
      <c s="36">
        <f>ROUND(ROUND(H190,2)*ROUND(G190,3),2)</f>
      </c>
      <c s="33" t="s">
        <v>906</v>
      </c>
      <c r="O190">
        <f>(I190*21)/100</f>
      </c>
      <c t="s">
        <v>26</v>
      </c>
    </row>
    <row r="191" spans="1:5" ht="12.75">
      <c r="A191" s="37" t="s">
        <v>57</v>
      </c>
      <c r="E191" s="38" t="s">
        <v>53</v>
      </c>
    </row>
    <row r="192" spans="1:5" ht="12.75">
      <c r="A192" s="39" t="s">
        <v>59</v>
      </c>
      <c r="E192" s="40" t="s">
        <v>907</v>
      </c>
    </row>
    <row r="193" spans="1:5" ht="204">
      <c r="A193" t="s">
        <v>61</v>
      </c>
      <c r="E193" s="38" t="s">
        <v>1031</v>
      </c>
    </row>
    <row r="194" spans="1:18" ht="12.75" customHeight="1">
      <c r="A194" s="6" t="s">
        <v>49</v>
      </c>
      <c s="6"/>
      <c s="42" t="s">
        <v>117</v>
      </c>
      <c s="6"/>
      <c s="29" t="s">
        <v>200</v>
      </c>
      <c s="6"/>
      <c s="6"/>
      <c s="6"/>
      <c s="43">
        <f>0+Q194</f>
      </c>
      <c s="6"/>
      <c r="O194">
        <f>0+R194</f>
      </c>
      <c r="Q194">
        <f>0+I195</f>
      </c>
      <c>
        <f>0+O195</f>
      </c>
    </row>
    <row r="195" spans="1:16" ht="12.75">
      <c r="A195" s="26" t="s">
        <v>51</v>
      </c>
      <c s="31" t="s">
        <v>443</v>
      </c>
      <c s="31" t="s">
        <v>1032</v>
      </c>
      <c s="26" t="s">
        <v>53</v>
      </c>
      <c s="32" t="s">
        <v>1033</v>
      </c>
      <c s="33" t="s">
        <v>113</v>
      </c>
      <c s="34">
        <v>7</v>
      </c>
      <c s="35">
        <v>0</v>
      </c>
      <c s="36">
        <f>ROUND(ROUND(H195,2)*ROUND(G195,3),2)</f>
      </c>
      <c s="33" t="s">
        <v>906</v>
      </c>
      <c r="O195">
        <f>(I195*21)/100</f>
      </c>
      <c t="s">
        <v>26</v>
      </c>
    </row>
    <row r="196" spans="1:5" ht="12.75">
      <c r="A196" s="37" t="s">
        <v>57</v>
      </c>
      <c r="E196" s="38" t="s">
        <v>53</v>
      </c>
    </row>
    <row r="197" spans="1:5" ht="12.75">
      <c r="A197" s="39" t="s">
        <v>59</v>
      </c>
      <c r="E197" s="40" t="s">
        <v>907</v>
      </c>
    </row>
    <row r="198" spans="1:5" ht="369.75">
      <c r="A198" t="s">
        <v>61</v>
      </c>
      <c r="E198" s="38" t="s">
        <v>1034</v>
      </c>
    </row>
    <row r="199" spans="1:18" ht="12.75" customHeight="1">
      <c r="A199" s="6" t="s">
        <v>49</v>
      </c>
      <c s="6"/>
      <c s="42" t="s">
        <v>43</v>
      </c>
      <c s="6"/>
      <c s="29" t="s">
        <v>123</v>
      </c>
      <c s="6"/>
      <c s="6"/>
      <c s="6"/>
      <c s="43">
        <f>0+Q199</f>
      </c>
      <c s="6"/>
      <c r="O199">
        <f>0+R199</f>
      </c>
      <c r="Q199">
        <f>0+I200</f>
      </c>
      <c>
        <f>0+O200</f>
      </c>
    </row>
    <row r="200" spans="1:16" ht="12.75">
      <c r="A200" s="26" t="s">
        <v>51</v>
      </c>
      <c s="31" t="s">
        <v>447</v>
      </c>
      <c s="31" t="s">
        <v>1035</v>
      </c>
      <c s="26" t="s">
        <v>53</v>
      </c>
      <c s="32" t="s">
        <v>1036</v>
      </c>
      <c s="33" t="s">
        <v>113</v>
      </c>
      <c s="34">
        <v>1</v>
      </c>
      <c s="35">
        <v>0</v>
      </c>
      <c s="36">
        <f>ROUND(ROUND(H200,2)*ROUND(G200,3),2)</f>
      </c>
      <c s="33" t="s">
        <v>906</v>
      </c>
      <c r="O200">
        <f>(I200*21)/100</f>
      </c>
      <c t="s">
        <v>26</v>
      </c>
    </row>
    <row r="201" spans="1:5" ht="12.75">
      <c r="A201" s="37" t="s">
        <v>57</v>
      </c>
      <c r="E201" s="38" t="s">
        <v>53</v>
      </c>
    </row>
    <row r="202" spans="1:5" ht="12.75">
      <c r="A202" s="39" t="s">
        <v>59</v>
      </c>
      <c r="E202" s="40" t="s">
        <v>907</v>
      </c>
    </row>
    <row r="203" spans="1:5" ht="102">
      <c r="A203" t="s">
        <v>61</v>
      </c>
      <c r="E203" s="38" t="s">
        <v>1037</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docProps/app.xml><?xml version="1.0" encoding="utf-8"?>
<Properties xmlns="http://schemas.openxmlformats.org/officeDocument/2006/extended-properties" xmlns:vt="http://schemas.openxmlformats.org/officeDocument/2006/docPropsVTypes">
  <Applicat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ntentType/>
  <cp:contentStatus/>
</cp:coreProperties>
</file>