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C:\Users\Rosťa\Desktop\Dokumenty\Podnikání\Bílence\Technické a hospodářské centrum\VŘ 2025\"/>
    </mc:Choice>
  </mc:AlternateContent>
  <xr:revisionPtr revIDLastSave="0" documentId="13_ncr:1_{73BCC4DA-15B3-4593-A55A-82C829CA1CB5}" xr6:coauthVersionLast="47" xr6:coauthVersionMax="47" xr10:uidLastSave="{00000000-0000-0000-0000-000000000000}"/>
  <bookViews>
    <workbookView xWindow="-120" yWindow="-120" windowWidth="29040" windowHeight="15840" tabRatio="811" activeTab="9" xr2:uid="{00000000-000D-0000-FFFF-FFFF00000000}"/>
  </bookViews>
  <sheets>
    <sheet name="Rekapitulace stavby" sheetId="1" r:id="rId1"/>
    <sheet name="1a - demolice" sheetId="2" r:id="rId2"/>
    <sheet name="1b - stavební část" sheetId="3" r:id="rId3"/>
    <sheet name="2 - ELEKTROINSTALACE" sheetId="4" r:id="rId4"/>
    <sheet name="elektroinstalace" sheetId="11" r:id="rId5"/>
    <sheet name="3 - ELEKTROINSTALACE-VENK..." sheetId="5" r:id="rId6"/>
    <sheet name="VENKOVNÍ ROZVODY" sheetId="10" r:id="rId7"/>
    <sheet name="4 - odvodnění zpevněných ..." sheetId="6" r:id="rId8"/>
    <sheet name="5 - zpevněné plochy" sheetId="7" r:id="rId9"/>
    <sheet name="VRN - VRN" sheetId="8" r:id="rId10"/>
  </sheets>
  <definedNames>
    <definedName name="_xlnm._FilterDatabase" localSheetId="1" hidden="1">'1a - demolice'!$C$84:$K$202</definedName>
    <definedName name="_xlnm._FilterDatabase" localSheetId="2" hidden="1">'1b - stavební část'!$C$94:$K$598</definedName>
    <definedName name="_xlnm._FilterDatabase" localSheetId="3" hidden="1">'2 - ELEKTROINSTALACE'!$C$80:$K$85</definedName>
    <definedName name="_xlnm._FilterDatabase" localSheetId="5" hidden="1">'3 - ELEKTROINSTALACE-VENK...'!$C$80:$K$85</definedName>
    <definedName name="_xlnm._FilterDatabase" localSheetId="7" hidden="1">'4 - odvodnění zpevněných ...'!$C$86:$K$215</definedName>
    <definedName name="_xlnm._FilterDatabase" localSheetId="8" hidden="1">'5 - zpevněné plochy'!$C$88:$K$350</definedName>
    <definedName name="_xlnm._FilterDatabase" localSheetId="9" hidden="1">'VRN - VRN'!$C$82:$K$99</definedName>
    <definedName name="_xlnm.Print_Titles" localSheetId="1">'1a - demolice'!$84:$84</definedName>
    <definedName name="_xlnm.Print_Titles" localSheetId="2">'1b - stavební část'!$94:$94</definedName>
    <definedName name="_xlnm.Print_Titles" localSheetId="3">'2 - ELEKTROINSTALACE'!$80:$80</definedName>
    <definedName name="_xlnm.Print_Titles" localSheetId="5">'3 - ELEKTROINSTALACE-VENK...'!$80:$80</definedName>
    <definedName name="_xlnm.Print_Titles" localSheetId="7">'4 - odvodnění zpevněných ...'!$86:$86</definedName>
    <definedName name="_xlnm.Print_Titles" localSheetId="8">'5 - zpevněné plochy'!$88:$88</definedName>
    <definedName name="_xlnm.Print_Titles" localSheetId="0">'Rekapitulace stavby'!$52:$52</definedName>
    <definedName name="_xlnm.Print_Titles" localSheetId="9">'VRN - VRN'!$82:$82</definedName>
    <definedName name="_xlnm.Print_Area" localSheetId="1">'1a - demolice'!$C$4:$J$39,'1a - demolice'!$C$45:$J$66,'1a - demolice'!$C$72:$K$202</definedName>
    <definedName name="_xlnm.Print_Area" localSheetId="2">'1b - stavební část'!$C$4:$J$39,'1b - stavební část'!$C$45:$J$76,'1b - stavební část'!$C$82:$K$598</definedName>
    <definedName name="_xlnm.Print_Area" localSheetId="3">'2 - ELEKTROINSTALACE'!$C$4:$J$39,'2 - ELEKTROINSTALACE'!$C$45:$J$62,'2 - ELEKTROINSTALACE'!$C$68:$K$85</definedName>
    <definedName name="_xlnm.Print_Area" localSheetId="5">'3 - ELEKTROINSTALACE-VENK...'!$C$4:$J$39,'3 - ELEKTROINSTALACE-VENK...'!$C$45:$J$62,'3 - ELEKTROINSTALACE-VENK...'!$C$68:$K$85</definedName>
    <definedName name="_xlnm.Print_Area" localSheetId="7">'4 - odvodnění zpevněných ...'!$C$4:$J$39,'4 - odvodnění zpevněných ...'!$C$45:$J$68,'4 - odvodnění zpevněných ...'!$C$74:$K$215</definedName>
    <definedName name="_xlnm.Print_Area" localSheetId="8">'5 - zpevněné plochy'!$C$4:$J$39,'5 - zpevněné plochy'!$C$45:$J$70,'5 - zpevněné plochy'!$C$76:$K$350</definedName>
    <definedName name="_xlnm.Print_Area" localSheetId="4">elektroinstalace!$B$3:$D$132</definedName>
    <definedName name="_xlnm.Print_Area" localSheetId="0">'Rekapitulace stavby'!$D$4:$AO$36,'Rekapitulace stavby'!$C$42:$AQ$62</definedName>
    <definedName name="_xlnm.Print_Area" localSheetId="6">'VENKOVNÍ ROZVODY'!$B$3:$D$74</definedName>
    <definedName name="_xlnm.Print_Area" localSheetId="9">'VRN - VRN'!$C$4:$J$39,'VRN - VRN'!$C$45:$J$64,'VRN - VRN'!$C$70:$K$99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7" i="11" l="1"/>
  <c r="E117" i="11"/>
  <c r="E116" i="11"/>
  <c r="F116" i="11" s="1"/>
  <c r="E115" i="11"/>
  <c r="F115" i="11" s="1"/>
  <c r="F114" i="11"/>
  <c r="E114" i="11"/>
  <c r="E107" i="11"/>
  <c r="F107" i="11" s="1"/>
  <c r="F106" i="11"/>
  <c r="E106" i="11"/>
  <c r="F105" i="11"/>
  <c r="E105" i="11"/>
  <c r="E104" i="11"/>
  <c r="F104" i="11" s="1"/>
  <c r="E103" i="11"/>
  <c r="F103" i="11" s="1"/>
  <c r="E102" i="11"/>
  <c r="F102" i="11" s="1"/>
  <c r="E101" i="11"/>
  <c r="F101" i="11" s="1"/>
  <c r="F108" i="11" s="1"/>
  <c r="E95" i="11"/>
  <c r="F95" i="11" s="1"/>
  <c r="E94" i="11"/>
  <c r="F94" i="11" s="1"/>
  <c r="E93" i="11"/>
  <c r="F93" i="11" s="1"/>
  <c r="F92" i="11"/>
  <c r="E92" i="11"/>
  <c r="F91" i="11"/>
  <c r="E91" i="11"/>
  <c r="E90" i="11"/>
  <c r="F90" i="11" s="1"/>
  <c r="F89" i="11"/>
  <c r="E89" i="11"/>
  <c r="E88" i="11"/>
  <c r="F88" i="11" s="1"/>
  <c r="D88" i="11"/>
  <c r="E81" i="11"/>
  <c r="D81" i="11"/>
  <c r="E80" i="11"/>
  <c r="F80" i="11" s="1"/>
  <c r="D80" i="11"/>
  <c r="E79" i="11"/>
  <c r="F79" i="11" s="1"/>
  <c r="D79" i="11"/>
  <c r="E78" i="11"/>
  <c r="F78" i="11" s="1"/>
  <c r="E77" i="11"/>
  <c r="F77" i="11" s="1"/>
  <c r="E76" i="11"/>
  <c r="F76" i="11" s="1"/>
  <c r="E75" i="11"/>
  <c r="D75" i="11"/>
  <c r="F74" i="11"/>
  <c r="E74" i="11"/>
  <c r="D74" i="11"/>
  <c r="F73" i="11"/>
  <c r="E73" i="11"/>
  <c r="D73" i="11"/>
  <c r="E72" i="11"/>
  <c r="D72" i="11"/>
  <c r="F71" i="11"/>
  <c r="E71" i="11"/>
  <c r="D71" i="11"/>
  <c r="E64" i="11"/>
  <c r="F64" i="11" s="1"/>
  <c r="E63" i="11"/>
  <c r="F63" i="11" s="1"/>
  <c r="F62" i="11"/>
  <c r="E62" i="11"/>
  <c r="F61" i="11"/>
  <c r="E61" i="11"/>
  <c r="E60" i="11"/>
  <c r="F60" i="11" s="1"/>
  <c r="F59" i="11"/>
  <c r="E59" i="11"/>
  <c r="E58" i="11"/>
  <c r="F58" i="11" s="1"/>
  <c r="E57" i="11"/>
  <c r="F57" i="11" s="1"/>
  <c r="E56" i="11"/>
  <c r="F56" i="11" s="1"/>
  <c r="E49" i="11"/>
  <c r="F49" i="11" s="1"/>
  <c r="E48" i="11"/>
  <c r="F48" i="11" s="1"/>
  <c r="F47" i="11"/>
  <c r="E47" i="11"/>
  <c r="E46" i="11"/>
  <c r="F46" i="11" s="1"/>
  <c r="F45" i="11"/>
  <c r="E45" i="11"/>
  <c r="E33" i="11"/>
  <c r="F33" i="11" s="1"/>
  <c r="E32" i="11"/>
  <c r="F32" i="11" s="1"/>
  <c r="F31" i="11"/>
  <c r="E31" i="11"/>
  <c r="E30" i="11"/>
  <c r="F30" i="11" s="1"/>
  <c r="E29" i="11"/>
  <c r="F29" i="11" s="1"/>
  <c r="F28" i="11"/>
  <c r="E28" i="11"/>
  <c r="E27" i="11"/>
  <c r="F27" i="11" s="1"/>
  <c r="E26" i="11"/>
  <c r="F26" i="11" s="1"/>
  <c r="E25" i="11"/>
  <c r="F25" i="11" s="1"/>
  <c r="E24" i="11"/>
  <c r="F24" i="11" s="1"/>
  <c r="E23" i="11"/>
  <c r="F23" i="11" s="1"/>
  <c r="F22" i="11"/>
  <c r="E22" i="11"/>
  <c r="E21" i="11"/>
  <c r="F21" i="11" s="1"/>
  <c r="E20" i="11"/>
  <c r="F20" i="11" s="1"/>
  <c r="F19" i="11"/>
  <c r="E19" i="11"/>
  <c r="E18" i="11"/>
  <c r="F18" i="11" s="1"/>
  <c r="E17" i="11"/>
  <c r="F17" i="11" s="1"/>
  <c r="E60" i="10"/>
  <c r="F60" i="10" s="1"/>
  <c r="E59" i="10"/>
  <c r="F59" i="10" s="1"/>
  <c r="E58" i="10"/>
  <c r="F58" i="10" s="1"/>
  <c r="E57" i="10"/>
  <c r="F57" i="10" s="1"/>
  <c r="F56" i="10"/>
  <c r="E56" i="10"/>
  <c r="F55" i="10"/>
  <c r="E55" i="10"/>
  <c r="E54" i="10"/>
  <c r="F54" i="10" s="1"/>
  <c r="F53" i="10"/>
  <c r="E53" i="10"/>
  <c r="E47" i="10"/>
  <c r="F47" i="10" s="1"/>
  <c r="F46" i="10"/>
  <c r="E46" i="10"/>
  <c r="D46" i="10"/>
  <c r="E40" i="10"/>
  <c r="F40" i="10" s="1"/>
  <c r="F41" i="10" s="1"/>
  <c r="E34" i="10"/>
  <c r="F34" i="10" s="1"/>
  <c r="F33" i="10"/>
  <c r="E33" i="10"/>
  <c r="E32" i="10"/>
  <c r="D32" i="10"/>
  <c r="E31" i="10"/>
  <c r="F31" i="10" s="1"/>
  <c r="F30" i="10"/>
  <c r="E30" i="10"/>
  <c r="F18" i="10"/>
  <c r="E18" i="10"/>
  <c r="E17" i="10"/>
  <c r="F17" i="10" s="1"/>
  <c r="E16" i="10"/>
  <c r="F16" i="10" s="1"/>
  <c r="F15" i="10"/>
  <c r="E15" i="10"/>
  <c r="F32" i="10" l="1"/>
  <c r="IV32" i="10" s="1"/>
  <c r="F65" i="11"/>
  <c r="F81" i="11"/>
  <c r="F35" i="10"/>
  <c r="F50" i="11"/>
  <c r="F19" i="10"/>
  <c r="F20" i="10" s="1"/>
  <c r="F21" i="10" s="1"/>
  <c r="F22" i="10" s="1"/>
  <c r="E10" i="10" s="1"/>
  <c r="F10" i="10" s="1"/>
  <c r="F11" i="10" s="1"/>
  <c r="F65" i="10" s="1"/>
  <c r="F34" i="11"/>
  <c r="F35" i="11" s="1"/>
  <c r="F72" i="11"/>
  <c r="F75" i="11"/>
  <c r="F82" i="11"/>
  <c r="F118" i="11"/>
  <c r="F124" i="11" s="1"/>
  <c r="F96" i="11"/>
  <c r="F61" i="10"/>
  <c r="F67" i="10" s="1"/>
  <c r="F48" i="10"/>
  <c r="J37" i="8"/>
  <c r="J36" i="8"/>
  <c r="AY61" i="1" s="1"/>
  <c r="J35" i="8"/>
  <c r="AX61" i="1" s="1"/>
  <c r="BI97" i="8"/>
  <c r="BH97" i="8"/>
  <c r="BG97" i="8"/>
  <c r="BF97" i="8"/>
  <c r="T97" i="8"/>
  <c r="T96" i="8" s="1"/>
  <c r="R97" i="8"/>
  <c r="R96" i="8" s="1"/>
  <c r="P97" i="8"/>
  <c r="P96" i="8" s="1"/>
  <c r="BI93" i="8"/>
  <c r="BH93" i="8"/>
  <c r="BG93" i="8"/>
  <c r="BF93" i="8"/>
  <c r="T93" i="8"/>
  <c r="T92" i="8" s="1"/>
  <c r="R93" i="8"/>
  <c r="R92" i="8"/>
  <c r="P93" i="8"/>
  <c r="P92" i="8"/>
  <c r="BI89" i="8"/>
  <c r="BH89" i="8"/>
  <c r="BG89" i="8"/>
  <c r="BF89" i="8"/>
  <c r="T89" i="8"/>
  <c r="R89" i="8"/>
  <c r="P89" i="8"/>
  <c r="BI86" i="8"/>
  <c r="BH86" i="8"/>
  <c r="BG86" i="8"/>
  <c r="BF86" i="8"/>
  <c r="T86" i="8"/>
  <c r="R86" i="8"/>
  <c r="P86" i="8"/>
  <c r="J80" i="8"/>
  <c r="J79" i="8"/>
  <c r="F77" i="8"/>
  <c r="E75" i="8"/>
  <c r="J55" i="8"/>
  <c r="J54" i="8"/>
  <c r="F52" i="8"/>
  <c r="E50" i="8"/>
  <c r="J18" i="8"/>
  <c r="E18" i="8"/>
  <c r="F80" i="8" s="1"/>
  <c r="J17" i="8"/>
  <c r="J15" i="8"/>
  <c r="E15" i="8"/>
  <c r="F79" i="8" s="1"/>
  <c r="J14" i="8"/>
  <c r="J12" i="8"/>
  <c r="J52" i="8"/>
  <c r="E7" i="8"/>
  <c r="E73" i="8" s="1"/>
  <c r="J37" i="7"/>
  <c r="J36" i="7"/>
  <c r="AY60" i="1" s="1"/>
  <c r="J35" i="7"/>
  <c r="AX60" i="1" s="1"/>
  <c r="BI349" i="7"/>
  <c r="BH349" i="7"/>
  <c r="BG349" i="7"/>
  <c r="BF349" i="7"/>
  <c r="T349" i="7"/>
  <c r="T348" i="7" s="1"/>
  <c r="R349" i="7"/>
  <c r="R348" i="7" s="1"/>
  <c r="P349" i="7"/>
  <c r="P348" i="7" s="1"/>
  <c r="BI345" i="7"/>
  <c r="BH345" i="7"/>
  <c r="BG345" i="7"/>
  <c r="BF345" i="7"/>
  <c r="T345" i="7"/>
  <c r="R345" i="7"/>
  <c r="P345" i="7"/>
  <c r="BI341" i="7"/>
  <c r="BH341" i="7"/>
  <c r="BG341" i="7"/>
  <c r="BF341" i="7"/>
  <c r="T341" i="7"/>
  <c r="R341" i="7"/>
  <c r="P341" i="7"/>
  <c r="BI336" i="7"/>
  <c r="BH336" i="7"/>
  <c r="BG336" i="7"/>
  <c r="BF336" i="7"/>
  <c r="T336" i="7"/>
  <c r="R336" i="7"/>
  <c r="P336" i="7"/>
  <c r="BI333" i="7"/>
  <c r="BH333" i="7"/>
  <c r="BG333" i="7"/>
  <c r="BF333" i="7"/>
  <c r="T333" i="7"/>
  <c r="R333" i="7"/>
  <c r="P333" i="7"/>
  <c r="BI330" i="7"/>
  <c r="BH330" i="7"/>
  <c r="BG330" i="7"/>
  <c r="BF330" i="7"/>
  <c r="T330" i="7"/>
  <c r="R330" i="7"/>
  <c r="P330" i="7"/>
  <c r="BI327" i="7"/>
  <c r="BH327" i="7"/>
  <c r="BG327" i="7"/>
  <c r="BF327" i="7"/>
  <c r="T327" i="7"/>
  <c r="R327" i="7"/>
  <c r="P327" i="7"/>
  <c r="BI323" i="7"/>
  <c r="BH323" i="7"/>
  <c r="BG323" i="7"/>
  <c r="BF323" i="7"/>
  <c r="T323" i="7"/>
  <c r="R323" i="7"/>
  <c r="P323" i="7"/>
  <c r="BI319" i="7"/>
  <c r="BH319" i="7"/>
  <c r="BG319" i="7"/>
  <c r="BF319" i="7"/>
  <c r="T319" i="7"/>
  <c r="R319" i="7"/>
  <c r="P319" i="7"/>
  <c r="BI315" i="7"/>
  <c r="BH315" i="7"/>
  <c r="BG315" i="7"/>
  <c r="BF315" i="7"/>
  <c r="T315" i="7"/>
  <c r="R315" i="7"/>
  <c r="P315" i="7"/>
  <c r="BI312" i="7"/>
  <c r="BH312" i="7"/>
  <c r="BG312" i="7"/>
  <c r="BF312" i="7"/>
  <c r="T312" i="7"/>
  <c r="R312" i="7"/>
  <c r="P312" i="7"/>
  <c r="BI309" i="7"/>
  <c r="BH309" i="7"/>
  <c r="BG309" i="7"/>
  <c r="BF309" i="7"/>
  <c r="T309" i="7"/>
  <c r="R309" i="7"/>
  <c r="P309" i="7"/>
  <c r="BI306" i="7"/>
  <c r="BH306" i="7"/>
  <c r="BG306" i="7"/>
  <c r="BF306" i="7"/>
  <c r="T306" i="7"/>
  <c r="R306" i="7"/>
  <c r="P306" i="7"/>
  <c r="BI303" i="7"/>
  <c r="BH303" i="7"/>
  <c r="BG303" i="7"/>
  <c r="BF303" i="7"/>
  <c r="T303" i="7"/>
  <c r="R303" i="7"/>
  <c r="P303" i="7"/>
  <c r="BI299" i="7"/>
  <c r="BH299" i="7"/>
  <c r="BG299" i="7"/>
  <c r="BF299" i="7"/>
  <c r="T299" i="7"/>
  <c r="R299" i="7"/>
  <c r="P299" i="7"/>
  <c r="BI297" i="7"/>
  <c r="BH297" i="7"/>
  <c r="BG297" i="7"/>
  <c r="BF297" i="7"/>
  <c r="T297" i="7"/>
  <c r="R297" i="7"/>
  <c r="P297" i="7"/>
  <c r="BI295" i="7"/>
  <c r="BH295" i="7"/>
  <c r="BG295" i="7"/>
  <c r="BF295" i="7"/>
  <c r="T295" i="7"/>
  <c r="R295" i="7"/>
  <c r="P295" i="7"/>
  <c r="BI293" i="7"/>
  <c r="BH293" i="7"/>
  <c r="BG293" i="7"/>
  <c r="BF293" i="7"/>
  <c r="T293" i="7"/>
  <c r="R293" i="7"/>
  <c r="P293" i="7"/>
  <c r="BI290" i="7"/>
  <c r="BH290" i="7"/>
  <c r="BG290" i="7"/>
  <c r="BF290" i="7"/>
  <c r="T290" i="7"/>
  <c r="R290" i="7"/>
  <c r="P290" i="7"/>
  <c r="BI288" i="7"/>
  <c r="BH288" i="7"/>
  <c r="BG288" i="7"/>
  <c r="BF288" i="7"/>
  <c r="T288" i="7"/>
  <c r="R288" i="7"/>
  <c r="P288" i="7"/>
  <c r="BI285" i="7"/>
  <c r="BH285" i="7"/>
  <c r="BG285" i="7"/>
  <c r="BF285" i="7"/>
  <c r="T285" i="7"/>
  <c r="R285" i="7"/>
  <c r="P285" i="7"/>
  <c r="BI282" i="7"/>
  <c r="BH282" i="7"/>
  <c r="BG282" i="7"/>
  <c r="BF282" i="7"/>
  <c r="T282" i="7"/>
  <c r="R282" i="7"/>
  <c r="P282" i="7"/>
  <c r="BI280" i="7"/>
  <c r="BH280" i="7"/>
  <c r="BG280" i="7"/>
  <c r="BF280" i="7"/>
  <c r="T280" i="7"/>
  <c r="R280" i="7"/>
  <c r="P280" i="7"/>
  <c r="BI277" i="7"/>
  <c r="BH277" i="7"/>
  <c r="BG277" i="7"/>
  <c r="BF277" i="7"/>
  <c r="T277" i="7"/>
  <c r="R277" i="7"/>
  <c r="P277" i="7"/>
  <c r="BI275" i="7"/>
  <c r="BH275" i="7"/>
  <c r="BG275" i="7"/>
  <c r="BF275" i="7"/>
  <c r="T275" i="7"/>
  <c r="R275" i="7"/>
  <c r="P275" i="7"/>
  <c r="BI271" i="7"/>
  <c r="BH271" i="7"/>
  <c r="BG271" i="7"/>
  <c r="BF271" i="7"/>
  <c r="T271" i="7"/>
  <c r="R271" i="7"/>
  <c r="P271" i="7"/>
  <c r="BI268" i="7"/>
  <c r="BH268" i="7"/>
  <c r="BG268" i="7"/>
  <c r="BF268" i="7"/>
  <c r="T268" i="7"/>
  <c r="R268" i="7"/>
  <c r="P268" i="7"/>
  <c r="BI263" i="7"/>
  <c r="BH263" i="7"/>
  <c r="BG263" i="7"/>
  <c r="BF263" i="7"/>
  <c r="T263" i="7"/>
  <c r="R263" i="7"/>
  <c r="P263" i="7"/>
  <c r="BI255" i="7"/>
  <c r="BH255" i="7"/>
  <c r="BG255" i="7"/>
  <c r="BF255" i="7"/>
  <c r="T255" i="7"/>
  <c r="R255" i="7"/>
  <c r="P255" i="7"/>
  <c r="BI252" i="7"/>
  <c r="BH252" i="7"/>
  <c r="BG252" i="7"/>
  <c r="BF252" i="7"/>
  <c r="T252" i="7"/>
  <c r="R252" i="7"/>
  <c r="P252" i="7"/>
  <c r="BI245" i="7"/>
  <c r="BH245" i="7"/>
  <c r="BG245" i="7"/>
  <c r="BF245" i="7"/>
  <c r="T245" i="7"/>
  <c r="R245" i="7"/>
  <c r="P245" i="7"/>
  <c r="BI242" i="7"/>
  <c r="BH242" i="7"/>
  <c r="BG242" i="7"/>
  <c r="BF242" i="7"/>
  <c r="T242" i="7"/>
  <c r="R242" i="7"/>
  <c r="P242" i="7"/>
  <c r="BI238" i="7"/>
  <c r="BH238" i="7"/>
  <c r="BG238" i="7"/>
  <c r="BF238" i="7"/>
  <c r="T238" i="7"/>
  <c r="R238" i="7"/>
  <c r="P238" i="7"/>
  <c r="BI234" i="7"/>
  <c r="BH234" i="7"/>
  <c r="BG234" i="7"/>
  <c r="BF234" i="7"/>
  <c r="T234" i="7"/>
  <c r="R234" i="7"/>
  <c r="P234" i="7"/>
  <c r="BI231" i="7"/>
  <c r="BH231" i="7"/>
  <c r="BG231" i="7"/>
  <c r="BF231" i="7"/>
  <c r="T231" i="7"/>
  <c r="R231" i="7"/>
  <c r="P231" i="7"/>
  <c r="BI228" i="7"/>
  <c r="BH228" i="7"/>
  <c r="BG228" i="7"/>
  <c r="BF228" i="7"/>
  <c r="T228" i="7"/>
  <c r="R228" i="7"/>
  <c r="P228" i="7"/>
  <c r="BI224" i="7"/>
  <c r="BH224" i="7"/>
  <c r="BG224" i="7"/>
  <c r="BF224" i="7"/>
  <c r="T224" i="7"/>
  <c r="R224" i="7"/>
  <c r="P224" i="7"/>
  <c r="BI221" i="7"/>
  <c r="BH221" i="7"/>
  <c r="BG221" i="7"/>
  <c r="BF221" i="7"/>
  <c r="T221" i="7"/>
  <c r="R221" i="7"/>
  <c r="P221" i="7"/>
  <c r="BI217" i="7"/>
  <c r="BH217" i="7"/>
  <c r="BG217" i="7"/>
  <c r="BF217" i="7"/>
  <c r="T217" i="7"/>
  <c r="R217" i="7"/>
  <c r="P217" i="7"/>
  <c r="BI210" i="7"/>
  <c r="BH210" i="7"/>
  <c r="BG210" i="7"/>
  <c r="BF210" i="7"/>
  <c r="T210" i="7"/>
  <c r="R210" i="7"/>
  <c r="P210" i="7"/>
  <c r="BI205" i="7"/>
  <c r="BH205" i="7"/>
  <c r="BG205" i="7"/>
  <c r="BF205" i="7"/>
  <c r="T205" i="7"/>
  <c r="T204" i="7"/>
  <c r="R205" i="7"/>
  <c r="R204" i="7" s="1"/>
  <c r="P205" i="7"/>
  <c r="P204" i="7" s="1"/>
  <c r="BI197" i="7"/>
  <c r="BH197" i="7"/>
  <c r="BG197" i="7"/>
  <c r="BF197" i="7"/>
  <c r="T197" i="7"/>
  <c r="R197" i="7"/>
  <c r="P197" i="7"/>
  <c r="BI192" i="7"/>
  <c r="BH192" i="7"/>
  <c r="BG192" i="7"/>
  <c r="BF192" i="7"/>
  <c r="T192" i="7"/>
  <c r="R192" i="7"/>
  <c r="P192" i="7"/>
  <c r="BI187" i="7"/>
  <c r="BH187" i="7"/>
  <c r="BG187" i="7"/>
  <c r="BF187" i="7"/>
  <c r="T187" i="7"/>
  <c r="R187" i="7"/>
  <c r="P187" i="7"/>
  <c r="BI182" i="7"/>
  <c r="BH182" i="7"/>
  <c r="BG182" i="7"/>
  <c r="BF182" i="7"/>
  <c r="T182" i="7"/>
  <c r="R182" i="7"/>
  <c r="P182" i="7"/>
  <c r="BI177" i="7"/>
  <c r="BH177" i="7"/>
  <c r="BG177" i="7"/>
  <c r="BF177" i="7"/>
  <c r="T177" i="7"/>
  <c r="R177" i="7"/>
  <c r="P177" i="7"/>
  <c r="BI174" i="7"/>
  <c r="BH174" i="7"/>
  <c r="BG174" i="7"/>
  <c r="BF174" i="7"/>
  <c r="T174" i="7"/>
  <c r="R174" i="7"/>
  <c r="P174" i="7"/>
  <c r="BI171" i="7"/>
  <c r="BH171" i="7"/>
  <c r="BG171" i="7"/>
  <c r="BF171" i="7"/>
  <c r="T171" i="7"/>
  <c r="R171" i="7"/>
  <c r="P171" i="7"/>
  <c r="BI163" i="7"/>
  <c r="BH163" i="7"/>
  <c r="BG163" i="7"/>
  <c r="BF163" i="7"/>
  <c r="T163" i="7"/>
  <c r="R163" i="7"/>
  <c r="P163" i="7"/>
  <c r="BI160" i="7"/>
  <c r="BH160" i="7"/>
  <c r="BG160" i="7"/>
  <c r="BF160" i="7"/>
  <c r="T160" i="7"/>
  <c r="R160" i="7"/>
  <c r="P160" i="7"/>
  <c r="BI157" i="7"/>
  <c r="BH157" i="7"/>
  <c r="BG157" i="7"/>
  <c r="BF157" i="7"/>
  <c r="T157" i="7"/>
  <c r="R157" i="7"/>
  <c r="P157" i="7"/>
  <c r="BI154" i="7"/>
  <c r="BH154" i="7"/>
  <c r="BG154" i="7"/>
  <c r="BF154" i="7"/>
  <c r="T154" i="7"/>
  <c r="R154" i="7"/>
  <c r="P154" i="7"/>
  <c r="BI150" i="7"/>
  <c r="BH150" i="7"/>
  <c r="BG150" i="7"/>
  <c r="BF150" i="7"/>
  <c r="T150" i="7"/>
  <c r="R150" i="7"/>
  <c r="P150" i="7"/>
  <c r="BI147" i="7"/>
  <c r="BH147" i="7"/>
  <c r="BG147" i="7"/>
  <c r="BF147" i="7"/>
  <c r="T147" i="7"/>
  <c r="R147" i="7"/>
  <c r="P147" i="7"/>
  <c r="BI140" i="7"/>
  <c r="BH140" i="7"/>
  <c r="BG140" i="7"/>
  <c r="BF140" i="7"/>
  <c r="T140" i="7"/>
  <c r="R140" i="7"/>
  <c r="P140" i="7"/>
  <c r="BI135" i="7"/>
  <c r="BH135" i="7"/>
  <c r="BG135" i="7"/>
  <c r="BF135" i="7"/>
  <c r="T135" i="7"/>
  <c r="R135" i="7"/>
  <c r="P135" i="7"/>
  <c r="BI132" i="7"/>
  <c r="BH132" i="7"/>
  <c r="BG132" i="7"/>
  <c r="BF132" i="7"/>
  <c r="T132" i="7"/>
  <c r="R132" i="7"/>
  <c r="P132" i="7"/>
  <c r="BI122" i="7"/>
  <c r="BH122" i="7"/>
  <c r="BG122" i="7"/>
  <c r="BF122" i="7"/>
  <c r="T122" i="7"/>
  <c r="R122" i="7"/>
  <c r="P122" i="7"/>
  <c r="BI107" i="7"/>
  <c r="BH107" i="7"/>
  <c r="BG107" i="7"/>
  <c r="BF107" i="7"/>
  <c r="T107" i="7"/>
  <c r="R107" i="7"/>
  <c r="P107" i="7"/>
  <c r="BI103" i="7"/>
  <c r="BH103" i="7"/>
  <c r="BG103" i="7"/>
  <c r="BF103" i="7"/>
  <c r="T103" i="7"/>
  <c r="R103" i="7"/>
  <c r="P103" i="7"/>
  <c r="BI100" i="7"/>
  <c r="BH100" i="7"/>
  <c r="BG100" i="7"/>
  <c r="BF100" i="7"/>
  <c r="T100" i="7"/>
  <c r="R100" i="7"/>
  <c r="P100" i="7"/>
  <c r="BI92" i="7"/>
  <c r="BH92" i="7"/>
  <c r="BG92" i="7"/>
  <c r="BF92" i="7"/>
  <c r="T92" i="7"/>
  <c r="R92" i="7"/>
  <c r="P92" i="7"/>
  <c r="J86" i="7"/>
  <c r="J85" i="7"/>
  <c r="F83" i="7"/>
  <c r="E81" i="7"/>
  <c r="J55" i="7"/>
  <c r="J54" i="7"/>
  <c r="F52" i="7"/>
  <c r="E50" i="7"/>
  <c r="J18" i="7"/>
  <c r="E18" i="7"/>
  <c r="F86" i="7" s="1"/>
  <c r="J17" i="7"/>
  <c r="J15" i="7"/>
  <c r="E15" i="7"/>
  <c r="F54" i="7" s="1"/>
  <c r="J14" i="7"/>
  <c r="J52" i="7"/>
  <c r="E7" i="7"/>
  <c r="E48" i="7" s="1"/>
  <c r="J37" i="6"/>
  <c r="J36" i="6"/>
  <c r="AY59" i="1" s="1"/>
  <c r="J35" i="6"/>
  <c r="AX59" i="1"/>
  <c r="BI213" i="6"/>
  <c r="BH213" i="6"/>
  <c r="BG213" i="6"/>
  <c r="BF213" i="6"/>
  <c r="T213" i="6"/>
  <c r="R213" i="6"/>
  <c r="P213" i="6"/>
  <c r="BI210" i="6"/>
  <c r="BH210" i="6"/>
  <c r="BG210" i="6"/>
  <c r="BF210" i="6"/>
  <c r="T210" i="6"/>
  <c r="R210" i="6"/>
  <c r="P210" i="6"/>
  <c r="BI206" i="6"/>
  <c r="BH206" i="6"/>
  <c r="BG206" i="6"/>
  <c r="BF206" i="6"/>
  <c r="T206" i="6"/>
  <c r="R206" i="6"/>
  <c r="P206" i="6"/>
  <c r="BI204" i="6"/>
  <c r="BH204" i="6"/>
  <c r="BG204" i="6"/>
  <c r="BF204" i="6"/>
  <c r="T204" i="6"/>
  <c r="R204" i="6"/>
  <c r="P204" i="6"/>
  <c r="BI199" i="6"/>
  <c r="BH199" i="6"/>
  <c r="BG199" i="6"/>
  <c r="BF199" i="6"/>
  <c r="T199" i="6"/>
  <c r="T198" i="6" s="1"/>
  <c r="R199" i="6"/>
  <c r="R198" i="6" s="1"/>
  <c r="P199" i="6"/>
  <c r="P198" i="6" s="1"/>
  <c r="BI195" i="6"/>
  <c r="BH195" i="6"/>
  <c r="BG195" i="6"/>
  <c r="BF195" i="6"/>
  <c r="T195" i="6"/>
  <c r="R195" i="6"/>
  <c r="P195" i="6"/>
  <c r="BI192" i="6"/>
  <c r="BH192" i="6"/>
  <c r="BG192" i="6"/>
  <c r="BF192" i="6"/>
  <c r="T192" i="6"/>
  <c r="R192" i="6"/>
  <c r="P192" i="6"/>
  <c r="BI189" i="6"/>
  <c r="BH189" i="6"/>
  <c r="BG189" i="6"/>
  <c r="BF189" i="6"/>
  <c r="T189" i="6"/>
  <c r="R189" i="6"/>
  <c r="P189" i="6"/>
  <c r="BI186" i="6"/>
  <c r="BH186" i="6"/>
  <c r="BG186" i="6"/>
  <c r="BF186" i="6"/>
  <c r="T186" i="6"/>
  <c r="R186" i="6"/>
  <c r="P186" i="6"/>
  <c r="BI183" i="6"/>
  <c r="BH183" i="6"/>
  <c r="BG183" i="6"/>
  <c r="BF183" i="6"/>
  <c r="T183" i="6"/>
  <c r="R183" i="6"/>
  <c r="P183" i="6"/>
  <c r="BI180" i="6"/>
  <c r="BH180" i="6"/>
  <c r="BG180" i="6"/>
  <c r="BF180" i="6"/>
  <c r="T180" i="6"/>
  <c r="R180" i="6"/>
  <c r="P180" i="6"/>
  <c r="BI177" i="6"/>
  <c r="BH177" i="6"/>
  <c r="BG177" i="6"/>
  <c r="BF177" i="6"/>
  <c r="T177" i="6"/>
  <c r="R177" i="6"/>
  <c r="P177" i="6"/>
  <c r="BI175" i="6"/>
  <c r="BH175" i="6"/>
  <c r="BG175" i="6"/>
  <c r="BF175" i="6"/>
  <c r="T175" i="6"/>
  <c r="R175" i="6"/>
  <c r="P175" i="6"/>
  <c r="BI172" i="6"/>
  <c r="BH172" i="6"/>
  <c r="BG172" i="6"/>
  <c r="BF172" i="6"/>
  <c r="T172" i="6"/>
  <c r="R172" i="6"/>
  <c r="P172" i="6"/>
  <c r="BI170" i="6"/>
  <c r="BH170" i="6"/>
  <c r="BG170" i="6"/>
  <c r="BF170" i="6"/>
  <c r="T170" i="6"/>
  <c r="R170" i="6"/>
  <c r="P170" i="6"/>
  <c r="BI167" i="6"/>
  <c r="BH167" i="6"/>
  <c r="BG167" i="6"/>
  <c r="BF167" i="6"/>
  <c r="T167" i="6"/>
  <c r="R167" i="6"/>
  <c r="P167" i="6"/>
  <c r="BI163" i="6"/>
  <c r="BH163" i="6"/>
  <c r="BG163" i="6"/>
  <c r="BF163" i="6"/>
  <c r="T163" i="6"/>
  <c r="R163" i="6"/>
  <c r="P163" i="6"/>
  <c r="BI160" i="6"/>
  <c r="BH160" i="6"/>
  <c r="BG160" i="6"/>
  <c r="BF160" i="6"/>
  <c r="T160" i="6"/>
  <c r="R160" i="6"/>
  <c r="P160" i="6"/>
  <c r="BI158" i="6"/>
  <c r="BH158" i="6"/>
  <c r="BG158" i="6"/>
  <c r="BF158" i="6"/>
  <c r="T158" i="6"/>
  <c r="R158" i="6"/>
  <c r="P158" i="6"/>
  <c r="BI153" i="6"/>
  <c r="BH153" i="6"/>
  <c r="BG153" i="6"/>
  <c r="BF153" i="6"/>
  <c r="T153" i="6"/>
  <c r="R153" i="6"/>
  <c r="P153" i="6"/>
  <c r="BI146" i="6"/>
  <c r="BH146" i="6"/>
  <c r="BG146" i="6"/>
  <c r="BF146" i="6"/>
  <c r="T146" i="6"/>
  <c r="R146" i="6"/>
  <c r="P146" i="6"/>
  <c r="BI142" i="6"/>
  <c r="BH142" i="6"/>
  <c r="BG142" i="6"/>
  <c r="BF142" i="6"/>
  <c r="T142" i="6"/>
  <c r="R142" i="6"/>
  <c r="P142" i="6"/>
  <c r="BI138" i="6"/>
  <c r="BH138" i="6"/>
  <c r="BG138" i="6"/>
  <c r="BF138" i="6"/>
  <c r="T138" i="6"/>
  <c r="R138" i="6"/>
  <c r="P138" i="6"/>
  <c r="BI134" i="6"/>
  <c r="BH134" i="6"/>
  <c r="BG134" i="6"/>
  <c r="BF134" i="6"/>
  <c r="T134" i="6"/>
  <c r="R134" i="6"/>
  <c r="P134" i="6"/>
  <c r="BI128" i="6"/>
  <c r="BH128" i="6"/>
  <c r="BG128" i="6"/>
  <c r="BF128" i="6"/>
  <c r="T128" i="6"/>
  <c r="R128" i="6"/>
  <c r="P128" i="6"/>
  <c r="BI118" i="6"/>
  <c r="BH118" i="6"/>
  <c r="BG118" i="6"/>
  <c r="BF118" i="6"/>
  <c r="T118" i="6"/>
  <c r="R118" i="6"/>
  <c r="P118" i="6"/>
  <c r="BI114" i="6"/>
  <c r="BH114" i="6"/>
  <c r="BG114" i="6"/>
  <c r="BF114" i="6"/>
  <c r="T114" i="6"/>
  <c r="R114" i="6"/>
  <c r="P114" i="6"/>
  <c r="BI111" i="6"/>
  <c r="BH111" i="6"/>
  <c r="BG111" i="6"/>
  <c r="BF111" i="6"/>
  <c r="T111" i="6"/>
  <c r="R111" i="6"/>
  <c r="P111" i="6"/>
  <c r="BI109" i="6"/>
  <c r="BH109" i="6"/>
  <c r="BG109" i="6"/>
  <c r="BF109" i="6"/>
  <c r="T109" i="6"/>
  <c r="R109" i="6"/>
  <c r="P109" i="6"/>
  <c r="BI105" i="6"/>
  <c r="BH105" i="6"/>
  <c r="BG105" i="6"/>
  <c r="BF105" i="6"/>
  <c r="T105" i="6"/>
  <c r="R105" i="6"/>
  <c r="P105" i="6"/>
  <c r="BI94" i="6"/>
  <c r="BH94" i="6"/>
  <c r="BG94" i="6"/>
  <c r="BF94" i="6"/>
  <c r="T94" i="6"/>
  <c r="R94" i="6"/>
  <c r="P94" i="6"/>
  <c r="BI90" i="6"/>
  <c r="BH90" i="6"/>
  <c r="BG90" i="6"/>
  <c r="BF90" i="6"/>
  <c r="T90" i="6"/>
  <c r="R90" i="6"/>
  <c r="P90" i="6"/>
  <c r="J84" i="6"/>
  <c r="J83" i="6"/>
  <c r="F81" i="6"/>
  <c r="E79" i="6"/>
  <c r="J55" i="6"/>
  <c r="J54" i="6"/>
  <c r="F52" i="6"/>
  <c r="E50" i="6"/>
  <c r="J18" i="6"/>
  <c r="E18" i="6"/>
  <c r="F84" i="6" s="1"/>
  <c r="J17" i="6"/>
  <c r="J15" i="6"/>
  <c r="E15" i="6"/>
  <c r="F54" i="6" s="1"/>
  <c r="J14" i="6"/>
  <c r="J81" i="6"/>
  <c r="E7" i="6"/>
  <c r="E77" i="6" s="1"/>
  <c r="J37" i="5"/>
  <c r="J36" i="5"/>
  <c r="AY58" i="1" s="1"/>
  <c r="J35" i="5"/>
  <c r="AX58" i="1" s="1"/>
  <c r="BI84" i="5"/>
  <c r="BH84" i="5"/>
  <c r="BG84" i="5"/>
  <c r="F35" i="5" s="1"/>
  <c r="BB58" i="1" s="1"/>
  <c r="BF84" i="5"/>
  <c r="F34" i="5" s="1"/>
  <c r="BA58" i="1" s="1"/>
  <c r="T84" i="5"/>
  <c r="T83" i="5" s="1"/>
  <c r="T82" i="5" s="1"/>
  <c r="T81" i="5" s="1"/>
  <c r="R84" i="5"/>
  <c r="R83" i="5"/>
  <c r="R82" i="5" s="1"/>
  <c r="R81" i="5" s="1"/>
  <c r="P84" i="5"/>
  <c r="P83" i="5" s="1"/>
  <c r="P82" i="5" s="1"/>
  <c r="P81" i="5" s="1"/>
  <c r="AU58" i="1" s="1"/>
  <c r="J78" i="5"/>
  <c r="J77" i="5"/>
  <c r="F75" i="5"/>
  <c r="E73" i="5"/>
  <c r="J55" i="5"/>
  <c r="J54" i="5"/>
  <c r="F52" i="5"/>
  <c r="E50" i="5"/>
  <c r="J18" i="5"/>
  <c r="E18" i="5"/>
  <c r="F78" i="5"/>
  <c r="J17" i="5"/>
  <c r="J15" i="5"/>
  <c r="E15" i="5"/>
  <c r="F77" i="5" s="1"/>
  <c r="J14" i="5"/>
  <c r="J75" i="5"/>
  <c r="E7" i="5"/>
  <c r="E48" i="5" s="1"/>
  <c r="J37" i="4"/>
  <c r="J36" i="4"/>
  <c r="AY57" i="1" s="1"/>
  <c r="J35" i="4"/>
  <c r="AX57" i="1" s="1"/>
  <c r="BI84" i="4"/>
  <c r="F37" i="4" s="1"/>
  <c r="BD57" i="1" s="1"/>
  <c r="BH84" i="4"/>
  <c r="F36" i="4" s="1"/>
  <c r="BC57" i="1" s="1"/>
  <c r="BG84" i="4"/>
  <c r="BF84" i="4"/>
  <c r="T84" i="4"/>
  <c r="T83" i="4" s="1"/>
  <c r="T82" i="4" s="1"/>
  <c r="T81" i="4" s="1"/>
  <c r="R84" i="4"/>
  <c r="R83" i="4"/>
  <c r="R82" i="4" s="1"/>
  <c r="R81" i="4" s="1"/>
  <c r="P84" i="4"/>
  <c r="P83" i="4" s="1"/>
  <c r="P82" i="4" s="1"/>
  <c r="P81" i="4" s="1"/>
  <c r="AU57" i="1" s="1"/>
  <c r="J78" i="4"/>
  <c r="J77" i="4"/>
  <c r="F75" i="4"/>
  <c r="E73" i="4"/>
  <c r="J55" i="4"/>
  <c r="J54" i="4"/>
  <c r="F52" i="4"/>
  <c r="E50" i="4"/>
  <c r="J18" i="4"/>
  <c r="E18" i="4"/>
  <c r="F55" i="4" s="1"/>
  <c r="J17" i="4"/>
  <c r="J15" i="4"/>
  <c r="E15" i="4"/>
  <c r="F77" i="4" s="1"/>
  <c r="J14" i="4"/>
  <c r="J12" i="4"/>
  <c r="J52" i="4" s="1"/>
  <c r="E7" i="4"/>
  <c r="E71" i="4"/>
  <c r="J37" i="3"/>
  <c r="J36" i="3"/>
  <c r="AY56" i="1" s="1"/>
  <c r="J35" i="3"/>
  <c r="AX56" i="1" s="1"/>
  <c r="BI596" i="3"/>
  <c r="BH596" i="3"/>
  <c r="BG596" i="3"/>
  <c r="BF596" i="3"/>
  <c r="T596" i="3"/>
  <c r="R596" i="3"/>
  <c r="P596" i="3"/>
  <c r="BI594" i="3"/>
  <c r="BH594" i="3"/>
  <c r="BG594" i="3"/>
  <c r="BF594" i="3"/>
  <c r="T594" i="3"/>
  <c r="R594" i="3"/>
  <c r="P594" i="3"/>
  <c r="BI592" i="3"/>
  <c r="BH592" i="3"/>
  <c r="BG592" i="3"/>
  <c r="BF592" i="3"/>
  <c r="T592" i="3"/>
  <c r="R592" i="3"/>
  <c r="P592" i="3"/>
  <c r="BI589" i="3"/>
  <c r="BH589" i="3"/>
  <c r="BG589" i="3"/>
  <c r="BF589" i="3"/>
  <c r="T589" i="3"/>
  <c r="R589" i="3"/>
  <c r="P589" i="3"/>
  <c r="BI587" i="3"/>
  <c r="BH587" i="3"/>
  <c r="BG587" i="3"/>
  <c r="BF587" i="3"/>
  <c r="T587" i="3"/>
  <c r="R587" i="3"/>
  <c r="P587" i="3"/>
  <c r="BI576" i="3"/>
  <c r="BH576" i="3"/>
  <c r="BG576" i="3"/>
  <c r="BF576" i="3"/>
  <c r="T576" i="3"/>
  <c r="R576" i="3"/>
  <c r="P576" i="3"/>
  <c r="BI573" i="3"/>
  <c r="BH573" i="3"/>
  <c r="BG573" i="3"/>
  <c r="BF573" i="3"/>
  <c r="T573" i="3"/>
  <c r="R573" i="3"/>
  <c r="P573" i="3"/>
  <c r="BI571" i="3"/>
  <c r="BH571" i="3"/>
  <c r="BG571" i="3"/>
  <c r="BF571" i="3"/>
  <c r="T571" i="3"/>
  <c r="R571" i="3"/>
  <c r="P571" i="3"/>
  <c r="BI557" i="3"/>
  <c r="BH557" i="3"/>
  <c r="BG557" i="3"/>
  <c r="BF557" i="3"/>
  <c r="T557" i="3"/>
  <c r="R557" i="3"/>
  <c r="P557" i="3"/>
  <c r="BI555" i="3"/>
  <c r="BH555" i="3"/>
  <c r="BG555" i="3"/>
  <c r="BF555" i="3"/>
  <c r="T555" i="3"/>
  <c r="R555" i="3"/>
  <c r="P555" i="3"/>
  <c r="BI551" i="3"/>
  <c r="BH551" i="3"/>
  <c r="BG551" i="3"/>
  <c r="BF551" i="3"/>
  <c r="T551" i="3"/>
  <c r="R551" i="3"/>
  <c r="P551" i="3"/>
  <c r="BI548" i="3"/>
  <c r="BH548" i="3"/>
  <c r="BG548" i="3"/>
  <c r="BF548" i="3"/>
  <c r="T548" i="3"/>
  <c r="R548" i="3"/>
  <c r="P548" i="3"/>
  <c r="BI546" i="3"/>
  <c r="BH546" i="3"/>
  <c r="BG546" i="3"/>
  <c r="BF546" i="3"/>
  <c r="T546" i="3"/>
  <c r="R546" i="3"/>
  <c r="P546" i="3"/>
  <c r="BI543" i="3"/>
  <c r="BH543" i="3"/>
  <c r="BG543" i="3"/>
  <c r="BF543" i="3"/>
  <c r="T543" i="3"/>
  <c r="R543" i="3"/>
  <c r="P543" i="3"/>
  <c r="BI541" i="3"/>
  <c r="BH541" i="3"/>
  <c r="BG541" i="3"/>
  <c r="BF541" i="3"/>
  <c r="T541" i="3"/>
  <c r="R541" i="3"/>
  <c r="P541" i="3"/>
  <c r="BI538" i="3"/>
  <c r="BH538" i="3"/>
  <c r="BG538" i="3"/>
  <c r="BF538" i="3"/>
  <c r="T538" i="3"/>
  <c r="R538" i="3"/>
  <c r="P538" i="3"/>
  <c r="BI536" i="3"/>
  <c r="BH536" i="3"/>
  <c r="BG536" i="3"/>
  <c r="BF536" i="3"/>
  <c r="T536" i="3"/>
  <c r="R536" i="3"/>
  <c r="P536" i="3"/>
  <c r="BI533" i="3"/>
  <c r="BH533" i="3"/>
  <c r="BG533" i="3"/>
  <c r="BF533" i="3"/>
  <c r="T533" i="3"/>
  <c r="R533" i="3"/>
  <c r="P533" i="3"/>
  <c r="BI530" i="3"/>
  <c r="BH530" i="3"/>
  <c r="BG530" i="3"/>
  <c r="BF530" i="3"/>
  <c r="T530" i="3"/>
  <c r="R530" i="3"/>
  <c r="P530" i="3"/>
  <c r="BI527" i="3"/>
  <c r="BH527" i="3"/>
  <c r="BG527" i="3"/>
  <c r="BF527" i="3"/>
  <c r="T527" i="3"/>
  <c r="R527" i="3"/>
  <c r="P527" i="3"/>
  <c r="BI514" i="3"/>
  <c r="BH514" i="3"/>
  <c r="BG514" i="3"/>
  <c r="BF514" i="3"/>
  <c r="T514" i="3"/>
  <c r="R514" i="3"/>
  <c r="P514" i="3"/>
  <c r="BI499" i="3"/>
  <c r="BH499" i="3"/>
  <c r="BG499" i="3"/>
  <c r="BF499" i="3"/>
  <c r="T499" i="3"/>
  <c r="R499" i="3"/>
  <c r="P499" i="3"/>
  <c r="BI495" i="3"/>
  <c r="BH495" i="3"/>
  <c r="BG495" i="3"/>
  <c r="BF495" i="3"/>
  <c r="T495" i="3"/>
  <c r="R495" i="3"/>
  <c r="P495" i="3"/>
  <c r="BI492" i="3"/>
  <c r="BH492" i="3"/>
  <c r="BG492" i="3"/>
  <c r="BF492" i="3"/>
  <c r="T492" i="3"/>
  <c r="R492" i="3"/>
  <c r="P492" i="3"/>
  <c r="BI489" i="3"/>
  <c r="BH489" i="3"/>
  <c r="BG489" i="3"/>
  <c r="BF489" i="3"/>
  <c r="T489" i="3"/>
  <c r="R489" i="3"/>
  <c r="P489" i="3"/>
  <c r="BI486" i="3"/>
  <c r="BH486" i="3"/>
  <c r="BG486" i="3"/>
  <c r="BF486" i="3"/>
  <c r="T486" i="3"/>
  <c r="R486" i="3"/>
  <c r="P486" i="3"/>
  <c r="BI484" i="3"/>
  <c r="BH484" i="3"/>
  <c r="BG484" i="3"/>
  <c r="BF484" i="3"/>
  <c r="T484" i="3"/>
  <c r="R484" i="3"/>
  <c r="P484" i="3"/>
  <c r="BI480" i="3"/>
  <c r="BH480" i="3"/>
  <c r="BG480" i="3"/>
  <c r="BF480" i="3"/>
  <c r="T480" i="3"/>
  <c r="R480" i="3"/>
  <c r="P480" i="3"/>
  <c r="BI476" i="3"/>
  <c r="BH476" i="3"/>
  <c r="BG476" i="3"/>
  <c r="BF476" i="3"/>
  <c r="T476" i="3"/>
  <c r="R476" i="3"/>
  <c r="P476" i="3"/>
  <c r="BI473" i="3"/>
  <c r="BH473" i="3"/>
  <c r="BG473" i="3"/>
  <c r="BF473" i="3"/>
  <c r="T473" i="3"/>
  <c r="R473" i="3"/>
  <c r="P473" i="3"/>
  <c r="BI470" i="3"/>
  <c r="BH470" i="3"/>
  <c r="BG470" i="3"/>
  <c r="BF470" i="3"/>
  <c r="T470" i="3"/>
  <c r="R470" i="3"/>
  <c r="P470" i="3"/>
  <c r="BI466" i="3"/>
  <c r="BH466" i="3"/>
  <c r="BG466" i="3"/>
  <c r="BF466" i="3"/>
  <c r="T466" i="3"/>
  <c r="R466" i="3"/>
  <c r="P466" i="3"/>
  <c r="BI463" i="3"/>
  <c r="BH463" i="3"/>
  <c r="BG463" i="3"/>
  <c r="BF463" i="3"/>
  <c r="T463" i="3"/>
  <c r="R463" i="3"/>
  <c r="P463" i="3"/>
  <c r="BI460" i="3"/>
  <c r="BH460" i="3"/>
  <c r="BG460" i="3"/>
  <c r="BF460" i="3"/>
  <c r="T460" i="3"/>
  <c r="R460" i="3"/>
  <c r="P460" i="3"/>
  <c r="BI457" i="3"/>
  <c r="BH457" i="3"/>
  <c r="BG457" i="3"/>
  <c r="BF457" i="3"/>
  <c r="T457" i="3"/>
  <c r="R457" i="3"/>
  <c r="P457" i="3"/>
  <c r="BI454" i="3"/>
  <c r="BH454" i="3"/>
  <c r="BG454" i="3"/>
  <c r="BF454" i="3"/>
  <c r="T454" i="3"/>
  <c r="R454" i="3"/>
  <c r="P454" i="3"/>
  <c r="BI451" i="3"/>
  <c r="BH451" i="3"/>
  <c r="BG451" i="3"/>
  <c r="BF451" i="3"/>
  <c r="T451" i="3"/>
  <c r="R451" i="3"/>
  <c r="P451" i="3"/>
  <c r="BI448" i="3"/>
  <c r="BH448" i="3"/>
  <c r="BG448" i="3"/>
  <c r="BF448" i="3"/>
  <c r="T448" i="3"/>
  <c r="R448" i="3"/>
  <c r="P448" i="3"/>
  <c r="BI445" i="3"/>
  <c r="BH445" i="3"/>
  <c r="BG445" i="3"/>
  <c r="BF445" i="3"/>
  <c r="T445" i="3"/>
  <c r="R445" i="3"/>
  <c r="P445" i="3"/>
  <c r="BI441" i="3"/>
  <c r="BH441" i="3"/>
  <c r="BG441" i="3"/>
  <c r="BF441" i="3"/>
  <c r="T441" i="3"/>
  <c r="R441" i="3"/>
  <c r="P441" i="3"/>
  <c r="BI438" i="3"/>
  <c r="BH438" i="3"/>
  <c r="BG438" i="3"/>
  <c r="BF438" i="3"/>
  <c r="T438" i="3"/>
  <c r="R438" i="3"/>
  <c r="P438" i="3"/>
  <c r="BI434" i="3"/>
  <c r="BH434" i="3"/>
  <c r="BG434" i="3"/>
  <c r="BF434" i="3"/>
  <c r="T434" i="3"/>
  <c r="R434" i="3"/>
  <c r="P434" i="3"/>
  <c r="BI430" i="3"/>
  <c r="BH430" i="3"/>
  <c r="BG430" i="3"/>
  <c r="BF430" i="3"/>
  <c r="T430" i="3"/>
  <c r="R430" i="3"/>
  <c r="P430" i="3"/>
  <c r="BI426" i="3"/>
  <c r="BH426" i="3"/>
  <c r="BG426" i="3"/>
  <c r="BF426" i="3"/>
  <c r="T426" i="3"/>
  <c r="R426" i="3"/>
  <c r="P426" i="3"/>
  <c r="BI423" i="3"/>
  <c r="BH423" i="3"/>
  <c r="BG423" i="3"/>
  <c r="BF423" i="3"/>
  <c r="T423" i="3"/>
  <c r="R423" i="3"/>
  <c r="P423" i="3"/>
  <c r="BI421" i="3"/>
  <c r="BH421" i="3"/>
  <c r="BG421" i="3"/>
  <c r="BF421" i="3"/>
  <c r="T421" i="3"/>
  <c r="R421" i="3"/>
  <c r="P421" i="3"/>
  <c r="BI419" i="3"/>
  <c r="BH419" i="3"/>
  <c r="BG419" i="3"/>
  <c r="BF419" i="3"/>
  <c r="T419" i="3"/>
  <c r="R419" i="3"/>
  <c r="P419" i="3"/>
  <c r="BI417" i="3"/>
  <c r="BH417" i="3"/>
  <c r="BG417" i="3"/>
  <c r="BF417" i="3"/>
  <c r="T417" i="3"/>
  <c r="R417" i="3"/>
  <c r="P417" i="3"/>
  <c r="BI415" i="3"/>
  <c r="BH415" i="3"/>
  <c r="BG415" i="3"/>
  <c r="BF415" i="3"/>
  <c r="T415" i="3"/>
  <c r="R415" i="3"/>
  <c r="P415" i="3"/>
  <c r="BI411" i="3"/>
  <c r="BH411" i="3"/>
  <c r="BG411" i="3"/>
  <c r="BF411" i="3"/>
  <c r="T411" i="3"/>
  <c r="R411" i="3"/>
  <c r="P411" i="3"/>
  <c r="BI408" i="3"/>
  <c r="BH408" i="3"/>
  <c r="BG408" i="3"/>
  <c r="BF408" i="3"/>
  <c r="T408" i="3"/>
  <c r="R408" i="3"/>
  <c r="P408" i="3"/>
  <c r="BI406" i="3"/>
  <c r="BH406" i="3"/>
  <c r="BG406" i="3"/>
  <c r="BF406" i="3"/>
  <c r="T406" i="3"/>
  <c r="R406" i="3"/>
  <c r="P406" i="3"/>
  <c r="BI403" i="3"/>
  <c r="BH403" i="3"/>
  <c r="BG403" i="3"/>
  <c r="BF403" i="3"/>
  <c r="T403" i="3"/>
  <c r="R403" i="3"/>
  <c r="P403" i="3"/>
  <c r="BI399" i="3"/>
  <c r="BH399" i="3"/>
  <c r="BG399" i="3"/>
  <c r="BF399" i="3"/>
  <c r="T399" i="3"/>
  <c r="R399" i="3"/>
  <c r="P399" i="3"/>
  <c r="BI392" i="3"/>
  <c r="BH392" i="3"/>
  <c r="BG392" i="3"/>
  <c r="BF392" i="3"/>
  <c r="T392" i="3"/>
  <c r="R392" i="3"/>
  <c r="P392" i="3"/>
  <c r="BI388" i="3"/>
  <c r="BH388" i="3"/>
  <c r="BG388" i="3"/>
  <c r="BF388" i="3"/>
  <c r="T388" i="3"/>
  <c r="R388" i="3"/>
  <c r="P388" i="3"/>
  <c r="BI385" i="3"/>
  <c r="BH385" i="3"/>
  <c r="BG385" i="3"/>
  <c r="BF385" i="3"/>
  <c r="T385" i="3"/>
  <c r="R385" i="3"/>
  <c r="P385" i="3"/>
  <c r="BI381" i="3"/>
  <c r="BH381" i="3"/>
  <c r="BG381" i="3"/>
  <c r="BF381" i="3"/>
  <c r="T381" i="3"/>
  <c r="R381" i="3"/>
  <c r="P381" i="3"/>
  <c r="BI378" i="3"/>
  <c r="BH378" i="3"/>
  <c r="BG378" i="3"/>
  <c r="BF378" i="3"/>
  <c r="T378" i="3"/>
  <c r="R378" i="3"/>
  <c r="P378" i="3"/>
  <c r="BI375" i="3"/>
  <c r="BH375" i="3"/>
  <c r="BG375" i="3"/>
  <c r="BF375" i="3"/>
  <c r="T375" i="3"/>
  <c r="R375" i="3"/>
  <c r="P375" i="3"/>
  <c r="BI371" i="3"/>
  <c r="BH371" i="3"/>
  <c r="BG371" i="3"/>
  <c r="BF371" i="3"/>
  <c r="T371" i="3"/>
  <c r="R371" i="3"/>
  <c r="P371" i="3"/>
  <c r="BI366" i="3"/>
  <c r="BH366" i="3"/>
  <c r="BG366" i="3"/>
  <c r="BF366" i="3"/>
  <c r="T366" i="3"/>
  <c r="R366" i="3"/>
  <c r="P366" i="3"/>
  <c r="BI362" i="3"/>
  <c r="BH362" i="3"/>
  <c r="BG362" i="3"/>
  <c r="BF362" i="3"/>
  <c r="T362" i="3"/>
  <c r="R362" i="3"/>
  <c r="P362" i="3"/>
  <c r="BI357" i="3"/>
  <c r="BH357" i="3"/>
  <c r="BG357" i="3"/>
  <c r="BF357" i="3"/>
  <c r="T357" i="3"/>
  <c r="R357" i="3"/>
  <c r="P357" i="3"/>
  <c r="BI354" i="3"/>
  <c r="BH354" i="3"/>
  <c r="BG354" i="3"/>
  <c r="BF354" i="3"/>
  <c r="T354" i="3"/>
  <c r="R354" i="3"/>
  <c r="P354" i="3"/>
  <c r="BI352" i="3"/>
  <c r="BH352" i="3"/>
  <c r="BG352" i="3"/>
  <c r="BF352" i="3"/>
  <c r="T352" i="3"/>
  <c r="R352" i="3"/>
  <c r="P352" i="3"/>
  <c r="BI349" i="3"/>
  <c r="BH349" i="3"/>
  <c r="BG349" i="3"/>
  <c r="BF349" i="3"/>
  <c r="T349" i="3"/>
  <c r="R349" i="3"/>
  <c r="P349" i="3"/>
  <c r="BI345" i="3"/>
  <c r="BH345" i="3"/>
  <c r="BG345" i="3"/>
  <c r="BF345" i="3"/>
  <c r="T345" i="3"/>
  <c r="R345" i="3"/>
  <c r="P345" i="3"/>
  <c r="BI340" i="3"/>
  <c r="BH340" i="3"/>
  <c r="BG340" i="3"/>
  <c r="BF340" i="3"/>
  <c r="T340" i="3"/>
  <c r="T339" i="3" s="1"/>
  <c r="R340" i="3"/>
  <c r="R339" i="3" s="1"/>
  <c r="P340" i="3"/>
  <c r="P339" i="3" s="1"/>
  <c r="BI336" i="3"/>
  <c r="BH336" i="3"/>
  <c r="BG336" i="3"/>
  <c r="BF336" i="3"/>
  <c r="T336" i="3"/>
  <c r="R336" i="3"/>
  <c r="P336" i="3"/>
  <c r="BI332" i="3"/>
  <c r="BH332" i="3"/>
  <c r="BG332" i="3"/>
  <c r="BF332" i="3"/>
  <c r="T332" i="3"/>
  <c r="R332" i="3"/>
  <c r="P332" i="3"/>
  <c r="BI323" i="3"/>
  <c r="BH323" i="3"/>
  <c r="BG323" i="3"/>
  <c r="BF323" i="3"/>
  <c r="T323" i="3"/>
  <c r="R323" i="3"/>
  <c r="P323" i="3"/>
  <c r="BI319" i="3"/>
  <c r="BH319" i="3"/>
  <c r="BG319" i="3"/>
  <c r="BF319" i="3"/>
  <c r="T319" i="3"/>
  <c r="R319" i="3"/>
  <c r="P319" i="3"/>
  <c r="BI316" i="3"/>
  <c r="BH316" i="3"/>
  <c r="BG316" i="3"/>
  <c r="BF316" i="3"/>
  <c r="T316" i="3"/>
  <c r="R316" i="3"/>
  <c r="P316" i="3"/>
  <c r="BI313" i="3"/>
  <c r="BH313" i="3"/>
  <c r="BG313" i="3"/>
  <c r="BF313" i="3"/>
  <c r="T313" i="3"/>
  <c r="R313" i="3"/>
  <c r="P313" i="3"/>
  <c r="BI309" i="3"/>
  <c r="BH309" i="3"/>
  <c r="BG309" i="3"/>
  <c r="BF309" i="3"/>
  <c r="T309" i="3"/>
  <c r="R309" i="3"/>
  <c r="P309" i="3"/>
  <c r="BI303" i="3"/>
  <c r="BH303" i="3"/>
  <c r="BG303" i="3"/>
  <c r="BF303" i="3"/>
  <c r="T303" i="3"/>
  <c r="R303" i="3"/>
  <c r="P303" i="3"/>
  <c r="BI299" i="3"/>
  <c r="BH299" i="3"/>
  <c r="BG299" i="3"/>
  <c r="BF299" i="3"/>
  <c r="T299" i="3"/>
  <c r="R299" i="3"/>
  <c r="P299" i="3"/>
  <c r="BI296" i="3"/>
  <c r="BH296" i="3"/>
  <c r="BG296" i="3"/>
  <c r="BF296" i="3"/>
  <c r="T296" i="3"/>
  <c r="R296" i="3"/>
  <c r="P296" i="3"/>
  <c r="BI293" i="3"/>
  <c r="BH293" i="3"/>
  <c r="BG293" i="3"/>
  <c r="BF293" i="3"/>
  <c r="T293" i="3"/>
  <c r="R293" i="3"/>
  <c r="P293" i="3"/>
  <c r="BI290" i="3"/>
  <c r="BH290" i="3"/>
  <c r="BG290" i="3"/>
  <c r="BF290" i="3"/>
  <c r="T290" i="3"/>
  <c r="R290" i="3"/>
  <c r="P290" i="3"/>
  <c r="BI287" i="3"/>
  <c r="BH287" i="3"/>
  <c r="BG287" i="3"/>
  <c r="BF287" i="3"/>
  <c r="T287" i="3"/>
  <c r="R287" i="3"/>
  <c r="P287" i="3"/>
  <c r="BI282" i="3"/>
  <c r="BH282" i="3"/>
  <c r="BG282" i="3"/>
  <c r="BF282" i="3"/>
  <c r="T282" i="3"/>
  <c r="R282" i="3"/>
  <c r="P282" i="3"/>
  <c r="BI275" i="3"/>
  <c r="BH275" i="3"/>
  <c r="BG275" i="3"/>
  <c r="BF275" i="3"/>
  <c r="T275" i="3"/>
  <c r="R275" i="3"/>
  <c r="P275" i="3"/>
  <c r="BI271" i="3"/>
  <c r="BH271" i="3"/>
  <c r="BG271" i="3"/>
  <c r="BF271" i="3"/>
  <c r="T271" i="3"/>
  <c r="R271" i="3"/>
  <c r="P271" i="3"/>
  <c r="BI265" i="3"/>
  <c r="BH265" i="3"/>
  <c r="BG265" i="3"/>
  <c r="BF265" i="3"/>
  <c r="T265" i="3"/>
  <c r="R265" i="3"/>
  <c r="P265" i="3"/>
  <c r="BI263" i="3"/>
  <c r="BH263" i="3"/>
  <c r="BG263" i="3"/>
  <c r="BF263" i="3"/>
  <c r="T263" i="3"/>
  <c r="R263" i="3"/>
  <c r="P263" i="3"/>
  <c r="BI259" i="3"/>
  <c r="BH259" i="3"/>
  <c r="BG259" i="3"/>
  <c r="BF259" i="3"/>
  <c r="T259" i="3"/>
  <c r="R259" i="3"/>
  <c r="P259" i="3"/>
  <c r="BI255" i="3"/>
  <c r="BH255" i="3"/>
  <c r="BG255" i="3"/>
  <c r="BF255" i="3"/>
  <c r="T255" i="3"/>
  <c r="R255" i="3"/>
  <c r="P255" i="3"/>
  <c r="BI239" i="3"/>
  <c r="BH239" i="3"/>
  <c r="BG239" i="3"/>
  <c r="BF239" i="3"/>
  <c r="T239" i="3"/>
  <c r="R239" i="3"/>
  <c r="P239" i="3"/>
  <c r="BI227" i="3"/>
  <c r="BH227" i="3"/>
  <c r="BG227" i="3"/>
  <c r="BF227" i="3"/>
  <c r="T227" i="3"/>
  <c r="R227" i="3"/>
  <c r="P227" i="3"/>
  <c r="BI225" i="3"/>
  <c r="BH225" i="3"/>
  <c r="BG225" i="3"/>
  <c r="BF225" i="3"/>
  <c r="T225" i="3"/>
  <c r="R225" i="3"/>
  <c r="P225" i="3"/>
  <c r="BI222" i="3"/>
  <c r="BH222" i="3"/>
  <c r="BG222" i="3"/>
  <c r="BF222" i="3"/>
  <c r="T222" i="3"/>
  <c r="R222" i="3"/>
  <c r="P222" i="3"/>
  <c r="BI218" i="3"/>
  <c r="BH218" i="3"/>
  <c r="BG218" i="3"/>
  <c r="BF218" i="3"/>
  <c r="T218" i="3"/>
  <c r="R218" i="3"/>
  <c r="P218" i="3"/>
  <c r="BI216" i="3"/>
  <c r="BH216" i="3"/>
  <c r="BG216" i="3"/>
  <c r="BF216" i="3"/>
  <c r="T216" i="3"/>
  <c r="R216" i="3"/>
  <c r="P216" i="3"/>
  <c r="BI209" i="3"/>
  <c r="BH209" i="3"/>
  <c r="BG209" i="3"/>
  <c r="BF209" i="3"/>
  <c r="T209" i="3"/>
  <c r="R209" i="3"/>
  <c r="P209" i="3"/>
  <c r="BI203" i="3"/>
  <c r="BH203" i="3"/>
  <c r="BG203" i="3"/>
  <c r="BF203" i="3"/>
  <c r="T203" i="3"/>
  <c r="R203" i="3"/>
  <c r="P203" i="3"/>
  <c r="BI199" i="3"/>
  <c r="BH199" i="3"/>
  <c r="BG199" i="3"/>
  <c r="BF199" i="3"/>
  <c r="T199" i="3"/>
  <c r="R199" i="3"/>
  <c r="P199" i="3"/>
  <c r="BI195" i="3"/>
  <c r="BH195" i="3"/>
  <c r="BG195" i="3"/>
  <c r="BF195" i="3"/>
  <c r="T195" i="3"/>
  <c r="R195" i="3"/>
  <c r="P195" i="3"/>
  <c r="BI193" i="3"/>
  <c r="BH193" i="3"/>
  <c r="BG193" i="3"/>
  <c r="BF193" i="3"/>
  <c r="T193" i="3"/>
  <c r="R193" i="3"/>
  <c r="P193" i="3"/>
  <c r="BI190" i="3"/>
  <c r="BH190" i="3"/>
  <c r="BG190" i="3"/>
  <c r="BF190" i="3"/>
  <c r="T190" i="3"/>
  <c r="R190" i="3"/>
  <c r="P190" i="3"/>
  <c r="BI186" i="3"/>
  <c r="BH186" i="3"/>
  <c r="BG186" i="3"/>
  <c r="BF186" i="3"/>
  <c r="T186" i="3"/>
  <c r="R186" i="3"/>
  <c r="P186" i="3"/>
  <c r="BI183" i="3"/>
  <c r="BH183" i="3"/>
  <c r="BG183" i="3"/>
  <c r="BF183" i="3"/>
  <c r="T183" i="3"/>
  <c r="R183" i="3"/>
  <c r="P183" i="3"/>
  <c r="BI177" i="3"/>
  <c r="BH177" i="3"/>
  <c r="BG177" i="3"/>
  <c r="BF177" i="3"/>
  <c r="T177" i="3"/>
  <c r="R177" i="3"/>
  <c r="P177" i="3"/>
  <c r="BI170" i="3"/>
  <c r="BH170" i="3"/>
  <c r="BG170" i="3"/>
  <c r="BF170" i="3"/>
  <c r="T170" i="3"/>
  <c r="R170" i="3"/>
  <c r="P170" i="3"/>
  <c r="BI162" i="3"/>
  <c r="BH162" i="3"/>
  <c r="BG162" i="3"/>
  <c r="BF162" i="3"/>
  <c r="T162" i="3"/>
  <c r="R162" i="3"/>
  <c r="P162" i="3"/>
  <c r="BI158" i="3"/>
  <c r="BH158" i="3"/>
  <c r="BG158" i="3"/>
  <c r="BF158" i="3"/>
  <c r="T158" i="3"/>
  <c r="R158" i="3"/>
  <c r="P158" i="3"/>
  <c r="BI151" i="3"/>
  <c r="BH151" i="3"/>
  <c r="BG151" i="3"/>
  <c r="BF151" i="3"/>
  <c r="T151" i="3"/>
  <c r="R151" i="3"/>
  <c r="P151" i="3"/>
  <c r="BI147" i="3"/>
  <c r="BH147" i="3"/>
  <c r="BG147" i="3"/>
  <c r="BF147" i="3"/>
  <c r="T147" i="3"/>
  <c r="R147" i="3"/>
  <c r="P147" i="3"/>
  <c r="BI144" i="3"/>
  <c r="BH144" i="3"/>
  <c r="BG144" i="3"/>
  <c r="BF144" i="3"/>
  <c r="T144" i="3"/>
  <c r="R144" i="3"/>
  <c r="P144" i="3"/>
  <c r="BI141" i="3"/>
  <c r="BH141" i="3"/>
  <c r="BG141" i="3"/>
  <c r="BF141" i="3"/>
  <c r="T141" i="3"/>
  <c r="R141" i="3"/>
  <c r="P141" i="3"/>
  <c r="BI135" i="3"/>
  <c r="BH135" i="3"/>
  <c r="BG135" i="3"/>
  <c r="BF135" i="3"/>
  <c r="T135" i="3"/>
  <c r="R135" i="3"/>
  <c r="P135" i="3"/>
  <c r="BI128" i="3"/>
  <c r="BH128" i="3"/>
  <c r="BG128" i="3"/>
  <c r="BF128" i="3"/>
  <c r="T128" i="3"/>
  <c r="R128" i="3"/>
  <c r="P128" i="3"/>
  <c r="BI123" i="3"/>
  <c r="BH123" i="3"/>
  <c r="BG123" i="3"/>
  <c r="BF123" i="3"/>
  <c r="T123" i="3"/>
  <c r="R123" i="3"/>
  <c r="P123" i="3"/>
  <c r="BI119" i="3"/>
  <c r="BH119" i="3"/>
  <c r="BG119" i="3"/>
  <c r="BF119" i="3"/>
  <c r="T119" i="3"/>
  <c r="R119" i="3"/>
  <c r="P119" i="3"/>
  <c r="BI115" i="3"/>
  <c r="BH115" i="3"/>
  <c r="BG115" i="3"/>
  <c r="BF115" i="3"/>
  <c r="T115" i="3"/>
  <c r="R115" i="3"/>
  <c r="P115" i="3"/>
  <c r="BI112" i="3"/>
  <c r="BH112" i="3"/>
  <c r="BG112" i="3"/>
  <c r="BF112" i="3"/>
  <c r="T112" i="3"/>
  <c r="R112" i="3"/>
  <c r="P112" i="3"/>
  <c r="BI104" i="3"/>
  <c r="BH104" i="3"/>
  <c r="BG104" i="3"/>
  <c r="BF104" i="3"/>
  <c r="T104" i="3"/>
  <c r="R104" i="3"/>
  <c r="P104" i="3"/>
  <c r="BI98" i="3"/>
  <c r="BH98" i="3"/>
  <c r="BG98" i="3"/>
  <c r="BF98" i="3"/>
  <c r="T98" i="3"/>
  <c r="R98" i="3"/>
  <c r="P98" i="3"/>
  <c r="J92" i="3"/>
  <c r="J91" i="3"/>
  <c r="F89" i="3"/>
  <c r="E87" i="3"/>
  <c r="J55" i="3"/>
  <c r="J54" i="3"/>
  <c r="F52" i="3"/>
  <c r="E50" i="3"/>
  <c r="J18" i="3"/>
  <c r="E18" i="3"/>
  <c r="F55" i="3" s="1"/>
  <c r="J17" i="3"/>
  <c r="J15" i="3"/>
  <c r="E15" i="3"/>
  <c r="F91" i="3"/>
  <c r="J14" i="3"/>
  <c r="J52" i="3"/>
  <c r="E7" i="3"/>
  <c r="E48" i="3"/>
  <c r="J37" i="2"/>
  <c r="J36" i="2"/>
  <c r="AY55" i="1"/>
  <c r="J35" i="2"/>
  <c r="AX55" i="1" s="1"/>
  <c r="BI201" i="2"/>
  <c r="BH201" i="2"/>
  <c r="BG201" i="2"/>
  <c r="BF201" i="2"/>
  <c r="T201" i="2"/>
  <c r="R201" i="2"/>
  <c r="P201" i="2"/>
  <c r="BI199" i="2"/>
  <c r="BH199" i="2"/>
  <c r="BG199" i="2"/>
  <c r="BF199" i="2"/>
  <c r="T199" i="2"/>
  <c r="R199" i="2"/>
  <c r="P199" i="2"/>
  <c r="BI197" i="2"/>
  <c r="BH197" i="2"/>
  <c r="BG197" i="2"/>
  <c r="BF197" i="2"/>
  <c r="T197" i="2"/>
  <c r="R197" i="2"/>
  <c r="P197" i="2"/>
  <c r="BI194" i="2"/>
  <c r="BH194" i="2"/>
  <c r="BG194" i="2"/>
  <c r="BF194" i="2"/>
  <c r="T194" i="2"/>
  <c r="R194" i="2"/>
  <c r="P194" i="2"/>
  <c r="BI191" i="2"/>
  <c r="BH191" i="2"/>
  <c r="BG191" i="2"/>
  <c r="BF191" i="2"/>
  <c r="T191" i="2"/>
  <c r="R191" i="2"/>
  <c r="P191" i="2"/>
  <c r="BI184" i="2"/>
  <c r="BH184" i="2"/>
  <c r="BG184" i="2"/>
  <c r="BF184" i="2"/>
  <c r="T184" i="2"/>
  <c r="R184" i="2"/>
  <c r="P184" i="2"/>
  <c r="BI177" i="2"/>
  <c r="BH177" i="2"/>
  <c r="BG177" i="2"/>
  <c r="BF177" i="2"/>
  <c r="T177" i="2"/>
  <c r="R177" i="2"/>
  <c r="P177" i="2"/>
  <c r="BI163" i="2"/>
  <c r="BH163" i="2"/>
  <c r="BG163" i="2"/>
  <c r="BF163" i="2"/>
  <c r="T163" i="2"/>
  <c r="R163" i="2"/>
  <c r="P163" i="2"/>
  <c r="BI154" i="2"/>
  <c r="BH154" i="2"/>
  <c r="BG154" i="2"/>
  <c r="BF154" i="2"/>
  <c r="T154" i="2"/>
  <c r="R154" i="2"/>
  <c r="P154" i="2"/>
  <c r="BI151" i="2"/>
  <c r="BH151" i="2"/>
  <c r="BG151" i="2"/>
  <c r="BF151" i="2"/>
  <c r="T151" i="2"/>
  <c r="R151" i="2"/>
  <c r="P151" i="2"/>
  <c r="BI148" i="2"/>
  <c r="BH148" i="2"/>
  <c r="BG148" i="2"/>
  <c r="BF148" i="2"/>
  <c r="T148" i="2"/>
  <c r="R148" i="2"/>
  <c r="P148" i="2"/>
  <c r="BI144" i="2"/>
  <c r="BH144" i="2"/>
  <c r="BG144" i="2"/>
  <c r="BF144" i="2"/>
  <c r="T144" i="2"/>
  <c r="R144" i="2"/>
  <c r="P144" i="2"/>
  <c r="BI141" i="2"/>
  <c r="BH141" i="2"/>
  <c r="BG141" i="2"/>
  <c r="BF141" i="2"/>
  <c r="T141" i="2"/>
  <c r="R141" i="2"/>
  <c r="P141" i="2"/>
  <c r="BI138" i="2"/>
  <c r="BH138" i="2"/>
  <c r="BG138" i="2"/>
  <c r="BF138" i="2"/>
  <c r="T138" i="2"/>
  <c r="R138" i="2"/>
  <c r="P138" i="2"/>
  <c r="BI135" i="2"/>
  <c r="BH135" i="2"/>
  <c r="BG135" i="2"/>
  <c r="BF135" i="2"/>
  <c r="T135" i="2"/>
  <c r="R135" i="2"/>
  <c r="P135" i="2"/>
  <c r="BI127" i="2"/>
  <c r="BH127" i="2"/>
  <c r="BG127" i="2"/>
  <c r="BF127" i="2"/>
  <c r="T127" i="2"/>
  <c r="R127" i="2"/>
  <c r="P127" i="2"/>
  <c r="BI122" i="2"/>
  <c r="BH122" i="2"/>
  <c r="BG122" i="2"/>
  <c r="BF122" i="2"/>
  <c r="T122" i="2"/>
  <c r="R122" i="2"/>
  <c r="P122" i="2"/>
  <c r="BI118" i="2"/>
  <c r="BH118" i="2"/>
  <c r="BG118" i="2"/>
  <c r="BF118" i="2"/>
  <c r="T118" i="2"/>
  <c r="R118" i="2"/>
  <c r="P118" i="2"/>
  <c r="BI114" i="2"/>
  <c r="BH114" i="2"/>
  <c r="BG114" i="2"/>
  <c r="BF114" i="2"/>
  <c r="T114" i="2"/>
  <c r="R114" i="2"/>
  <c r="P114" i="2"/>
  <c r="BI111" i="2"/>
  <c r="BH111" i="2"/>
  <c r="BG111" i="2"/>
  <c r="BF111" i="2"/>
  <c r="T111" i="2"/>
  <c r="R111" i="2"/>
  <c r="P111" i="2"/>
  <c r="BI109" i="2"/>
  <c r="BH109" i="2"/>
  <c r="BG109" i="2"/>
  <c r="BF109" i="2"/>
  <c r="T109" i="2"/>
  <c r="R109" i="2"/>
  <c r="P109" i="2"/>
  <c r="BI104" i="2"/>
  <c r="BH104" i="2"/>
  <c r="BG104" i="2"/>
  <c r="BF104" i="2"/>
  <c r="T104" i="2"/>
  <c r="R104" i="2"/>
  <c r="P104" i="2"/>
  <c r="BI100" i="2"/>
  <c r="BH100" i="2"/>
  <c r="BG100" i="2"/>
  <c r="BF100" i="2"/>
  <c r="T100" i="2"/>
  <c r="R100" i="2"/>
  <c r="P100" i="2"/>
  <c r="BI88" i="2"/>
  <c r="BH88" i="2"/>
  <c r="BG88" i="2"/>
  <c r="BF88" i="2"/>
  <c r="T88" i="2"/>
  <c r="R88" i="2"/>
  <c r="P88" i="2"/>
  <c r="J82" i="2"/>
  <c r="J81" i="2"/>
  <c r="F79" i="2"/>
  <c r="E77" i="2"/>
  <c r="J55" i="2"/>
  <c r="J54" i="2"/>
  <c r="F52" i="2"/>
  <c r="E50" i="2"/>
  <c r="J18" i="2"/>
  <c r="E18" i="2"/>
  <c r="F82" i="2"/>
  <c r="J17" i="2"/>
  <c r="J15" i="2"/>
  <c r="E15" i="2"/>
  <c r="F54" i="2" s="1"/>
  <c r="J14" i="2"/>
  <c r="J79" i="2"/>
  <c r="E48" i="2"/>
  <c r="L50" i="1"/>
  <c r="AM50" i="1"/>
  <c r="AM49" i="1"/>
  <c r="L47" i="1"/>
  <c r="L45" i="1"/>
  <c r="L44" i="1"/>
  <c r="BK333" i="7"/>
  <c r="J299" i="7"/>
  <c r="J271" i="7"/>
  <c r="J224" i="7"/>
  <c r="J192" i="7"/>
  <c r="BK174" i="7"/>
  <c r="BK154" i="7"/>
  <c r="BK107" i="7"/>
  <c r="BK199" i="6"/>
  <c r="BK180" i="6"/>
  <c r="J167" i="6"/>
  <c r="BK114" i="6"/>
  <c r="BK571" i="3"/>
  <c r="J541" i="3"/>
  <c r="BK489" i="3"/>
  <c r="BK460" i="3"/>
  <c r="J430" i="3"/>
  <c r="J415" i="3"/>
  <c r="BK381" i="3"/>
  <c r="J362" i="3"/>
  <c r="J336" i="3"/>
  <c r="BK303" i="3"/>
  <c r="J290" i="3"/>
  <c r="BK263" i="3"/>
  <c r="BK227" i="3"/>
  <c r="J216" i="3"/>
  <c r="BK195" i="3"/>
  <c r="J141" i="3"/>
  <c r="BK112" i="3"/>
  <c r="BK194" i="2"/>
  <c r="J141" i="2"/>
  <c r="J97" i="8"/>
  <c r="J327" i="7"/>
  <c r="BK290" i="7"/>
  <c r="J277" i="7"/>
  <c r="BK245" i="7"/>
  <c r="J221" i="7"/>
  <c r="J174" i="7"/>
  <c r="J132" i="7"/>
  <c r="J206" i="6"/>
  <c r="BK177" i="6"/>
  <c r="BK158" i="6"/>
  <c r="J134" i="6"/>
  <c r="BK94" i="6"/>
  <c r="J84" i="4"/>
  <c r="BK527" i="3"/>
  <c r="BK492" i="3"/>
  <c r="BK466" i="3"/>
  <c r="J448" i="3"/>
  <c r="BK426" i="3"/>
  <c r="BK399" i="3"/>
  <c r="BK340" i="3"/>
  <c r="BK293" i="3"/>
  <c r="BK259" i="3"/>
  <c r="J199" i="3"/>
  <c r="J158" i="3"/>
  <c r="J112" i="3"/>
  <c r="J197" i="2"/>
  <c r="BK141" i="2"/>
  <c r="BK109" i="2"/>
  <c r="J93" i="8"/>
  <c r="J333" i="7"/>
  <c r="J309" i="7"/>
  <c r="BK295" i="7"/>
  <c r="BK268" i="7"/>
  <c r="BK242" i="7"/>
  <c r="BK228" i="7"/>
  <c r="J182" i="7"/>
  <c r="BK150" i="7"/>
  <c r="BK103" i="7"/>
  <c r="BK186" i="6"/>
  <c r="J142" i="6"/>
  <c r="J118" i="6"/>
  <c r="BK594" i="3"/>
  <c r="BK589" i="3"/>
  <c r="J573" i="3"/>
  <c r="J551" i="3"/>
  <c r="J533" i="3"/>
  <c r="J495" i="3"/>
  <c r="BK473" i="3"/>
  <c r="BK448" i="3"/>
  <c r="J426" i="3"/>
  <c r="BK406" i="3"/>
  <c r="BK362" i="3"/>
  <c r="BK323" i="3"/>
  <c r="J309" i="3"/>
  <c r="BK203" i="3"/>
  <c r="BK158" i="3"/>
  <c r="J144" i="3"/>
  <c r="BK191" i="2"/>
  <c r="BK135" i="2"/>
  <c r="J104" i="2"/>
  <c r="J349" i="7"/>
  <c r="BK341" i="7"/>
  <c r="BK323" i="7"/>
  <c r="BK299" i="7"/>
  <c r="J295" i="7"/>
  <c r="BK280" i="7"/>
  <c r="J252" i="7"/>
  <c r="J217" i="7"/>
  <c r="BK197" i="7"/>
  <c r="J135" i="7"/>
  <c r="J213" i="6"/>
  <c r="J199" i="6"/>
  <c r="J163" i="6"/>
  <c r="J109" i="6"/>
  <c r="J587" i="3"/>
  <c r="BK541" i="3"/>
  <c r="J489" i="3"/>
  <c r="J476" i="3"/>
  <c r="BK441" i="3"/>
  <c r="J417" i="3"/>
  <c r="J406" i="3"/>
  <c r="BK352" i="3"/>
  <c r="J332" i="3"/>
  <c r="BK313" i="3"/>
  <c r="BK282" i="3"/>
  <c r="BK239" i="3"/>
  <c r="BK186" i="3"/>
  <c r="BK151" i="3"/>
  <c r="J119" i="3"/>
  <c r="BK184" i="2"/>
  <c r="BK151" i="2"/>
  <c r="BK114" i="2"/>
  <c r="BK88" i="2"/>
  <c r="J34" i="4"/>
  <c r="AW57" i="1"/>
  <c r="F35" i="4"/>
  <c r="BB57" i="1" s="1"/>
  <c r="BK93" i="8"/>
  <c r="BK306" i="7"/>
  <c r="J290" i="7"/>
  <c r="BK231" i="7"/>
  <c r="BK217" i="7"/>
  <c r="BK182" i="7"/>
  <c r="J163" i="7"/>
  <c r="J150" i="7"/>
  <c r="J204" i="6"/>
  <c r="J183" i="6"/>
  <c r="J172" i="6"/>
  <c r="J158" i="6"/>
  <c r="BK111" i="6"/>
  <c r="BK543" i="3"/>
  <c r="J486" i="3"/>
  <c r="J451" i="3"/>
  <c r="J392" i="3"/>
  <c r="BK378" i="3"/>
  <c r="BK354" i="3"/>
  <c r="J316" i="3"/>
  <c r="BK296" i="3"/>
  <c r="J275" i="3"/>
  <c r="BK255" i="3"/>
  <c r="J218" i="3"/>
  <c r="J203" i="3"/>
  <c r="J170" i="3"/>
  <c r="BK115" i="3"/>
  <c r="J201" i="2"/>
  <c r="J151" i="2"/>
  <c r="J118" i="2"/>
  <c r="BK336" i="7"/>
  <c r="BK309" i="7"/>
  <c r="BK255" i="7"/>
  <c r="BK224" i="7"/>
  <c r="J154" i="7"/>
  <c r="J107" i="7"/>
  <c r="J189" i="6"/>
  <c r="BK167" i="6"/>
  <c r="BK138" i="6"/>
  <c r="J105" i="6"/>
  <c r="J90" i="6"/>
  <c r="BK538" i="3"/>
  <c r="BK495" i="3"/>
  <c r="J460" i="3"/>
  <c r="J441" i="3"/>
  <c r="BK419" i="3"/>
  <c r="BK403" i="3"/>
  <c r="J354" i="3"/>
  <c r="J303" i="3"/>
  <c r="J263" i="3"/>
  <c r="J227" i="3"/>
  <c r="BK177" i="3"/>
  <c r="BK144" i="3"/>
  <c r="BK119" i="3"/>
  <c r="J199" i="2"/>
  <c r="BK148" i="2"/>
  <c r="BK122" i="2"/>
  <c r="J88" i="2"/>
  <c r="J341" i="7"/>
  <c r="BK319" i="7"/>
  <c r="J303" i="7"/>
  <c r="J280" i="7"/>
  <c r="J245" i="7"/>
  <c r="J205" i="7"/>
  <c r="BK160" i="7"/>
  <c r="BK100" i="7"/>
  <c r="J195" i="6"/>
  <c r="J153" i="6"/>
  <c r="J111" i="6"/>
  <c r="J594" i="3"/>
  <c r="J589" i="3"/>
  <c r="J571" i="3"/>
  <c r="J548" i="3"/>
  <c r="J536" i="3"/>
  <c r="BK486" i="3"/>
  <c r="J463" i="3"/>
  <c r="J438" i="3"/>
  <c r="J419" i="3"/>
  <c r="BK392" i="3"/>
  <c r="J381" i="3"/>
  <c r="BK349" i="3"/>
  <c r="BK316" i="3"/>
  <c r="BK218" i="3"/>
  <c r="BK199" i="3"/>
  <c r="J123" i="3"/>
  <c r="J194" i="2"/>
  <c r="BK154" i="2"/>
  <c r="J111" i="2"/>
  <c r="J86" i="8"/>
  <c r="BK345" i="7"/>
  <c r="BK327" i="7"/>
  <c r="BK315" i="7"/>
  <c r="J293" i="7"/>
  <c r="BK277" i="7"/>
  <c r="BK238" i="7"/>
  <c r="J210" i="7"/>
  <c r="BK163" i="7"/>
  <c r="BK92" i="7"/>
  <c r="BK206" i="6"/>
  <c r="BK189" i="6"/>
  <c r="BK142" i="6"/>
  <c r="J84" i="5"/>
  <c r="J555" i="3"/>
  <c r="BK499" i="3"/>
  <c r="J480" i="3"/>
  <c r="J466" i="3"/>
  <c r="BK430" i="3"/>
  <c r="J399" i="3"/>
  <c r="BK371" i="3"/>
  <c r="J345" i="3"/>
  <c r="J293" i="3"/>
  <c r="J271" i="3"/>
  <c r="BK225" i="3"/>
  <c r="BK190" i="3"/>
  <c r="BK162" i="3"/>
  <c r="BK128" i="3"/>
  <c r="BK199" i="2"/>
  <c r="BK163" i="2"/>
  <c r="BK118" i="2"/>
  <c r="F37" i="5"/>
  <c r="BD58" i="1" s="1"/>
  <c r="BK89" i="8"/>
  <c r="BK303" i="7"/>
  <c r="J268" i="7"/>
  <c r="J228" i="7"/>
  <c r="BK210" i="7"/>
  <c r="BK177" i="7"/>
  <c r="J157" i="7"/>
  <c r="J147" i="7"/>
  <c r="J92" i="7"/>
  <c r="BK192" i="6"/>
  <c r="J177" i="6"/>
  <c r="J170" i="6"/>
  <c r="BK118" i="6"/>
  <c r="BK573" i="3"/>
  <c r="BK548" i="3"/>
  <c r="J538" i="3"/>
  <c r="J473" i="3"/>
  <c r="BK457" i="3"/>
  <c r="J421" i="3"/>
  <c r="BK411" i="3"/>
  <c r="J375" i="3"/>
  <c r="J352" i="3"/>
  <c r="BK299" i="3"/>
  <c r="BK271" i="3"/>
  <c r="BK222" i="3"/>
  <c r="J209" i="3"/>
  <c r="J186" i="3"/>
  <c r="BK123" i="3"/>
  <c r="BK201" i="2"/>
  <c r="BK177" i="2"/>
  <c r="BK138" i="2"/>
  <c r="J100" i="2"/>
  <c r="J330" i="7"/>
  <c r="BK288" i="7"/>
  <c r="BK271" i="7"/>
  <c r="J242" i="7"/>
  <c r="J177" i="7"/>
  <c r="BK157" i="7"/>
  <c r="J122" i="7"/>
  <c r="J192" i="6"/>
  <c r="J180" i="6"/>
  <c r="BK153" i="6"/>
  <c r="BK128" i="6"/>
  <c r="BK84" i="5"/>
  <c r="BK536" i="3"/>
  <c r="J514" i="3"/>
  <c r="BK480" i="3"/>
  <c r="J457" i="3"/>
  <c r="BK438" i="3"/>
  <c r="J411" i="3"/>
  <c r="BK357" i="3"/>
  <c r="BK332" i="3"/>
  <c r="J296" i="3"/>
  <c r="J282" i="3"/>
  <c r="J239" i="3"/>
  <c r="J193" i="3"/>
  <c r="BK141" i="3"/>
  <c r="J191" i="2"/>
  <c r="J144" i="2"/>
  <c r="BK104" i="2"/>
  <c r="J89" i="8"/>
  <c r="J323" i="7"/>
  <c r="J297" i="7"/>
  <c r="J282" i="7"/>
  <c r="BK252" i="7"/>
  <c r="J238" i="7"/>
  <c r="J171" i="7"/>
  <c r="J140" i="7"/>
  <c r="BK204" i="6"/>
  <c r="BK170" i="6"/>
  <c r="J138" i="6"/>
  <c r="J114" i="6"/>
  <c r="J596" i="3"/>
  <c r="BK592" i="3"/>
  <c r="BK587" i="3"/>
  <c r="BK557" i="3"/>
  <c r="BK546" i="3"/>
  <c r="BK530" i="3"/>
  <c r="J470" i="3"/>
  <c r="J445" i="3"/>
  <c r="BK423" i="3"/>
  <c r="J388" i="3"/>
  <c r="J378" i="3"/>
  <c r="BK345" i="3"/>
  <c r="J313" i="3"/>
  <c r="BK216" i="3"/>
  <c r="J162" i="3"/>
  <c r="J104" i="3"/>
  <c r="BK144" i="2"/>
  <c r="BK127" i="2"/>
  <c r="BK349" i="7"/>
  <c r="J345" i="7"/>
  <c r="BK330" i="7"/>
  <c r="J319" i="7"/>
  <c r="BK297" i="7"/>
  <c r="BK282" i="7"/>
  <c r="BK275" i="7"/>
  <c r="BK234" i="7"/>
  <c r="BK205" i="7"/>
  <c r="BK147" i="7"/>
  <c r="BK213" i="6"/>
  <c r="BK195" i="6"/>
  <c r="J160" i="6"/>
  <c r="BK105" i="6"/>
  <c r="BK84" i="4"/>
  <c r="J546" i="3"/>
  <c r="J492" i="3"/>
  <c r="BK445" i="3"/>
  <c r="BK421" i="3"/>
  <c r="BK415" i="3"/>
  <c r="J385" i="3"/>
  <c r="J366" i="3"/>
  <c r="BK336" i="3"/>
  <c r="J323" i="3"/>
  <c r="J287" i="3"/>
  <c r="J265" i="3"/>
  <c r="J222" i="3"/>
  <c r="BK193" i="3"/>
  <c r="BK170" i="3"/>
  <c r="J147" i="3"/>
  <c r="BK197" i="2"/>
  <c r="J154" i="2"/>
  <c r="J127" i="2"/>
  <c r="J109" i="2"/>
  <c r="BK97" i="8"/>
  <c r="J315" i="7"/>
  <c r="BK293" i="7"/>
  <c r="J263" i="7"/>
  <c r="BK221" i="7"/>
  <c r="BK187" i="7"/>
  <c r="BK171" i="7"/>
  <c r="BK140" i="7"/>
  <c r="J100" i="7"/>
  <c r="J186" i="6"/>
  <c r="J175" i="6"/>
  <c r="BK160" i="6"/>
  <c r="BK90" i="6"/>
  <c r="BK551" i="3"/>
  <c r="J527" i="3"/>
  <c r="BK463" i="3"/>
  <c r="J454" i="3"/>
  <c r="BK417" i="3"/>
  <c r="BK388" i="3"/>
  <c r="BK366" i="3"/>
  <c r="J340" i="3"/>
  <c r="BK309" i="3"/>
  <c r="BK287" i="3"/>
  <c r="J259" i="3"/>
  <c r="J225" i="3"/>
  <c r="BK209" i="3"/>
  <c r="J190" i="3"/>
  <c r="J128" i="3"/>
  <c r="BK104" i="3"/>
  <c r="J148" i="2"/>
  <c r="J122" i="2"/>
  <c r="BK86" i="8"/>
  <c r="J312" i="7"/>
  <c r="BK285" i="7"/>
  <c r="J275" i="7"/>
  <c r="J197" i="7"/>
  <c r="J160" i="7"/>
  <c r="BK135" i="7"/>
  <c r="J103" i="7"/>
  <c r="BK183" i="6"/>
  <c r="BK163" i="6"/>
  <c r="BK146" i="6"/>
  <c r="BK109" i="6"/>
  <c r="J557" i="3"/>
  <c r="J530" i="3"/>
  <c r="J499" i="3"/>
  <c r="BK476" i="3"/>
  <c r="BK454" i="3"/>
  <c r="J434" i="3"/>
  <c r="J408" i="3"/>
  <c r="J371" i="3"/>
  <c r="J299" i="3"/>
  <c r="BK275" i="3"/>
  <c r="J183" i="3"/>
  <c r="BK147" i="3"/>
  <c r="BK135" i="3"/>
  <c r="BK98" i="3"/>
  <c r="J184" i="2"/>
  <c r="J135" i="2"/>
  <c r="BK100" i="2"/>
  <c r="J336" i="7"/>
  <c r="BK312" i="7"/>
  <c r="J306" i="7"/>
  <c r="J285" i="7"/>
  <c r="J255" i="7"/>
  <c r="J234" i="7"/>
  <c r="J187" i="7"/>
  <c r="BK122" i="7"/>
  <c r="BK210" i="6"/>
  <c r="BK172" i="6"/>
  <c r="J146" i="6"/>
  <c r="J128" i="6"/>
  <c r="BK596" i="3"/>
  <c r="J592" i="3"/>
  <c r="J576" i="3"/>
  <c r="BK555" i="3"/>
  <c r="J543" i="3"/>
  <c r="BK514" i="3"/>
  <c r="BK484" i="3"/>
  <c r="BK451" i="3"/>
  <c r="BK434" i="3"/>
  <c r="BK408" i="3"/>
  <c r="BK385" i="3"/>
  <c r="J357" i="3"/>
  <c r="BK319" i="3"/>
  <c r="BK265" i="3"/>
  <c r="BK183" i="3"/>
  <c r="J151" i="3"/>
  <c r="J115" i="3"/>
  <c r="J163" i="2"/>
  <c r="J114" i="2"/>
  <c r="AS54" i="1"/>
  <c r="J288" i="7"/>
  <c r="BK263" i="7"/>
  <c r="J231" i="7"/>
  <c r="BK192" i="7"/>
  <c r="BK132" i="7"/>
  <c r="J210" i="6"/>
  <c r="BK175" i="6"/>
  <c r="BK134" i="6"/>
  <c r="J94" i="6"/>
  <c r="BK576" i="3"/>
  <c r="BK533" i="3"/>
  <c r="J484" i="3"/>
  <c r="BK470" i="3"/>
  <c r="J423" i="3"/>
  <c r="J403" i="3"/>
  <c r="BK375" i="3"/>
  <c r="J349" i="3"/>
  <c r="J319" i="3"/>
  <c r="BK290" i="3"/>
  <c r="J255" i="3"/>
  <c r="J195" i="3"/>
  <c r="J177" i="3"/>
  <c r="J135" i="3"/>
  <c r="J98" i="3"/>
  <c r="J177" i="2"/>
  <c r="J138" i="2"/>
  <c r="BK111" i="2"/>
  <c r="F36" i="5"/>
  <c r="BC58" i="1" s="1"/>
  <c r="F36" i="11" l="1"/>
  <c r="F37" i="11" s="1"/>
  <c r="E10" i="11" s="1"/>
  <c r="F10" i="11" s="1"/>
  <c r="F11" i="11" s="1"/>
  <c r="F122" i="11" s="1"/>
  <c r="F66" i="10"/>
  <c r="F69" i="10" s="1"/>
  <c r="F68" i="10"/>
  <c r="T87" i="2"/>
  <c r="R137" i="2"/>
  <c r="R162" i="2"/>
  <c r="T193" i="2"/>
  <c r="BK97" i="3"/>
  <c r="BK122" i="3"/>
  <c r="J122" i="3" s="1"/>
  <c r="J62" i="3" s="1"/>
  <c r="BK150" i="3"/>
  <c r="J150" i="3" s="1"/>
  <c r="J63" i="3" s="1"/>
  <c r="R169" i="3"/>
  <c r="BK224" i="3"/>
  <c r="J224" i="3" s="1"/>
  <c r="J65" i="3" s="1"/>
  <c r="R302" i="3"/>
  <c r="BK344" i="3"/>
  <c r="J344" i="3" s="1"/>
  <c r="J69" i="3" s="1"/>
  <c r="BK402" i="3"/>
  <c r="J402" i="3" s="1"/>
  <c r="J70" i="3" s="1"/>
  <c r="R429" i="3"/>
  <c r="P479" i="3"/>
  <c r="R498" i="3"/>
  <c r="T554" i="3"/>
  <c r="R591" i="3"/>
  <c r="T89" i="6"/>
  <c r="R141" i="6"/>
  <c r="R157" i="6"/>
  <c r="T185" i="6"/>
  <c r="P203" i="6"/>
  <c r="P202" i="6"/>
  <c r="T91" i="7"/>
  <c r="R170" i="7"/>
  <c r="T209" i="7"/>
  <c r="R241" i="7"/>
  <c r="R274" i="7"/>
  <c r="P284" i="7"/>
  <c r="T335" i="7"/>
  <c r="BK87" i="2"/>
  <c r="BK137" i="2"/>
  <c r="J137" i="2" s="1"/>
  <c r="J62" i="2" s="1"/>
  <c r="P162" i="2"/>
  <c r="R193" i="2"/>
  <c r="R97" i="3"/>
  <c r="T122" i="3"/>
  <c r="P150" i="3"/>
  <c r="P169" i="3"/>
  <c r="R224" i="3"/>
  <c r="BK302" i="3"/>
  <c r="J302" i="3" s="1"/>
  <c r="J66" i="3" s="1"/>
  <c r="T344" i="3"/>
  <c r="P402" i="3"/>
  <c r="P429" i="3"/>
  <c r="BK479" i="3"/>
  <c r="J479" i="3" s="1"/>
  <c r="J72" i="3" s="1"/>
  <c r="P498" i="3"/>
  <c r="R554" i="3"/>
  <c r="P591" i="3"/>
  <c r="BK89" i="6"/>
  <c r="J89" i="6"/>
  <c r="J61" i="6" s="1"/>
  <c r="BK141" i="6"/>
  <c r="J141" i="6" s="1"/>
  <c r="J62" i="6" s="1"/>
  <c r="BK157" i="6"/>
  <c r="J157" i="6" s="1"/>
  <c r="J63" i="6" s="1"/>
  <c r="BK185" i="6"/>
  <c r="J185" i="6" s="1"/>
  <c r="J64" i="6" s="1"/>
  <c r="R203" i="6"/>
  <c r="R202" i="6" s="1"/>
  <c r="P91" i="7"/>
  <c r="P170" i="7"/>
  <c r="P209" i="7"/>
  <c r="T241" i="7"/>
  <c r="T274" i="7"/>
  <c r="R284" i="7"/>
  <c r="P335" i="7"/>
  <c r="P87" i="2"/>
  <c r="P137" i="2"/>
  <c r="BK162" i="2"/>
  <c r="J162" i="2"/>
  <c r="J64" i="2" s="1"/>
  <c r="BK193" i="2"/>
  <c r="J193" i="2"/>
  <c r="J65" i="2" s="1"/>
  <c r="P97" i="3"/>
  <c r="P122" i="3"/>
  <c r="R150" i="3"/>
  <c r="T169" i="3"/>
  <c r="P224" i="3"/>
  <c r="P302" i="3"/>
  <c r="P344" i="3"/>
  <c r="T402" i="3"/>
  <c r="T429" i="3"/>
  <c r="T479" i="3"/>
  <c r="BK498" i="3"/>
  <c r="J498" i="3"/>
  <c r="J73" i="3" s="1"/>
  <c r="BK554" i="3"/>
  <c r="J554" i="3"/>
  <c r="J74" i="3" s="1"/>
  <c r="BK591" i="3"/>
  <c r="J591" i="3" s="1"/>
  <c r="J75" i="3" s="1"/>
  <c r="P89" i="6"/>
  <c r="P141" i="6"/>
  <c r="P157" i="6"/>
  <c r="R185" i="6"/>
  <c r="T203" i="6"/>
  <c r="T202" i="6" s="1"/>
  <c r="BK91" i="7"/>
  <c r="J91" i="7" s="1"/>
  <c r="J61" i="7" s="1"/>
  <c r="BK170" i="7"/>
  <c r="J170" i="7" s="1"/>
  <c r="J62" i="7" s="1"/>
  <c r="BK209" i="7"/>
  <c r="J209" i="7" s="1"/>
  <c r="J64" i="7" s="1"/>
  <c r="BK241" i="7"/>
  <c r="J241" i="7" s="1"/>
  <c r="J65" i="7" s="1"/>
  <c r="BK274" i="7"/>
  <c r="J274" i="7"/>
  <c r="J66" i="7" s="1"/>
  <c r="BK284" i="7"/>
  <c r="J284" i="7" s="1"/>
  <c r="J67" i="7" s="1"/>
  <c r="BK335" i="7"/>
  <c r="J335" i="7" s="1"/>
  <c r="J68" i="7" s="1"/>
  <c r="R85" i="8"/>
  <c r="R84" i="8" s="1"/>
  <c r="R83" i="8" s="1"/>
  <c r="R87" i="2"/>
  <c r="T137" i="2"/>
  <c r="T162" i="2"/>
  <c r="P193" i="2"/>
  <c r="T97" i="3"/>
  <c r="R122" i="3"/>
  <c r="T150" i="3"/>
  <c r="BK169" i="3"/>
  <c r="J169" i="3" s="1"/>
  <c r="J64" i="3" s="1"/>
  <c r="T224" i="3"/>
  <c r="T302" i="3"/>
  <c r="R344" i="3"/>
  <c r="R402" i="3"/>
  <c r="BK429" i="3"/>
  <c r="J429" i="3" s="1"/>
  <c r="J71" i="3" s="1"/>
  <c r="R479" i="3"/>
  <c r="T498" i="3"/>
  <c r="P554" i="3"/>
  <c r="T591" i="3"/>
  <c r="R89" i="6"/>
  <c r="T141" i="6"/>
  <c r="T157" i="6"/>
  <c r="P185" i="6"/>
  <c r="BK203" i="6"/>
  <c r="J203" i="6" s="1"/>
  <c r="J67" i="6" s="1"/>
  <c r="R91" i="7"/>
  <c r="T170" i="7"/>
  <c r="R209" i="7"/>
  <c r="P241" i="7"/>
  <c r="P274" i="7"/>
  <c r="T284" i="7"/>
  <c r="R335" i="7"/>
  <c r="BK85" i="8"/>
  <c r="J85" i="8"/>
  <c r="J61" i="8" s="1"/>
  <c r="P85" i="8"/>
  <c r="P84" i="8" s="1"/>
  <c r="P83" i="8" s="1"/>
  <c r="AU61" i="1" s="1"/>
  <c r="T85" i="8"/>
  <c r="T84" i="8" s="1"/>
  <c r="T83" i="8" s="1"/>
  <c r="F55" i="2"/>
  <c r="E75" i="2"/>
  <c r="BE100" i="2"/>
  <c r="BE135" i="2"/>
  <c r="BE141" i="2"/>
  <c r="BE194" i="2"/>
  <c r="F92" i="3"/>
  <c r="BE104" i="3"/>
  <c r="BE112" i="3"/>
  <c r="BE177" i="3"/>
  <c r="BE190" i="3"/>
  <c r="BE199" i="3"/>
  <c r="BE218" i="3"/>
  <c r="BE303" i="3"/>
  <c r="BE316" i="3"/>
  <c r="BE354" i="3"/>
  <c r="BE357" i="3"/>
  <c r="BE403" i="3"/>
  <c r="BE408" i="3"/>
  <c r="BE448" i="3"/>
  <c r="BE451" i="3"/>
  <c r="BE454" i="3"/>
  <c r="BE460" i="3"/>
  <c r="BE492" i="3"/>
  <c r="BE514" i="3"/>
  <c r="BE527" i="3"/>
  <c r="BE536" i="3"/>
  <c r="BE546" i="3"/>
  <c r="BE548" i="3"/>
  <c r="BE557" i="3"/>
  <c r="BE573" i="3"/>
  <c r="F78" i="4"/>
  <c r="E48" i="6"/>
  <c r="F83" i="6"/>
  <c r="BE118" i="6"/>
  <c r="BE167" i="6"/>
  <c r="BE186" i="6"/>
  <c r="BE204" i="6"/>
  <c r="BE213" i="6"/>
  <c r="E79" i="7"/>
  <c r="J83" i="7"/>
  <c r="BE100" i="7"/>
  <c r="BE135" i="7"/>
  <c r="BE154" i="7"/>
  <c r="BE171" i="7"/>
  <c r="BE174" i="7"/>
  <c r="BE177" i="7"/>
  <c r="BE224" i="7"/>
  <c r="BE231" i="7"/>
  <c r="BE242" i="7"/>
  <c r="BE245" i="7"/>
  <c r="BE252" i="7"/>
  <c r="BE268" i="7"/>
  <c r="BE288" i="7"/>
  <c r="BE297" i="7"/>
  <c r="BE306" i="7"/>
  <c r="BE309" i="7"/>
  <c r="BE312" i="7"/>
  <c r="BE330" i="7"/>
  <c r="BE336" i="7"/>
  <c r="BE345" i="7"/>
  <c r="BE349" i="7"/>
  <c r="J77" i="8"/>
  <c r="F81" i="2"/>
  <c r="BE88" i="2"/>
  <c r="BE104" i="2"/>
  <c r="BE118" i="2"/>
  <c r="BE148" i="2"/>
  <c r="BE184" i="2"/>
  <c r="BE197" i="2"/>
  <c r="J89" i="3"/>
  <c r="BE119" i="3"/>
  <c r="BE123" i="3"/>
  <c r="BE135" i="3"/>
  <c r="BE141" i="3"/>
  <c r="BE144" i="3"/>
  <c r="BE170" i="3"/>
  <c r="BE222" i="3"/>
  <c r="BE225" i="3"/>
  <c r="BE227" i="3"/>
  <c r="BE255" i="3"/>
  <c r="BE263" i="3"/>
  <c r="BE271" i="3"/>
  <c r="BE275" i="3"/>
  <c r="BE282" i="3"/>
  <c r="BE293" i="3"/>
  <c r="BE296" i="3"/>
  <c r="BE299" i="3"/>
  <c r="BE336" i="3"/>
  <c r="BE340" i="3"/>
  <c r="BE352" i="3"/>
  <c r="BE366" i="3"/>
  <c r="BE371" i="3"/>
  <c r="BE378" i="3"/>
  <c r="BE399" i="3"/>
  <c r="BE411" i="3"/>
  <c r="BE415" i="3"/>
  <c r="BE426" i="3"/>
  <c r="BE438" i="3"/>
  <c r="BE463" i="3"/>
  <c r="BE466" i="3"/>
  <c r="BE476" i="3"/>
  <c r="BE489" i="3"/>
  <c r="BE499" i="3"/>
  <c r="BE538" i="3"/>
  <c r="BE576" i="3"/>
  <c r="BE587" i="3"/>
  <c r="BE589" i="3"/>
  <c r="BE592" i="3"/>
  <c r="BE594" i="3"/>
  <c r="BE596" i="3"/>
  <c r="BK339" i="3"/>
  <c r="J339" i="3" s="1"/>
  <c r="J67" i="3" s="1"/>
  <c r="F54" i="4"/>
  <c r="J75" i="4"/>
  <c r="F54" i="5"/>
  <c r="E71" i="5"/>
  <c r="BE84" i="5"/>
  <c r="J52" i="6"/>
  <c r="F55" i="6"/>
  <c r="BE90" i="6"/>
  <c r="BE105" i="6"/>
  <c r="BE111" i="6"/>
  <c r="BE128" i="6"/>
  <c r="BE153" i="6"/>
  <c r="BE158" i="6"/>
  <c r="BE160" i="6"/>
  <c r="BE163" i="6"/>
  <c r="BE175" i="6"/>
  <c r="BE177" i="6"/>
  <c r="BE180" i="6"/>
  <c r="BE183" i="6"/>
  <c r="BE189" i="6"/>
  <c r="BE206" i="6"/>
  <c r="BK198" i="6"/>
  <c r="J198" i="6" s="1"/>
  <c r="J65" i="6" s="1"/>
  <c r="F55" i="7"/>
  <c r="BE92" i="7"/>
  <c r="BE122" i="7"/>
  <c r="BE140" i="7"/>
  <c r="BE150" i="7"/>
  <c r="BE192" i="7"/>
  <c r="BE205" i="7"/>
  <c r="BE210" i="7"/>
  <c r="BE290" i="7"/>
  <c r="BE293" i="7"/>
  <c r="BE327" i="7"/>
  <c r="BE341" i="7"/>
  <c r="E48" i="8"/>
  <c r="F55" i="8"/>
  <c r="BE86" i="8"/>
  <c r="BE97" i="8"/>
  <c r="BE114" i="2"/>
  <c r="BE122" i="2"/>
  <c r="BE127" i="2"/>
  <c r="BE138" i="2"/>
  <c r="BE163" i="2"/>
  <c r="BE177" i="2"/>
  <c r="F54" i="3"/>
  <c r="E85" i="3"/>
  <c r="BE115" i="3"/>
  <c r="BE128" i="3"/>
  <c r="BE162" i="3"/>
  <c r="BE183" i="3"/>
  <c r="BE186" i="3"/>
  <c r="BE193" i="3"/>
  <c r="BE203" i="3"/>
  <c r="BE209" i="3"/>
  <c r="BE216" i="3"/>
  <c r="BE239" i="3"/>
  <c r="BE265" i="3"/>
  <c r="BE287" i="3"/>
  <c r="BE309" i="3"/>
  <c r="BE313" i="3"/>
  <c r="BE319" i="3"/>
  <c r="BE323" i="3"/>
  <c r="BE332" i="3"/>
  <c r="BE349" i="3"/>
  <c r="BE362" i="3"/>
  <c r="BE375" i="3"/>
  <c r="BE381" i="3"/>
  <c r="BE388" i="3"/>
  <c r="BE406" i="3"/>
  <c r="BE417" i="3"/>
  <c r="BE457" i="3"/>
  <c r="BE470" i="3"/>
  <c r="BE484" i="3"/>
  <c r="BE486" i="3"/>
  <c r="BE541" i="3"/>
  <c r="BE543" i="3"/>
  <c r="BE551" i="3"/>
  <c r="BE571" i="3"/>
  <c r="BE84" i="4"/>
  <c r="F33" i="4" s="1"/>
  <c r="AZ57" i="1" s="1"/>
  <c r="F55" i="5"/>
  <c r="BE114" i="6"/>
  <c r="BE142" i="6"/>
  <c r="BE170" i="6"/>
  <c r="BE172" i="6"/>
  <c r="BE192" i="6"/>
  <c r="BE199" i="6"/>
  <c r="BE210" i="6"/>
  <c r="F85" i="7"/>
  <c r="BE103" i="7"/>
  <c r="BE147" i="7"/>
  <c r="BE163" i="7"/>
  <c r="BE182" i="7"/>
  <c r="BE187" i="7"/>
  <c r="BE217" i="7"/>
  <c r="BE221" i="7"/>
  <c r="BE228" i="7"/>
  <c r="BE238" i="7"/>
  <c r="BE255" i="7"/>
  <c r="BE263" i="7"/>
  <c r="BE280" i="7"/>
  <c r="BE282" i="7"/>
  <c r="BE299" i="7"/>
  <c r="BE303" i="7"/>
  <c r="BE315" i="7"/>
  <c r="BE323" i="7"/>
  <c r="BE333" i="7"/>
  <c r="BK204" i="7"/>
  <c r="J204" i="7" s="1"/>
  <c r="J63" i="7" s="1"/>
  <c r="BK348" i="7"/>
  <c r="J348" i="7" s="1"/>
  <c r="J69" i="7" s="1"/>
  <c r="J52" i="2"/>
  <c r="BE109" i="2"/>
  <c r="BE111" i="2"/>
  <c r="BE144" i="2"/>
  <c r="BE151" i="2"/>
  <c r="BE154" i="2"/>
  <c r="BE191" i="2"/>
  <c r="BE199" i="2"/>
  <c r="BE201" i="2"/>
  <c r="BE98" i="3"/>
  <c r="BE147" i="3"/>
  <c r="BE151" i="3"/>
  <c r="BE158" i="3"/>
  <c r="BE195" i="3"/>
  <c r="BE259" i="3"/>
  <c r="BE290" i="3"/>
  <c r="BE345" i="3"/>
  <c r="BE385" i="3"/>
  <c r="BE392" i="3"/>
  <c r="BE419" i="3"/>
  <c r="BE421" i="3"/>
  <c r="BE423" i="3"/>
  <c r="BE430" i="3"/>
  <c r="BE434" i="3"/>
  <c r="BE441" i="3"/>
  <c r="BE445" i="3"/>
  <c r="BE473" i="3"/>
  <c r="BE480" i="3"/>
  <c r="BE495" i="3"/>
  <c r="BE530" i="3"/>
  <c r="BE533" i="3"/>
  <c r="BE555" i="3"/>
  <c r="E48" i="4"/>
  <c r="BK83" i="4"/>
  <c r="J83" i="4" s="1"/>
  <c r="J61" i="4" s="1"/>
  <c r="J52" i="5"/>
  <c r="BK83" i="5"/>
  <c r="J83" i="5" s="1"/>
  <c r="J61" i="5" s="1"/>
  <c r="BE94" i="6"/>
  <c r="BE109" i="6"/>
  <c r="BE134" i="6"/>
  <c r="BE138" i="6"/>
  <c r="BE146" i="6"/>
  <c r="BE195" i="6"/>
  <c r="BE107" i="7"/>
  <c r="BE132" i="7"/>
  <c r="BE157" i="7"/>
  <c r="BE160" i="7"/>
  <c r="BE197" i="7"/>
  <c r="BE234" i="7"/>
  <c r="BE271" i="7"/>
  <c r="BE275" i="7"/>
  <c r="BE277" i="7"/>
  <c r="BE285" i="7"/>
  <c r="BE295" i="7"/>
  <c r="BE319" i="7"/>
  <c r="F54" i="8"/>
  <c r="BE89" i="8"/>
  <c r="BE93" i="8"/>
  <c r="BK92" i="8"/>
  <c r="J92" i="8" s="1"/>
  <c r="J62" i="8" s="1"/>
  <c r="BK96" i="8"/>
  <c r="J96" i="8" s="1"/>
  <c r="J63" i="8" s="1"/>
  <c r="F36" i="2"/>
  <c r="BC55" i="1" s="1"/>
  <c r="F36" i="8"/>
  <c r="BC61" i="1" s="1"/>
  <c r="F34" i="8"/>
  <c r="BA61" i="1"/>
  <c r="F35" i="2"/>
  <c r="BB55" i="1" s="1"/>
  <c r="J34" i="6"/>
  <c r="AW59" i="1" s="1"/>
  <c r="F36" i="6"/>
  <c r="BC59" i="1" s="1"/>
  <c r="F34" i="4"/>
  <c r="BA57" i="1"/>
  <c r="F36" i="7"/>
  <c r="BC60" i="1" s="1"/>
  <c r="F35" i="6"/>
  <c r="BB59" i="1" s="1"/>
  <c r="J34" i="7"/>
  <c r="AW60" i="1" s="1"/>
  <c r="J34" i="2"/>
  <c r="AW55" i="1" s="1"/>
  <c r="J34" i="3"/>
  <c r="AW56" i="1" s="1"/>
  <c r="J34" i="5"/>
  <c r="AW58" i="1" s="1"/>
  <c r="F37" i="6"/>
  <c r="BD59" i="1" s="1"/>
  <c r="F37" i="2"/>
  <c r="BD55" i="1" s="1"/>
  <c r="F35" i="3"/>
  <c r="BB56" i="1" s="1"/>
  <c r="J34" i="8"/>
  <c r="AW61" i="1" s="1"/>
  <c r="F34" i="6"/>
  <c r="BA59" i="1" s="1"/>
  <c r="F35" i="8"/>
  <c r="BB61" i="1" s="1"/>
  <c r="F34" i="7"/>
  <c r="BA60" i="1" s="1"/>
  <c r="F35" i="7"/>
  <c r="BB60" i="1" s="1"/>
  <c r="F36" i="3"/>
  <c r="BC56" i="1"/>
  <c r="F37" i="7"/>
  <c r="BD60" i="1" s="1"/>
  <c r="F34" i="2"/>
  <c r="BA55" i="1" s="1"/>
  <c r="F37" i="8"/>
  <c r="BD61" i="1" s="1"/>
  <c r="J33" i="5"/>
  <c r="AV58" i="1"/>
  <c r="F34" i="3"/>
  <c r="BA56" i="1" s="1"/>
  <c r="F37" i="3"/>
  <c r="BD56" i="1" s="1"/>
  <c r="R86" i="2" l="1"/>
  <c r="R88" i="6"/>
  <c r="R87" i="6" s="1"/>
  <c r="P86" i="2"/>
  <c r="T161" i="2"/>
  <c r="F123" i="11"/>
  <c r="F127" i="11" s="1"/>
  <c r="F125" i="11"/>
  <c r="T343" i="3"/>
  <c r="R96" i="3"/>
  <c r="BK86" i="2"/>
  <c r="J86" i="2" s="1"/>
  <c r="J60" i="2" s="1"/>
  <c r="R161" i="2"/>
  <c r="R85" i="2" s="1"/>
  <c r="P96" i="3"/>
  <c r="P90" i="7"/>
  <c r="P89" i="7" s="1"/>
  <c r="AU60" i="1" s="1"/>
  <c r="T90" i="7"/>
  <c r="T89" i="7" s="1"/>
  <c r="T88" i="6"/>
  <c r="T87" i="6" s="1"/>
  <c r="T86" i="2"/>
  <c r="T85" i="2" s="1"/>
  <c r="R90" i="7"/>
  <c r="R89" i="7" s="1"/>
  <c r="R343" i="3"/>
  <c r="T96" i="3"/>
  <c r="P88" i="6"/>
  <c r="P87" i="6" s="1"/>
  <c r="AU59" i="1" s="1"/>
  <c r="P343" i="3"/>
  <c r="P161" i="2"/>
  <c r="P85" i="2" s="1"/>
  <c r="AU55" i="1" s="1"/>
  <c r="BK96" i="3"/>
  <c r="J96" i="3" s="1"/>
  <c r="J60" i="3" s="1"/>
  <c r="J97" i="3"/>
  <c r="J61" i="3" s="1"/>
  <c r="BK343" i="3"/>
  <c r="J343" i="3"/>
  <c r="J68" i="3" s="1"/>
  <c r="BK88" i="6"/>
  <c r="J88" i="6" s="1"/>
  <c r="J60" i="6" s="1"/>
  <c r="J87" i="2"/>
  <c r="J61" i="2" s="1"/>
  <c r="BK82" i="5"/>
  <c r="BK81" i="5" s="1"/>
  <c r="J81" i="5" s="1"/>
  <c r="J59" i="5" s="1"/>
  <c r="BK90" i="7"/>
  <c r="BK89" i="7" s="1"/>
  <c r="J89" i="7" s="1"/>
  <c r="J30" i="7" s="1"/>
  <c r="AG60" i="1" s="1"/>
  <c r="BK161" i="2"/>
  <c r="J161" i="2" s="1"/>
  <c r="J63" i="2" s="1"/>
  <c r="BK82" i="4"/>
  <c r="BK81" i="4" s="1"/>
  <c r="J81" i="4" s="1"/>
  <c r="J59" i="4" s="1"/>
  <c r="BK202" i="6"/>
  <c r="J202" i="6" s="1"/>
  <c r="J66" i="6" s="1"/>
  <c r="BK84" i="8"/>
  <c r="J84" i="8" s="1"/>
  <c r="J60" i="8" s="1"/>
  <c r="F33" i="5"/>
  <c r="AZ58" i="1" s="1"/>
  <c r="J33" i="7"/>
  <c r="AV60" i="1" s="1"/>
  <c r="AT60" i="1" s="1"/>
  <c r="AT58" i="1"/>
  <c r="J33" i="8"/>
  <c r="AV61" i="1" s="1"/>
  <c r="AT61" i="1" s="1"/>
  <c r="F33" i="2"/>
  <c r="AZ55" i="1" s="1"/>
  <c r="BB54" i="1"/>
  <c r="W31" i="1" s="1"/>
  <c r="F33" i="6"/>
  <c r="AZ59" i="1" s="1"/>
  <c r="J33" i="3"/>
  <c r="AV56" i="1" s="1"/>
  <c r="AT56" i="1" s="1"/>
  <c r="BD54" i="1"/>
  <c r="W33" i="1" s="1"/>
  <c r="J33" i="4"/>
  <c r="AV57" i="1" s="1"/>
  <c r="AT57" i="1" s="1"/>
  <c r="J33" i="6"/>
  <c r="AV59" i="1" s="1"/>
  <c r="AT59" i="1" s="1"/>
  <c r="F33" i="8"/>
  <c r="AZ61" i="1" s="1"/>
  <c r="BA54" i="1"/>
  <c r="W30" i="1" s="1"/>
  <c r="J33" i="2"/>
  <c r="AV55" i="1"/>
  <c r="AT55" i="1" s="1"/>
  <c r="F33" i="7"/>
  <c r="AZ60" i="1"/>
  <c r="BC54" i="1"/>
  <c r="AY54" i="1" s="1"/>
  <c r="F33" i="3"/>
  <c r="AZ56" i="1" s="1"/>
  <c r="T95" i="3" l="1"/>
  <c r="AN60" i="1"/>
  <c r="R95" i="3"/>
  <c r="P95" i="3"/>
  <c r="AU56" i="1" s="1"/>
  <c r="AU54" i="1" s="1"/>
  <c r="J39" i="7"/>
  <c r="J82" i="5"/>
  <c r="J60" i="5" s="1"/>
  <c r="BK87" i="6"/>
  <c r="J87" i="6"/>
  <c r="J30" i="6" s="1"/>
  <c r="AG59" i="1" s="1"/>
  <c r="AN59" i="1" s="1"/>
  <c r="J90" i="7"/>
  <c r="J60" i="7" s="1"/>
  <c r="BK95" i="3"/>
  <c r="J95" i="3" s="1"/>
  <c r="J59" i="3" s="1"/>
  <c r="J82" i="4"/>
  <c r="J60" i="4"/>
  <c r="BK85" i="2"/>
  <c r="J85" i="2" s="1"/>
  <c r="J30" i="2" s="1"/>
  <c r="AG55" i="1" s="1"/>
  <c r="AN55" i="1" s="1"/>
  <c r="J59" i="7"/>
  <c r="BK83" i="8"/>
  <c r="J83" i="8" s="1"/>
  <c r="J59" i="8" s="1"/>
  <c r="W32" i="1"/>
  <c r="J30" i="4"/>
  <c r="AG57" i="1"/>
  <c r="AN57" i="1"/>
  <c r="AZ54" i="1"/>
  <c r="W29" i="1" s="1"/>
  <c r="AW54" i="1"/>
  <c r="AK30" i="1" s="1"/>
  <c r="J30" i="5"/>
  <c r="AG58" i="1" s="1"/>
  <c r="AN58" i="1" s="1"/>
  <c r="AX54" i="1"/>
  <c r="J39" i="2" l="1"/>
  <c r="J39" i="4"/>
  <c r="J39" i="5"/>
  <c r="J59" i="2"/>
  <c r="J39" i="6"/>
  <c r="J59" i="6"/>
  <c r="AV54" i="1"/>
  <c r="AK29" i="1"/>
  <c r="J30" i="3"/>
  <c r="AG56" i="1" s="1"/>
  <c r="AN56" i="1" s="1"/>
  <c r="J30" i="8"/>
  <c r="AG61" i="1" s="1"/>
  <c r="AN61" i="1" s="1"/>
  <c r="J39" i="8" l="1"/>
  <c r="J39" i="3"/>
  <c r="AG54" i="1"/>
  <c r="AK26" i="1" s="1"/>
  <c r="AK35" i="1" s="1"/>
  <c r="AT54" i="1"/>
  <c r="AN54" i="1" l="1"/>
</calcChain>
</file>

<file path=xl/sharedStrings.xml><?xml version="1.0" encoding="utf-8"?>
<sst xmlns="http://schemas.openxmlformats.org/spreadsheetml/2006/main" count="9754" uniqueCount="1709">
  <si>
    <t>Export Komplet</t>
  </si>
  <si>
    <t>VZ</t>
  </si>
  <si>
    <t>2.0</t>
  </si>
  <si>
    <t/>
  </si>
  <si>
    <t>False</t>
  </si>
  <si>
    <t>{9dd228be-cc1d-4ce6-8380-08f36a6531ec}</t>
  </si>
  <si>
    <t>&gt;&gt;  skryté sloupce  &lt;&lt;</t>
  </si>
  <si>
    <t>0,01</t>
  </si>
  <si>
    <t>21</t>
  </si>
  <si>
    <t>15</t>
  </si>
  <si>
    <t>REKAPITULACE STAVBY</t>
  </si>
  <si>
    <t>v ---  níže se nacházejí doplnkové a pomocné údaje k sestavám  --- v</t>
  </si>
  <si>
    <t>Návod na vyplnění</t>
  </si>
  <si>
    <t>0,001</t>
  </si>
  <si>
    <t>Kód:</t>
  </si>
  <si>
    <t>2021-054</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</si>
  <si>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</si>
  <si>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</si>
  <si>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Technické a hospodářské centrum obce Bílence</t>
  </si>
  <si>
    <t>KSO:</t>
  </si>
  <si>
    <t>CC-CZ:</t>
  </si>
  <si>
    <t>Místo:</t>
  </si>
  <si>
    <t>Bílence</t>
  </si>
  <si>
    <t>Datum:</t>
  </si>
  <si>
    <t>10. 5. 2021</t>
  </si>
  <si>
    <t>Zadavatel:</t>
  </si>
  <si>
    <t>IČ:</t>
  </si>
  <si>
    <t xml:space="preserve"> </t>
  </si>
  <si>
    <t>DIČ:</t>
  </si>
  <si>
    <t>Uchazeč:</t>
  </si>
  <si>
    <t>Vyplň údaj</t>
  </si>
  <si>
    <t>Projektant:</t>
  </si>
  <si>
    <t>03258106</t>
  </si>
  <si>
    <t>IQ PROJEKT s.r.o.</t>
  </si>
  <si>
    <t>True</t>
  </si>
  <si>
    <t>Zpracovatel:</t>
  </si>
  <si>
    <t>75900513</t>
  </si>
  <si>
    <t>Ing. Kateřina Tumpachová</t>
  </si>
  <si>
    <t>CZ7556082479</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</si>
  <si>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</si>
  <si>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www.podminky.urs.cz.</t>
  </si>
  <si>
    <t>Cena bez DPH</t>
  </si>
  <si>
    <t>Sazba daně</t>
  </si>
  <si>
    <t>Základ daně</t>
  </si>
  <si>
    <t>Výše daně</t>
  </si>
  <si>
    <t>DPH</t>
  </si>
  <si>
    <t>základní</t>
  </si>
  <si>
    <t>snížená</t>
  </si>
  <si>
    <t>zákl. přenesená</t>
  </si>
  <si>
    <t>sníž. přenesená</t>
  </si>
  <si>
    <t>nulová</t>
  </si>
  <si>
    <t>Cena s DPH</t>
  </si>
  <si>
    <t>v</t>
  </si>
  <si>
    <t>CZK</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</si>
  <si>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</si>
  <si>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</si>
  <si>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</si>
  <si>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</si>
  <si>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</si>
  <si>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</si>
  <si>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</si>
  <si>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</si>
  <si>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</si>
  <si>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</si>
  <si>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</si>
  <si>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</si>
  <si>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</si>
  <si>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</si>
  <si>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</si>
  <si>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</si>
  <si>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</si>
  <si>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</si>
  <si>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</si>
  <si>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</si>
  <si>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</si>
  <si>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</si>
  <si>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</si>
  <si>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</si>
  <si>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</si>
  <si>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1a</t>
  </si>
  <si>
    <t>STA</t>
  </si>
  <si>
    <t>1</t>
  </si>
  <si>
    <t>{0c4f2f57-eb2e-4d19-a0b2-6247da2bf676}</t>
  </si>
  <si>
    <t>2</t>
  </si>
  <si>
    <t>1b</t>
  </si>
  <si>
    <t>{b089eb37-8704-441f-b76e-ade63bcbafd7}</t>
  </si>
  <si>
    <t>ELEKTROINSTALACE</t>
  </si>
  <si>
    <t>{f3b624e2-6a0e-4a38-8619-f1a4ee9044fc}</t>
  </si>
  <si>
    <t>3</t>
  </si>
  <si>
    <t>ELEKTROINSTALACE-VENKOVNÍ ČÁST</t>
  </si>
  <si>
    <t>{27051ea0-776a-4ced-af12-00131bb82858}</t>
  </si>
  <si>
    <t>4</t>
  </si>
  <si>
    <t>{a38186a6-557b-4eb3-9c55-75fcc85be28d}</t>
  </si>
  <si>
    <t>5</t>
  </si>
  <si>
    <t>{354b3702-e4be-4705-9d55-b93e3cc8623a}</t>
  </si>
  <si>
    <t>VRN</t>
  </si>
  <si>
    <t>{c9977c26-0282-448d-a749-fbc0dfbe0962}</t>
  </si>
  <si>
    <t>KRYCÍ LIST SOUPISU PRACÍ</t>
  </si>
  <si>
    <t>Objekt:</t>
  </si>
  <si>
    <t>REKAPITULACE ČLENĚNÍ SOUPISU PRACÍ</t>
  </si>
  <si>
    <t>Kód dílu - Popis</t>
  </si>
  <si>
    <t>Cena celkem [CZK]</t>
  </si>
  <si>
    <t>-1</t>
  </si>
  <si>
    <t>HSV - Práce a dodávky HSV</t>
  </si>
  <si>
    <t xml:space="preserve">    9 - Ostatní konstrukce a práce, bourání</t>
  </si>
  <si>
    <t xml:space="preserve">    997 - Přesun sutě</t>
  </si>
  <si>
    <t>PSV - Práce a dodávky PSV</t>
  </si>
  <si>
    <t xml:space="preserve">    762 - Konstrukce tesařské</t>
  </si>
  <si>
    <t xml:space="preserve">    765 - Krytina skládaná</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</si>
  <si>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</si>
  <si>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</si>
  <si>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</si>
  <si>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</si>
  <si>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</si>
  <si>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</si>
  <si>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</si>
  <si>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</si>
  <si>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</si>
  <si>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</si>
  <si>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</si>
  <si>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</si>
  <si>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</si>
  <si>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</si>
  <si>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</si>
  <si>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</si>
  <si>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9</t>
  </si>
  <si>
    <t>Ostatní konstrukce a práce, bourání</t>
  </si>
  <si>
    <t>K</t>
  </si>
  <si>
    <t>962032241</t>
  </si>
  <si>
    <t>Bourání zdiva z cihel pálených nebo vápenopískových na MC přes 1 m3</t>
  </si>
  <si>
    <t>m3</t>
  </si>
  <si>
    <t>CS ÚRS 2021 01</t>
  </si>
  <si>
    <t>-1023504184</t>
  </si>
  <si>
    <t>PP</t>
  </si>
  <si>
    <t>Bourání zdiva nadzákladového z cihel nebo tvárnic z cihel pálených nebo vápenopískových, na maltu cementovou, objemu přes 1 m3</t>
  </si>
  <si>
    <t>PSC</t>
  </si>
  <si>
    <t xml:space="preserve">Poznámka k souboru cen:_x000D_
1. Bourání pilířů o průřezu přes 0,36 m2 se oceňuje příslušnými cenami -2230, -2231, -2240, -2241,-2253 a -2254 jako bourání zdiva nadzákladového cihelného._x000D_
</t>
  </si>
  <si>
    <t>VV</t>
  </si>
  <si>
    <t>(4,1-3,72)*(9,15*2+8,11*2)*0,17</t>
  </si>
  <si>
    <t>štíty</t>
  </si>
  <si>
    <t>8,11*4,5/2*2*0,17</t>
  </si>
  <si>
    <t>sloupky</t>
  </si>
  <si>
    <t>0,47*0,32*(4,5+0,4)</t>
  </si>
  <si>
    <t>0,47*0,32*0,4*4</t>
  </si>
  <si>
    <t>0,47*0,15*0,4*2</t>
  </si>
  <si>
    <t>0,63*0,32*0,4*2</t>
  </si>
  <si>
    <t>Součet</t>
  </si>
  <si>
    <t>964011351</t>
  </si>
  <si>
    <t>Vybourání ŽB překladů prefabrikovaných dl do 4 m hmotnosti do 250 kg/m</t>
  </si>
  <si>
    <t>319457940</t>
  </si>
  <si>
    <t>Vybourání železobetonových prefabrikovaných překladů uložených ve zdivu, délky do 4 m, hmotnosti do 250 kg/m</t>
  </si>
  <si>
    <t xml:space="preserve">Poznámka k souboru cen:_x000D_
1. Hmotnost železobetonových překladů se určuje z objemu překladu a objemové hmotnosti 2,4 t/m3._x000D_
</t>
  </si>
  <si>
    <t>0,38*0,47*4,0</t>
  </si>
  <si>
    <t>965042221</t>
  </si>
  <si>
    <t>Bourání podkladů pod dlažby nebo mazanin betonových nebo z litého asfaltu tl přes 100 mm pl do 1 m2</t>
  </si>
  <si>
    <t>358150389</t>
  </si>
  <si>
    <t>Bourání mazanin betonových nebo z litého asfaltu tl. přes 100 mm, plochy do 1 m2</t>
  </si>
  <si>
    <t>0,2*1,25*1,25</t>
  </si>
  <si>
    <t>0,2*0,6*1,2</t>
  </si>
  <si>
    <t>965049112</t>
  </si>
  <si>
    <t>Příplatek k bourání betonových mazanin za bourání mazanin se svařovanou sítí tl přes 100 mm</t>
  </si>
  <si>
    <t>-157230372</t>
  </si>
  <si>
    <t>Bourání mazanin Příplatek k cenám za bourání mazanin betonových se svařovanou sítí, tl. přes 100 mm</t>
  </si>
  <si>
    <t>968062455</t>
  </si>
  <si>
    <t>Vybourání dřevěných dveřních zárubní pl do 2 m2</t>
  </si>
  <si>
    <t>m2</t>
  </si>
  <si>
    <t>201726543</t>
  </si>
  <si>
    <t>Vybourání dřevěných rámů oken s křídly, dveřních zárubní, vrat, stěn, ostění nebo obkladů dveřních zárubní, plochy do 2 m2</t>
  </si>
  <si>
    <t xml:space="preserve">Poznámka k souboru cen:_x000D_
1. V cenách -2244 až -2747 jsou započteny i náklady na vyvěšení křídel._x000D_
</t>
  </si>
  <si>
    <t>6</t>
  </si>
  <si>
    <t>968062559</t>
  </si>
  <si>
    <t>Vybourání dřevěných vrat pl přes 5 m2</t>
  </si>
  <si>
    <t>1168288577</t>
  </si>
  <si>
    <t>Vybourání dřevěných rámů oken s křídly, dveřních zárubní, vrat, stěn, ostění nebo obkladů vrat, plochy přes 5 m2</t>
  </si>
  <si>
    <t>3,56*3,18</t>
  </si>
  <si>
    <t>7</t>
  </si>
  <si>
    <t>968082016</t>
  </si>
  <si>
    <t>Vybourání plastových rámů oken včetně křídel plochy přes 1 do 2 m2</t>
  </si>
  <si>
    <t>-520424621</t>
  </si>
  <si>
    <t>Vybourání plastových rámů oken s křídly, dveřních zárubní, vrat rámu oken s křídly, plochy přes 1 do 2 m2</t>
  </si>
  <si>
    <t xml:space="preserve">Poznámka k souboru cen:_x000D_
1. Ceny neplatí pro oceňování vybourání kovových rámů s plastovým povrchem; tyto práce lze oceňovat např. cenami souboru cen 968 07-2 . Vybourání kovových rámů._x000D_
2. V cenách - 2015 až -2018 jsou započteny i náklady na vyvěšení křídel._x000D_
</t>
  </si>
  <si>
    <t>0,91*1,2</t>
  </si>
  <si>
    <t>8</t>
  </si>
  <si>
    <t>977312113</t>
  </si>
  <si>
    <t>Řezání stávajících betonových mazanin vyztužených hl do 150 mm</t>
  </si>
  <si>
    <t>m</t>
  </si>
  <si>
    <t>-420042712</t>
  </si>
  <si>
    <t>Řezání stávajících betonových mazanin s vyztužením hloubky přes 100 do 150 mm</t>
  </si>
  <si>
    <t>1,25*4</t>
  </si>
  <si>
    <t>0,6*2+1,2*2</t>
  </si>
  <si>
    <t>978013191</t>
  </si>
  <si>
    <t>Otlučení (osekání) vnitřní vápenné nebo vápenocementové omítky stěn v rozsahu do 100 %</t>
  </si>
  <si>
    <t>-1792330211</t>
  </si>
  <si>
    <t>Otlučení vápenných nebo vápenocementových omítek vnitřních ploch stěn s vyškrabáním spar, s očištěním zdiva, v rozsahu přes 50 do 100 %</t>
  </si>
  <si>
    <t xml:space="preserve">Poznámka k souboru cen:_x000D_
1. Položky lze použít i pro ocenění otlučení sádrových, hliněných apod. vnitřních omítek._x000D_
</t>
  </si>
  <si>
    <t>3,72*(8,81*2+7,94*2+0,32*2*4+0,15*2*2)</t>
  </si>
  <si>
    <t>-3,55*3,18</t>
  </si>
  <si>
    <t>-1,01*1,97</t>
  </si>
  <si>
    <t>-0,91*1,2</t>
  </si>
  <si>
    <t>10</t>
  </si>
  <si>
    <t>978015331</t>
  </si>
  <si>
    <t>Otlučení (osekání) vnější vápenné nebo vápenocementové omítky stupně členitosti 1 a 2 rozsahu do 20%</t>
  </si>
  <si>
    <t>-988781583</t>
  </si>
  <si>
    <t>Otlučení vápenných nebo vápenocementových omítek vnějších ploch s vyškrabáním spar a s očištěním zdiva stupně členitosti 1 a 2, v rozsahu přes 10 do 20 %</t>
  </si>
  <si>
    <t>997</t>
  </si>
  <si>
    <t>Přesun sutě</t>
  </si>
  <si>
    <t>11</t>
  </si>
  <si>
    <t>997013212</t>
  </si>
  <si>
    <t>Vnitrostaveništní doprava suti a vybouraných hmot pro budovy v do 9 m ručně</t>
  </si>
  <si>
    <t>t</t>
  </si>
  <si>
    <t>1077409528</t>
  </si>
  <si>
    <t>Vnitrostaveništní doprava suti a vybouraných hmot vodorovně do 50 m svisle ručně pro budovy a haly výšky přes 6 do 9 m</t>
  </si>
  <si>
    <t xml:space="preserve">Poznámka k souboru cen:_x000D_
1. V cenách -3111 až -3217 jsou započteny i náklady na:_x000D_
a) vodorovnou dopravu na uvedenou vzdálenost,_x000D_
b) svislou dopravu pro uvedenou výšku budovy,_x000D_
c) naložení na vodorovný dopravní prostředek pro odvoz na skládku nebo meziskládku,_x000D_
d) náklady na rozhrnutí a urovnání suti na dopravním prostředku._x000D_
2. Jestliže se pro svislý přesun použije shoz nebo zařízení investora (např. výtah v budově), užijí se pro ocenění vodorovné dopravy suti ceny -3111 pro budovy a haly výšky do 6 m._x000D_
3. Montáž, demontáž a pronájem shozu se ocení cenami souboru cen 997 01-33 Shoz suti._x000D_
4. Ceny -3151 až -3162 lze použít v případě, kdy dochází ke ztížení dopravy suti např. tím, že není možné instalovat jeřáb._x000D_
</t>
  </si>
  <si>
    <t>12</t>
  </si>
  <si>
    <t>997013501</t>
  </si>
  <si>
    <t>Odvoz suti a vybouraných hmot na skládku nebo meziskládku do 1 km se složením</t>
  </si>
  <si>
    <t>100959821</t>
  </si>
  <si>
    <t>Odvoz suti a vybouraných hmot na skládku nebo meziskládku se složením, na vzdálenost do 1 km</t>
  </si>
  <si>
    <t xml:space="preserve">Poznámka k souboru cen:_x000D_
1. Délka odvozu suti je vzdálenost od místa naložení suti na dopravní prostředek až po místo složení na určené skládce nebo meziskládce._x000D_
2. V ceně -3501 jsou započteny i náklady na složení suti na skládku nebo meziskládku._x000D_
3. Ceny jsou určeny pro odvoz suti na skládku nebo meziskládku jakýmkoliv způsobem silniční dopravy (i prostřednictvím kontejnerů)._x000D_
4. Odvoz suti z meziskládky se oceňuje cenou 997 01-3511 souboru cen Odvoz suti a vybouraných hmot z meziskládky na skládku._x000D_
</t>
  </si>
  <si>
    <t>13</t>
  </si>
  <si>
    <t>997013509</t>
  </si>
  <si>
    <t>Příplatek k odvozu suti a vybouraných hmot na skládku ZKD 1 km přes 1 km</t>
  </si>
  <si>
    <t>-1961883327</t>
  </si>
  <si>
    <t>Odvoz suti a vybouraných hmot na skládku nebo meziskládku se složením, na vzdálenost Příplatek k ceně za každý další i započatý 1 km přes 1 km</t>
  </si>
  <si>
    <t>38,964*5 'Přepočtené koeficientem množství</t>
  </si>
  <si>
    <t>14</t>
  </si>
  <si>
    <t>997013811</t>
  </si>
  <si>
    <t>Poplatek za uložení na skládce (skládkovné) stavebního odpadu dřevěného kód odpadu 17 02 01</t>
  </si>
  <si>
    <t>-317760797</t>
  </si>
  <si>
    <t>Poplatek za uložení stavebního odpadu na skládce (skládkovné) dřevěného zatříděného do Katalogu odpadů pod kódem 17 02 01</t>
  </si>
  <si>
    <t xml:space="preserve">Poznámka k souboru cen:_x000D_
1. Ceny uvedené v souboru cen je doporučeno upravit podle aktuálních cen místně příslušné skládky odpadů._x000D_
2. Uložení odpadů neuvedených v souboru cen se oceňuje individuálně._x000D_
3. V cenách je započítán poplatek za ukládaní odpadu dle zákona 185/2001 Sb._x000D_
4. Případné drcení stavebního odpadu lze ocenit souborem cen 997 00-60 Drcení stavebního odpadu z katalogu 800-6 Demolice objektů._x000D_
</t>
  </si>
  <si>
    <t>997013867</t>
  </si>
  <si>
    <t>Poplatek za uložení stavebního odpadu na recyklační skládce (skládkovné) z tašek a keramických výrobků kód odpadu  17 01 03</t>
  </si>
  <si>
    <t>1994936703</t>
  </si>
  <si>
    <t>Poplatek za uložení stavebního odpadu na recyklační skládce (skládkovné) z tašek a keramických výrobků zatříděného do Katalogu odpadů pod kódem 17 01 03</t>
  </si>
  <si>
    <t xml:space="preserve">Poznámka k souboru cen:_x000D_
1. Ceny uvedené v souboru cen je doporučeno upravit podle aktuálních cen místně příslušné skládky odpadů._x000D_
2. Uložení odpadů neuvedených v souboru cen se oceňuje individuálně._x000D_
</t>
  </si>
  <si>
    <t>16</t>
  </si>
  <si>
    <t>997013871</t>
  </si>
  <si>
    <t>Poplatek za uložení stavebního odpadu na recyklační skládce (skládkovné) směsného stavebního a demoličního kód odpadu  17 09 04</t>
  </si>
  <si>
    <t>276983141</t>
  </si>
  <si>
    <t>Poplatek za uložení stavebního odpadu na recyklační skládce (skládkovné) směsného stavebního a demoličního zatříděného do Katalogu odpadů pod kódem 17 09 04</t>
  </si>
  <si>
    <t>38,964</t>
  </si>
  <si>
    <t>-5,105</t>
  </si>
  <si>
    <t>-4,768</t>
  </si>
  <si>
    <t>PSV</t>
  </si>
  <si>
    <t>Práce a dodávky PSV</t>
  </si>
  <si>
    <t>762</t>
  </si>
  <si>
    <t>Konstrukce tesařské</t>
  </si>
  <si>
    <t>17</t>
  </si>
  <si>
    <t>762331812</t>
  </si>
  <si>
    <t>Demontáž vázaných kcí krovů z hranolů průřezové plochy do 224 cm2</t>
  </si>
  <si>
    <t>-1886508153</t>
  </si>
  <si>
    <t>Demontáž vázaných konstrukcí krovů sklonu do 60° z hranolů, hranolků, fošen, průřezové plochy přes 120 do 224 cm2</t>
  </si>
  <si>
    <t>krokve 140/130</t>
  </si>
  <si>
    <t>6,14*2*9</t>
  </si>
  <si>
    <t>pozednice 140/140</t>
  </si>
  <si>
    <t>9,15*2</t>
  </si>
  <si>
    <t>vzpěra 130/120</t>
  </si>
  <si>
    <t>1,9*6</t>
  </si>
  <si>
    <t>2,2*2*2</t>
  </si>
  <si>
    <t>vodor.trámy - kleštiny</t>
  </si>
  <si>
    <t>4,1*2*3</t>
  </si>
  <si>
    <t>pásky</t>
  </si>
  <si>
    <t>0,95*4*2</t>
  </si>
  <si>
    <t>18</t>
  </si>
  <si>
    <t>762331813</t>
  </si>
  <si>
    <t>Demontáž vázaných kcí krovů z hranolů průřezové plochy do 288 cm2</t>
  </si>
  <si>
    <t>-1857878053</t>
  </si>
  <si>
    <t>Demontáž vázaných konstrukcí krovů sklonu do 60° z hranolů, hranolků, fošen, průřezové plochy přes 224 do 288 cm2</t>
  </si>
  <si>
    <t>sloupek 150/150</t>
  </si>
  <si>
    <t>2,275*2*3</t>
  </si>
  <si>
    <t>podél.trámy 150/150</t>
  </si>
  <si>
    <t>19</t>
  </si>
  <si>
    <t>762331814</t>
  </si>
  <si>
    <t>Demontáž vázaných kcí krovů z hranolů průřezové plochy do 450 cm2</t>
  </si>
  <si>
    <t>1170586292</t>
  </si>
  <si>
    <t>Demontáž vázaných konstrukcí krovů sklonu do 60° z hranolů, hranolků, fošen, průřezové plochy přes 288 do 450 cm2</t>
  </si>
  <si>
    <t>vazná trám 200/200</t>
  </si>
  <si>
    <t>8,0*3</t>
  </si>
  <si>
    <t>slop</t>
  </si>
  <si>
    <t>4,2</t>
  </si>
  <si>
    <t>20</t>
  </si>
  <si>
    <t>762342812</t>
  </si>
  <si>
    <t>Demontáž laťování střech z latí osové vzdálenosti do 0,50 m</t>
  </si>
  <si>
    <t>683169576</t>
  </si>
  <si>
    <t>Demontáž bednění a laťování laťování střech sklonu do 60° se všemi nadstřešními konstrukcemi, z latí průřezové plochy do 25 cm2 při osové vzdálenosti přes 0,22 do 0,50 m</t>
  </si>
  <si>
    <t>765</t>
  </si>
  <si>
    <t>Krytina skládaná</t>
  </si>
  <si>
    <t>765111801</t>
  </si>
  <si>
    <t>Demontáž krytiny keramické drážkové sklonu do 30° na sucho do suti</t>
  </si>
  <si>
    <t>-1719753348</t>
  </si>
  <si>
    <t>Demontáž krytiny keramické drážkové, sklonu do 30° na sucho do suti</t>
  </si>
  <si>
    <t>2*6,14*9,15</t>
  </si>
  <si>
    <t>22</t>
  </si>
  <si>
    <t>765111811</t>
  </si>
  <si>
    <t>Příplatek k demontáži krytiny keramické drážkové do suti za sklon přes 30°</t>
  </si>
  <si>
    <t>289731414</t>
  </si>
  <si>
    <t>Demontáž krytiny keramické Příplatek k cenám za sklon přes 30° do suti</t>
  </si>
  <si>
    <t>23</t>
  </si>
  <si>
    <t>765111861</t>
  </si>
  <si>
    <t>Demontáž krytiny keramické hřebenů a nároží sklonu do 30° na sucho do suti</t>
  </si>
  <si>
    <t>1317049373</t>
  </si>
  <si>
    <t>Demontáž krytiny keramické hřebenů a nároží, sklonu do 30° z hřebenáčů na sucho do suti</t>
  </si>
  <si>
    <t>24</t>
  </si>
  <si>
    <t>765111881</t>
  </si>
  <si>
    <t>Příplatek k demontáži krytiny keramické hřebenů a nároží z prejzů do suti za sklon přes 30°</t>
  </si>
  <si>
    <t>-1462208582</t>
  </si>
  <si>
    <t>1b - stavební část</t>
  </si>
  <si>
    <t xml:space="preserve">    1 - Zemní práce</t>
  </si>
  <si>
    <t xml:space="preserve">    2 - Zakládání</t>
  </si>
  <si>
    <t xml:space="preserve">    3 - Svislé a kompletní konstrukce</t>
  </si>
  <si>
    <t xml:space="preserve">    4 - Vodorovné konstrukce</t>
  </si>
  <si>
    <t xml:space="preserve">    6 - Úpravy povrchů, podlahy a osazování výplní</t>
  </si>
  <si>
    <t xml:space="preserve">    998 - Přesun hmot</t>
  </si>
  <si>
    <t xml:space="preserve">    764 - Konstrukce klempířské</t>
  </si>
  <si>
    <t xml:space="preserve">    766 - Konstrukce truhlářské</t>
  </si>
  <si>
    <t xml:space="preserve">    767 - Konstrukce zámečnické</t>
  </si>
  <si>
    <t xml:space="preserve">    783 - Dokončovací práce - nátěry</t>
  </si>
  <si>
    <t xml:space="preserve">    784 - Dokončovací práce - malby a tapety</t>
  </si>
  <si>
    <t>Zemní práce</t>
  </si>
  <si>
    <t>131213102</t>
  </si>
  <si>
    <t>Hloubení jam v nesoudržných horninách třídy těžitelnosti I, skupiny 3 ručně</t>
  </si>
  <si>
    <t>-539070783</t>
  </si>
  <si>
    <t>Hloubení jam ručně zapažených i nezapažených s urovnáním dna do předepsaného profilu a spádu v hornině třídy těžitelnosti I skupiny 3 nesoudržných</t>
  </si>
  <si>
    <t xml:space="preserve">Poznámka k souboru cen:_x000D_
1. V cenách jsou započteny i náklady na přehození výkopku na přilehlém terénu na vzdálenost do 3 m od okraje jámy nebo naložení na dopravní prostředek._x000D_
</t>
  </si>
  <si>
    <t>1,25*1,25*0,2</t>
  </si>
  <si>
    <t>1,2*0,6*0,2</t>
  </si>
  <si>
    <t>131251100</t>
  </si>
  <si>
    <t>Hloubení jam nezapažených v hornině třídy těžitelnosti I, skupiny 3 objem do 20 m3 strojně</t>
  </si>
  <si>
    <t>-799197236</t>
  </si>
  <si>
    <t>Hloubení nezapažených jam a zářezů strojně s urovnáním dna do předepsaného profilu a spádu v hornině třídy těžitelnosti I skupiny 3 do 20 m3</t>
  </si>
  <si>
    <t xml:space="preserve">Poznámka k souboru cen:_x000D_
1. Hloubení nezapažených jam hloubky přes 16 m se oceňuje individuálně._x000D_
2. V cenách jsou započteny i náklady na případné nutné přemístění výkopku ve výkopišti a na přehození výkopku na přilehlém terénu na vzdálenost do 3 m od okraje jámy nebo naložení na dopravní prostředek._x000D_
</t>
  </si>
  <si>
    <t>1,25*1,25*0,63</t>
  </si>
  <si>
    <t>1,2*0,6*0,63</t>
  </si>
  <si>
    <t>Mezisoučet</t>
  </si>
  <si>
    <t>-0,457</t>
  </si>
  <si>
    <t>162751113</t>
  </si>
  <si>
    <t>Vodorovné přemístění do 6000 m výkopku/sypaniny z horniny třídy těžitelnosti I, skupiny 1 až 3</t>
  </si>
  <si>
    <t>844533839</t>
  </si>
  <si>
    <t>Vodorovné přemístění výkopku nebo sypaniny po suchu na obvyklém dopravním prostředku, bez naložení výkopku, avšak se složením bez rozhrnutí z horniny třídy těžitelnosti I skupiny 1 až 3 na vzdálenost přes 5 000 do 6 000 m</t>
  </si>
  <si>
    <t xml:space="preserve">Poznámka k souboru cen:_x000D_
1. Přemísťuje-li se výkopek z dočasných skládek vzdálených do 50 m, neoceňuje se nakládání výkopku, i když se provádí. Toto ustanovení neplatí, vylučuje-li projekt použití dozeru._x000D_
2. Ceny nelze použít, předepisuje-li projekt přemístit výkopek na místo nepřístupné obvyklým dopravním prostředkům; toto přemístění se oceňuje individuálně._x000D_
</t>
  </si>
  <si>
    <t>171201231</t>
  </si>
  <si>
    <t>Poplatek za uložení zeminy a kamení na recyklační skládce (skládkovné) kód odpadu 17 05 04</t>
  </si>
  <si>
    <t>446757939</t>
  </si>
  <si>
    <t>Poplatek za uložení stavebního odpadu na recyklační skládce (skládkovné) zeminy a kamení zatříděného do Katalogu odpadů pod kódem 17 05 04</t>
  </si>
  <si>
    <t>1,438*1,8 'Přepočtené koeficientem množství</t>
  </si>
  <si>
    <t>171251201</t>
  </si>
  <si>
    <t>Uložení sypaniny na skládky nebo meziskládky</t>
  </si>
  <si>
    <t>-1597356161</t>
  </si>
  <si>
    <t>Uložení sypaniny na skládky nebo meziskládky bez hutnění s upravením uložené sypaniny do předepsaného tvaru</t>
  </si>
  <si>
    <t xml:space="preserve">Poznámka k souboru cen:_x000D_
1. Cena je určena i pro:_x000D_
a) zasypání koryt vodotečí a prohlubní v terénu bez předepsaného zhutnění sypaniny,_x000D_
b) uložení výkopku pod vodou do prohlubní ve dně vodotečí nebo nádrží._x000D_
2. Cenu nelze použít pro uložení výkopku nebo ornice na trvalé skládky s předepsaným zhutněním; toto uložení výkopku se oceňuje cenami souboru cen 171 . . Uložení sypaniny do násypů._x000D_
3. V ceně jsou započteny i náklady na rozprostření sypaniny ve vrstvách s hrubým urovnáním na skládce._x000D_
4. V ceně nejsou započteny náklady na získání skládek ani na poplatky za skládku._x000D_
5. Množství jednotek uložení výkopku (sypaniny) se určí v m3 uloženého výkopku (sypaniny), v rostlém stavu zpravidla ve výkopišti._x000D_
</t>
  </si>
  <si>
    <t>Zakládání</t>
  </si>
  <si>
    <t>275313511</t>
  </si>
  <si>
    <t>Základové patky z betonu tř. C 12/15</t>
  </si>
  <si>
    <t>-172782324</t>
  </si>
  <si>
    <t>Základy z betonu prostého patky a bloky z betonu kamenem neprokládaného tř. C 12/15</t>
  </si>
  <si>
    <t xml:space="preserve">Poznámka k souboru cen:_x000D_
1. V ceně příplatku -5911 jsou započteny náklady na technologické opatření a na ztíženou betonáž pod hladinou pažící bentonitové suspenze a na průběžné odčerpání suspenze s přepouštěním na určené místo do 20 m, popř. do vany nebo do kalové cisterny k odvozu. Odvoz se oceňuje cenami katalogu 800-2 Zvláštní zakládání objektů._x000D_
2. Hloubení s použitím bentonitové suspenze se oceňuje katalogem 800-1 Zemní práce. Bednění se neoceňuje._x000D_
</t>
  </si>
  <si>
    <t>Výplňový beton C8/10</t>
  </si>
  <si>
    <t>1,5</t>
  </si>
  <si>
    <t>275321411</t>
  </si>
  <si>
    <t>Základové patky ze ŽB bez zvýšených nároků na prostředí tř. C 20/25</t>
  </si>
  <si>
    <t>-115794927</t>
  </si>
  <si>
    <t>Základy z betonu železového (bez výztuže) patky z betonu bez zvláštních nároků na prostředí tř. C 20/25</t>
  </si>
  <si>
    <t xml:space="preserve">Poznámka k souboru cen:_x000D_
1. V ceně příplatku -5911 jsou započteny náklady na technologické opatření a na ztíženou betonáž pod hladinou pažící bentonitové suspenze a na průběžné odčerpání suspenze s přepouštěním na určené místo do 20 m, popř. do vany nebo do kalové cisterny k odvozu. Odvoz se oceňuje cenami katalogu 800-2 Zvláštní zakládání objektů._x000D_
2. Hloubení s použitím bentonitové suspenze se oceňuje katalogem 800-1 Zemní práce. Bednění se neoceňuje._x000D_
3. V cenách nejsou započteny náklady na výztuž, tyto se oceňují cenami souboru cen 27* 36-.... Výztuž základů._x000D_
4. V cenách z betonu pro konstrukce bílých van 27. 32-3 nejsou započteny náklady na těsnění dilatačních a pracovních spar, tyto se oceňují cenami souborů cen 953 33 části A08 tohoto katalogu._x000D_
</t>
  </si>
  <si>
    <t>Beton C 20/25XC1</t>
  </si>
  <si>
    <t>1,25*1,25*0,3</t>
  </si>
  <si>
    <t>1,2*0,6*0,3</t>
  </si>
  <si>
    <t>275351121</t>
  </si>
  <si>
    <t>Zřízení bednění základových patek</t>
  </si>
  <si>
    <t>150114854</t>
  </si>
  <si>
    <t>Bednění základů patek zřízení</t>
  </si>
  <si>
    <t xml:space="preserve">Poznámka k souboru cen:_x000D_
1. Ceny jsou určeny pro bednění ve volném prostranství, ve volných nebo zapažených jamách, rýhách a šachtách._x000D_
2. Kruhové nebo obloukové bednění poloměru do 1 m se oceňuje individuálně._x000D_
</t>
  </si>
  <si>
    <t>0,3*1,25*4</t>
  </si>
  <si>
    <t>0,3*(0,6*2+1,2*2)</t>
  </si>
  <si>
    <t>275351122</t>
  </si>
  <si>
    <t>Odstranění bednění základových patek</t>
  </si>
  <si>
    <t>-1910378279</t>
  </si>
  <si>
    <t>Bednění základů patek odstranění</t>
  </si>
  <si>
    <t>275361821</t>
  </si>
  <si>
    <t>Výztuž základových patek betonářskou ocelí 10 505 (R)</t>
  </si>
  <si>
    <t>-1008815218</t>
  </si>
  <si>
    <t>Výztuž základů patek z betonářské oceli 10 505 (R)</t>
  </si>
  <si>
    <t xml:space="preserve">Poznámka k souboru cen:_x000D_
1. Ceny platí pro desky rovné, s náběhy, hřibové nebo upnuté do žeber včetně výztuže těchto žeber._x000D_
</t>
  </si>
  <si>
    <t>275362021</t>
  </si>
  <si>
    <t>Výztuž základových patek svařovanými sítěmi Kari</t>
  </si>
  <si>
    <t>136772353</t>
  </si>
  <si>
    <t>Výztuž základů patek ze svařovaných sítí z drátů typu KARI</t>
  </si>
  <si>
    <t>Svislé a kompletní konstrukce</t>
  </si>
  <si>
    <t>311113151</t>
  </si>
  <si>
    <t>Nosná zeď tl 150 mm z hladkých tvárnic ztraceného bednění včetně výplně z betonu tř. C 25/30</t>
  </si>
  <si>
    <t>-1780784852</t>
  </si>
  <si>
    <t>Nadzákladové zdi z tvárnic ztraceného bednění hladkých, včetně výplně z betonu třídy C 25/30, tloušťky zdiva 150 mm</t>
  </si>
  <si>
    <t xml:space="preserve">Poznámka k souboru cen:_x000D_
1. V cenách jsou započteny i náklady na dodání a uložení betonu_x000D_
2. V cenách -3212 až -3234 jsou započteny i náklady na doplňkové - rohové tvárnice._x000D_
3. V cenách nejsou započteny náklady na dodání a uložení betonářské výztuže; tyto se oceňují cenami souboru cen 31* 36- . . Výztuž nadzákladových zdí._x000D_
4. Množství jednotek se určuje v m2 plochy zdiva._x000D_
</t>
  </si>
  <si>
    <t>Výplň C 25/30 XC1</t>
  </si>
  <si>
    <t>1,0*(9,05*2+8,01*2)</t>
  </si>
  <si>
    <t>0,2*8,0*2+8*3,6/2*2</t>
  </si>
  <si>
    <t>311113152</t>
  </si>
  <si>
    <t>Nosná zeď tl do 200 mm z hladkých tvárnic ztraceného bednění včetně výplně z betonu tř. C 25/30</t>
  </si>
  <si>
    <t>-245626888</t>
  </si>
  <si>
    <t>Nadzákladové zdi z tvárnic ztraceného bednění hladkých, včetně výplně z betonu třídy C 25/30, tloušťky zdiva přes 150 do 200 mm</t>
  </si>
  <si>
    <t>(0,5+0,3)*4,25</t>
  </si>
  <si>
    <t>311361821</t>
  </si>
  <si>
    <t>Výztuž nosných zdí betonářskou ocelí 10 505</t>
  </si>
  <si>
    <t>2121801119</t>
  </si>
  <si>
    <t>Výztuž nadzákladových zdí nosných svislých nebo odkloněných od svislice, rovných nebo oblých z betonářské oceli 10 505 (R) nebo BSt 500</t>
  </si>
  <si>
    <t>sloup</t>
  </si>
  <si>
    <t>0,07</t>
  </si>
  <si>
    <t>zdivo</t>
  </si>
  <si>
    <t>0,564</t>
  </si>
  <si>
    <t>Vodorovné konstrukce</t>
  </si>
  <si>
    <t>411324646</t>
  </si>
  <si>
    <t>Stropy deskové ze ŽB pohledového tř. C 30/37</t>
  </si>
  <si>
    <t>-2113983248</t>
  </si>
  <si>
    <t>Stropy z betonu železového (bez výztuže) pohledového stropů deskových, plochých střech, desek balkonových, desek hřibových stropů včetně hlavic hřibových sloupů tř. C 30/37</t>
  </si>
  <si>
    <t xml:space="preserve">Poznámka k souboru cen:_x000D_
1. V cenách pohledového betonu 411 35-4 a 411 35-5 jsou započteny i náklady na pečlivé hutnění zejména při líci konstrukce pro docílení neporušeného maltového povrchu bez vzhledových kazů._x000D_
</t>
  </si>
  <si>
    <t>0,2*(9,05*8,01-6,85)</t>
  </si>
  <si>
    <t>překlad součástí desky</t>
  </si>
  <si>
    <t>4,26*0,2*0,54</t>
  </si>
  <si>
    <t>411351011</t>
  </si>
  <si>
    <t>Zřízení bednění stropů deskových tl do 25 cm bez podpěrné kce</t>
  </si>
  <si>
    <t>-1589116568</t>
  </si>
  <si>
    <t>Bednění stropních konstrukcí - bez podpěrné konstrukce desek tloušťky stropní desky přes 5 do 25 cm zřízení</t>
  </si>
  <si>
    <t xml:space="preserve">Poznámka k souboru cen:_x000D_
1. Ceny bednění deskových stropů 411 35-01 jsou určeny pro desky nebo plošné konzoly rovné, popř. s náběhy._x000D_
2. Bednění stropů s hlavicemi se oceňuje součtem ploch bednění hlavic a ploch bednění desek. Množství měrných jednotek bednění hlavic se určuje v m2 rozvinuté plochy hlavic. Množství měrných jednotek bednění desky se určuje m2 celkové plochy desky, od které se odečte půdorysná plocha hlavic, ohraničená průnikem obou konstrukcí._x000D_
3. Bednění trámových stropů se oceňuje součtem ploch bednění nosníků (trámů) souborem cen 413 35-11 a ploch bednění desek. Množství měrných jednotek bednění nosníků se určuje v m2 rozvinuté plochou nosníků. Množství měrných jednotek bednění desky se určuje m2 celkové plochy desky, od které se odečte půdorysná plocha nosníků, ohraničená průnikem obou konstrukcí._x000D_
4. Klenby při poloměru do 1 m se oceňuje cenami souboru cen 416 35-11. Bednění fabionů na přechodu stěn do stropů, monolitických kleneb, vnějších říms._x000D_
5. Ceny jsou určeny pro bedněné plochy s nízkými požadavky na pohledovost - třída pohledového betonu PB1 dle TP ČSB 03 (garáže, sklepy, apod.)._x000D_
6. Příplatek k cenám za pohledový beton je určen pro třídu pohledového betonu PB2 (běžné budovy). Vyšší třídy pohledovosti se oceňují individuálně._x000D_
</t>
  </si>
  <si>
    <t>9,05*8,01-6,85</t>
  </si>
  <si>
    <t>0,2*(9,05*2+8,01*2+2,6*2+4,3*2)</t>
  </si>
  <si>
    <t>411351012</t>
  </si>
  <si>
    <t>Odstranění bednění stropů deskových tl do 25 cm bez podpěrné kce</t>
  </si>
  <si>
    <t>2071398425</t>
  </si>
  <si>
    <t>Bednění stropních konstrukcí - bez podpěrné konstrukce desek tloušťky stropní desky přes 5 do 25 cm odstranění</t>
  </si>
  <si>
    <t>411354313</t>
  </si>
  <si>
    <t>Zřízení podpěrné konstrukce stropů výšky do 4 m tl do 25 cm</t>
  </si>
  <si>
    <t>457406728</t>
  </si>
  <si>
    <t>Podpěrná konstrukce stropů - desek, kleneb a skořepin výška podepření do 4 m tloušťka stropu přes 15 do 25 cm zřízení</t>
  </si>
  <si>
    <t xml:space="preserve">Poznámka k souboru cen:_x000D_
1. Podepření větších výšek než 6 m se oceňuje individuálně._x000D_
</t>
  </si>
  <si>
    <t>9,05*8,01</t>
  </si>
  <si>
    <t>411354314</t>
  </si>
  <si>
    <t>Odstranění podpěrné konstrukce stropů výšky do 4 m tl do 25 cm</t>
  </si>
  <si>
    <t>267512928</t>
  </si>
  <si>
    <t>Podpěrná konstrukce stropů - desek, kleneb a skořepin výška podepření do 4 m tloušťka stropu přes 15 do 25 cm odstranění</t>
  </si>
  <si>
    <t>411361821</t>
  </si>
  <si>
    <t>Výztuž stropů betonářskou ocelí 10 505</t>
  </si>
  <si>
    <t>1526812619</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</si>
  <si>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 betonářské oceli 10 505 (R) nebo BSt 500</t>
  </si>
  <si>
    <t>430321515</t>
  </si>
  <si>
    <t>Schodišťová konstrukce a rampa ze ŽB tř. C 20/25</t>
  </si>
  <si>
    <t>749828543</t>
  </si>
  <si>
    <t>Schodišťové konstrukce a rampy z betonu železového (bez výztuže) stupně, schodnice, ramena, podesty s nosníky tř. C 20/25</t>
  </si>
  <si>
    <t>Stupně - C 20/25 XC1</t>
  </si>
  <si>
    <t>0,7</t>
  </si>
  <si>
    <t>430321616</t>
  </si>
  <si>
    <t>Schodišťová konstrukce a rampa ze ŽB tř. C 30/37</t>
  </si>
  <si>
    <t>1747302392</t>
  </si>
  <si>
    <t>Schodišťové konstrukce a rampy z betonu železového (bez výztuže) stupně, schodnice, ramena, podesty s nosníky tř. C 30/37</t>
  </si>
  <si>
    <t>Beton C 30/37 XC4</t>
  </si>
  <si>
    <t>2,2</t>
  </si>
  <si>
    <t>430361821</t>
  </si>
  <si>
    <t>Výztuž schodišťové konstrukce a rampy betonářskou ocelí 10 505</t>
  </si>
  <si>
    <t>1318934910</t>
  </si>
  <si>
    <t>Výztuž schodišťových konstrukcí a ramp stupňů, schodnic, ramen, podest s nosníky z betonářské oceli 10 505 (R) nebo BSt 500</t>
  </si>
  <si>
    <t>0,264</t>
  </si>
  <si>
    <t>Stupně</t>
  </si>
  <si>
    <t>0,035</t>
  </si>
  <si>
    <t>431351121</t>
  </si>
  <si>
    <t>Zřízení bednění podest schodišť a ramp přímočarých v do 4 m</t>
  </si>
  <si>
    <t>1550510490</t>
  </si>
  <si>
    <t>Bednění podest, podstupňových desek a ramp včetně podpěrné konstrukce výšky do 4 m půdorysně přímočarých zřízení</t>
  </si>
  <si>
    <t>10,6</t>
  </si>
  <si>
    <t>0,2*(0,53*2+3,38*2+1,2*2+3,55*2)</t>
  </si>
  <si>
    <t>stupně</t>
  </si>
  <si>
    <t>0,2*(1,2+0,3*2)*22</t>
  </si>
  <si>
    <t>25</t>
  </si>
  <si>
    <t>431351122</t>
  </si>
  <si>
    <t>Odstranění bednění podest schodišť a ramp přímočarých v do 4 m</t>
  </si>
  <si>
    <t>1889616771</t>
  </si>
  <si>
    <t>Bednění podest, podstupňových desek a ramp včetně podpěrné konstrukce výšky do 4 m půdorysně přímočarých odstranění</t>
  </si>
  <si>
    <t>26</t>
  </si>
  <si>
    <t>431351128</t>
  </si>
  <si>
    <t>Příplatek ke zřízení bednění podest křivočarých schodišť za podpěrnou konstrukci přes 4 do 6 m</t>
  </si>
  <si>
    <t>167645111</t>
  </si>
  <si>
    <t>Bednění podest, podstupňových desek a ramp včetně podpěrné konstrukce Příplatek k cenám za podpěrnou konstrukci o výšce přes 4 do 6 m zřízení</t>
  </si>
  <si>
    <t>27</t>
  </si>
  <si>
    <t>431351129</t>
  </si>
  <si>
    <t>Příplatek k odstranění bednění podest křivočarých schodišť za podpěrnou konstrukci přes 4 do 6 m</t>
  </si>
  <si>
    <t>1857789779</t>
  </si>
  <si>
    <t>Bednění podest, podstupňových desek a ramp včetně podpěrné konstrukce Příplatek k cenám za podpěrnou konstrukci o výšce přes 4 do 6 m odstranění</t>
  </si>
  <si>
    <t>Úpravy povrchů, podlahy a osazování výplní</t>
  </si>
  <si>
    <t>28</t>
  </si>
  <si>
    <t>612131101</t>
  </si>
  <si>
    <t>Cementový postřik vnitřních stěn nanášený celoplošně ručně</t>
  </si>
  <si>
    <t>-1982443100</t>
  </si>
  <si>
    <t>Podkladní a spojovací vrstva vnitřních omítaných ploch cementový postřik nanášený ručně celoplošně stěn</t>
  </si>
  <si>
    <t>29</t>
  </si>
  <si>
    <t>612321141</t>
  </si>
  <si>
    <t>Vápenocementová omítka štuková dvouvrstvá vnitřních stěn nanášená ručně</t>
  </si>
  <si>
    <t>-76968697</t>
  </si>
  <si>
    <t>Omítka vápenocementová vnitřních ploch nanášená ručně dvouvrstvá, tloušťky jádrové omítky do 10 mm a tloušťky štuku do 3 mm štuková svislých konstrukcí stěn</t>
  </si>
  <si>
    <t xml:space="preserve">Poznámka k souboru cen:_x000D_
1. Pro ocenění nanášení omítek v tloušťce jádrové omítky přes 10 mm se použije příplatek za každých dalších i započatých 5 mm._x000D_
2. Omítky stropních konstrukcí nanášené na pletivo se oceňují cenami omítek žebrových stropů nebo osamělých trámů._x000D_
3. Podkladní a spojovací vrstvy se oceňují cenami souboru cen 61.13-1... této části katalogu._x000D_
</t>
  </si>
  <si>
    <t>1,0*(8,75*2+7,71*2)</t>
  </si>
  <si>
    <t>7,71*0,325*2+7,71*3,4/2*2</t>
  </si>
  <si>
    <t>-48,15</t>
  </si>
  <si>
    <t>30</t>
  </si>
  <si>
    <t>612321191</t>
  </si>
  <si>
    <t>Příplatek k vápenocementové omítce vnitřních stěn za každých dalších 5 mm tloušťky ručně</t>
  </si>
  <si>
    <t>-629296944</t>
  </si>
  <si>
    <t>Omítka vápenocementová vnitřních ploch nanášená ručně Příplatek k cenám za každých dalších i započatých 5 mm tloušťky omítky přes 10 mm stěn</t>
  </si>
  <si>
    <t>větší. tl.</t>
  </si>
  <si>
    <t>122,004</t>
  </si>
  <si>
    <t>patro</t>
  </si>
  <si>
    <t>31</t>
  </si>
  <si>
    <t>612821012</t>
  </si>
  <si>
    <t>Vnitřní sanační štuková omítka pro vlhké a zasolené zdivo prováděná ručně</t>
  </si>
  <si>
    <t>-856797811</t>
  </si>
  <si>
    <t>Sanační omítka vnitřních ploch stěn pro vlhké a zasolené zdivo, prováděná ve dvou vrstvách, tl. jádrové omítky do 30 mm ručně štuková</t>
  </si>
  <si>
    <t xml:space="preserve">Poznámka k souboru cen:_x000D_
1. V cenách jsou započteny náklady na provedení: -1001: podhozu tl. do 5 mm, sanační jádrové omítky tl. do 20 mm ručně -1002: podhozu tl. do 5 mm, jádrové omítky tl. do 20 mm, štukové omítky tl. do 3 mm ručně -1011: jádrové omítky ve 2 vrstvách v celkové tl. do 30 mm ručně -1012: jádrové omítky ve 2 vrstvách tl. do 30 mm, štukové omítky tl. do 3 mm ručně -1021: jádrové omítky ve 2 vrstvách v celkové tl. do 30 mm strojně -1022: jádrové omítky ve 2 vrstvách tl. do 30 mm, štukové omítky tl. do 3 mm strojně -1031: vyrovnávací vrstvy tl. do 20 mm ručně -1041: vyrovnávací vrstvy tl. do 20 mm strojně_x000D_
2. V cenách zatřených omítek nejsou započteny náklady na případné povrchové úpravy tenkovrstvými omítkami; tyto se oceňují příslušnými cenami tohoto katalogu_x000D_
3. V cenách zatřených omítek nejsou započteny náklady na případné povrchové úpravy nátěry; tyto se oceňují cenami části A07 katalogu 800-783 Nátěry._x000D_
4. Ceny -1031 a -1041 jsou určeny pro vyrovnání nerovností vlhkého nebo zasoleného podkladu ( zdiva ) nebo v případě požadované větší tloušťky omítky._x000D_
</t>
  </si>
  <si>
    <t>1,5*(8,81*2+7,94*2+0,32*2*4+0,15*2*2-3,55-1,01)</t>
  </si>
  <si>
    <t>32</t>
  </si>
  <si>
    <t>612821061</t>
  </si>
  <si>
    <t>Příplatek k sanační omítce pro vlhké zasolené zdivo ZKD 10 mm prováděné ručně ve více vrstvách</t>
  </si>
  <si>
    <t>1137829211</t>
  </si>
  <si>
    <t>Sanační omítka vnitřních ploch Příplatek k cenám: za každých dalších 10 mm omítky prováděné ve více vrstvách -1011 a -1012</t>
  </si>
  <si>
    <t>48,15*2 'Přepočtené koeficientem množství</t>
  </si>
  <si>
    <t>33</t>
  </si>
  <si>
    <t>622131101</t>
  </si>
  <si>
    <t>Cementový postřik vnějších stěn nanášený celoplošně ručně</t>
  </si>
  <si>
    <t>-1672743127</t>
  </si>
  <si>
    <t>Podkladní a spojovací vrstva vnějších omítaných ploch cementový postřik nanášený ručně celoplošně stěn</t>
  </si>
  <si>
    <t>34</t>
  </si>
  <si>
    <t>622321141</t>
  </si>
  <si>
    <t>Vápenocementová omítka štuková dvouvrstvá vnějších stěn nanášená ručně</t>
  </si>
  <si>
    <t>1597262886</t>
  </si>
  <si>
    <t>Omítka vápenocementová vnějších ploch nanášená ručně dvouvrstvá, tloušťky jádrové omítky do 15 mm a tloušťky štuku do 3 mm štuková stěn</t>
  </si>
  <si>
    <t xml:space="preserve">Poznámka k souboru cen:_x000D_
1. Pro ocenění nanášení omítky v tloušťce jádrové omítky přes 15 mm se použije příplatek za každých dalších i započatých 5 mm._x000D_
2. Podkladní a spojovací vrstvy se oceňují cenami souboru cen 62.13-1... této části katalogu._x000D_
</t>
  </si>
  <si>
    <t>1,2*(9,15*2+8,11*2)</t>
  </si>
  <si>
    <t>8,11*0,325*2+8,11*3,4/2*2</t>
  </si>
  <si>
    <t>35</t>
  </si>
  <si>
    <t>622321191</t>
  </si>
  <si>
    <t>Příplatek k vápenocementové omítce vnějších stěn za každých dalších 5 mm tloušťky ručně</t>
  </si>
  <si>
    <t>-1060597548</t>
  </si>
  <si>
    <t>Omítka vápenocementová vnějších ploch nanášená ručně Příplatek k cenám za každých dalších i započatých 5 mm tloušťky omítky přes 15 mm stěn</t>
  </si>
  <si>
    <t>74,27*2 'Přepočtené koeficientem množství</t>
  </si>
  <si>
    <t>36</t>
  </si>
  <si>
    <t>622325202</t>
  </si>
  <si>
    <t>Oprava vnější vápenocementové štukové omítky složitosti 1 stěn v rozsahu do 30%</t>
  </si>
  <si>
    <t>-311208138</t>
  </si>
  <si>
    <t>Oprava vápenocementové omítky vnějších ploch stupně členitosti 1 štukové stěn, v rozsahu opravované plochy přes 10 do 30%</t>
  </si>
  <si>
    <t>3,72*(9,15*2+8,11*2)</t>
  </si>
  <si>
    <t>37</t>
  </si>
  <si>
    <t>631311136</t>
  </si>
  <si>
    <t>Mazanina tl do 240 mm z betonu prostého bez zvýšených nároků na prostředí tř. C 25/30</t>
  </si>
  <si>
    <t>1604104902</t>
  </si>
  <si>
    <t>Mazanina z betonu prostého bez zvýšených nároků na prostředí tl. přes 120 do 240 mm tř. C 25/30</t>
  </si>
  <si>
    <t xml:space="preserve">Poznámka k souboru cen:_x000D_
1. Ceny jsou určeny pro mazaniny krycí (pochůzné i pojízdné), popř. podkladní, plovoucí, vyrovnávací nebo oddělující pod potěry, podlahy, průmyslové podlahy, popř. pro podlévání provizorně podklínovaných patek usazených strojů a technologických zařízení (s náležitým zatemováním hutného betonu)._x000D_
2. Pro mazaniny tlouštěk větších než 240 mm jsou určeny:_x000D_
a) pro mazaniny ukládané na zeminu (v halách apod.) ceny souborů cen 27* 31- Základy z betonu prostého a 27* 32 - Základy z betonu železového,_x000D_
b) pro mazaniny v nadzemních podlažích ceny souboru cen 411 31- . . Beton kleneb._x000D_
3. Ceny lze použít i pro betonový okapový chodníček budovy (včetně tvarování rigolového žlábku) v příslušných tloušťkách. Jeho podloží se oceňuje samostatně._x000D_
4. V ceně jsou započteny i náklady na:_x000D_
a) základní stržení povrchu mazaniny s urovnáním vibrační lištou nebo dřevěným hladítkem,_x000D_
b) vytvoření dilatačních spár v mazanině bez zaplnění, pokud jsou dilatační spáry vytvářeny při provádění betonáže. Jestliže jsou dilatační spáry řezány dodatečně, oceňují se cenami souboru cen 634 91-11 Řezání dilatačních nebo smršťovacích spár._x000D_
</t>
  </si>
  <si>
    <t>Oprava žb. podlahové desky. Beton C 25/30 XC1</t>
  </si>
  <si>
    <t>0,5</t>
  </si>
  <si>
    <t>38</t>
  </si>
  <si>
    <t>631319013</t>
  </si>
  <si>
    <t>Příplatek k mazanině tl do 240 mm za přehlazení povrchu</t>
  </si>
  <si>
    <t>-758183845</t>
  </si>
  <si>
    <t>Příplatek k cenám mazanin za úpravu povrchu mazaniny přehlazením, mazanina tl. přes 120 do 240 mm</t>
  </si>
  <si>
    <t xml:space="preserve">Poznámka k souboru cen:_x000D_
1. Ceny -9011 až -9023 lze použít pro mazaniny min. tř. C 8/10._x000D_
2. V cenách -9011 až -9023 jsou započteny i náklady za přehlazení povrchu mazaniny ocelovým hladítkem._x000D_
3. Ceny -9171 až -9175 lze také použít, bude-li do mazaniny vkládána druhá vrstva výztuže nad sebou oddělená vrstvou betonové směsi, kdy se oceňuje druhé stržení povrchu latí rovněž výměrou (m3) celkové tloušťky tří vrstev mazaniny._x000D_
</t>
  </si>
  <si>
    <t>39</t>
  </si>
  <si>
    <t>631319175</t>
  </si>
  <si>
    <t>Příplatek k mazanině tl do 240 mm za stržení povrchu spodní vrstvy před vložením výztuže</t>
  </si>
  <si>
    <t>2047395184</t>
  </si>
  <si>
    <t>Příplatek k cenám mazanin za stržení povrchu spodní vrstvy mazaniny latí před vložením výztuže nebo pletiva pro tl. obou vrstev mazaniny přes 120 do 240 mm</t>
  </si>
  <si>
    <t>40</t>
  </si>
  <si>
    <t>631319197</t>
  </si>
  <si>
    <t>Příplatek k mazanině tl do 240 mm za plochu do 5 m2</t>
  </si>
  <si>
    <t>2091763136</t>
  </si>
  <si>
    <t>Příplatek k cenám mazanin za malou plochu do 5 m2 jednotlivě mazanina tl. přes 120 do 240 mm</t>
  </si>
  <si>
    <t>41</t>
  </si>
  <si>
    <t>631361821</t>
  </si>
  <si>
    <t>Výztuž mazanin betonářskou ocelí 10 505</t>
  </si>
  <si>
    <t>1334738716</t>
  </si>
  <si>
    <t>Výztuž mazanin 10 505 (R) nebo BSt 500</t>
  </si>
  <si>
    <t xml:space="preserve">Poznámka k souboru cen:_x000D_
1. Výztuž podezdívek příček se oceňuje položkou 278 36-1111 souboru cen 278 36-11.1 - Výztuž základu (podezdívky) betonového._x000D_
</t>
  </si>
  <si>
    <t>42</t>
  </si>
  <si>
    <t>631362021</t>
  </si>
  <si>
    <t>Výztuž mazanin svařovanými sítěmi Kari</t>
  </si>
  <si>
    <t>743001353</t>
  </si>
  <si>
    <t>Výztuž mazanin ze svařovaných sítí z drátů typu KARI</t>
  </si>
  <si>
    <t>43</t>
  </si>
  <si>
    <t>941321111</t>
  </si>
  <si>
    <t>Montáž lešení řadového modulového těžkého zatížení do 300 kg/m2 š do 1,2 m v do 10 m</t>
  </si>
  <si>
    <t>-204030113</t>
  </si>
  <si>
    <t>Montáž lešení řadového modulového těžkého pracovního s podlahami s provozním zatížením tř. 4 do 300 kg/m2 šířky tř. SW09 přes 0,9 do 1,2 m, výšky do 10 m</t>
  </si>
  <si>
    <t xml:space="preserve">Poznámka k souboru cen:_x000D_
1. V ceně jsou započteny i náklady na kotvení lešení._x000D_
2. Montáž lešení řadového modulového těžkého výšky přes 40 m se oceňuje individuálně._x000D_
3. Šířkou se rozumí půdorysná vzdálenost, měřená od vnitřního líce sloupků zábradlí k protilehlému volnému okraji podlahy nebo mezi vnitřními líci._x000D_
4. Ceny položek -1111, -1112 a -1113 lze použít i pro lešení HAKI šíře 0,75 m._x000D_
5. Ceny položek -1121, -1122 a -1123 lze použít i pro lešení HAKI šíře 1,05 a 1,25 m._x000D_
</t>
  </si>
  <si>
    <t>10*5*2</t>
  </si>
  <si>
    <t>8*8*2</t>
  </si>
  <si>
    <t>44</t>
  </si>
  <si>
    <t>941321211</t>
  </si>
  <si>
    <t>Příplatek k lešení řadovému modulovému těžkému š 1,2 m v do 25 m za první a ZKD den použití</t>
  </si>
  <si>
    <t>215340116</t>
  </si>
  <si>
    <t>Montáž lešení řadového modulového těžkého pracovního s podlahami s provozním zatížením tř. 4 do 300 kg/m2 Příplatek za první a každý další den použití lešení k ceně -1111 nebo -1112</t>
  </si>
  <si>
    <t>228*60 'Přepočtené koeficientem množství</t>
  </si>
  <si>
    <t>45</t>
  </si>
  <si>
    <t>941321811</t>
  </si>
  <si>
    <t>Demontáž lešení řadového modulového těžkého zatížení do 300 kg/m2 š do 1,2 m v do 10 m</t>
  </si>
  <si>
    <t>-1139826782</t>
  </si>
  <si>
    <t>Demontáž lešení řadového modulového těžkého pracovního s podlahami s provozním zatížením tř. 4 do 300 kg/m2 šířky tř. SW09 přes 0,9 do 1,2 m, výšky do 10 m</t>
  </si>
  <si>
    <t xml:space="preserve">Poznámka k souboru cen:_x000D_
1. Demontáž lešení řadového modulového těžkého výšky přes 40 m se oceňuje individuálně._x000D_
2. Ceny položek -1811, -1812 a -1813 lze použít i pro lešení HAKI šíře 0,75 m._x000D_
3. Ceny položek -1821, -1822 a -1823 lze použít i pro lešení HAKI šíře 1,05 a 1,25 m._x000D_
</t>
  </si>
  <si>
    <t>46</t>
  </si>
  <si>
    <t>949101111</t>
  </si>
  <si>
    <t>Lešení pomocné pro objekty pozemních staveb s lešeňovou podlahou v do 1,9 m zatížení do 150 kg/m2</t>
  </si>
  <si>
    <t>200214888</t>
  </si>
  <si>
    <t>Lešení pomocné pracovní pro objekty pozemních staveb pro zatížení do 150 kg/m2, o výšce lešeňové podlahy do 1,9 m</t>
  </si>
  <si>
    <t xml:space="preserve">Poznámka k souboru cen:_x000D_
1. V ceně jsou započteny i náklady na montáž, opotřebení a demontáž lešení._x000D_
2. V ceně nejsou započteny náklady na manipulaci s lešením; tyto jsou již zahrnuty v cenách příslušných stavebních prací._x000D_
3. Množství měrných jednotek se určuje m2 podlahové plochy, na které se práce provádí._x000D_
</t>
  </si>
  <si>
    <t>47</t>
  </si>
  <si>
    <t>952901111</t>
  </si>
  <si>
    <t>Vyčištění budov bytové a občanské výstavby při výšce podlaží do 4 m</t>
  </si>
  <si>
    <t>-775792520</t>
  </si>
  <si>
    <t>Vyčištění budov nebo objektů před předáním do užívání budov bytové nebo občanské výstavby, světlé výšky podlaží do 4 m</t>
  </si>
  <si>
    <t xml:space="preserve">Poznámka k souboru cen:_x000D_
1. Cenu -1111 lze použít i pro vyčištění půdy a rovné střechy budov, pokud definitivní úprava umožňuje, aby se ploché střechy používalo jako terasy, nebo tehdy, když je nutno čistit konstrukce na těchto střechách (světlíky, dveře apod.). Do výměry se započítávají jednou třetinou plochy._x000D_
2. Střešní plochy hal se světlíky nebo okny se oceňují jako podlaží cenou -1221._x000D_
3. Množství měrných jednotek se určuje v m2 půdorysné plochy každého podlaží, dané vnějším obrysem podlaží budovy. Plochy balkonů se přičítají._x000D_
4. v ceně -1111 a -1114 jsou započteny náklady na zametení a umytí podlah, dlažeb, obkladů, schodů v místnostech, chodbách a schodištích, vyčištění a umytí oken, dveří s rámy, zárubněmi, umytí a vyčištění jiných zasklených a natíraných ploch a zařizovacích předmětů._x000D_
5. V ceně -1221 jsou započteny náklady na zametení podlahy, umytí dlažeb nebo keramických podlah v přilehlých místnostech, chodbách a schodištích, umytí obkladů, schodů, vyčištění a umytí oken a dveří s rámy a zárubněmi, umytí a vyčištění jiných zasklených a natíraných ploch a zařizovacích předmětů._x000D_
6. V ceně -1311 jsou započteny náklady na zametení a čištění dlažeb, umytí, vyčištění okenních a dveřních rámů a zařizovacích předmětů._x000D_
7. V ceně -1411 jsou započteny náklady na vynesení zbytků stavebního rumu, kropení a 2x zametení podlah, oprášení stěn a výplní otvorů._x000D_
</t>
  </si>
  <si>
    <t>8,81*7,94</t>
  </si>
  <si>
    <t>48</t>
  </si>
  <si>
    <t>953331112</t>
  </si>
  <si>
    <t>Vložky do svislých dilatačních spár z lepenky pískované kladené volně</t>
  </si>
  <si>
    <t>-1871221405</t>
  </si>
  <si>
    <t>Vložky svislé do dilatačních spár z lepenky kladené volně, včetně dodání a osazení, v jakémkoliv zdivu, pískované</t>
  </si>
  <si>
    <t xml:space="preserve">Poznámka k souboru cen:_x000D_
1. V cenách jsou započteny i náklady na jednostranné zajištění polohy vložek proti sesmeknutí (např. přibitím, maltovými terči)._x000D_
</t>
  </si>
  <si>
    <t>(9,15*2+8,11*2)*0,17</t>
  </si>
  <si>
    <t>0,47*0,32*</t>
  </si>
  <si>
    <t>0,47*0,32*4</t>
  </si>
  <si>
    <t>0,47*0,15*2</t>
  </si>
  <si>
    <t>0,63*0,32*2</t>
  </si>
  <si>
    <t>49</t>
  </si>
  <si>
    <t>975053131</t>
  </si>
  <si>
    <t>Víceřadové podchycení stropů pro osazení nosníků v do 3,5 m pro zatížení do 800 kg/m2</t>
  </si>
  <si>
    <t>1246524297</t>
  </si>
  <si>
    <t>Víceřadové podchycení stropů pro osazení nosníků dřevěnou výztuhou v. podchycení do 3,5 m a při zatížení hmotností do 800 kg/m2</t>
  </si>
  <si>
    <t xml:space="preserve">Poznámka k souboru cen:_x000D_
1. U víceřadového podchycení stropů se každá řada podchycení oceňuje zvlášť._x000D_
</t>
  </si>
  <si>
    <t>3,55*3</t>
  </si>
  <si>
    <t>50</t>
  </si>
  <si>
    <t>975058131</t>
  </si>
  <si>
    <t>Příplatek k víceřadovém podchycení stropů pro zatížení do 800 kg/m2 ZKD 1 m v podchycení</t>
  </si>
  <si>
    <t>-435639588</t>
  </si>
  <si>
    <t>Víceřadové podchycení stropů pro osazení nosníků dřevěnou výztuhou Příplatek k cenám za každý další 1 m výšky přes 3,50 m a při zatížení hmotností do 800 kg/m2</t>
  </si>
  <si>
    <t>998</t>
  </si>
  <si>
    <t>Přesun hmot</t>
  </si>
  <si>
    <t>51</t>
  </si>
  <si>
    <t>998018002</t>
  </si>
  <si>
    <t>Přesun hmot ruční pro budovy v do 12 m</t>
  </si>
  <si>
    <t>-1981299142</t>
  </si>
  <si>
    <t>Přesun hmot pro budovy občanské výstavby, bydlení, výrobu a služby ruční - bez užití mechanizace vodorovná dopravní vzdálenost do 100 m pro budovy s jakoukoliv nosnou konstrukcí výšky přes 6 do 12 m</t>
  </si>
  <si>
    <t xml:space="preserve">Poznámka k souboru cen:_x000D_
1. Ceny -7001 až -7006 lze použít v případě, kdy dochází ke ztížení přesunu např. tím, že není možné instalovat jeřáb._x000D_
2. K cenám -7001 až -7006 lze použít příplatky za zvětšený přesun -1014 až -1019, -2034 až -2039 nebo -2114 až 2119._x000D_
3. Jestliže pro svislý přesun používá zařízení investora (např. výtah v budově), užijí se pro ocenění přesunu hmot ceny stanovené pro nejmenší výšku, tj. 6 m._x000D_
</t>
  </si>
  <si>
    <t>52</t>
  </si>
  <si>
    <t>762083121</t>
  </si>
  <si>
    <t>Impregnace řeziva proti dřevokaznému hmyzu, houbám a plísním máčením třída ohrožení 1 a 2</t>
  </si>
  <si>
    <t>478238916</t>
  </si>
  <si>
    <t>Práce společné pro tesařské konstrukce impregnace řeziva máčením proti dřevokaznému hmyzu, houbám a plísním, třída ohrožení 1 a 2 (dřevo v interiéru)</t>
  </si>
  <si>
    <t xml:space="preserve">Poznámka k souboru cen:_x000D_
1. Soubor cen 762 08-3 Impregnace řeziva neobsahuje položky pro ocenění imregnace řeziva nátěrem; tyto se oceňují příslušnými cenami souboru cen 783 2. -31.1 Napouštěcí nátěr tesařských konstrukcí, katalogu 800-783 Nátěry._x000D_
2. Soubor cen 762 08-5 Montáž ocelových spojovacích prostředků neobsahuje položky pro ocenění chemických kotev; tyto lze ocenit příslušnými cenami souboru cen 953 96 Kotvy chemické, katalogu 801-1 Budovy a haly - konstrukce zděné a monolitické._x000D_
3. V cenách 762 08-5 nejsou započteny náklady na dodávku spojovacích prostředků; tato dodávka se oceňuje ve specifikaci._x000D_
4. U položek 762 08-6 se určení cen řídí hmotností jednotlivě montovaného dílu konstrukce, dodávka veškerého materiálu se oceňuje ve specifikaci._x000D_
5. Soubor cen 762 08-3 Impregnace řeziva neobsahuje položky pro ocenění imregnace řeziva nátěrem; tyto se oceňují příslušnými cenami souboru cen 783 2. -31.1 Napouštěcí nátěr tesařských konstrukcí, katalogu 800-783 Nátěry._x000D_
6. Soubor cen 762 08-5 Montáž ocelových spojovacích prostředků neobsahuje položky pro ocenění chemických kotev; tyto lze ocenit příslušnými cenami souboru cen 953 96 Kotvy chemické, katalogu 801-1 Budovy a haly - konstrukce zděné a monolitické._x000D_
7. V cenách 762 08-5 nejsou započteny náklady na dodávku spojovacích prostředků; tato dodávka se oceňuje ve specifikaci._x000D_
8. U položek 762 08-6 se určení cen řídí hmotností jednotlivě montovaného dílu konstrukce, dodávka veškerého materiálu se oceňuje ve specifikaci._x000D_
</t>
  </si>
  <si>
    <t>2,1+0,495</t>
  </si>
  <si>
    <t>53</t>
  </si>
  <si>
    <t>762086111</t>
  </si>
  <si>
    <t>Montáž KDK hmotnosti prvku do 5 kg</t>
  </si>
  <si>
    <t>kg</t>
  </si>
  <si>
    <t>-9621045</t>
  </si>
  <si>
    <t>Práce společné pro tesařské konstrukce montáž kovových doplňkových konstrukcí (materiál ve specifikaci) hmotnosti prvku do 5 kg</t>
  </si>
  <si>
    <t>54</t>
  </si>
  <si>
    <t>M</t>
  </si>
  <si>
    <t>OK</t>
  </si>
  <si>
    <t>Ocelová kotvení, plechy, atd. (bez spojovacích prostředků) – ocel S 355 J2</t>
  </si>
  <si>
    <t>-177307843</t>
  </si>
  <si>
    <t>55</t>
  </si>
  <si>
    <t>762331941</t>
  </si>
  <si>
    <t>Vyřezání části střešní vazby průřezové plochy řeziva do 450 cm2 délky do 3 m</t>
  </si>
  <si>
    <t>-192193970</t>
  </si>
  <si>
    <t>Vyřezání části střešní vazby vázané konstrukce krovů průřezové plochy řeziva přes 288 do 450 cm2, délky vyřezané části krovového prvku do 3 m</t>
  </si>
  <si>
    <t xml:space="preserve">Poznámka k souboru cen:_x000D_
1. Množství měrných jednotek se určuje v m délky prvků bez čepů._x000D_
2. Ceny lze použít i pro ocenění oprav prostorových vázaných konstrukcí._x000D_
</t>
  </si>
  <si>
    <t>56</t>
  </si>
  <si>
    <t>762332131</t>
  </si>
  <si>
    <t>Montáž vázaných kcí krovů pravidelných z hraněného řeziva průřezové plochy do 120 cm2</t>
  </si>
  <si>
    <t>150027538</t>
  </si>
  <si>
    <t>Montáž vázaných konstrukcí krovů střech pultových, sedlových, valbových, stanových čtvercového nebo obdélníkového půdorysu z řeziva hraněného průřezové plochy do 120 cm2</t>
  </si>
  <si>
    <t xml:space="preserve">Poznámka k souboru cen:_x000D_
1. V cenách nejsou započteny náklady na montáž kotevních želez s připojením k dřevěné konstrukci; tyto se ocení příslušnými cenami souboru cen 762 08-5 tohoto katalogu._x000D_
2. V cenách 762 33-5 nejsou započteny náklady na podpory (např. vazníky)._x000D_
3. V cenách nejsou započteny náklady na montáž kotevních želez s připojením k dřevěné konstrukci; tyto se ocení příslušnými položkami souboru cen 762 08-5 tohoto katalogu._x000D_
4. V cenách 762 33-5 nejsou započteny náklady na podpory (např. vazníky)._x000D_
</t>
  </si>
  <si>
    <t>hambalky 100/100</t>
  </si>
  <si>
    <t>4,5*11</t>
  </si>
  <si>
    <t>57</t>
  </si>
  <si>
    <t>60512125</t>
  </si>
  <si>
    <t>hranol stavební řezivo průřezu do 120cm2 do dl 6m</t>
  </si>
  <si>
    <t>-1367410981</t>
  </si>
  <si>
    <t>49,5*0,1*0,1</t>
  </si>
  <si>
    <t>0,495*1,1 'Přepočtené koeficientem množství</t>
  </si>
  <si>
    <t>58</t>
  </si>
  <si>
    <t>762332132</t>
  </si>
  <si>
    <t>Montáž vázaných kcí krovů pravidelných z hraněného řeziva průřezové plochy do 224 cm2</t>
  </si>
  <si>
    <t>-1065752626</t>
  </si>
  <si>
    <t>Montáž vázaných konstrukcí krovů střech pultových, sedlových, valbových, stanových čtvercového nebo obdélníkového půdorysu z řeziva hraněného průřezové plochy přes 120 do 224 cm2</t>
  </si>
  <si>
    <t>krokve 100/160</t>
  </si>
  <si>
    <t>131,25</t>
  </si>
  <si>
    <t>59</t>
  </si>
  <si>
    <t>60512131</t>
  </si>
  <si>
    <t>hranol stavební řezivo průřezu do 224cm2 dl 6-8m</t>
  </si>
  <si>
    <t>-1546593893</t>
  </si>
  <si>
    <t>131,250*0,1*0,16</t>
  </si>
  <si>
    <t>2,1*1,1 'Přepočtené koeficientem množství</t>
  </si>
  <si>
    <t>60</t>
  </si>
  <si>
    <t>762332924</t>
  </si>
  <si>
    <t>Doplnění části střešní vazby hranoly průřezové plochy do 450 cm2 včetně materiálu</t>
  </si>
  <si>
    <t>22316697</t>
  </si>
  <si>
    <t>Doplnění střešní vazby řezivem (materiál v ceně) průřezové plochy přes 288 do 450 cm2</t>
  </si>
  <si>
    <t xml:space="preserve">Poznámka k souboru cen:_x000D_
1. Množství měrných jednotek určuje v m součtem délek jednotlivých prvků._x000D_
2. Ceny lze použít i pro ocenění oprav prostorových vázáných konstrukcí._x000D_
</t>
  </si>
  <si>
    <t>61</t>
  </si>
  <si>
    <t>762341027</t>
  </si>
  <si>
    <t>Bednění střech rovných z desek OSB tl 25 mm na pero a drážku šroubovaných na krokve</t>
  </si>
  <si>
    <t>-1541210425</t>
  </si>
  <si>
    <t>Bednění a laťování bednění střech rovných sklonu do 60° s vyřezáním otvorů z dřevoštěpkových desek OSB šroubovaných na krokve na pero a drážku, tloušťky desky 25 mm</t>
  </si>
  <si>
    <t xml:space="preserve">Poznámka k souboru cen:_x000D_
1. V cenách -1011 až -1149 bednění střech z desek dřevoštěpkových a cementotřískových jsou započteny i náklady na dodávku spojovacích prostředků, na tyto položky se nevztahuje ocenění dodávky spojovacích prostředků položka 762 39-5000._x000D_
</t>
  </si>
  <si>
    <t>62</t>
  </si>
  <si>
    <t>762342214</t>
  </si>
  <si>
    <t>Montáž laťování na střechách jednoduchých sklonu do 60° osové vzdálenosti do 360 mm</t>
  </si>
  <si>
    <t>1285885365</t>
  </si>
  <si>
    <t>Bednění a laťování montáž laťování střech jednoduchých sklonu do 60° při osové vzdálenosti latí přes 150 do 360 mm</t>
  </si>
  <si>
    <t>6,0*2*9,15</t>
  </si>
  <si>
    <t>63</t>
  </si>
  <si>
    <t>60514114</t>
  </si>
  <si>
    <t>řezivo jehličnaté lať impregnovaná dl 4 m</t>
  </si>
  <si>
    <t>2064584236</t>
  </si>
  <si>
    <t>109,800*0,04*0,06*5</t>
  </si>
  <si>
    <t>64</t>
  </si>
  <si>
    <t>762342441</t>
  </si>
  <si>
    <t>Montáž lišt trojúhelníkových nebo kontralatí na střechách sklonu do 60°</t>
  </si>
  <si>
    <t>1687843388</t>
  </si>
  <si>
    <t>Bednění a laťování montáž lišt trojúhelníkových nebo kontralatí</t>
  </si>
  <si>
    <t>6,0*2*11</t>
  </si>
  <si>
    <t>65</t>
  </si>
  <si>
    <t>762395000</t>
  </si>
  <si>
    <t>Spojovací prostředky krovů, bednění, laťování, nadstřešních konstrukcí</t>
  </si>
  <si>
    <t>1122544430</t>
  </si>
  <si>
    <t>Spojovací prostředky krovů, bednění a laťování, nadstřešních konstrukcí svory, prkna, hřebíky, pásová ocel, vruty</t>
  </si>
  <si>
    <t xml:space="preserve">Poznámka k souboru cen:_x000D_
1. Cena je určena pro montážní ceny souborů cen:_x000D_
a) 762 33- Montáž vázaných konstrukcí krovů,_x000D_
b) 762 34- Bednění a laťování, ceny -1210 až -2441,_x000D_
c) 762 35- Montáž nadstřešních konstrukcí,_x000D_
d) 762 36- Montáž spádových klínů._x000D_
2. Ochrana konstrukce se oceňuje samostatně, např. položkami 762 08-3 Impregnace řeziva tohoto katalogu nebo příslušnými položkami katalogu 800-783 Nátěry._x000D_
</t>
  </si>
  <si>
    <t>1,318</t>
  </si>
  <si>
    <t>109,800*0,025</t>
  </si>
  <si>
    <t>66</t>
  </si>
  <si>
    <t>998762102</t>
  </si>
  <si>
    <t>Přesun hmot tonážní pro kce tesařské v objektech v do 12 m</t>
  </si>
  <si>
    <t>-370662539</t>
  </si>
  <si>
    <t>Přesun hmot pro konstrukce tesařské stanovený z hmotnosti přesunovaného materiálu vodorovná dopravní vzdálenost do 50 m v objektech výšky přes 6 do 12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</si>
  <si>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-2181 pro přesun prováděný bez použití mechanizace, tj. za ztížených podmínek, lze použít pouze pro hmotnost materiálu, která se tímto způsobem skutečně přemísťuje._x000D_
</t>
  </si>
  <si>
    <t>764</t>
  </si>
  <si>
    <t>Konstrukce klempířské</t>
  </si>
  <si>
    <t>67</t>
  </si>
  <si>
    <t>764004801</t>
  </si>
  <si>
    <t>Demontáž podokapního žlabu do suti</t>
  </si>
  <si>
    <t>1251258054</t>
  </si>
  <si>
    <t>Demontáž klempířských konstrukcí žlabu podokapního do suti</t>
  </si>
  <si>
    <t>68</t>
  </si>
  <si>
    <t>764004861</t>
  </si>
  <si>
    <t>Demontáž svodu do suti</t>
  </si>
  <si>
    <t>73742476</t>
  </si>
  <si>
    <t>Demontáž klempířských konstrukcí svodu do suti</t>
  </si>
  <si>
    <t>69</t>
  </si>
  <si>
    <t>764212634</t>
  </si>
  <si>
    <t>Oplechování štítu závětrnou lištou z Pz s povrchovou úpravou rš 330 mm</t>
  </si>
  <si>
    <t>-898351666</t>
  </si>
  <si>
    <t>Oplechování střešních prvků z pozinkovaného plechu s povrchovou úpravou štítu závětrnou lištou rš 330 mm</t>
  </si>
  <si>
    <t xml:space="preserve">Poznámka k souboru cen:_x000D_
1. V cenách 764 21-1605 až - 3642 nejsou započteny náklady na podkladní plech, tento se oceňuje cenami souboru cen 764 01-16.. Podkladní plech z pozinkovaného plechu s upraveným povrchem v rozvinuté šířce dle rš střešního prvku._x000D_
</t>
  </si>
  <si>
    <t>70</t>
  </si>
  <si>
    <t>764212662</t>
  </si>
  <si>
    <t>Oplechování rovné okapové hrany z Pz s povrchovou úpravou rš 200 mm</t>
  </si>
  <si>
    <t>920720784</t>
  </si>
  <si>
    <t>Oplechování střešních prvků z pozinkovaného plechu s povrchovou úpravou okapu okapovým plechem střechy rovné rš 200 mm</t>
  </si>
  <si>
    <t>71</t>
  </si>
  <si>
    <t>764511602</t>
  </si>
  <si>
    <t>Žlab podokapní půlkruhový z Pz s povrchovou úpravou rš 330 mm</t>
  </si>
  <si>
    <t>-1440613178</t>
  </si>
  <si>
    <t>Žlab podokapní z pozinkovaného plechu s povrchovou úpravou včetně háků a čel půlkruhový rš 330 mm</t>
  </si>
  <si>
    <t>72</t>
  </si>
  <si>
    <t>764511622</t>
  </si>
  <si>
    <t>Roh nebo kout půlkruhového podokapního žlabu z Pz s povrchovou úpravou rš 330 mm</t>
  </si>
  <si>
    <t>kus</t>
  </si>
  <si>
    <t>1742985264</t>
  </si>
  <si>
    <t>Žlab podokapní z pozinkovaného plechu s povrchovou úpravou včetně háků a čel roh nebo kout, žlabu půlkruhového rš 330 mm</t>
  </si>
  <si>
    <t>73</t>
  </si>
  <si>
    <t>764511642</t>
  </si>
  <si>
    <t>Kotlík oválný (trychtýřový) pro podokapní žlaby z Pz s povrchovou úpravou 330/100 mm</t>
  </si>
  <si>
    <t>-1414770450</t>
  </si>
  <si>
    <t>Žlab podokapní z pozinkovaného plechu s povrchovou úpravou včetně háků a čel kotlík oválný (trychtýřový), rš žlabu/průměr svodu 330/100 mm</t>
  </si>
  <si>
    <t>74</t>
  </si>
  <si>
    <t>764518622</t>
  </si>
  <si>
    <t>Svody kruhové včetně objímek, kolen, odskoků z Pz s povrchovou úpravou průměru 100 mm</t>
  </si>
  <si>
    <t>39818134</t>
  </si>
  <si>
    <t>Svod z pozinkovaného plechu s upraveným povrchem včetně objímek, kolen a odskoků kruhový, průměru 100 mm</t>
  </si>
  <si>
    <t>75</t>
  </si>
  <si>
    <t>998764102</t>
  </si>
  <si>
    <t>Přesun hmot tonážní pro konstrukce klempířské v objektech v do 12 m</t>
  </si>
  <si>
    <t>-488312036</t>
  </si>
  <si>
    <t>Přesun hmot pro konstrukce klempířské stanovený z hmotnosti přesunovaného materiálu vodorovná dopravní vzdálenost do 50 m v objektech výšky přes 6 do 12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</si>
  <si>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-4181 pro přesun prováděný bez použití mechanizace, tj. za ztížených podmínek, lze použít pouze pro hmotnost materiálu, která se tímto způsobem skutečně přemísťuje._x000D_
</t>
  </si>
  <si>
    <t>76</t>
  </si>
  <si>
    <t>998764181</t>
  </si>
  <si>
    <t>Příplatek k přesunu hmot tonážní 764 prováděný bez použití mechanizace</t>
  </si>
  <si>
    <t>-1083669312</t>
  </si>
  <si>
    <t>Přesun hmot pro konstrukce klempířské stanovený z hmotnosti přesunovaného materiálu Příplatek k cenám za přesun prováděný bez použití mechanizace pro jakoukoliv výšku objektu</t>
  </si>
  <si>
    <t>77</t>
  </si>
  <si>
    <t>765113012</t>
  </si>
  <si>
    <t>Krytina keramická drážková velkoformátová engobovaná sklonu do 30° na sucho</t>
  </si>
  <si>
    <t>642357782</t>
  </si>
  <si>
    <t>Krytina keramická drážková sklonu střechy do 30° na sucho velkoformátová engobovaná</t>
  </si>
  <si>
    <t xml:space="preserve">Poznámka k souboru cen:_x000D_
1. V cenách jsou započteny i náklady na přiřezání tašek._x000D_
2. V cenách -3331 až -3333 jsou započteny i náklady na řadu podhřebenových tašek z každé strany hřebene. Výměru těchto tašek je třeba odečíst z celkové výměry střechy._x000D_
3. Montáž střešních doplňků (větracích, protisněhových, prostupových tašek, doplňků hřebene a nároží, střešních výlezů, protisněhových zábran, stoupacích plošin apod.) se oceňuje cenami části A02._x000D_
4. Oplechování úžlabí a závětrná lišta se oceňují cenami katalogu 800-764 Konstrukce klempířské._x000D_
</t>
  </si>
  <si>
    <t>78</t>
  </si>
  <si>
    <t>765113112</t>
  </si>
  <si>
    <t>Krytina keramická okapová hrana s větracím pásem kovovým</t>
  </si>
  <si>
    <t>1243912979</t>
  </si>
  <si>
    <t>Krytina keramická drážková sklonu střechy do 30° okapová hrana s větracím pásem kovovým</t>
  </si>
  <si>
    <t>79</t>
  </si>
  <si>
    <t>765113312</t>
  </si>
  <si>
    <t>Krytina keramická drážková hřeben z hřebenáčů engobovaných na sucho s větracím pásem olověným</t>
  </si>
  <si>
    <t>753107656</t>
  </si>
  <si>
    <t>Krytina keramická drážková sklonu střechy do 30° hřeben na sucho s větracím pásem olověným z hřebenáčů engobovaných</t>
  </si>
  <si>
    <t>80</t>
  </si>
  <si>
    <t>765113561</t>
  </si>
  <si>
    <t>Krytina keramická štítová hrana na sucho závětrnou lištou</t>
  </si>
  <si>
    <t>-1197851440</t>
  </si>
  <si>
    <t>Krytina keramická drážková sklonu střechy do 30° štítová hrana na sucho lištou závětrnou</t>
  </si>
  <si>
    <t>6,0*4</t>
  </si>
  <si>
    <t>81</t>
  </si>
  <si>
    <t>765113911</t>
  </si>
  <si>
    <t>Příplatek ke krytině keramické za sklon přes 30° do 40°</t>
  </si>
  <si>
    <t>-520503686</t>
  </si>
  <si>
    <t>Krytina keramická drážková sklonu střechy do 30° Příplatek cenám za sklon přes 30° do 40°</t>
  </si>
  <si>
    <t>82</t>
  </si>
  <si>
    <t>765113912</t>
  </si>
  <si>
    <t>Příplatek ke krytině keramické za sklon přes 40° do 50°</t>
  </si>
  <si>
    <t>-1283305052</t>
  </si>
  <si>
    <t>Krytina keramická drážková sklonu střechy do 30° Příplatek cenám za sklon přes 40° do 50°</t>
  </si>
  <si>
    <t>83</t>
  </si>
  <si>
    <t>765191013</t>
  </si>
  <si>
    <t>Montáž pojistné hydroizolační nebo parotěsné fólie kladené přes 20° volně na bednění nebo tepelnou izolaci</t>
  </si>
  <si>
    <t>1117471873</t>
  </si>
  <si>
    <t>Montáž pojistné hydroizolační nebo parotěsné fólie kladené ve sklonu přes 20° volně na bednění nebo tepelnou izolaci</t>
  </si>
  <si>
    <t xml:space="preserve">Poznámka k souboru cen:_x000D_
1. V cenách nejsou započteny náklady na dodávku fólie, tyto se oceňují ve specifikaci. Ztratné lze dohodnout ve směrné výši 5 až 15%._x000D_
2. V ceně -1071 nejsou započteny náklady na dodávku okapnice, tyto se oceňují položkami ceníku 800-764 Konstrukce klempířské._x000D_
</t>
  </si>
  <si>
    <t>84</t>
  </si>
  <si>
    <t>28329036</t>
  </si>
  <si>
    <t>fólie kontaktní difuzně propustná pro doplňkovou hydroizolační vrstvu, třívrstvá mikroporézní PP 150g/m2 s integrovanou samolepící páskou</t>
  </si>
  <si>
    <t>-2113472652</t>
  </si>
  <si>
    <t>109,8*1,2 'Přepočtené koeficientem množství</t>
  </si>
  <si>
    <t>85</t>
  </si>
  <si>
    <t>765191031</t>
  </si>
  <si>
    <t>Lepení těsnících pásků pod kontralatě</t>
  </si>
  <si>
    <t>-571638871</t>
  </si>
  <si>
    <t>Montáž pojistné hydroizolační nebo parotěsné fólie lepení těsnících pásků pod kontralatě</t>
  </si>
  <si>
    <t>86</t>
  </si>
  <si>
    <t>28329303</t>
  </si>
  <si>
    <t>páska těsnící jednostranně lepící butylkaučuková pod kontralatě š 50mm</t>
  </si>
  <si>
    <t>1566164848</t>
  </si>
  <si>
    <t>132*1,1 'Přepočtené koeficientem množství</t>
  </si>
  <si>
    <t>87</t>
  </si>
  <si>
    <t>765191051</t>
  </si>
  <si>
    <t>Montáž pojistné hydroizolační nebo parotěsné fólie hřebene větrané střechy</t>
  </si>
  <si>
    <t>1193002083</t>
  </si>
  <si>
    <t>Montáž pojistné hydroizolační nebo parotěsné fólie hřebene nebo nároží, střechy větrané</t>
  </si>
  <si>
    <t>88</t>
  </si>
  <si>
    <t>765191071</t>
  </si>
  <si>
    <t>Montáž pojistné hydroizolační nebo parotěsné fólie okapu</t>
  </si>
  <si>
    <t>-1711642888</t>
  </si>
  <si>
    <t>Montáž pojistné hydroizolační nebo parotěsné fólie okapu přesahem na okapnici</t>
  </si>
  <si>
    <t>9,150*2</t>
  </si>
  <si>
    <t>89</t>
  </si>
  <si>
    <t>765191091</t>
  </si>
  <si>
    <t>Příplatek k cenám montáž pojistné hydroizolační nebo parotěsné fólie za sklon přes 30°</t>
  </si>
  <si>
    <t>420967510</t>
  </si>
  <si>
    <t>Montáž pojistné hydroizolační nebo parotěsné fólie Příplatek k cenám montáže na bednění nebo tepelnou izolaci za sklon přes 30°</t>
  </si>
  <si>
    <t>90</t>
  </si>
  <si>
    <t>998765102</t>
  </si>
  <si>
    <t>Přesun hmot tonážní pro krytiny skládané v objektech v do 12 m</t>
  </si>
  <si>
    <t>-192023694</t>
  </si>
  <si>
    <t>Přesun hmot pro krytiny skládané stanovený z hmotnosti přesunovaného materiálu vodorovná dopravní vzdálenost do 50 m na objektech výšky přes 6 do 12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</si>
  <si>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-5181 pro přesun prováděný bez použití mechanizace, tj. za ztížených podmínek, lze použít pouze pro hmotnost materiálu, která se tímto způsobem skutečně přemísťuje._x000D_
</t>
  </si>
  <si>
    <t>91</t>
  </si>
  <si>
    <t>998765181</t>
  </si>
  <si>
    <t>Příplatek k přesunu hmot tonážní 765 prováděný bez použití mechanizace</t>
  </si>
  <si>
    <t>-28670565</t>
  </si>
  <si>
    <t>Přesun hmot pro krytiny skládané stanovený z hmotnosti přesunovaného materiálu Příplatek k cenám za přesun prováděný bez použití mechanizace pro jakoukoliv výšku objektu</t>
  </si>
  <si>
    <t>766</t>
  </si>
  <si>
    <t>Konstrukce truhlářské</t>
  </si>
  <si>
    <t>92</t>
  </si>
  <si>
    <t>766622131</t>
  </si>
  <si>
    <t>Montáž plastových oken plochy přes 1 m2 otevíravých výšky do 1,5 m s rámem do zdiva</t>
  </si>
  <si>
    <t>1427601303</t>
  </si>
  <si>
    <t>Montáž oken plastových včetně montáže rámu plochy přes 1 m2 otevíravých do zdiva, výšky do 1,5 m</t>
  </si>
  <si>
    <t xml:space="preserve">Poznámka k souboru cen:_x000D_
1. V cenách montáže oken jsou započteny i náklady na zaměření, vyklínování, horizontální i vertikální vyrovnání okenního rámu, ukotvení a vyplnění spáry mezi rámem a ostěním polyuretanovou pěnou, včetně zednického začištění._x000D_
2. Cenami montáže oken otevíravých lze ocenit i montáže oken kyvných a otočných._x000D_
3. Tepelnou izolaci mezi ostěním a rámem okna je možné ocenit položkami 766 62 - 9 . . Příplatek k cenám za tepelnou izolaci mezi ostěním a rámem okna jsou započteny náklady na izolaci vnější i vnitřní._x000D_
4. Délka izolace se určuje v metrech délky rámu okna._x000D_
</t>
  </si>
  <si>
    <t>93</t>
  </si>
  <si>
    <t>61140052</t>
  </si>
  <si>
    <t>okno plastové otevíravé/sklopné trojsklo přes plochu 1m2 do v 1,5m</t>
  </si>
  <si>
    <t>-797670806</t>
  </si>
  <si>
    <t>94</t>
  </si>
  <si>
    <t>766660411</t>
  </si>
  <si>
    <t>Montáž vchodových dveří jednokřídlových bez nadsvětlíku do zdiva</t>
  </si>
  <si>
    <t>-776691002</t>
  </si>
  <si>
    <t>Montáž dveřních křídel dřevěných nebo plastových vchodových dveří včetně rámu do zdiva jednokřídlových bez nadsvětlíku</t>
  </si>
  <si>
    <t xml:space="preserve">Poznámka k souboru cen:_x000D_
1. Cenami -0021 až -0031, -0161 až -0163, -0181 až -0183, se oceňují dveře s protipožární odolností do 30 min._x000D_
2. V cenách -0201 až -0272 je započtena i montáž okopného plechu, stavěče křídel a držadel kyvných dveří._x000D_
3. V cenách -0351 až -0382 jsou započtené i náklady na osazení kování, vodícího trnu, seřízení pojezdů na stěnu a následné vyrovnání a seřízení dveřních křídel._x000D_
4. V cenách montáže dveřních křídel nejsou započteny náklady na osazení:_x000D_
a) zámku; tyto náklady se oceňují cenou 766 66-0728 této části katalogu,_x000D_
b) štítku s klikou; tyto náklady se oceňují cenou 766 66-0729 této části katalogu._x000D_
5. V cenách -0311 až -0324 nejsou započtené náklady na sestavení a osazení stavebního pouzdra, tyto náklady se oceňují cenami souboru cen 642 94-6 . . . Osazení stavebního pouzdra posuvných dveří do zděné příčky, katalogu 801-1 Budovy a haly - zděné a monolitické._x000D_
</t>
  </si>
  <si>
    <t>95</t>
  </si>
  <si>
    <t>61140501</t>
  </si>
  <si>
    <t>dveře jednokřídlé plastové s dekorem plné max rozměru otvoru 2,42m2 bezpečnostní třídy RC2</t>
  </si>
  <si>
    <t>-1111902516</t>
  </si>
  <si>
    <t>1,01*1,97</t>
  </si>
  <si>
    <t>96</t>
  </si>
  <si>
    <t>998766102</t>
  </si>
  <si>
    <t>Přesun hmot tonážní pro konstrukce truhlářské v objektech v do 12 m</t>
  </si>
  <si>
    <t>-1169742402</t>
  </si>
  <si>
    <t>Přesun hmot pro konstrukce truhlářské stanovený z hmotnosti přesunovaného materiálu vodorovná dopravní vzdálenost do 50 m v objektech výšky přes 6 do 12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</si>
  <si>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-6181 pro přesun prováděný bez použití mechanizace, tj. za ztížených podmínek, lze použít pouze pro hmotnost materiálu, která se tímto způsobem skutečně přemísťuje._x000D_
</t>
  </si>
  <si>
    <t>97</t>
  </si>
  <si>
    <t>998766181</t>
  </si>
  <si>
    <t>Příplatek k přesunu hmot tonážní 766 prováděný bez použití mechanizace</t>
  </si>
  <si>
    <t>609885930</t>
  </si>
  <si>
    <t>Přesun hmot pro konstrukce truhlářské stanovený z hmotnosti přesunovaného materiálu Příplatek k ceně za přesun prováděný bez použití mechanizace pro jakoukoliv výšku objektu</t>
  </si>
  <si>
    <t>767</t>
  </si>
  <si>
    <t>Konstrukce zámečnické</t>
  </si>
  <si>
    <t>98</t>
  </si>
  <si>
    <t>767161114</t>
  </si>
  <si>
    <t>Montáž zábradlí rovného z trubek do zdi hmotnosti do 30 kg</t>
  </si>
  <si>
    <t>-188635313</t>
  </si>
  <si>
    <t>Montáž zábradlí rovného z trubek nebo tenkostěnných profilů do zdiva, hmotnosti 1 m zábradlí přes 20 do 30 kg</t>
  </si>
  <si>
    <t xml:space="preserve">Poznámka k souboru cen:_x000D_
1. Cenami -51 . . lze oceňovat i montáž madel a průběžnou (horizontální) výplň z trubek nebo tenkostěnných profilů, které se montují z dodaných dílů na samostatně osazované ocelové sloupky nebo na zabudované kotevní prvky._x000D_
2. Cenami nelze oceňovat montáž samostatného sloupku pro dřevěné madlo; tyto práce se oceňují cenou 767 22-0550 Osazení samostatného sloupku._x000D_
3. V cenách nejsou započteny náklady na:_x000D_
a) vytvoření ohybu nebo ohybníku; tyto práce se oceňují cenou 767 22-0191 nebo -0490 Příplatek za vytvoření ohybu,_x000D_
b) montáž hliníkových krycích lišt; tyto práce se oceňují cenami 767 89-6110 až -6115 Montáž lišt a okopových plechů,_x000D_
c) montáž výplně tvarovaným plechem._x000D_
</t>
  </si>
  <si>
    <t>zábradlí</t>
  </si>
  <si>
    <t>Z1</t>
  </si>
  <si>
    <t>3,55*2</t>
  </si>
  <si>
    <t>Z2</t>
  </si>
  <si>
    <t>0,29</t>
  </si>
  <si>
    <t>Z3</t>
  </si>
  <si>
    <t>2,96</t>
  </si>
  <si>
    <t>Z4</t>
  </si>
  <si>
    <t>2,97</t>
  </si>
  <si>
    <t>Z5</t>
  </si>
  <si>
    <t>1,54</t>
  </si>
  <si>
    <t>99</t>
  </si>
  <si>
    <t>Z</t>
  </si>
  <si>
    <t>výroba a dodávka zábradlí včetně povrch.úpravy</t>
  </si>
  <si>
    <t>vlastní</t>
  </si>
  <si>
    <t>-1352284417</t>
  </si>
  <si>
    <t>80,71</t>
  </si>
  <si>
    <t>9,56</t>
  </si>
  <si>
    <t>35,67</t>
  </si>
  <si>
    <t>28,2</t>
  </si>
  <si>
    <t>18,25</t>
  </si>
  <si>
    <t>100</t>
  </si>
  <si>
    <t>767651113</t>
  </si>
  <si>
    <t>Montáž vrat garážových sekčních zajížděcích pod strop plochy do 13 m2</t>
  </si>
  <si>
    <t>384745702</t>
  </si>
  <si>
    <t>Montáž vrat garážových nebo průmyslových sekčních zajížděcích pod strop, plochy přes 9 do 13 m2</t>
  </si>
  <si>
    <t xml:space="preserve">Poznámka k souboru cen:_x000D_
1. V cenách -1126 a -1131 nejsou započteny náklady na zajištění přívodu elektrické energie; tyto se oceňují cenami katalogu 800-741 Elektroinstalace - silnoproud._x000D_
2. Cenami -7210 až -7340 nelze oceňovat montáž vrat s elektrickým, pneumatickým nebo hydraulickým ovládáním._x000D_
3. V cenách -1210 až -7523 je započtena i montáž dokončení okování dvířek průchodových._x000D_
4. V cenách -1210 až -7523 není započtena montáž elektromagnetického stavěče křídel vrat; tyto práce se oceňují cenou 767 64-6593 Montáž stavěče křídel._x000D_
</t>
  </si>
  <si>
    <t>101</t>
  </si>
  <si>
    <t>55345801</t>
  </si>
  <si>
    <t>vrata průmyslová sekční z ocelových lamel, zateplená PUR tl 42mm</t>
  </si>
  <si>
    <t>550870372</t>
  </si>
  <si>
    <t>102</t>
  </si>
  <si>
    <t>767651121</t>
  </si>
  <si>
    <t>Montáž vrat garážových sekčních - kliky se zámkem</t>
  </si>
  <si>
    <t>1251254228</t>
  </si>
  <si>
    <t>Montáž vrat garážových nebo průmyslových příslušenství sekčních vrat kliky se zámkem pro ruční otevírání</t>
  </si>
  <si>
    <t>103</t>
  </si>
  <si>
    <t>55345889</t>
  </si>
  <si>
    <t>pohon garážových vrat ruční klika se zámkem chrom sada</t>
  </si>
  <si>
    <t>-774938349</t>
  </si>
  <si>
    <t>104</t>
  </si>
  <si>
    <t>767651126</t>
  </si>
  <si>
    <t>Montáž vrat garážových sekčních elektrického stropního pohonu</t>
  </si>
  <si>
    <t>1368428365</t>
  </si>
  <si>
    <t>Montáž vrat garážových nebo průmyslových příslušenství sekčních vrat elektrického pohonu</t>
  </si>
  <si>
    <t>105</t>
  </si>
  <si>
    <t>55345877</t>
  </si>
  <si>
    <t>pohon garážových sekčních a výklopných vrat o síle 800N  max. 25 cyklů denně</t>
  </si>
  <si>
    <t>1779527093</t>
  </si>
  <si>
    <t>106</t>
  </si>
  <si>
    <t>767651131</t>
  </si>
  <si>
    <t>Montáž vrat garážových sekčních fotobuněk</t>
  </si>
  <si>
    <t>pár</t>
  </si>
  <si>
    <t>-1771033213</t>
  </si>
  <si>
    <t>Montáž vrat garážových nebo průmyslových příslušenství sekčních vrat fotobuněk pro bezpečný chod</t>
  </si>
  <si>
    <t>107</t>
  </si>
  <si>
    <t>55345886</t>
  </si>
  <si>
    <t>příslušenství garážových vrat dálkové ovládání 4 kanály</t>
  </si>
  <si>
    <t>1762479498</t>
  </si>
  <si>
    <t>108</t>
  </si>
  <si>
    <t>998767102</t>
  </si>
  <si>
    <t>Přesun hmot tonážní pro zámečnické konstrukce v objektech v do 12 m</t>
  </si>
  <si>
    <t>-531674757</t>
  </si>
  <si>
    <t>Přesun hmot pro zámečnické konstrukce stanovený z hmotnosti přesunovaného materiálu vodorovná dopravní vzdálenost do 50 m v objektech výšky přes 6 do 12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</si>
  <si>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-7181 pro přesun prováděný bez použití mechanizace, tj. za ztížených podmínek, lze použít pouze pro hmotnost materiálu, která se tímto způsobem skutečně přemísťuje._x000D_
</t>
  </si>
  <si>
    <t>109</t>
  </si>
  <si>
    <t>998767181</t>
  </si>
  <si>
    <t>Příplatek k přesunu hmot tonážní 767 prováděný bez použití mechanizace</t>
  </si>
  <si>
    <t>1379388010</t>
  </si>
  <si>
    <t>Přesun hmot pro zámečnické konstrukce stanovený z hmotnosti přesunovaného materiálu Příplatek k cenám za přesun prováděný bez použití mechanizace pro jakoukoliv výšku objektu</t>
  </si>
  <si>
    <t>783</t>
  </si>
  <si>
    <t>Dokončovací práce - nátěry</t>
  </si>
  <si>
    <t>110</t>
  </si>
  <si>
    <t>783201403</t>
  </si>
  <si>
    <t>Oprášení tesařských konstrukcí před provedením nátěru</t>
  </si>
  <si>
    <t>-776238245</t>
  </si>
  <si>
    <t>Příprava podkladu tesařských konstrukcí před provedením nátěru oprášení</t>
  </si>
  <si>
    <t>111</t>
  </si>
  <si>
    <t>783213121</t>
  </si>
  <si>
    <t>Napouštěcí dvojnásobný syntetický biocidní nátěr tesařských konstrukcí zabudovaných do konstrukce</t>
  </si>
  <si>
    <t>-144002709</t>
  </si>
  <si>
    <t>Preventivní napouštěcí nátěr tesařských prvků proti dřevokazným houbám, hmyzu a plísním zabudovaných do konstrukce dvojnásobný syntetický</t>
  </si>
  <si>
    <t xml:space="preserve">Poznámka k souboru cen:_x000D_
1. Ceny -3011 a -3021 jsou určeny pro preventivní nátěr tesařských prvků natíraných před zabudováním do konstrukce._x000D_
2. Ceny -3111 a -3121 jsou určeny pro preventivní nátěr stávající tesařské konstrukce._x000D_
3. Ceny jednonásobného nátěru jsou určeny pro ochranu dřeva pod lazurovací nebo krycí nátěry do interiéru._x000D_
4. Ceny dvojnásobného nátěru jsou určeny pro ochranu dřeva jako samostatného impregnačního nátěru prvků do interéru nebo pro ochranu dřeva pod lazurovací nebo krycí nátěry v exteriéru._x000D_
</t>
  </si>
  <si>
    <t>stáv.krov přístřešku</t>
  </si>
  <si>
    <t>(0,12+0,2)*2*4,7*5</t>
  </si>
  <si>
    <t>0,2*4*3,945*3</t>
  </si>
  <si>
    <t>(0,15+0,2)*2*3,945</t>
  </si>
  <si>
    <t>0,8*4*2*6</t>
  </si>
  <si>
    <t>3,345*6*0,2*4+0,2*4*2,125*2</t>
  </si>
  <si>
    <t>štít</t>
  </si>
  <si>
    <t>10,19*2</t>
  </si>
  <si>
    <t>bednění</t>
  </si>
  <si>
    <t>4,7*2*4,01</t>
  </si>
  <si>
    <t>112</t>
  </si>
  <si>
    <t>783823135</t>
  </si>
  <si>
    <t>Penetrační silikonový nátěr hladkých, tenkovrstvých zrnitých nebo štukových omítek</t>
  </si>
  <si>
    <t>1250338052</t>
  </si>
  <si>
    <t>Penetrační nátěr omítek hladkých omítek hladkých, zrnitých tenkovrstvých nebo štukových stupně členitosti 1 a 2 silikonový</t>
  </si>
  <si>
    <t>113</t>
  </si>
  <si>
    <t>783827425</t>
  </si>
  <si>
    <t>Krycí dvojnásobný silikonový nátěr omítek stupně členitosti 1 a 2</t>
  </si>
  <si>
    <t>1463419904</t>
  </si>
  <si>
    <t>Krycí (ochranný ) nátěr omítek dvojnásobný hladkých omítek hladkých, zrnitých tenkovrstvých nebo štukových stupně členitosti 1 a 2 silikonový</t>
  </si>
  <si>
    <t>114,043+74,27</t>
  </si>
  <si>
    <t>114</t>
  </si>
  <si>
    <t>783836401</t>
  </si>
  <si>
    <t>Ochranný protikarbonatační epoxidový nátěr omítek</t>
  </si>
  <si>
    <t>-1647931706</t>
  </si>
  <si>
    <t>Ochranný protikarbonatační nátěr omítek epoxidový</t>
  </si>
  <si>
    <t>strop</t>
  </si>
  <si>
    <t>67,44</t>
  </si>
  <si>
    <t>schodiště</t>
  </si>
  <si>
    <t>1,2*0,3*22</t>
  </si>
  <si>
    <t>115</t>
  </si>
  <si>
    <t>783933151</t>
  </si>
  <si>
    <t>Penetrační epoxidový nátěr hladkých betonových podlah</t>
  </si>
  <si>
    <t>968791077</t>
  </si>
  <si>
    <t>Penetrační nátěr betonových podlah hladkých (z pohledového nebo gletovaného betonu, stěrky apod.) epoxidový</t>
  </si>
  <si>
    <t>116</t>
  </si>
  <si>
    <t>783937161</t>
  </si>
  <si>
    <t>Krycí dvojnásobný epoxidový vodou ředitelný nátěr betonové podlahy</t>
  </si>
  <si>
    <t>-1134518002</t>
  </si>
  <si>
    <t>Krycí (uzavírací) nátěr betonových podlah dvojnásobný epoxidový vodou ředitelný</t>
  </si>
  <si>
    <t>784</t>
  </si>
  <si>
    <t>Dokončovací práce - malby a tapety</t>
  </si>
  <si>
    <t>117</t>
  </si>
  <si>
    <t>784111003</t>
  </si>
  <si>
    <t>Oprášení (ometení ) podkladu v místnostech výšky do 5,00 m</t>
  </si>
  <si>
    <t>-1747045565</t>
  </si>
  <si>
    <t>Oprášení (ometení) podkladu v místnostech výšky přes 3,80 do 5,00 m</t>
  </si>
  <si>
    <t>118</t>
  </si>
  <si>
    <t>784181123</t>
  </si>
  <si>
    <t>Hloubková jednonásobná bezbarvá penetrace podkladu v místnostech výšky do 5,00 m</t>
  </si>
  <si>
    <t>-1468691435</t>
  </si>
  <si>
    <t>Penetrace podkladu jednonásobná hloubková akrylátová bezbarvá v místnostech výšky přes 3,80 do 5,00 m</t>
  </si>
  <si>
    <t>119</t>
  </si>
  <si>
    <t>784211103</t>
  </si>
  <si>
    <t>Dvojnásobné bílé malby ze směsí za mokra výborně otěruvzdorných v místnostech výšky do 5,00 m</t>
  </si>
  <si>
    <t>1511137448</t>
  </si>
  <si>
    <t>Malby z malířských směsí otěruvzdorných za mokra dvojnásobné, bílé za mokra otěruvzdorné výborně v místnostech výšky přes 3,80 do 5,00 m</t>
  </si>
  <si>
    <t>138,000+48,15</t>
  </si>
  <si>
    <t>2 - ELEKTROINSTALACE</t>
  </si>
  <si>
    <t xml:space="preserve">    741 - Elektroinstalace - silnoproud</t>
  </si>
  <si>
    <t>741</t>
  </si>
  <si>
    <t>Elektroinstalace - silnoproud</t>
  </si>
  <si>
    <t>E2</t>
  </si>
  <si>
    <t>ELEKTROINSTALACE-VNITŘNÍ ČÁST - viz příloha</t>
  </si>
  <si>
    <t>kpl</t>
  </si>
  <si>
    <t>-1809098610</t>
  </si>
  <si>
    <t>3 - ELEKTROINSTALACE-VENKOVNÍ ČÁST</t>
  </si>
  <si>
    <t>M - Práce a dodávky M</t>
  </si>
  <si>
    <t xml:space="preserve">    21-M - Elektromontáže</t>
  </si>
  <si>
    <t>Práce a dodávky M</t>
  </si>
  <si>
    <t>21-M</t>
  </si>
  <si>
    <t>Elektromontáže</t>
  </si>
  <si>
    <t>E1</t>
  </si>
  <si>
    <t>ELEKTROINSTALACE-VENKOVNÍ ČÁST - viz příloha</t>
  </si>
  <si>
    <t>1411771536</t>
  </si>
  <si>
    <t>4 - odvodnění zpevněných plochy</t>
  </si>
  <si>
    <t xml:space="preserve">    8 - Trubní vedení</t>
  </si>
  <si>
    <t>131251102</t>
  </si>
  <si>
    <t>Hloubení jam nezapažených v hornině třídy těžitelnosti I, skupiny 3 objem do 50 m3 strojně</t>
  </si>
  <si>
    <t>1626193428</t>
  </si>
  <si>
    <t>Hloubení nezapažených jam a zářezů strojně s urovnáním dna do předepsaného profilu a spádu v hornině třídy těžitelnosti I skupiny 3 přes 20 do 50 m3</t>
  </si>
  <si>
    <t>3*4*2,46</t>
  </si>
  <si>
    <t>132254102</t>
  </si>
  <si>
    <t>Hloubení rýh zapažených š do 800 mm v hornině třídy těžitelnosti I, skupiny 3 objem do 50 m3 strojně</t>
  </si>
  <si>
    <t>-566020676</t>
  </si>
  <si>
    <t>Hloubení zapažených rýh šířky do 800 mm strojně s urovnáním dna do předepsaného profilu a spádu v hornině třídy těžitelnosti I skupiny 3 přes 20 do 50 m3</t>
  </si>
  <si>
    <t xml:space="preserve">Poznámka k souboru cen:_x000D_
1. V cenách jsou započteny i náklady na přehození výkopku na přilehlém terénu na vzdálenost do 3 m od podélné osy rýhy nebo naložení na dopravní prostředek._x000D_
</t>
  </si>
  <si>
    <t>potrubí</t>
  </si>
  <si>
    <t>14,6*0,8*(1,2+0,59)/2</t>
  </si>
  <si>
    <t>8,2*0,8*(0,53+0,25)/2</t>
  </si>
  <si>
    <t>2,2*0,8*(0,53+0,59)/2</t>
  </si>
  <si>
    <t>žlabovky</t>
  </si>
  <si>
    <t>61,4*1,0*0,15</t>
  </si>
  <si>
    <t>151101101</t>
  </si>
  <si>
    <t>Zřízení příložného pažení a rozepření stěn rýh hl do 2 m</t>
  </si>
  <si>
    <t>1503514229</t>
  </si>
  <si>
    <t>Zřízení pažení a rozepření stěn rýh pro podzemní vedení příložné pro jakoukoliv mezerovitost, hloubky do 2 m</t>
  </si>
  <si>
    <t xml:space="preserve">Poznámka k souboru cen:_x000D_
1. Ceny jsou určeny pro roubení a rozepření stěn i jiných výkopů se svislými stěnami, pokud jsou tyto výkopy pro podzemní vedení rozměru do 1 250 mm._x000D_
2. Plocha mezer mezi pažinami příložného pažení se od plochy příložného pažení neodečítá; nezapažené plochy u pažení zátažného nebo hnaného se od plochy pažení odečítají._x000D_
3. Předepisuje-li projekt:_x000D_
a) ponechat pažení ve výkopu, oceňuje se toto pažení cenami souboru cen 151 . 0-19 Pažení stěn s ponecháním a rozepření stěn cenami souboru cen 151 . 0-13 Zřízení rozepření zapažených stěn výkopů,_x000D_
b) vzepření stěn, oceňuje se toto odstranění pažení stěn výkopu cenami souboru cen 151 . 0-12 Pažení stěn a vzepření stěn cenami souboru cen 151 . 0-14 odstranění vzepření stěn,_x000D_
c) kotvení stěn, toto se oceňuje příslušnými cenami katalogu 800-2 Zvláštní zakládání objektů._x000D_
</t>
  </si>
  <si>
    <t>14,6*2*(1,2+0,59)/2</t>
  </si>
  <si>
    <t>151101111</t>
  </si>
  <si>
    <t>Odstranění příložného pažení a rozepření stěn rýh hl do 2 m</t>
  </si>
  <si>
    <t>1463766316</t>
  </si>
  <si>
    <t>Odstranění pažení a rozepření stěn rýh pro podzemní vedení s uložením materiálu na vzdálenost do 3 m od kraje výkopu příložné, hloubky do 2 m</t>
  </si>
  <si>
    <t>2077739039</t>
  </si>
  <si>
    <t>37171368</t>
  </si>
  <si>
    <t>31,942*1,8 'Přepočtené koeficientem množství</t>
  </si>
  <si>
    <t>-1580136169</t>
  </si>
  <si>
    <t>2,6+9</t>
  </si>
  <si>
    <t>nádrž</t>
  </si>
  <si>
    <t>2,7*1,6*2,04</t>
  </si>
  <si>
    <t>0,18+0,966+1,173</t>
  </si>
  <si>
    <t>9,21</t>
  </si>
  <si>
    <t>174151101</t>
  </si>
  <si>
    <t>Zásyp jam, šachet rýh nebo kolem objektů sypaninou se zhutněním</t>
  </si>
  <si>
    <t>-317336669</t>
  </si>
  <si>
    <t>Zásyp sypaninou z jakékoliv horniny strojně s uložením výkopku ve vrstvách se zhutněním jam, šachet, rýh nebo kolem objektů v těchto vykopávkách</t>
  </si>
  <si>
    <t xml:space="preserve">Poznámka k souboru cen:_x000D_
1. Ceny nelze použít pro zásyp rýh pro drenážní trativody pro lesnicko-technické meliorace a zemědělské. Zásyp těchto rýh se oceňuje cenami souboru cen 174 Zásyp rýh pro drény._x000D_
2. V cenách je započteno přemístění sypaniny ze vzdálenosti 10 m od kraje výkopu nebo zasypávaného prostoru, měřeno k těžišti skládky._x000D_
3. Objem zásypu je rozdíl objemu výkopu a objemu do něho vestavěných konstrukcí nebo uložených vedení i s jejich obklady a podklady. Objem potrubí do DN 180, příp. i s obalem, se od objemu zásypu neodečítá. Pro stanovení objemu zásypu se od objemu výkopu odečítá i objem obsypu potrubí oceňovaný cenami souboru cen 175 Obsyp potrubí, přichází-li v úvahu ._x000D_
4. Odklizení zbylého výkopku po provedení zásypu zářezů se šikmými stěnami pro podzemní vedení nebo zásypu jam a rýh pro podzemní vedení se oceňuje cenami souboru cen 167 Nakládání výkopku nebo sypaniny a 162 Vodorovné přemístění výkopku._x000D_
5. Rozprostření zbylého výkopku podél výkopu a nad výkopem po provedení zásypů zářezů se šikmými stěnami pro podzemní vedení nebo zásypu jam a rýh pro podzemní vedení se oceňuje cenami souborů cen 171 Uložení sypaniny do násypů._x000D_
6. V cenách nejsou zahrnuty náklady na prohození sypaniny, tyto náklady se oceňují cenou 17411-1109 Příplatek za prohození sypaniny._x000D_
</t>
  </si>
  <si>
    <t>29,52+13,998</t>
  </si>
  <si>
    <t>-22,732</t>
  </si>
  <si>
    <t>175151101</t>
  </si>
  <si>
    <t>Obsypání potrubí strojně sypaninou bez prohození, uloženou do 3 m</t>
  </si>
  <si>
    <t>-1368991023</t>
  </si>
  <si>
    <t>Obsypání potrubí strojně sypaninou z vhodných třídy těžitelnosti I a II, skupiny 1 až 4 nebo materiálem připraveným podél výkopu ve vzdálenosti do 3 m od jeho kraje, pro jakoukoliv hloubku výkopu a míru zhutnění bez prohození sypaniny</t>
  </si>
  <si>
    <t xml:space="preserve">Poznámka k souboru cen:_x000D_
1. Objem obsypu na 1 m délky potrubí se rovná šířce dna výkopu násobené součtem vnějšího průměru potrubí příp. i s obalem a projektované tloušťky obsypu nad, případně i pod potrubím. Pro odečítání objemu potrubí se započítávají všechny vestavěné konstrukce nebo uložené vedení i s jejich obklady a podklady (tento objem se nazývá objemem horniny vytlačené konstrukcí)._x000D_
2. Míru zhutnění předepisuje projekt._x000D_
3. V cenách nejsou zahrnuty náklady na nakupovanou sypaninu. Tato se oceňuje ve specifikaci._x000D_
4. V cenách nejsou zahrnuty náklady na prohození sypaniny, tyto náklady se oceňují položkou 17511-1109 Příplatek za prohození sypaniny._x000D_
</t>
  </si>
  <si>
    <t>25*0,45*0,8</t>
  </si>
  <si>
    <t>58331200</t>
  </si>
  <si>
    <t>štěrkopísek netříděný zásypový</t>
  </si>
  <si>
    <t>219370715</t>
  </si>
  <si>
    <t>9*2 'Přepočtené koeficientem množství</t>
  </si>
  <si>
    <t>451541111</t>
  </si>
  <si>
    <t>Lože pod potrubí otevřený výkop ze štěrkodrtě</t>
  </si>
  <si>
    <t>-542667871</t>
  </si>
  <si>
    <t>Lože pod potrubí, stoky a drobné objekty v otevřeném výkopu ze štěrkodrtě 0-63 mm</t>
  </si>
  <si>
    <t xml:space="preserve">Poznámka k souboru cen:_x000D_
1. Ceny -1111 a -1192 lze použít i pro zřízení sběrných vrstev nad drenážními trubkami._x000D_
2. V cenách -5111 a -1192 jsou započteny i náklady na prohození výkopku získaného při zemních pracích._x000D_
</t>
  </si>
  <si>
    <t>0,12*3,5*2,3</t>
  </si>
  <si>
    <t>451573111</t>
  </si>
  <si>
    <t>Lože pod potrubí otevřený výkop ze štěrkopísku</t>
  </si>
  <si>
    <t>1159639608</t>
  </si>
  <si>
    <t>Lože pod potrubí, stoky a drobné objekty v otevřeném výkopu z písku a štěrkopísku do 63 mm</t>
  </si>
  <si>
    <t>25*0,8*0,13</t>
  </si>
  <si>
    <t>3*2*0,03</t>
  </si>
  <si>
    <t>452311141</t>
  </si>
  <si>
    <t>Podkladní desky z betonu prostého tř. C 16/20 otevřený výkop</t>
  </si>
  <si>
    <t>1168145833</t>
  </si>
  <si>
    <t>Podkladní a zajišťovací konstrukce z betonu prostého v otevřeném výkopu desky pod potrubí, stoky a drobné objekty z betonu tř. C 16/20</t>
  </si>
  <si>
    <t xml:space="preserve">Poznámka k souboru cen:_x000D_
1. Ceny -1131 až -1181 a -1192 lze použít i pro ochrannou vrstvu pod železobetonové konstrukce._x000D_
2. Ceny -2131 až -2181 a -2192 jsou určeny pro jakékoliv úkosy sedel._x000D_
</t>
  </si>
  <si>
    <t>0,15*3,4*2,3</t>
  </si>
  <si>
    <t>Trubní vedení</t>
  </si>
  <si>
    <t>871001R</t>
  </si>
  <si>
    <t>D+M nádrže žb 2700x1600x2040mm  včetně dopravy</t>
  </si>
  <si>
    <t>-1653353639</t>
  </si>
  <si>
    <t>D+M nádrže žb 2700x1600x2040mm včetně dopravy</t>
  </si>
  <si>
    <t>871265231</t>
  </si>
  <si>
    <t>Kanalizační potrubí z tvrdého PVC jednovrstvé tuhost třídy SN10 DN 110</t>
  </si>
  <si>
    <t>-1611440487</t>
  </si>
  <si>
    <t>Kanalizační potrubí z tvrdého PVC v otevřeném výkopu ve sklonu do 20 %, hladkého plnostěnného jednovrstvého, tuhost třídy SN 10 DN 110</t>
  </si>
  <si>
    <t xml:space="preserve">Poznámka k souboru cen:_x000D_
1. V cenách jsou započteny i náklady na dodání trub včetně gumového těsnění._x000D_
2. Použití trub dle tuhostí:_x000D_
a) třída SN 4: kanalizační sítě, přípojky, odvodňování pozemků s výškou krytí až 4 m_x000D_
b) třída SN 8: kanalizační sítě v nestandartních podmínkách uložení, vysoké teplotní a mechanické zatížení s výškou krytí do 8 m_x000D_
c) SN 10: kanalizační sítě, přípojky, odvodňování pozemků s výškou krytí &amp;gt; 8 m_x000D_
d) třída SN 12: kanalizační sítě s vysokým statickým zatížením a dynamickými rázy, při rychlosti média až 15 m/s a výškou krytí 0,7-10 m_x000D_
e) třída SN 16: kanalizační sítě s vysokým statickým zatížením a dynamickými rázy avýškou krytí 0,5-12 m._x000D_
</t>
  </si>
  <si>
    <t>871315241</t>
  </si>
  <si>
    <t>Kanalizační potrubí z tvrdého PVC vícevrstvé tuhost třídy SN12 DN 150</t>
  </si>
  <si>
    <t>866998597</t>
  </si>
  <si>
    <t>Kanalizační potrubí z tvrdého PVC v otevřeném výkopu ve sklonu do 20 %, hladkého plnostěnného vícevrstvého, tuhost třídy SN 12 DN 150</t>
  </si>
  <si>
    <t>14,6+2,2</t>
  </si>
  <si>
    <t>877265211</t>
  </si>
  <si>
    <t>Montáž tvarovek z tvrdého PVC-systém KG nebo z polypropylenu-systém KG 2000 jednoosé DN 110</t>
  </si>
  <si>
    <t>431420950</t>
  </si>
  <si>
    <t>Montáž tvarovek na kanalizačním potrubí z trub z plastu z tvrdého PVC nebo z polypropylenu v otevřeném výkopu jednoosých DN 110</t>
  </si>
  <si>
    <t xml:space="preserve">Poznámka k souboru cen:_x000D_
1. V cenách nejsou započteny náklady na dodání tvarovek. Tvarovky se oceňují ve ve specifikaci._x000D_
</t>
  </si>
  <si>
    <t>28611351</t>
  </si>
  <si>
    <t>koleno kanalizační PVC KG 110x45°</t>
  </si>
  <si>
    <t>-924624351</t>
  </si>
  <si>
    <t>877315211</t>
  </si>
  <si>
    <t>Montáž tvarovek z tvrdého PVC-systém KG nebo z polypropylenu-systém KG 2000 jednoosé DN 160</t>
  </si>
  <si>
    <t>-995880927</t>
  </si>
  <si>
    <t>Montáž tvarovek na kanalizačním potrubí z trub z plastu z tvrdého PVC nebo z polypropylenu v otevřeném výkopu jednoosých DN 160</t>
  </si>
  <si>
    <t>28611361</t>
  </si>
  <si>
    <t>koleno kanalizační PVC KG 160x45°</t>
  </si>
  <si>
    <t>878901005</t>
  </si>
  <si>
    <t>892351111</t>
  </si>
  <si>
    <t>Tlaková zkouška vodou potrubí DN 150 nebo 200</t>
  </si>
  <si>
    <t>-1947964635</t>
  </si>
  <si>
    <t>Tlakové zkoušky vodou na potrubí DN 150 nebo 200</t>
  </si>
  <si>
    <t xml:space="preserve">Poznámka k souboru cen:_x000D_
1. Ceny -2111 jsou určeny pro zabezpečení jednoho konce zkoušeného úseku jakéhokoliv druhu potrubí._x000D_
2. V cenách jsou započteny náklady:_x000D_
a) u cen -1111 - na přísun, montáž, demontáž a odsun zkoušecího čerpadla, napuštění tlakovou vodou a dodání vody pro tlakovou zkoušku,_x000D_
b) u cen -2111 - na montáž a demontáž výrobků nebo dílců pro zabezpečení konce zkoušeného úseku potrubí, na montáž a demontáž koncových tvarovek, na montáž zaslepovací příruby, na zaslepení odboček pro hydranty, vzdušníky a jiné armatury a odbočky pro odbočující řady,_x000D_
</t>
  </si>
  <si>
    <t>895941311</t>
  </si>
  <si>
    <t>Zřízení vpusti kanalizační uliční z betonových dílců typ UVB-50</t>
  </si>
  <si>
    <t>212003581</t>
  </si>
  <si>
    <t xml:space="preserve">Poznámka k souboru cen:_x000D_
1. V cenách jsou započteny i náklady na zřízení lože ze štěrkopísku._x000D_
2. V cenách nejsou započteny náklady na:_x000D_
a) dodání betonových dílců; betonové dílce se oceňují ve specifikaci,_x000D_
b) dodání kameninových dílců; kameninové dílce se oceňují ve specifikaci,_x000D_
c) litinové mříže; osazení mříží se oceňuje cenami souboru cen 899 20- . 1 Osazení mříží litinových včetně rámů a košů na bahno části A 01 tohoto katalogu; dodání mříží se oceňuje ve specifikaci,_x000D_
d) podkladní prstence; tyto se oceňují cenami souboru cen 452 38-6 . Podkladní a a vyrovnávací prstence části A 01 tohoto katalogu._x000D_
</t>
  </si>
  <si>
    <t>V</t>
  </si>
  <si>
    <t>vpusť 400x400 mm</t>
  </si>
  <si>
    <t>-1641889806</t>
  </si>
  <si>
    <t>935112211</t>
  </si>
  <si>
    <t>Osazení příkopového žlabu do betonu tl 100 mm z betonových tvárnic š 800 mm</t>
  </si>
  <si>
    <t>273194126</t>
  </si>
  <si>
    <t>Osazení betonového příkopového žlabu s vyplněním a zatřením spár cementovou maltou s ložem tl. 100 mm z betonu prostého z betonových příkopových tvárnic šířky přes 500 do 800 mm</t>
  </si>
  <si>
    <t xml:space="preserve">Poznámka k souboru cen:_x000D_
1. V cenách jsou započteny i náklady na dodání hmot pro lože a pro vyplnění spár._x000D_
2. V cenách nejsou započteny náklady na dodání příkopových tvárnic nebo betonových desek, které se oceňují ve specifikaci._x000D_
3. Množství měrných jednotek se určuje:_x000D_
a) pro příkopy z betonových tvárnic (žlabu) v m délky jejich podélné osy,_x000D_
b) pro příkopy z betonových desek v m2 rozvinuté lícní plochy dlažby (žlabu),_x000D_
c) pro lože z kameniva nebo z betonu prostého v cenách -1911 a -2911 v m2 rozvinuté lícní plochy dlažby (žlabu)._x000D_
4. Šířkou žlabu příkopových tvárnic se rozumí největší světlá šířka tvárnice._x000D_
</t>
  </si>
  <si>
    <t>59227024</t>
  </si>
  <si>
    <t>žlabovka příkopová betonová 500x880x80mm</t>
  </si>
  <si>
    <t>-1608438716</t>
  </si>
  <si>
    <t>61,4*1,05 'Přepočtené koeficientem množství</t>
  </si>
  <si>
    <t>935112911</t>
  </si>
  <si>
    <t>Příplatek ZKD tl 10 mm lože přes 100 mm u příkopového žlabu osazeného do betonu</t>
  </si>
  <si>
    <t>1267765678</t>
  </si>
  <si>
    <t>Osazení betonového příkopového žlabu s vyplněním a zatřením spár cementovou maltou Příplatek k cenám za každých dalších i započatých 10 mm tloušťky lože přes 100 mm</t>
  </si>
  <si>
    <t>935932325</t>
  </si>
  <si>
    <t>Odvodňovací plastový žlab pro zatížení C250 vnitřní š 200 mm s roštem mřížkovým z nerez oceli</t>
  </si>
  <si>
    <t>-1221483085</t>
  </si>
  <si>
    <t>Odvodňovací plastový žlab pro třídu zatížení C 250 vnitřní šířky 200 mm s krycím roštem mřížkovým z nerezové oceli</t>
  </si>
  <si>
    <t xml:space="preserve">Poznámka k souboru cen:_x000D_
1. V cenách jsou započteny i náklady na předepsané obetonování a lože z betonu._x000D_
2. V cenách nejsou započteny náklady na:_x000D_
a) přípojné kanalizační potrubí, které se oceňuje cenami části A 03 katalogu 827-1 Vedení trubní dálková a přípojná - vodovody a kanalizace,_x000D_
b) zemní práce, které se oceňují cenami katalogu 800-1 Zemní práce._x000D_
</t>
  </si>
  <si>
    <t>998276101</t>
  </si>
  <si>
    <t>Přesun hmot pro trubní vedení z trub z plastických hmot otevřený výkop</t>
  </si>
  <si>
    <t>1571090642</t>
  </si>
  <si>
    <t>Přesun hmot pro trubní vedení hloubené z trub z plastických hmot nebo sklolaminátových pro vodovody nebo kanalizace v otevřeném výkopu dopravní vzdálenost do 15 m</t>
  </si>
  <si>
    <t xml:space="preserve">Poznámka k souboru cen:_x000D_
1. Ceny přesunu hmot nelze užít pro zeminu, sypaniny, štěrkopísek, kamenivo ap. Případná manipulace s tímto materiálem se oceňuje soubory cen 162 ..-.... Vodorovné přemístění výkopku nebo sypaniny katalogu 800-1 Zemní práce._x000D_
</t>
  </si>
  <si>
    <t>767590120</t>
  </si>
  <si>
    <t>Montáž podlahového roštu šroubovaného</t>
  </si>
  <si>
    <t>-793952638</t>
  </si>
  <si>
    <t>Montáž podlahových konstrukcí podlahových roštů, podlah připevněných šroubováním</t>
  </si>
  <si>
    <t>55347038</t>
  </si>
  <si>
    <t>rošt podlahový lisovaný žárově zinkovaný velikost 40/3mm 1200x1000mm</t>
  </si>
  <si>
    <t>1211771457</t>
  </si>
  <si>
    <t>4,5+4,5</t>
  </si>
  <si>
    <t>9*1,1 'Přepočtené koeficientem množství</t>
  </si>
  <si>
    <t>767590192</t>
  </si>
  <si>
    <t>Příplatek k montáži podlahového roštu za úpravu roštu ( krácení )</t>
  </si>
  <si>
    <t>1786783964</t>
  </si>
  <si>
    <t>Montáž podlahových konstrukcí podlahových roštů, podlah připevněných Příplatek k cenám za úpravu roštů (krácení)</t>
  </si>
  <si>
    <t>1,2*2</t>
  </si>
  <si>
    <t>998767101</t>
  </si>
  <si>
    <t>Přesun hmot tonážní pro zámečnické konstrukce v objektech v do 6 m</t>
  </si>
  <si>
    <t>-1318240473</t>
  </si>
  <si>
    <t>Přesun hmot pro zámečnické konstrukce stanovený z hmotnosti přesunovaného materiálu vodorovná dopravní vzdálenost do 50 m v objektech výšky do 6 m</t>
  </si>
  <si>
    <t>5 - zpevněné plochy</t>
  </si>
  <si>
    <t xml:space="preserve">    5 - Komunikace pozemní</t>
  </si>
  <si>
    <t>113106123</t>
  </si>
  <si>
    <t>Rozebrání dlažeb ze zámkových dlaždic komunikací pro pěší ručně</t>
  </si>
  <si>
    <t>-421228613</t>
  </si>
  <si>
    <t>Rozebrání dlažeb komunikací pro pěší s přemístěním hmot na skládku na vzdálenost do 3 m nebo s naložením na dopravní prostředek s ložem z kameniva nebo živice a s jakoukoliv výplní spár ručně ze zámkové dlažby</t>
  </si>
  <si>
    <t xml:space="preserve">Poznámka k souboru cen:_x000D_
1. Ceny jsou určeny pro rozebrání dlažeb včetně odstranění lože._x000D_
2. Ceny nelze použít pro rozebrání dlažeb uložených do betonového lože nebo do cementové malty, které se oceňují cenami pro odstranění podkladů nebo krytů z betonu prostého souboru cen 113 10-7. Pro volbu těchto cen je rozhodující tloušťka bourané dlažby včetně lože nebo podkladu._x000D_
3. V cenách nejsou započteny náklady na popř. nutné očištění:_x000D_
a) dlažebních nebo mozaikových kostek, které se oceňuje cenami souboru cen 979 07-11 Očištění vybouraných dlažebních kostek části C01,_x000D_
b) betonových, kameninových nebo kamenných desek nebo dlaždic, které se oceňuje cenami souboru cen 979 0 . - . . Očištění vybouraných obrubníků, krajníků, desek nebo dílců části C01._x000D_
4. Přemístění vybourané dlažby včetně materiálu z lože a spár na vzdálenost přes 3 m se oceňuje cenami souborů cen 997 22-1 Vodorovná doprava suti a vybouraných hmot._x000D_
</t>
  </si>
  <si>
    <t>přeložení bet.dlažby přístřešku</t>
  </si>
  <si>
    <t>32,82</t>
  </si>
  <si>
    <t>zpěvněná plocha před objektem</t>
  </si>
  <si>
    <t>44,9</t>
  </si>
  <si>
    <t>113107322</t>
  </si>
  <si>
    <t>Odstranění podkladu z kameniva drceného tl 200 mm strojně pl do 50 m2</t>
  </si>
  <si>
    <t>1199502284</t>
  </si>
  <si>
    <t>Odstranění podkladů nebo krytů strojně plochy jednotlivě do 50 m2 s přemístěním hmot na skládku na vzdálenost do 3 m nebo s naložením na dopravní prostředek z kameniva hrubého drceného, o tl. vrstvy přes 100 do 200 mm</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</si>
  <si>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samostatně._x000D_
2. Ceny_x000D_
a) –7111 až –7113, –7151 až -7153, -7211 až -7213 a -7311 až -7313 lze použít i pro odstranění podkladů nebo krytů ze štěrkopísku, škváry, strusky nebo z mechanicky zpevněných zemin,_x000D_
b) –7121 až 7125, –7161 až -7165, -7221 až -7225 a -7321 až -7325 lze použít i pro odstranění podkladů nebo krytů ze zemin stabilizovaných vápnem,_x000D_
c) –7130 až -7134, –7170 až -7174, –7230 až -7234 a -7330 až -7334 lze použít i pro odstranění dlažeb uložených do betonového lože a dlažeb z mozaiky uložených do cementové malty nebo podkladu ze zemin stabilizovaných cementem._x000D_
3. Ceny lze použít i pro odstranění podkladů nebo krytů opatřených živičnými postřiky nebo nátěry._x000D_
4. Ceny odlišené podle tloušťky (např. do 100 mm, do 200 mm) jsou určeny vždy pro celou tloušťku jednotlivých konstrukcí._x000D_
5.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zvlášť nevykazuje._x000D_
6. Přemístění vybouraného materiálu větší vzdálenost, než je uvedeno, se oceňuje cenami souborů cen 997 22-1 Vodorovná doprava suti._x000D_
7. Ceny -714 . , -718 . , –724 . a -734 . nelze použít pro odstranění podkladu nebo krytu frézováním._x000D_
</t>
  </si>
  <si>
    <t>113202111</t>
  </si>
  <si>
    <t>Vytrhání obrub krajníků obrubníků stojatých</t>
  </si>
  <si>
    <t>-1485674946</t>
  </si>
  <si>
    <t>Vytrhání obrub s vybouráním lože, s přemístěním hmot na skládku na vzdálenost do 3 m nebo s naložením na dopravní prostředek z krajníků nebo obrubníků stojatých</t>
  </si>
  <si>
    <t xml:space="preserve">Poznámka k souboru cen:_x000D_
1. Ceny jsou určeny:_x000D_
a) pro vytrhání obrub, obrubníků nebo krajníků jakéhokoliv druhu a velikosti uložených v jakémkoliv loži popř. i s opěrami a vyspárovaných jakýmkoliv materiálem,_x000D_
b) pro obruby z dlažebních kostek uložených v jedné řadě._x000D_
2. V cenách nejsou započteny náklady na popř. nutné očištění:_x000D_
a) vytrhaných obrubníků nebo krajníků, které se oceňuje cenami souboru cen 979 0 . - . . Očištění vybouraných obrubníků, krajníků, desek nebo dílců části C 01 tohoto ceníku,_x000D_
b) vytrhaných dlažebních kostek, které se oceňují cenami souboru cen 979 07-11 Očištění vybouraných dlažebních kostek části C 01 tohoto ceníku._x000D_
3. Vytrhání obrub ze dvou řad kostek se oceňuje jako dvojnásobné množství vytrhání obrub z jedné řady kostek._x000D_
4. Přemístění vybouraných obrub, krajníků nebo dlažebních kostek včetně materiálu z lože a spár na vzdálenost přes 3 m se oceňuje cenami souborů cen 997 22-1 Vodorovná doprava suti a vybouraných hmot._x000D_
</t>
  </si>
  <si>
    <t>31,44-13</t>
  </si>
  <si>
    <t>122251104</t>
  </si>
  <si>
    <t>Odkopávky a prokopávky nezapažené v hornině třídy těžitelnosti I, skupiny 3 objem do 500 m3 strojně</t>
  </si>
  <si>
    <t>555200599</t>
  </si>
  <si>
    <t>Odkopávky a prokopávky nezapažené strojně v hornině třídy těžitelnosti I skupiny 3 přes 100 do 500 m3</t>
  </si>
  <si>
    <t xml:space="preserve">Poznámka k souboru cen:_x000D_
1. V cenách jsou započteny i náklady na přehození výkopku na vzdálenost do 3 m nebo naložení na dopravní prostředek._x000D_
</t>
  </si>
  <si>
    <t>manipulační plocha</t>
  </si>
  <si>
    <t>366,85*(0,08+0,03+0,16+0,2)-44,9*0,08</t>
  </si>
  <si>
    <t>zářez</t>
  </si>
  <si>
    <t>5,7*(7,5+1+3)</t>
  </si>
  <si>
    <t>5,53*(3+5)</t>
  </si>
  <si>
    <t>4,42*(5+7,5)</t>
  </si>
  <si>
    <t>7*5*1</t>
  </si>
  <si>
    <t>podesta</t>
  </si>
  <si>
    <t>1,920*0,24</t>
  </si>
  <si>
    <t>1,2*2,0*0,2</t>
  </si>
  <si>
    <t>132251102</t>
  </si>
  <si>
    <t>Hloubení rýh nezapažených  š do 800 mm v hornině třídy těžitelnosti I, skupiny 3 objem do 50 m3 strojně</t>
  </si>
  <si>
    <t>-667949321</t>
  </si>
  <si>
    <t>Hloubení nezapažených rýh šířky do 800 mm strojně s urovnáním dna do předepsaného profilu a spádu v hornině třídy těžitelnosti I skupiny 3 přes 20 do 50 m3</t>
  </si>
  <si>
    <t>základ opěrné zdi</t>
  </si>
  <si>
    <t>0,5*0,8*(8,5+2,5)</t>
  </si>
  <si>
    <t>zákl.pasy schodiště</t>
  </si>
  <si>
    <t>0,3*0,6*1,2*2</t>
  </si>
  <si>
    <t>drenáž</t>
  </si>
  <si>
    <t>0,5*0,5*6,15</t>
  </si>
  <si>
    <t>162351103</t>
  </si>
  <si>
    <t>Vodorovné přemístění do 500 m výkopku/sypaniny z horniny třídy těžitelnosti I, skupiny 1 až 3</t>
  </si>
  <si>
    <t>-1361331117</t>
  </si>
  <si>
    <t>Vodorovné přemístění výkopku nebo sypaniny po suchu na obvyklém dopravním prostředku, bez naložení výkopku, avšak se složením bez rozhrnutí z horniny třídy těžitelnosti I skupiny 1 až 3 na vzdálenost přes 50 do 500 m</t>
  </si>
  <si>
    <t>-1632248381</t>
  </si>
  <si>
    <t>za opěrnou zdí</t>
  </si>
  <si>
    <t>0,6*11</t>
  </si>
  <si>
    <t>181101132</t>
  </si>
  <si>
    <t>Úprava pozemku s rozpojením, přehrnutím, urovnáním a přehrnutím do 40 m zeminy tř 3</t>
  </si>
  <si>
    <t>-493552098</t>
  </si>
  <si>
    <t>Úprava pozemku s rozpojením a přehrnutím včetně urovnání v zemině tř. 3, s přemístěním na vzdálenost přes 20 do 40 m</t>
  </si>
  <si>
    <t xml:space="preserve">Poznámka k souboru cen:_x000D_
1. V cenách jsou započteny i náklady na urovnání povrchu pozemku s tolerancí +/- 100 mm._x000D_
2. Ceny lze použít i pro:_x000D_
a) zahrnutí úvozových cest a prohlubní na upravovaných pozemcích,_x000D_
b) zřízení zemních teras,_x000D_
c) srovnání mezí výšky přes 500 mm,_x000D_
d) sejmutí ornice z pozemku a její odhrnutí na dočasnou skládku nebo přihrnutí ornice z dočasné skládky na upravený pozemek s jejím rozprostřením._x000D_
3. Objem zeminy se určuje v m3 rostlého stavu._x000D_
</t>
  </si>
  <si>
    <t>369,809+4,832</t>
  </si>
  <si>
    <t>-6,6</t>
  </si>
  <si>
    <t>181351003</t>
  </si>
  <si>
    <t>Rozprostření ornice tl vrstvy do 200 mm pl do 100 m2 v rovině nebo ve svahu do 1:5 strojně</t>
  </si>
  <si>
    <t>1407178459</t>
  </si>
  <si>
    <t>Rozprostření a urovnání ornice v rovině nebo ve svahu sklonu do 1:5 strojně při souvislé ploše do 100 m2, tl. vrstvy do 200 mm</t>
  </si>
  <si>
    <t xml:space="preserve">Poznámka k souboru cen:_x000D_
1. V ceně jsou započteny i náklady na případné nutné přemístění hromad nebo dočasných skládek na místo spotřeby ze vzdálenosti do 50 m._x000D_
2. V ceně nejsou započteny náklady na získání ornice; tyto se oceňují cenami souboru cen 121 Sejmutí ornice._x000D_
</t>
  </si>
  <si>
    <t>10364101</t>
  </si>
  <si>
    <t>zemina pro terénní úpravy -  ornice</t>
  </si>
  <si>
    <t>-509823194</t>
  </si>
  <si>
    <t>53,560*0,15</t>
  </si>
  <si>
    <t>8,034*1,8 'Přepočtené koeficientem množství</t>
  </si>
  <si>
    <t>181411131</t>
  </si>
  <si>
    <t>Založení parkového trávníku výsevem plochy do 1000 m2 v rovině a ve svahu do 1:5</t>
  </si>
  <si>
    <t>-547404890</t>
  </si>
  <si>
    <t>Založení trávníku na půdě předem připravené plochy do 1000 m2 výsevem včetně utažení parkového v rovině nebo na svahu do 1:5</t>
  </si>
  <si>
    <t xml:space="preserve">Poznámka k souboru cen:_x000D_
1. V cenách jsou započteny i náklady na pokosení, naložení a odvoz odpadu do 20 km se složením._x000D_
2. V cenách -1161 až -1164 nejsou započteny i náklady na zatravňovací textilii._x000D_
3. V cenách nejsou započteny náklady na:_x000D_
a) přípravu půdy,_x000D_
b) travní semeno, tyto náklady se oceňují ve specifikaci,_x000D_
c) vypletí a zalévání; tyto práce se oceňují cenami části C02 souborů cen 185 80-42 Vypletí a 185 80-43 Zalití rostlin vodou,_x000D_
d) srovnání terénu, tyto práce se oceňují souborem cen 181 1.-..Plošná úprava terénu._x000D_
4. V cenách o sklonu svahu přes 1:1 jsou uvažovány podmínky pro svahy běžně schůdné; bez použití lezeckých technik. V případě použití lezeckých technik se tyto náklady oceňují individuálně._x000D_
</t>
  </si>
  <si>
    <t>00572410</t>
  </si>
  <si>
    <t>osivo směs travní parková</t>
  </si>
  <si>
    <t>240130779</t>
  </si>
  <si>
    <t>53,56*0,03 'Přepočtené koeficientem množství</t>
  </si>
  <si>
    <t>181951112</t>
  </si>
  <si>
    <t>Úprava pláně v hornině třídy těžitelnosti I, skupiny 1 až 3 se zhutněním strojně</t>
  </si>
  <si>
    <t>-1583604542</t>
  </si>
  <si>
    <t>Úprava pláně vyrovnáním výškových rozdílů strojně v hornině třídy těžitelnosti I, skupiny 1 až 3 se zhutněním</t>
  </si>
  <si>
    <t xml:space="preserve">Poznámka k souboru cen:_x000D_
1. Ceny jsou určeny pro urovnání všech nově zřizovaných ploch (v zářezech i na násypech) vodorovných nebo ve sklonu do 1:5 pod zpevnění ploch jakéhokoliv druhu, pod humusování, (ne však pro plochy zásypu rýh pro podzemní vedení), drnování apod. a dále, předepíše-li projekt urovnání pláně z jiného důvodu._x000D_
2. Ceny nelze použít pro urovnání lavic šířky do 3 m přerušujících svahy, pro urovnání dna silničních a železničních příkopů pro jakoukoliv šířku dna; toto urovnání se oceňuje cenami souboru cen 182 Svahování._x000D_
3. Urovnání ploch ve sklonu přes 1 : 5 se oceňuje cenami souboru cen 182 Svahování trvalých svahů do projektovaných profilů strojně._x000D_
4. Ceny se zhutněním jsou určeny pro jakoukoliv míru zhutnění._x000D_
</t>
  </si>
  <si>
    <t>182151111</t>
  </si>
  <si>
    <t>Svahování v zářezech v hornině třídy těžitelnosti I, skupiny 1 až 3 strojně</t>
  </si>
  <si>
    <t>210987098</t>
  </si>
  <si>
    <t>Svahování trvalých svahů do projektovaných profilů strojně s potřebným přemístěním výkopku při svahování v zářezech v hornině třídy těžitelnosti I, skupiny 1 až 3</t>
  </si>
  <si>
    <t xml:space="preserve">Poznámka k souboru cen:_x000D_
1. Ceny jsou určeny pro svahování všech nově zřizovaných ploch výkopů nebo násypů ve sklonu přes 1:5._x000D_
2. Úprava ploch vodorovných nebo ve sklonu do 1 : 5 se oceňuje cenami souboru cen 181 Úprava pláně vyrovnáním výškových rozdílů strojně._x000D_
</t>
  </si>
  <si>
    <t>2,4*(6+5)</t>
  </si>
  <si>
    <t>1,9*(5+7,5)</t>
  </si>
  <si>
    <t>14*1,5</t>
  </si>
  <si>
    <t>212750103</t>
  </si>
  <si>
    <t>Trativod z drenážních trubek PVC-U SN 4 perforace 360° včetně lože otevřený výkop DN 160 pro budovy plocha pro vtékání vody min. 80 cm2/m</t>
  </si>
  <si>
    <t>1136140515</t>
  </si>
  <si>
    <t>Trativody z drenážních a melioračních trubek pro budovy se zřízením štěrkového lože pod trubky a s jejich obsypem v otevřeném výkopu trubka tyčová PVC-U plocha pro vtékání vody min. 80 cm2/m SN 4 celoperforovaná 360° DN 160</t>
  </si>
  <si>
    <t xml:space="preserve">Poznámka k souboru cen:_x000D_
1. V cenách souboru cen jsou započteny náklady na:_x000D_
a) podsyp ze štěrkopísku tl. 100 mm,_x000D_
b) obsyp DN +150 mm nad potrubí a do stran._x000D_
2. V cenách souboru cen nejsou započteny náklady na:_x000D_
a) montáž a dodávku tvarovek, které se oceňují cenami souboru 877 ..-52.1 Montáž tvarovek na kanalizačním potrubí z trub z plastu, části A03 tohoto katalogu,_x000D_
b) opláštění potrubí geotextílií, které se oceňuje cenami souboru 211 97-11.. Zřízení opláštění výplně z geotextilie odvodňovacích žeber nebo trativodů v rýze nebo zářezu se stěnami katalogu 800-2 Zvláštní zakládání objektů, části A 01._x000D_
</t>
  </si>
  <si>
    <t>212751106</t>
  </si>
  <si>
    <t>Trativod z drenážních trubek flexibilních PVC-U SN 4 perforace 360° včetně lože otevřený výkop DN 160 pro meliorace</t>
  </si>
  <si>
    <t>2115327709</t>
  </si>
  <si>
    <t>Trativody z drenážních a melioračních trubek pro meliorace, dočasné nebo odlehčovací drenáže se zřízením štěrkového lože pod trubky a s jejich obsypem v otevřeném výkopu trubka flexibilní PVC-U SN 4 celoperforovaná 360° DN 160</t>
  </si>
  <si>
    <t xml:space="preserve">Poznámka k souboru cen:_x000D_
1. V cenách souboru cen jsou započteny náklady na:_x000D_
a) podsyp ze štěrkopísku tl. 100 mm,_x000D_
b) obsyp DN +150 mm nad potrubí a do stran._x000D_
2. V cenách souboru cen nejsou započteny náklady na:_x000D_
a) montáž a dodávku tvarovek, které se oceňují cenami souboru 877 ..-52.1 Montáž tvarovek na kanalizačním potrubí z trub z plastu, části A03,_x000D_
b) opláštění potrubí geotextílií, které se oceňuje cenami souboru 211 97-11.. Zřízení opláštění výplně z geotextilie odvodňovacích žeber nebo trativodů v rýze nebo zářezu se stěnami katalogu 800-2 Zvláštní zakládání objektů, části A 01._x000D_
</t>
  </si>
  <si>
    <t>271572211</t>
  </si>
  <si>
    <t>Podsyp pod základové konstrukce se zhutněním z netříděného štěrkopísku</t>
  </si>
  <si>
    <t>595224884</t>
  </si>
  <si>
    <t>Podsyp pod základové konstrukce se zhutněním a urovnáním povrchu ze štěrkopísku netříděného</t>
  </si>
  <si>
    <t xml:space="preserve">Poznámka k souboru cen:_x000D_
1. Ceny slouží pro ocenění násypů pod základové konstrukce tloušťky vrstvy do 300 mm._x000D_
2. Násypy s tloušťkou vrstvy přesahující 300 mm se ocení cenami souboru cen 213 31-…. Polštáře zhutněné pod základy v katalogu 800-2 Zvláštní zakládání objektů._x000D_
</t>
  </si>
  <si>
    <t>pod schodiště</t>
  </si>
  <si>
    <t>0,1*2,0*1,2</t>
  </si>
  <si>
    <t>274313811</t>
  </si>
  <si>
    <t>Základové pásy z betonu tř. C 25/30</t>
  </si>
  <si>
    <t>940567343</t>
  </si>
  <si>
    <t>Základy z betonu prostého pasy betonu kamenem neprokládaného tř. C 25/30</t>
  </si>
  <si>
    <t>základ opěrné zdi - C25/30 XC1</t>
  </si>
  <si>
    <t>274321411</t>
  </si>
  <si>
    <t>Základové pasy ze ŽB bez zvýšených nároků na prostředí tř. C 20/25</t>
  </si>
  <si>
    <t>1729767036</t>
  </si>
  <si>
    <t>Základy z betonu železového (bez výztuže) pasy z betonu bez zvláštních nároků na prostředí tř. C 20/25</t>
  </si>
  <si>
    <t>zákl.pasy schodiště - C20/25 XF4</t>
  </si>
  <si>
    <t>279113154</t>
  </si>
  <si>
    <t>Základová zeď tl do 300 mm z tvárnic ztraceného bednění včetně výplně z betonu tř. C 25/30</t>
  </si>
  <si>
    <t>-1461010307</t>
  </si>
  <si>
    <t>Základové zdi z tvárnic ztraceného bednění včetně výplně z betonu bez zvláštních nároků na vliv prostředí třídy C 25/30, tloušťky zdiva přes 250 do 300 mm</t>
  </si>
  <si>
    <t xml:space="preserve">Poznámka k souboru cen:_x000D_
1. V cenách jsou započteny i náklady na dodání a uložení betonu._x000D_
2. V cenách nejsou započteny náklady na dodání a uložení betonářské výztuže; tyto se oceňují cenami souboru cen 279 36- . . Výztuž základových zdí nosných._x000D_
3. Množství jednotek se určuje v m2 plochy zdiva._x000D_
</t>
  </si>
  <si>
    <t>1,2*(8,5+2,5)</t>
  </si>
  <si>
    <t>279361821</t>
  </si>
  <si>
    <t>Výztuž základových zdí nosných betonářskou ocelí 10 505</t>
  </si>
  <si>
    <t>-1347112851</t>
  </si>
  <si>
    <t>Výztuž základových zdí nosných svislých nebo odkloněných od svislice, rovinných nebo oblých, deskových nebo žebrových, včetně výztuže jejich žeber z betonářské oceli 10 505 (R) nebo BSt 500</t>
  </si>
  <si>
    <t>4xJ12 v každé tvarovce svisle</t>
  </si>
  <si>
    <t>2x J10 do každé spáry</t>
  </si>
  <si>
    <t>0,888*4*2*1,6*1,1*(8,5+2,5)/1000</t>
  </si>
  <si>
    <t>0,617*2*4*(8,5+2,5)/1000*1,1</t>
  </si>
  <si>
    <t>348272515</t>
  </si>
  <si>
    <t>Plotová stříška pro zeď tl 295 mm z tvarovek hladkých nebo štípaných přírodních</t>
  </si>
  <si>
    <t>-307874493</t>
  </si>
  <si>
    <t>Ploty z tvárnic betonových plotová stříška lepená mrazuvzdorným lepidlem z tvarovek hladkých nebo štípaných, sedlového tvaru přírodních, tloušťka zdiva 295 mm</t>
  </si>
  <si>
    <t xml:space="preserve">Poznámka k souboru cen:_x000D_
1. Množství jednotek se u:_x000D_
a) plotových zdí určuje v m2 plochy zdiva,_x000D_
b) příplatku za vyztužení sloupku průběžných plotových zdí určuje v m2 plochy zdiva,_x000D_
c) ztužujících věnců průběžných plotových zdí určuje v m délky zdiva,_x000D_
d) plotové stříšky určuje v m délky zdiva,_x000D_
e) plotových sloupků určuje v m výšky jednotlivých sloupků,_x000D_
f) sloupových hlavic určuje v kusech jednotlivých sloupů,_x000D_
g) kovových doplňků plotového zdiva určuje v kusech jednotlivých dílů._x000D_
2. Položky -229. jsou určeny pro ocenění ztužujících sloupků u průběžných plotových zdí, jedná se o tzv. ztracené sloupky._x000D_
3. Položky -23.. jsou určeny pro ocenění ztužujících věnců u průběžných plotových zdí výšky přes 2 m._x000D_
</t>
  </si>
  <si>
    <t>2,5+8,5</t>
  </si>
  <si>
    <t>1755660417</t>
  </si>
  <si>
    <t>C 20/25 XF4</t>
  </si>
  <si>
    <t>0,12*2,0*1,2</t>
  </si>
  <si>
    <t>0,31*0,16/2*1,2*4+0,03*1,2*1,5</t>
  </si>
  <si>
    <t>430362021</t>
  </si>
  <si>
    <t>Výztuž schodišťové konstrukce a rampy svařovanými sítěmi Kari</t>
  </si>
  <si>
    <t>-1632125171</t>
  </si>
  <si>
    <t>Výztuž schodišťových konstrukcí a ramp stupňů, schodnic, ramen, podest s nosníky ze svařovaných sítí z drátů typu KARI</t>
  </si>
  <si>
    <t>2x KARI 100/100/8</t>
  </si>
  <si>
    <t>2*2,0*1,2*7,9*1,15/1000</t>
  </si>
  <si>
    <t>-216072157</t>
  </si>
  <si>
    <t>0,2*(2*2+1,2*2)</t>
  </si>
  <si>
    <t>434121425</t>
  </si>
  <si>
    <t>Osazení ŽB schodišťových stupňů broušených nebo leštěných na desku</t>
  </si>
  <si>
    <t>-1080833130</t>
  </si>
  <si>
    <t>Osazování schodišťových stupňů železobetonových s vyspárováním styčných spár, s provizorním dřevěným zábradlím a dočasným zakrytím stupnic prkny na desku, stupňů broušených nebo leštěných</t>
  </si>
  <si>
    <t xml:space="preserve">Poznámka k souboru cen:_x000D_
1. U cen -1441, -1442, -1451, -1452 je započtena podpěrná konstrukce visuté části stupňů._x000D_
2. Množství měrných jednotek se určuje v m délky stupňů včetně uložení._x000D_
3. Dodávka stupňů se oceňuje ve specifikaci._x000D_
</t>
  </si>
  <si>
    <t>1,2*3</t>
  </si>
  <si>
    <t>59373004</t>
  </si>
  <si>
    <t>prvek betonový vibrovlisovaný š 320 v 160 dl 300mm</t>
  </si>
  <si>
    <t>-1797365268</t>
  </si>
  <si>
    <t>3,6*3,33 'Přepočtené koeficientem množství</t>
  </si>
  <si>
    <t>59373004R</t>
  </si>
  <si>
    <t>prvek betonový vibrovlisovaný š 320 v 160 dl 300mm - ukončovací</t>
  </si>
  <si>
    <t>305705004</t>
  </si>
  <si>
    <t>1,2*3,33 'Přepočtené koeficientem množství</t>
  </si>
  <si>
    <t>434351141</t>
  </si>
  <si>
    <t>Zřízení bednění stupňů přímočarých schodišť</t>
  </si>
  <si>
    <t>-497808610</t>
  </si>
  <si>
    <t>Bednění stupňů betonovaných na podstupňové desce nebo na terénu půdorysně přímočarých zřízení</t>
  </si>
  <si>
    <t xml:space="preserve">Poznámka k souboru cen:_x000D_
1. Množství měrných jednotek bednění stupňů se určuje v m2 plochy stupnic a podstupnic._x000D_
</t>
  </si>
  <si>
    <t>(1,2+0,3*2)*4</t>
  </si>
  <si>
    <t>434351142</t>
  </si>
  <si>
    <t>Odstranění bednění stupňů přímočarých schodišť</t>
  </si>
  <si>
    <t>1306435133</t>
  </si>
  <si>
    <t>Bednění stupňů betonovaných na podstupňové desce nebo na terénu půdorysně přímočarých odstranění</t>
  </si>
  <si>
    <t>Komunikace pozemní</t>
  </si>
  <si>
    <t>561121112</t>
  </si>
  <si>
    <t>Podklad z mechanicky zpevněné zeminy MZ tl 200 mm</t>
  </si>
  <si>
    <t>327405135</t>
  </si>
  <si>
    <t>Zřízení podkladu nebo ochranné vrstvy vozovky z mechanicky zpevněné zeminy MZ bez přidání pojiva nebo vylepšovacího materiálu, s rozprostřením, vlhčením, promísením a zhutněním, tloušťka po zhutnění 200 mm</t>
  </si>
  <si>
    <t xml:space="preserve">Poznámka k souboru cen:_x000D_
1. Ceny lze použít i v případě, že se zrnitost zeminy zlepší nakupovaným materiálem, který se oceňuje ve specifikaci. Pro přesun hmot se v tomto případě uvažuje hmotnost materiálu ve specifikaci._x000D_
2. V cenách nejsou započteny náklady na opatření zeminy a její přemístění k místu zabudování, které se oceňují cenami katalogu 800-1 Zemní práce._x000D_
3. V cenách nejsou započteny náklady na případné zatravnění, které se oceňují cenami části A02 katalogu 823-1 Plochy a úprava území._x000D_
</t>
  </si>
  <si>
    <t>564851111</t>
  </si>
  <si>
    <t>Podklad ze štěrkodrtě ŠD tl 150 mm</t>
  </si>
  <si>
    <t>-1080614091</t>
  </si>
  <si>
    <t>Podklad ze štěrkodrti ŠD s rozprostřením a zhutněním, po zhutnění tl. 150 mm</t>
  </si>
  <si>
    <t>podesta venk.schodiště</t>
  </si>
  <si>
    <t>1,6*1,2</t>
  </si>
  <si>
    <t>567132111</t>
  </si>
  <si>
    <t>Podklad ze směsi stmelené cementem SC C 8/10 (KSC I) tl 160 mm</t>
  </si>
  <si>
    <t>409987659</t>
  </si>
  <si>
    <t>Podklad ze směsi stmelené cementem SC bez dilatačních spár, s rozprostřením a zhutněním SC C 8/10 (KSC I), po zhutnění tl. 160 mm</t>
  </si>
  <si>
    <t xml:space="preserve">Poznámka k souboru cen:_x000D_
1. V cenách jsou započteny i náklady na ošetření povrchu podkladu vodou._x000D_
2. V cenách 567 1.-4 jsou započteny i náklady postřik proti odpařování vody._x000D_
3. V cenách nejsou započteny náklady na:_x000D_
a) příp. postřik, který se oceňuje cenou 919 74-8111 Postřik popř. zdrsnění povrchu cementobetonového krytu nebo podkladu ochrannou emulzí,_x000D_
b) zřízení dilatačních spár a jejich vyplnění; tyto práce se oceňují cenami souborů cen 919 11-1 Řezání dilatačních spár, 919 12-. Těsnění dilatačních spár a 919 13 Vyztužení dilatačních spár._x000D_
</t>
  </si>
  <si>
    <t>596211110</t>
  </si>
  <si>
    <t>Kladení zámkové dlažby komunikací pro pěší tl 60 mm skupiny A pl do 50 m2</t>
  </si>
  <si>
    <t>585832463</t>
  </si>
  <si>
    <t>Kladení dlažby z betonových zámkových dlaždic komunikací pro pěší s ložem z kameniva těženého nebo drceného tl. do 40 mm, s vyplněním spár s dvojitým hutněním, vibrováním a se smetením přebytečného materiálu na krajnici tl. 60 mm skupiny A, pro plochy do 50 m2</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</si>
  <si>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apod.)._x000D_
2. V cenách jsou započteny i náklady na dodání hmot pro lože a na dodání materiálu na výplň spár._x000D_
3. V cenách nejsou započteny náklady na dodání zámkové dlažby, které se oceňuje ve specifikaci; ztratné lze dohodnout u plochy_x000D_
a) do 100 m2 ve výši 3 %,_x000D_
b) přes 100 do 300 m2 ve výši 2 %,_x000D_
c) přes 300 m2 ve výši 1 %._x000D_
4. Část lože přesahující tloušťku 40 mm se oceňuje cenami souboru cen 451 . . -9 . Příplatek za každých dalších 10 mm tloušťky podkladu nebo lože._x000D_
</t>
  </si>
  <si>
    <t>59245018</t>
  </si>
  <si>
    <t>dlažba tvar obdélník betonová 200x100x60mm přírodní</t>
  </si>
  <si>
    <t>228698652</t>
  </si>
  <si>
    <t>1,92*1,1 'Přepočtené koeficientem množství</t>
  </si>
  <si>
    <t>596212213</t>
  </si>
  <si>
    <t>Kladení zámkové dlažby pozemních komunikací tl 80 mm skupiny A pl přes 300 m2</t>
  </si>
  <si>
    <t>-1947466737</t>
  </si>
  <si>
    <t>Kladení dlažby z betonových zámkových dlaždic pozemních komunikací s ložem z kameniva těženého nebo drceného tl. do 50 mm, s vyplněním spár, s dvojitým hutněním vibrováním a se smetením přebytečného materiálu na krajnici tl. 80 mm skupiny A, pro plochy přes 300 m2</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</si>
  <si>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apod.)._x000D_
2. V cenách jsou započteny i náklady na dodání hmot pro lože a na dodání materiálu na výplň spár._x000D_
3. V cenách nejsou započteny náklady na dodání zámkové dlažby, které se oceňuje ve specifikaci; ztratné lze dohodnout u plochy_x000D_
a) do 100 m2 ve výši 3 %,_x000D_
b) přes 100 do 300 m2 ve výši 2 %,_x000D_
c) přes 300 m2 ve výši 1 %._x000D_
4. Část lože přesahující tloušťku 50 mm se oceňuje cenami souboru cen 451 ..-9 Příplatek za každých dalších 10 mm tloušťky podkladu nebo lože._x000D_
</t>
  </si>
  <si>
    <t>59245020</t>
  </si>
  <si>
    <t>dlažba tvar obdélník betonová 200x100x80mm přírodní</t>
  </si>
  <si>
    <t>945518518</t>
  </si>
  <si>
    <t>366,85*1,05 'Přepočtené koeficientem množství</t>
  </si>
  <si>
    <t>622131121</t>
  </si>
  <si>
    <t>Penetrační nátěr vnějších stěn nanášený ručně</t>
  </si>
  <si>
    <t>562754324</t>
  </si>
  <si>
    <t>Podkladní a spojovací vrstva vnějších omítaných ploch penetrace nanášená ručně stěn</t>
  </si>
  <si>
    <t>622142001</t>
  </si>
  <si>
    <t>Potažení vnějších stěn sklovláknitým pletivem vtlačeným do tenkovrstvé hmoty</t>
  </si>
  <si>
    <t>281697871</t>
  </si>
  <si>
    <t>Potažení vnějších ploch pletivem v ploše nebo pruzích, na plném podkladu sklovláknitým vtlačením do tmelu stěn</t>
  </si>
  <si>
    <t xml:space="preserve">Poznámka k souboru cen:_x000D_
1. V cenách -2001 jsou započteny i náklady na tmel._x000D_
</t>
  </si>
  <si>
    <t>622531001</t>
  </si>
  <si>
    <t>Tenkovrstvá silikonová zrnitá omítka tl. 1,0 mm včetně penetrace vnějších stěn</t>
  </si>
  <si>
    <t>434337062</t>
  </si>
  <si>
    <t>Omítka tenkovrstvá silikonová vnějších ploch probarvená, včetně penetrace podkladu zrnitá, tloušťky 1,0 mm stěn</t>
  </si>
  <si>
    <t>637121113</t>
  </si>
  <si>
    <t>Okapový chodník z kačírku tl 200 mm s udusáním</t>
  </si>
  <si>
    <t>662724359</t>
  </si>
  <si>
    <t>Okapový chodník z kameniva s udusáním a urovnáním povrchu z kačírku tl. 200 mm</t>
  </si>
  <si>
    <t>914431112</t>
  </si>
  <si>
    <t>Montáž dopravního zrcadla o velikosti do 1 m2 na sloupek nebo konzolu</t>
  </si>
  <si>
    <t>369788184</t>
  </si>
  <si>
    <t>Montáž dopravního zrcadla na sloupky nebo konzoly velikosti do 1 m2</t>
  </si>
  <si>
    <t xml:space="preserve">Poznámka k souboru cen:_x000D_
1. V ceně jsou započteny i náklady na montáž zrcadla včetně upevňovacího materiálu na předem připravenou nosnou konstrukci._x000D_
2. V ceně nejsou započteny náklady na:_x000D_
a) dodání zrcadla, tyto se oceňují ve specifikaci,_x000D_
b) na montáž a dodávku sloupků nebo konzol, tyto se oceňují cenami souboru cen 914 51 Montáž sloupku a 914 53 Montáž konzol a nástavců,_x000D_
c) ochranné nátěry sloupku, zrcadlové části a zrcadla, tyto se oceňují příslušnými cenami katalogu 800-783 Nátěry._x000D_
</t>
  </si>
  <si>
    <t>40445200</t>
  </si>
  <si>
    <t>zrcadlo dopravní kruhové D 600mm</t>
  </si>
  <si>
    <t>-1036911401</t>
  </si>
  <si>
    <t>914511111</t>
  </si>
  <si>
    <t>Montáž sloupku dopravních značek délky do 3,5 m s betonovým základem</t>
  </si>
  <si>
    <t>-929269383</t>
  </si>
  <si>
    <t>Montáž sloupku dopravních značek délky do 3,5 m do betonového základu</t>
  </si>
  <si>
    <t xml:space="preserve">Poznámka k souboru cen:_x000D_
1. V cenách jsou započteny i náklady na:_x000D_
a) vykopání jamek s odhozem výkopku na vzdálenost do 3 m,_x000D_
b) osazení sloupku včetně montáže a dodávky plastového víčka,_x000D_
2. V cenách -1111 jsou započteny i náklady na betonový základ._x000D_
3. V cenách -1112 jsou započteny i náklady na hliníkovou patku s betonovým základem._x000D_
4. V cenách nejsou započteny náklady na:_x000D_
a) dodání sloupku, tyto se oceňují ve specifikaci_x000D_
b) naložení a odklizení výkopku, tyto se oceňují cenami části A01 katalogu 800-1 Zemní práce._x000D_
</t>
  </si>
  <si>
    <t>40445225</t>
  </si>
  <si>
    <t>sloupek pro dopravní značku Zn D 60mm v 3,5m</t>
  </si>
  <si>
    <t>-2075144830</t>
  </si>
  <si>
    <t>40445253</t>
  </si>
  <si>
    <t>víčko plastové na sloupek D 60mm</t>
  </si>
  <si>
    <t>213814443</t>
  </si>
  <si>
    <t>40445256</t>
  </si>
  <si>
    <t>svorka upínací na sloupek dopravní značky D 60mm</t>
  </si>
  <si>
    <t>-1941847457</t>
  </si>
  <si>
    <t>916131213</t>
  </si>
  <si>
    <t>Osazení silničního obrubníku betonového stojatého s boční opěrou do lože z betonu prostého</t>
  </si>
  <si>
    <t>-560953447</t>
  </si>
  <si>
    <t>Osazení silničního obrubníku betonového se zřízením lože, s vyplněním a zatřením spár cementovou maltou stojatého s boční opěrou z betonu prostého, do lože z betonu prostého</t>
  </si>
  <si>
    <t xml:space="preserve">Poznámka k souboru cen:_x000D_
1. V cenách silničních obrubníků ležatých i stojatých jsou započteny:_x000D_
a) pro osazení do lože z kameniva těženého i náklady na dodání hmot pro lože tl. 80 až 100 mm,_x000D_
b) pro osazení do lože z betonu prostého i náklady na dodání hmot pro lože tl. 80 až 100 mm; v cenách -1113 a -1213 též náklady na zřízení bočních opěr._x000D_
2. Část lože z betonu prostého přesahující tl. 100 mm se oceňuje cenou 916 99-1121 Lože pod obrubníky, krajníky nebo obruby z dlažebních kostek._x000D_
3. V cenách nejsou započteny náklady na dodání obrubníků, tyto se oceňují ve specifikaci._x000D_
</t>
  </si>
  <si>
    <t>77,53</t>
  </si>
  <si>
    <t>59217031</t>
  </si>
  <si>
    <t>obrubník betonový silniční 1000x150x250mm</t>
  </si>
  <si>
    <t>-1395582171</t>
  </si>
  <si>
    <t>77,53*1,05 'Přepočtené koeficientem množství</t>
  </si>
  <si>
    <t>916231213</t>
  </si>
  <si>
    <t>Osazení chodníkového obrubníku betonového stojatého s boční opěrou do lože z betonu prostého</t>
  </si>
  <si>
    <t>-2080019923</t>
  </si>
  <si>
    <t>Osazení chodníkového obrubníku betonového se zřízením lože, s vyplněním a zatřením spár cementovou maltou stojatého s boční opěrou z betonu prostého, do lože z betonu prostého</t>
  </si>
  <si>
    <t xml:space="preserve">Poznámka k souboru cen:_x000D_
1. V cenách chodníkových obrubníků ležatých i stojatých jsou započteny pro osazení_x000D_
a) do lože z kameniva těženého i náklady na dodání hmot pro lože tl. 80 až 100 mm,_x000D_
b) do lože z betonu prostého i náklady na dodání hmot pro lože tl. 80 až 100 mm; v cenách -1113 a -1213 též náklady na zřízení bočních opěr._x000D_
2. Část lože z betonu prostého přesahující tl. 100 mm se oceňuje cenou 916 99-1121 Lože pod obrubníky, krajníky nebo obruby z dlažebních kostek._x000D_
3. V cenách nejsou započteny náklady na dodání obrubníků, tyto se oceňují ve specifikaci._x000D_
4. Měrná jednotka u příplatků je m délky obrubníku._x000D_
</t>
  </si>
  <si>
    <t>59217016</t>
  </si>
  <si>
    <t>obrubník betonový chodníkový 1000x80x250mm</t>
  </si>
  <si>
    <t>-686928602</t>
  </si>
  <si>
    <t>34*1,05 'Přepočtené koeficientem množství</t>
  </si>
  <si>
    <t>916991121</t>
  </si>
  <si>
    <t>Lože pod obrubníky, krajníky nebo obruby z dlažebních kostek z betonu prostého</t>
  </si>
  <si>
    <t>1057022417</t>
  </si>
  <si>
    <t>Lože pod obrubníky, krajníky nebo obruby z dlažebních kostek z betonu prostého</t>
  </si>
  <si>
    <t>77,53*0,06+34*0,05</t>
  </si>
  <si>
    <t>935112111</t>
  </si>
  <si>
    <t>Osazení příkopového žlabu do betonu tl 100 mm z betonových tvárnic š 500 mm</t>
  </si>
  <si>
    <t>977615587</t>
  </si>
  <si>
    <t>Osazení betonového příkopového žlabu s vyplněním a zatřením spár cementovou maltou s ložem tl. 100 mm z betonu prostého z betonových příkopových tvárnic šířky do 500 mm</t>
  </si>
  <si>
    <t>8,5+2,5</t>
  </si>
  <si>
    <t>59227724</t>
  </si>
  <si>
    <t>žlab dvouvrstvý vibrolisovaný pro povrchové odvodnění betonový 70/100x280x210mm</t>
  </si>
  <si>
    <t>651717691</t>
  </si>
  <si>
    <t>11,000/0,28</t>
  </si>
  <si>
    <t>39,286*1,1 'Přepočtené koeficientem množství</t>
  </si>
  <si>
    <t>-475818082</t>
  </si>
  <si>
    <t>11*0,3</t>
  </si>
  <si>
    <t>966073813</t>
  </si>
  <si>
    <t>Rozebrání vrat a vrátek k oplocení plochy do 20 m2</t>
  </si>
  <si>
    <t>1590774128</t>
  </si>
  <si>
    <t>Rozebrání vrat a vrátek k oplocení plochy jednotlivě přes 10 do 20 m2</t>
  </si>
  <si>
    <t xml:space="preserve">Poznámka k souboru cen:_x000D_
1. V cenách jsou započteny i náklady na odklizení materiálu na vzdálenost do 20 m nebo naložení na dopravní prostředek._x000D_
</t>
  </si>
  <si>
    <t>979054451</t>
  </si>
  <si>
    <t>Očištění vybouraných zámkových dlaždic s původním spárováním z kameniva těženého</t>
  </si>
  <si>
    <t>1947955352</t>
  </si>
  <si>
    <t>Očištění vybouraných prvků komunikací od spojovacího materiálu s odklizením a uložením očištěných hmot a spojovacího materiálu na skládku na vzdálenost do 10 m zámkových dlaždic s vyplněním spár kamenivem</t>
  </si>
  <si>
    <t xml:space="preserve">Poznámka k souboru cen:_x000D_
1. Ceny 05-4441 a 05-4442 jsou určeny jen pro očištění vybouraných dlaždic, desek nebo tvarovek uložených do lože ze sypkého materiálu bez pojiva._x000D_
2. Přemístění vybouraných obrubníků, krajníků, desek nebo dílců na vzdálenost přes 10 m se oceňuje cenami souboru cen 997 22-1 Vodorovná doprava vybouraných hmot._x000D_
</t>
  </si>
  <si>
    <t>B</t>
  </si>
  <si>
    <t>D+M vjezdová brána posuvná dl. 7,0m včetně základů a zemních prací</t>
  </si>
  <si>
    <t>89175615</t>
  </si>
  <si>
    <t>997221561</t>
  </si>
  <si>
    <t>Vodorovná doprava suti z kusových materiálů do 1 km</t>
  </si>
  <si>
    <t>-1630212322</t>
  </si>
  <si>
    <t>Vodorovná doprava suti bez naložení, ale se složením a s hrubým urovnáním z kusových materiálů, na vzdálenost do 1 km</t>
  </si>
  <si>
    <t xml:space="preserve">Poznámka k souboru cen:_x000D_
1. Ceny nelze použít pro vodorovnou dopravu suti po železnici, po vodě nebo neobvyklými dopravními prostředky._x000D_
2. Je-li na dopravní dráze pro vodorovnou dopravu suti překážka, pro kterou je nutno suť překládat z jednoho dopravního prostředku na druhý, oceňuje se tato doprava v každém úseku samostatně._x000D_
3. Ceny 997 22-155 jsou určeny pro sypký materiál, např. kamenivo a hmoty kamenitého charakteru stmelené vápnem, cementem nebo živicí._x000D_
4. Ceny 997 22-156 jsou určeny pro drobný kusový materiál (dlažební kostky, lomový kámen)._x000D_
</t>
  </si>
  <si>
    <t>vybpuraný materiál na deponii obce</t>
  </si>
  <si>
    <t>33,905</t>
  </si>
  <si>
    <t>997221569</t>
  </si>
  <si>
    <t>Příplatek ZKD 1 km u vodorovné dopravy suti z kusových materiálů</t>
  </si>
  <si>
    <t>1362607139</t>
  </si>
  <si>
    <t>Vodorovná doprava suti bez naložení, ale se složením a s hrubým urovnáním Příplatek k ceně za každý další i započatý 1 km přes 1 km</t>
  </si>
  <si>
    <t>33,905*2 'Přepočtené koeficientem množství</t>
  </si>
  <si>
    <t>997221611</t>
  </si>
  <si>
    <t>Nakládání suti na dopravní prostředky pro vodorovnou dopravu</t>
  </si>
  <si>
    <t>-464511054</t>
  </si>
  <si>
    <t>Nakládání na dopravní prostředky pro vodorovnou dopravu suti</t>
  </si>
  <si>
    <t xml:space="preserve">Poznámka k souboru cen:_x000D_
1. Ceny lze použít i pro překládání při lomené dopravě._x000D_
2. Ceny nelze použít při dopravě po železnici, po vodě nebo neobvyklými dopravními prostředky._x000D_
</t>
  </si>
  <si>
    <t>998223011</t>
  </si>
  <si>
    <t>Přesun hmot pro pozemní komunikace s krytem dlážděným</t>
  </si>
  <si>
    <t>-91870903</t>
  </si>
  <si>
    <t>Přesun hmot pro pozemní komunikace s krytem dlážděným dopravní vzdálenost do 200 m jakékoliv délky objektu</t>
  </si>
  <si>
    <t>VRN - VRN</t>
  </si>
  <si>
    <t>VRN - Vedlejší rozpočtové náklady</t>
  </si>
  <si>
    <t xml:space="preserve">    VRN1 - Průzkumné, geodetické a projektové práce</t>
  </si>
  <si>
    <t xml:space="preserve">    VRN3 - Zařízení staveniště</t>
  </si>
  <si>
    <t xml:space="preserve">    VRN4 - Inženýrská činnost</t>
  </si>
  <si>
    <t>Vedlejší rozpočtové náklady</t>
  </si>
  <si>
    <t>VRN1</t>
  </si>
  <si>
    <t>Průzkumné, geodetické a projektové práce</t>
  </si>
  <si>
    <t>012002000</t>
  </si>
  <si>
    <t>Geodetické práce</t>
  </si>
  <si>
    <t>1024</t>
  </si>
  <si>
    <t>100187803</t>
  </si>
  <si>
    <t xml:space="preserve">Poznámka k souboru cen:_x000D_
1. Více informací o volbě, obsahu a způsobu ocenění jednotlivých titulů viz příslušné Přílohy 01 až 09._x000D_
</t>
  </si>
  <si>
    <t>013254000</t>
  </si>
  <si>
    <t>Dokumentace skutečného provedení stavby</t>
  </si>
  <si>
    <t>89895434</t>
  </si>
  <si>
    <t xml:space="preserve">Poznámka k souboru cen:_x000D_
1. Více informací o volbě, obsahu a způsobu ocenění jednotlivých titulů viz Příloha 01 Průzkumné, geodetické a projektové práce._x000D_
</t>
  </si>
  <si>
    <t>VRN3</t>
  </si>
  <si>
    <t>Zařízení staveniště</t>
  </si>
  <si>
    <t>030001000</t>
  </si>
  <si>
    <t>1653994689</t>
  </si>
  <si>
    <t>VRN4</t>
  </si>
  <si>
    <t>Inženýrská činnost</t>
  </si>
  <si>
    <t>043154000</t>
  </si>
  <si>
    <t>Zkoušky hutnicí</t>
  </si>
  <si>
    <t>-1346439680</t>
  </si>
  <si>
    <t xml:space="preserve">Poznámka k souboru cen:_x000D_
1. Více informací o volbě, obsahu a způsobu ocenění jednotlivých titulů viz Příloha 04 Inženýrská činnost._x000D_
</t>
  </si>
  <si>
    <t>SO 01 - Technicko hospodářské centrum</t>
  </si>
  <si>
    <t>D.1.2-ELEKTROINSTALACE-VENKOVNÍ ČÁST</t>
  </si>
  <si>
    <t xml:space="preserve">1. D O D Á V K A   Z A Ř Í Z E N Í </t>
  </si>
  <si>
    <t>1.1    R O Z V A D Ě Č E</t>
  </si>
  <si>
    <t xml:space="preserve">P O P I S   P O L O Ž K Y </t>
  </si>
  <si>
    <t>ks(m)</t>
  </si>
  <si>
    <t>Kč/ks(m)</t>
  </si>
  <si>
    <t>Kč</t>
  </si>
  <si>
    <t>rozvaděč  RE</t>
  </si>
  <si>
    <t xml:space="preserve">ROZVADĚČE CELKEM                                                                                               </t>
  </si>
  <si>
    <t>ROZPIS VÝZBROJE ROZVADĚČE RE</t>
  </si>
  <si>
    <t>ČP</t>
  </si>
  <si>
    <t xml:space="preserve">ER212/NK vč.základu (DCK HOLOUBKOV) </t>
  </si>
  <si>
    <t>jistič 3f/25A/B/10kA</t>
  </si>
  <si>
    <t>el.měr.hodiny-dodávka rozvodných závodů</t>
  </si>
  <si>
    <t>pojistka nožová 40AgG(do PPS)</t>
  </si>
  <si>
    <t xml:space="preserve">M A T E R I Á L   R O Z V A D Ě Č E  </t>
  </si>
  <si>
    <t>P O D R U Ž N Ý   M A T E R I Á L   R O Z V A D Ě Č E  15 %</t>
  </si>
  <si>
    <t>V Ý R O B A   R O Z V A D Ě Č E  20 %</t>
  </si>
  <si>
    <t xml:space="preserve">C E L K E M   R O Z V A D Ě Č  </t>
  </si>
  <si>
    <t>2. M A T E R I Á L</t>
  </si>
  <si>
    <t>2.1 KABELY,VODIČE</t>
  </si>
  <si>
    <t>CYKY 4Bx16</t>
  </si>
  <si>
    <t>CYKY 4Bx10</t>
  </si>
  <si>
    <t>CYKY 5Cx1,5</t>
  </si>
  <si>
    <t>CYKY 5Cx2,5</t>
  </si>
  <si>
    <t>CYKY 3Cx2,5</t>
  </si>
  <si>
    <t xml:space="preserve">C E L K E M   </t>
  </si>
  <si>
    <t>2.2 ZEMNĚNÍ</t>
  </si>
  <si>
    <t>FeZn 30/4</t>
  </si>
  <si>
    <t>2.3 REZERVA</t>
  </si>
  <si>
    <t>PVC CHR.PR.80mm+CY2,5</t>
  </si>
  <si>
    <t>ocel.trubka na sloupu vč.uchycení</t>
  </si>
  <si>
    <t>ZEMNÍ PRÁCE</t>
  </si>
  <si>
    <t>výkopek 95/35 cm</t>
  </si>
  <si>
    <t>zákrytová deska</t>
  </si>
  <si>
    <t>písek kopaný,m3</t>
  </si>
  <si>
    <t>beton, m3</t>
  </si>
  <si>
    <t>PVC chr.pr.110mm</t>
  </si>
  <si>
    <t>výstražná fólie</t>
  </si>
  <si>
    <t>skládkovné,odvoz zeminy (t)</t>
  </si>
  <si>
    <t>řezání v asfaltu,opětovné asfaltování m2</t>
  </si>
  <si>
    <t>3.REKAPITULACE</t>
  </si>
  <si>
    <t>MATERIÁL CELKEM</t>
  </si>
  <si>
    <t>MONTÁŽ</t>
  </si>
  <si>
    <t xml:space="preserve">DOPRAVA </t>
  </si>
  <si>
    <t>C E L K E M   B E Z   D P H</t>
  </si>
  <si>
    <t>Pozn.: Výše uvedený materiál byl vypracován pro orientační stanovení nákladů.</t>
  </si>
  <si>
    <t xml:space="preserve">Přesný soupis materiálu bude proveden dodavatelem elektroinstalace. </t>
  </si>
  <si>
    <t>V rozpočtu není zahrnut připojovací poplatek 500Kč/A.</t>
  </si>
  <si>
    <t>D.1.2-ELEKTROINSTALACE</t>
  </si>
  <si>
    <t>rozvaděč HR</t>
  </si>
  <si>
    <t>ROZPIS ROZVADĚČE HR</t>
  </si>
  <si>
    <t>nastěnná oceloplechová  rozvodnice 96MOD,IP43/20 571x791x150</t>
  </si>
  <si>
    <t>vypínač 40A/3f/B</t>
  </si>
  <si>
    <t xml:space="preserve">I+II.stupeň přep.ochrany </t>
  </si>
  <si>
    <t>proudový chránič 40A/4/30mA</t>
  </si>
  <si>
    <t>chránič s nadproud.ochranou 10A/C/30mA/6kA</t>
  </si>
  <si>
    <t>chránič s nadproud.ochranou 16A/B/30mA/6kA</t>
  </si>
  <si>
    <t>jistič 6A/1f/B/6kA</t>
  </si>
  <si>
    <t>jistič 10A/1f/C/6kA</t>
  </si>
  <si>
    <t>jistič 16A/1f/B/6kA</t>
  </si>
  <si>
    <t>jistič 16A/3+N/B/6kA s vypínatelným N pólem 3+N</t>
  </si>
  <si>
    <t>vypínač SA na DIN lištu 16A</t>
  </si>
  <si>
    <t>přepínač 0-1-aut na DIN lištu 16A</t>
  </si>
  <si>
    <t>soumrakový spínač vč.čidla</t>
  </si>
  <si>
    <t>spínací hodiny 1 kanálové ,digitální</t>
  </si>
  <si>
    <t>stykač 25A,1x spínací kontakt</t>
  </si>
  <si>
    <t>propojovací lišta fázová 3f</t>
  </si>
  <si>
    <t>svorkovnice PEN,PE,N</t>
  </si>
  <si>
    <t xml:space="preserve">1.2    S V Í T I D L A </t>
  </si>
  <si>
    <t>SVÍTIDLA VČETNĚ ZDROJŮ</t>
  </si>
  <si>
    <t>A-MODUS VL1X_M 1x38W,4800lm,400K</t>
  </si>
  <si>
    <t>B-MODUS PL2500M1N 1x20W,2700lm,4000K</t>
  </si>
  <si>
    <t>C-MODUS UL5000V15/ND 38W,5000lm,5000K+VÝLOŽNÍK</t>
  </si>
  <si>
    <t>D-VENKOVNÍ LED REFLEKTOR S INTEGR.MW SENZOREM</t>
  </si>
  <si>
    <t>podružný materiál pro uchycení svítidel</t>
  </si>
  <si>
    <t xml:space="preserve">SVÍTIDLA CELKEM                                                                                               </t>
  </si>
  <si>
    <t>2.1 ZÁSUVKY,OVLADAČE,KRABICE,MOTORY,LIŠTY</t>
  </si>
  <si>
    <t>ABB Tango, řazení 1(vypínač) IP44</t>
  </si>
  <si>
    <t>ABB Tango, řazení 6 (střídavý) IP44</t>
  </si>
  <si>
    <t>zásuvka ABB 230V/16A IP44</t>
  </si>
  <si>
    <t>kombi zásuvka 400V/230V/16A</t>
  </si>
  <si>
    <t>chránička PEVNÁ PR.32mm vč.uchycení ( bezhalogenová/UV odolná)</t>
  </si>
  <si>
    <t>chránička PR.32mm ohebná pod omítku</t>
  </si>
  <si>
    <t>krabice přístrojová pod omítku KP</t>
  </si>
  <si>
    <t>krabice rozvodná pod omítku KR</t>
  </si>
  <si>
    <t>svorkovnice hl.pospojení EROCOMM obj.č.1242 vč.KT250</t>
  </si>
  <si>
    <t>2.2 KABELY,VODIČE</t>
  </si>
  <si>
    <t>CYKY 3Cx1,5</t>
  </si>
  <si>
    <t>CYKY 2Ax1,5</t>
  </si>
  <si>
    <t>CYKY 3Ax1,5</t>
  </si>
  <si>
    <t xml:space="preserve">CY 6 </t>
  </si>
  <si>
    <t>CY 10</t>
  </si>
  <si>
    <t>CY 25</t>
  </si>
  <si>
    <t>CXKH-R 2Ax1,5</t>
  </si>
  <si>
    <t>CXKH-R 3Cx1,5</t>
  </si>
  <si>
    <t>CXKH-R 3Cx2,5</t>
  </si>
  <si>
    <t>2.3 BLESKOSVOD</t>
  </si>
  <si>
    <t>AlMgSi pr.8mm</t>
  </si>
  <si>
    <t xml:space="preserve">PV </t>
  </si>
  <si>
    <t xml:space="preserve">SZ </t>
  </si>
  <si>
    <t>PV 01</t>
  </si>
  <si>
    <t>SS</t>
  </si>
  <si>
    <t>SK</t>
  </si>
  <si>
    <t>SO</t>
  </si>
  <si>
    <t>jímací tyč +SJ01</t>
  </si>
  <si>
    <t>2.4 ZEMNĚNÍ</t>
  </si>
  <si>
    <t>zemnící tyč ZT01</t>
  </si>
  <si>
    <t>zaváděcí tyč nerez vč.přip.svorky</t>
  </si>
  <si>
    <t>FeZn pr.10mm</t>
  </si>
  <si>
    <t>SR 02</t>
  </si>
  <si>
    <t>SR 03</t>
  </si>
  <si>
    <t>Asfaltový nátěr 2kg</t>
  </si>
  <si>
    <t>STAVEBNÍ PRÁCE</t>
  </si>
  <si>
    <t>vysekání rýhy pro kabel do stěny (stropu) do hloubky 3cm a šířka 5cm</t>
  </si>
  <si>
    <t>vysekání rýhy pro kabel do cihlové stěny do hloubky 3cm a šířka 15cm</t>
  </si>
  <si>
    <t>vysekání kapsy do zdiva 7x7x5cm</t>
  </si>
  <si>
    <t xml:space="preserve">vybourání otvoru ve stěně </t>
  </si>
  <si>
    <t>REVIZE</t>
  </si>
  <si>
    <t xml:space="preserve">Přesný soupis materiálu bude proveden dodavateli jednotlivých částí elektroinstalace. </t>
  </si>
  <si>
    <t>Vybudování centra odpadového hospodářství Obce Bílence - slepý rozpočet pro výběrové řízení</t>
  </si>
  <si>
    <t>Zpracovatel slepého rozpočtu:</t>
  </si>
  <si>
    <t>Obec Bílence</t>
  </si>
  <si>
    <t>Dodavatel:</t>
  </si>
  <si>
    <t>Datum zpracování oceněného rozpočtu:</t>
  </si>
  <si>
    <t>Demolice</t>
  </si>
  <si>
    <t>Stavební část</t>
  </si>
  <si>
    <t>Odvodnění zpevněných ploch</t>
  </si>
  <si>
    <t>Zpevněné plochy</t>
  </si>
  <si>
    <t>Vybudování centra odpadového hospodářství Obce Bílence</t>
  </si>
  <si>
    <t>1a - Demolice</t>
  </si>
  <si>
    <t>Dodavatel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</si>
</sst>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Kč&quot;_-;\-* #,##0.00\ &quot;Kč&quot;_-;_-* &quot;-&quot;??\ &quot;Kč&quot;_-;_-@_-"/>
    <numFmt numFmtId="164" formatCode="_-* #,##0.00\ _K_č_-;\-* #,##0.00\ _K_č_-;_-* &quot;-&quot;??\ _K_č_-;_-@_-"/>
    <numFmt numFmtId="165" formatCode="#,##0.00%"/>
    <numFmt numFmtId="166" formatCode="dd\.mm\.yyyy"/>
    <numFmt numFmtId="167" formatCode="#,##0.00000"/>
    <numFmt numFmtId="168" formatCode="#,##0.000"/>
    <numFmt numFmtId="169" formatCode="#,##0.00_ ;\-#,##0.00\ "/>
    <numFmt numFmtId="170" formatCode="#,##0\ &quot;Kč&quot;"/>
  </numFmts>
  <fonts count="50">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800080"/>
      <name val="Arial CE"/>
    </font>
    <font>
      <sz val="8"/>
      <color rgb="FFFF0000"/>
      <name val="Arial CE"/>
    </font>
    <font>
      <sz val="8"/>
      <color rgb="FF0000A8"/>
      <name val="Arial CE"/>
    </font>
    <font>
      <sz val="8"/>
      <color rgb="FFFFFFFF"/>
      <name val="Arial CE"/>
    </font>
    <font>
      <sz val="8"/>
      <color rgb="FF3366FF"/>
      <name val="Arial CE"/>
    </font>
    <font>
      <b/>
      <sz val="14"/>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i/>
      <sz val="7"/>
      <color rgb="FF969696"/>
      <name val="Arial CE"/>
    </font>
    <font>
      <i/>
      <sz val="9"/>
      <color rgb="FF0000FF"/>
      <name val="Arial CE"/>
    </font>
    <font>
      <i/>
      <sz val="8"/>
      <color rgb="FF0000FF"/>
      <name val="Arial CE"/>
    </font>
    <font>
      <u/>
      <sz val="11"/>
      <color theme="10"/>
      <name val="Calibri"/>
      <scheme val="minor"/>
    </font>
    <font>
      <sz val="10"/>
      <name val="Arial CE"/>
      <charset val="238"/>
    </font>
    <font>
      <b/>
      <sz val="14"/>
      <name val="Arial CE"/>
      <family val="2"/>
      <charset val="238"/>
    </font>
    <font>
      <sz val="14"/>
      <name val="Arial CE"/>
      <family val="2"/>
      <charset val="238"/>
    </font>
    <font>
      <b/>
      <sz val="12"/>
      <name val="Arial CE"/>
      <family val="2"/>
      <charset val="238"/>
    </font>
    <font>
      <sz val="12"/>
      <name val="Arial CE"/>
      <family val="2"/>
      <charset val="238"/>
    </font>
    <font>
      <b/>
      <sz val="10"/>
      <name val="Arial CE"/>
      <family val="2"/>
      <charset val="238"/>
    </font>
    <font>
      <sz val="10"/>
      <name val="Arial CE"/>
      <family val="2"/>
      <charset val="238"/>
    </font>
    <font>
      <sz val="8"/>
      <name val="Arial CE"/>
      <family val="2"/>
      <charset val="238"/>
    </font>
    <font>
      <b/>
      <sz val="10"/>
      <color indexed="10"/>
      <name val="Arial CE"/>
      <family val="2"/>
      <charset val="238"/>
    </font>
    <font>
      <sz val="10"/>
      <color indexed="8"/>
      <name val="Arial CE"/>
      <family val="2"/>
      <charset val="238"/>
    </font>
  </fonts>
  <fills count="8">
    <fill>
      <patternFill patternType="none"/>
    </fill>
    <fill>
      <patternFill patternType="gray125"/>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
      <patternFill patternType="solid">
        <fgColor indexed="13"/>
        <bgColor indexed="64"/>
      </patternFill>
    </fill>
    <fill>
      <patternFill patternType="solid">
        <fgColor indexed="9"/>
        <bgColor indexed="64"/>
      </patternFill>
    </fill>
  </fills>
  <borders count="38">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s>
  <cellStyleXfs count="4">
    <xf numFmtId="0" fontId="0" fillId="0" borderId="0"/>
    <xf numFmtId="0" fontId="39" fillId="0" borderId="0" applyNumberFormat="0" applyFill="0" applyBorder="0" applyAlignment="0" applyProtection="0"/>
    <xf numFmtId="44" fontId="40" fillId="0" borderId="1"/>
    <xf numFmtId="0" fontId="40" fillId="0" borderId="1"/>
  </cellStyleXfs>
  <cellXfs count="361">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Alignment="1">
      <alignment horizontal="left" vertical="center"/>
    </xf>
    <xf numFmtId="0" fontId="0" fillId="0" borderId="2" xfId="0" applyBorder="1"/>
    <xf numFmtId="0" fontId="0" fillId="0" borderId="3" xfId="0" applyBorder="1"/>
    <xf numFmtId="0" fontId="0" fillId="0" borderId="4" xfId="0" applyBorder="1"/>
    <xf numFmtId="0" fontId="15" fillId="0" borderId="0" xfId="0" applyFont="1" applyAlignment="1">
      <alignment horizontal="left" vertical="center"/>
    </xf>
    <xf numFmtId="0" fontId="14"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5" xfId="0" applyBorder="1"/>
    <xf numFmtId="0" fontId="0" fillId="0" borderId="4" xfId="0" applyBorder="1" applyAlignment="1">
      <alignment vertical="center"/>
    </xf>
    <xf numFmtId="0" fontId="18" fillId="0" borderId="6" xfId="0" applyFont="1" applyBorder="1" applyAlignment="1">
      <alignment horizontal="left" vertical="center"/>
    </xf>
    <xf numFmtId="0" fontId="0" fillId="0" borderId="6" xfId="0" applyBorder="1" applyAlignment="1">
      <alignment vertical="center"/>
    </xf>
    <xf numFmtId="0" fontId="1" fillId="0" borderId="0" xfId="0" applyFont="1" applyAlignment="1">
      <alignment horizontal="right" vertical="center"/>
    </xf>
    <xf numFmtId="0" fontId="1" fillId="0" borderId="4" xfId="0" applyFont="1" applyBorder="1" applyAlignment="1">
      <alignment vertical="center"/>
    </xf>
    <xf numFmtId="0" fontId="0" fillId="4" borderId="0" xfId="0" applyFill="1" applyAlignment="1">
      <alignment vertical="center"/>
    </xf>
    <xf numFmtId="0" fontId="4" fillId="4" borderId="7" xfId="0" applyFont="1" applyFill="1" applyBorder="1" applyAlignment="1">
      <alignment horizontal="left" vertical="center"/>
    </xf>
    <xf numFmtId="0" fontId="0" fillId="4" borderId="8" xfId="0" applyFill="1" applyBorder="1" applyAlignment="1">
      <alignment vertical="center"/>
    </xf>
    <xf numFmtId="0" fontId="4" fillId="4" borderId="8" xfId="0" applyFon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4" xfId="0" applyFont="1" applyBorder="1" applyAlignment="1">
      <alignment vertical="center"/>
    </xf>
    <xf numFmtId="0" fontId="3" fillId="0" borderId="4" xfId="0" applyFont="1" applyBorder="1" applyAlignment="1">
      <alignment vertical="center"/>
    </xf>
    <xf numFmtId="0" fontId="3" fillId="0" borderId="0" xfId="0" applyFont="1" applyAlignment="1">
      <alignment horizontal="left" vertical="center"/>
    </xf>
    <xf numFmtId="0" fontId="18" fillId="0" borderId="0" xfId="0" applyFont="1" applyAlignment="1">
      <alignment vertical="center"/>
    </xf>
    <xf numFmtId="166" fontId="2" fillId="0" borderId="0" xfId="0" applyNumberFormat="1" applyFont="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0" fillId="0" borderId="16" xfId="0" applyBorder="1" applyAlignment="1">
      <alignment vertical="center"/>
    </xf>
    <xf numFmtId="0" fontId="0" fillId="5" borderId="8" xfId="0" applyFill="1" applyBorder="1" applyAlignment="1">
      <alignment vertical="center"/>
    </xf>
    <xf numFmtId="0" fontId="22" fillId="5" borderId="9" xfId="0" applyFont="1" applyFill="1" applyBorder="1" applyAlignment="1">
      <alignment horizontal="center" vertical="center"/>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0" fillId="0" borderId="12" xfId="0" applyBorder="1" applyAlignment="1">
      <alignment vertical="center"/>
    </xf>
    <xf numFmtId="0" fontId="4" fillId="0" borderId="4"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4" fontId="24" fillId="0" borderId="0" xfId="0" applyNumberFormat="1" applyFont="1" applyAlignment="1">
      <alignment vertical="center"/>
    </xf>
    <xf numFmtId="0" fontId="4" fillId="0" borderId="0" xfId="0" applyFont="1" applyAlignment="1">
      <alignment horizontal="center" vertical="center"/>
    </xf>
    <xf numFmtId="4" fontId="20" fillId="0" borderId="15" xfId="0" applyNumberFormat="1" applyFont="1" applyBorder="1" applyAlignment="1">
      <alignment vertical="center"/>
    </xf>
    <xf numFmtId="4" fontId="20" fillId="0" borderId="0" xfId="0" applyNumberFormat="1" applyFont="1" applyAlignment="1">
      <alignment vertical="center"/>
    </xf>
    <xf numFmtId="167" fontId="20" fillId="0" borderId="0" xfId="0" applyNumberFormat="1" applyFont="1" applyAlignment="1">
      <alignment vertical="center"/>
    </xf>
    <xf numFmtId="4" fontId="20" fillId="0" borderId="16" xfId="0" applyNumberFormat="1" applyFont="1" applyBorder="1" applyAlignment="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4" xfId="0" applyFont="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3" fillId="0" borderId="0" xfId="0" applyFont="1" applyAlignment="1">
      <alignment horizontal="center" vertical="center"/>
    </xf>
    <xf numFmtId="4" fontId="29" fillId="0" borderId="15" xfId="0" applyNumberFormat="1" applyFont="1" applyBorder="1" applyAlignment="1">
      <alignment vertical="center"/>
    </xf>
    <xf numFmtId="4" fontId="29" fillId="0" borderId="0" xfId="0" applyNumberFormat="1" applyFont="1" applyAlignment="1">
      <alignment vertical="center"/>
    </xf>
    <xf numFmtId="167" fontId="29" fillId="0" borderId="0" xfId="0" applyNumberFormat="1" applyFont="1" applyAlignment="1">
      <alignment vertical="center"/>
    </xf>
    <xf numFmtId="4" fontId="29" fillId="0" borderId="16" xfId="0" applyNumberFormat="1" applyFont="1" applyBorder="1" applyAlignment="1">
      <alignment vertical="center"/>
    </xf>
    <xf numFmtId="0" fontId="5" fillId="0" borderId="0" xfId="0" applyFont="1" applyAlignment="1">
      <alignment horizontal="left" vertical="center"/>
    </xf>
    <xf numFmtId="4" fontId="29" fillId="0" borderId="20" xfId="0" applyNumberFormat="1" applyFont="1" applyBorder="1" applyAlignment="1">
      <alignment vertical="center"/>
    </xf>
    <xf numFmtId="4" fontId="29" fillId="0" borderId="21" xfId="0" applyNumberFormat="1" applyFont="1" applyBorder="1" applyAlignment="1">
      <alignment vertical="center"/>
    </xf>
    <xf numFmtId="167" fontId="29" fillId="0" borderId="21" xfId="0" applyNumberFormat="1" applyFont="1" applyBorder="1" applyAlignment="1">
      <alignment vertical="center"/>
    </xf>
    <xf numFmtId="4" fontId="29" fillId="0" borderId="22" xfId="0" applyNumberFormat="1" applyFont="1" applyBorder="1" applyAlignment="1">
      <alignment vertical="center"/>
    </xf>
    <xf numFmtId="0" fontId="30" fillId="0" borderId="0" xfId="0" applyFont="1" applyAlignment="1">
      <alignment horizontal="left" vertical="center"/>
    </xf>
    <xf numFmtId="0" fontId="0" fillId="0" borderId="4" xfId="0" applyBorder="1" applyAlignment="1">
      <alignment vertical="center" wrapText="1"/>
    </xf>
    <xf numFmtId="0" fontId="18" fillId="0" borderId="0" xfId="0" applyFont="1" applyAlignment="1">
      <alignment horizontal="left" vertical="center"/>
    </xf>
    <xf numFmtId="0" fontId="21" fillId="0" borderId="0" xfId="0" applyFont="1" applyAlignment="1">
      <alignment horizontal="left" vertical="center"/>
    </xf>
    <xf numFmtId="4" fontId="1" fillId="0" borderId="0" xfId="0" applyNumberFormat="1" applyFont="1" applyAlignment="1">
      <alignment vertical="center"/>
    </xf>
    <xf numFmtId="165" fontId="1" fillId="0" borderId="0" xfId="0" applyNumberFormat="1" applyFont="1" applyAlignment="1">
      <alignment horizontal="right" vertical="center"/>
    </xf>
    <xf numFmtId="0" fontId="0" fillId="5" borderId="0" xfId="0" applyFill="1" applyAlignment="1">
      <alignment vertical="center"/>
    </xf>
    <xf numFmtId="0" fontId="4" fillId="5" borderId="7" xfId="0" applyFont="1" applyFill="1" applyBorder="1" applyAlignment="1">
      <alignment horizontal="left" vertical="center"/>
    </xf>
    <xf numFmtId="0" fontId="4" fillId="5" borderId="8" xfId="0" applyFont="1" applyFill="1" applyBorder="1" applyAlignment="1">
      <alignment horizontal="right" vertical="center"/>
    </xf>
    <xf numFmtId="0" fontId="4" fillId="5" borderId="8" xfId="0" applyFont="1" applyFill="1" applyBorder="1" applyAlignment="1">
      <alignment horizontal="center" vertical="center"/>
    </xf>
    <xf numFmtId="4" fontId="4" fillId="5" borderId="8" xfId="0" applyNumberFormat="1" applyFont="1" applyFill="1" applyBorder="1" applyAlignment="1">
      <alignment vertical="center"/>
    </xf>
    <xf numFmtId="0" fontId="0" fillId="5" borderId="9" xfId="0" applyFill="1" applyBorder="1" applyAlignment="1">
      <alignment vertical="center"/>
    </xf>
    <xf numFmtId="0" fontId="22" fillId="5" borderId="0" xfId="0" applyFont="1" applyFill="1" applyAlignment="1">
      <alignment horizontal="left" vertical="center"/>
    </xf>
    <xf numFmtId="0" fontId="22" fillId="5" borderId="0" xfId="0" applyFont="1" applyFill="1" applyAlignment="1">
      <alignment horizontal="right" vertical="center"/>
    </xf>
    <xf numFmtId="0" fontId="31" fillId="0" borderId="0" xfId="0" applyFont="1" applyAlignment="1">
      <alignment horizontal="left" vertical="center"/>
    </xf>
    <xf numFmtId="0" fontId="6" fillId="0" borderId="4" xfId="0" applyFont="1" applyBorder="1" applyAlignment="1">
      <alignment vertical="center"/>
    </xf>
    <xf numFmtId="0" fontId="6" fillId="0" borderId="21" xfId="0" applyFont="1" applyBorder="1" applyAlignment="1">
      <alignment horizontal="left" vertical="center"/>
    </xf>
    <xf numFmtId="0" fontId="6" fillId="0" borderId="21" xfId="0" applyFont="1" applyBorder="1" applyAlignment="1">
      <alignment vertical="center"/>
    </xf>
    <xf numFmtId="4" fontId="6" fillId="0" borderId="21" xfId="0" applyNumberFormat="1" applyFont="1" applyBorder="1" applyAlignment="1">
      <alignment vertical="center"/>
    </xf>
    <xf numFmtId="0" fontId="7" fillId="0" borderId="4" xfId="0" applyFont="1" applyBorder="1" applyAlignment="1">
      <alignment vertical="center"/>
    </xf>
    <xf numFmtId="0" fontId="7" fillId="0" borderId="21" xfId="0" applyFont="1" applyBorder="1" applyAlignment="1">
      <alignment horizontal="left" vertical="center"/>
    </xf>
    <xf numFmtId="0" fontId="7" fillId="0" borderId="21" xfId="0" applyFont="1" applyBorder="1" applyAlignment="1">
      <alignment vertical="center"/>
    </xf>
    <xf numFmtId="4" fontId="7" fillId="0" borderId="21" xfId="0" applyNumberFormat="1" applyFont="1" applyBorder="1" applyAlignment="1">
      <alignment vertical="center"/>
    </xf>
    <xf numFmtId="0" fontId="0" fillId="0" borderId="4" xfId="0" applyBorder="1" applyAlignment="1">
      <alignment horizontal="center" vertical="center" wrapText="1"/>
    </xf>
    <xf numFmtId="0" fontId="22" fillId="5" borderId="17"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22" fillId="5" borderId="19" xfId="0" applyFont="1" applyFill="1" applyBorder="1" applyAlignment="1">
      <alignment horizontal="center" vertical="center" wrapText="1"/>
    </xf>
    <xf numFmtId="4" fontId="24" fillId="0" borderId="0" xfId="0" applyNumberFormat="1" applyFont="1"/>
    <xf numFmtId="167" fontId="32" fillId="0" borderId="13" xfId="0" applyNumberFormat="1" applyFont="1" applyBorder="1"/>
    <xf numFmtId="167" fontId="32" fillId="0" borderId="14" xfId="0" applyNumberFormat="1" applyFont="1" applyBorder="1"/>
    <xf numFmtId="4" fontId="33" fillId="0" borderId="0" xfId="0" applyNumberFormat="1" applyFont="1" applyAlignment="1">
      <alignment vertical="center"/>
    </xf>
    <xf numFmtId="0" fontId="8" fillId="0" borderId="4"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5" xfId="0" applyFont="1" applyBorder="1"/>
    <xf numFmtId="167" fontId="8" fillId="0" borderId="0" xfId="0" applyNumberFormat="1" applyFont="1"/>
    <xf numFmtId="167" fontId="8" fillId="0" borderId="16"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0" fillId="0" borderId="4" xfId="0" applyBorder="1" applyAlignment="1" applyProtection="1">
      <alignment vertical="center"/>
      <protection locked="0"/>
    </xf>
    <xf numFmtId="0" fontId="22" fillId="0" borderId="23" xfId="0" applyFont="1" applyBorder="1" applyAlignment="1" applyProtection="1">
      <alignment horizontal="center" vertical="center"/>
      <protection locked="0"/>
    </xf>
    <xf numFmtId="49" fontId="22" fillId="0" borderId="23" xfId="0" applyNumberFormat="1" applyFont="1" applyBorder="1" applyAlignment="1" applyProtection="1">
      <alignment horizontal="left" vertical="center" wrapText="1"/>
      <protection locked="0"/>
    </xf>
    <xf numFmtId="0" fontId="22" fillId="0" borderId="23" xfId="0" applyFont="1" applyBorder="1" applyAlignment="1" applyProtection="1">
      <alignment horizontal="left" vertical="center" wrapText="1"/>
      <protection locked="0"/>
    </xf>
    <xf numFmtId="0" fontId="22" fillId="0" borderId="23" xfId="0" applyFont="1" applyBorder="1" applyAlignment="1" applyProtection="1">
      <alignment horizontal="center" vertical="center" wrapText="1"/>
      <protection locked="0"/>
    </xf>
    <xf numFmtId="168" fontId="22" fillId="0" borderId="23" xfId="0" applyNumberFormat="1" applyFont="1" applyBorder="1" applyAlignment="1" applyProtection="1">
      <alignment vertical="center"/>
      <protection locked="0"/>
    </xf>
    <xf numFmtId="4" fontId="22" fillId="3" borderId="23" xfId="0" applyNumberFormat="1" applyFont="1" applyFill="1" applyBorder="1" applyAlignment="1" applyProtection="1">
      <alignment vertical="center"/>
      <protection locked="0"/>
    </xf>
    <xf numFmtId="4" fontId="22" fillId="0" borderId="23" xfId="0" applyNumberFormat="1" applyFont="1" applyBorder="1" applyAlignment="1" applyProtection="1">
      <alignment vertical="center"/>
      <protection locked="0"/>
    </xf>
    <xf numFmtId="0" fontId="23" fillId="3" borderId="15" xfId="0" applyFont="1" applyFill="1" applyBorder="1" applyAlignment="1" applyProtection="1">
      <alignment horizontal="left" vertical="center"/>
      <protection locked="0"/>
    </xf>
    <xf numFmtId="0" fontId="23" fillId="0" borderId="0" xfId="0" applyFont="1" applyAlignment="1">
      <alignment horizontal="center" vertical="center"/>
    </xf>
    <xf numFmtId="167" fontId="23" fillId="0" borderId="0" xfId="0" applyNumberFormat="1" applyFont="1" applyAlignment="1">
      <alignment vertical="center"/>
    </xf>
    <xf numFmtId="167" fontId="23" fillId="0" borderId="16" xfId="0" applyNumberFormat="1" applyFont="1" applyBorder="1" applyAlignment="1">
      <alignment vertical="center"/>
    </xf>
    <xf numFmtId="0" fontId="22" fillId="0" borderId="0" xfId="0" applyFont="1" applyAlignment="1">
      <alignment horizontal="left" vertical="center"/>
    </xf>
    <xf numFmtId="4" fontId="0" fillId="0" borderId="0" xfId="0" applyNumberFormat="1" applyAlignment="1">
      <alignment vertical="center"/>
    </xf>
    <xf numFmtId="0" fontId="34" fillId="0" borderId="0" xfId="0" applyFont="1" applyAlignment="1">
      <alignment horizontal="left" vertical="center"/>
    </xf>
    <xf numFmtId="0" fontId="35" fillId="0" borderId="0" xfId="0" applyFont="1" applyAlignment="1">
      <alignment horizontal="left" vertical="center" wrapText="1"/>
    </xf>
    <xf numFmtId="0" fontId="0" fillId="0" borderId="0" xfId="0" applyAlignment="1" applyProtection="1">
      <alignment vertical="center"/>
      <protection locked="0"/>
    </xf>
    <xf numFmtId="0" fontId="0" fillId="0" borderId="15" xfId="0" applyBorder="1" applyAlignment="1">
      <alignment vertical="center"/>
    </xf>
    <xf numFmtId="0" fontId="36" fillId="0" borderId="0" xfId="0" applyFont="1" applyAlignment="1">
      <alignment vertical="center" wrapText="1"/>
    </xf>
    <xf numFmtId="0" fontId="9" fillId="0" borderId="4"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168"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5" xfId="0" applyFont="1" applyBorder="1" applyAlignment="1">
      <alignment vertical="center"/>
    </xf>
    <xf numFmtId="0" fontId="9" fillId="0" borderId="16" xfId="0" applyFont="1" applyBorder="1" applyAlignment="1">
      <alignment vertical="center"/>
    </xf>
    <xf numFmtId="0" fontId="10" fillId="0" borderId="4"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pplyProtection="1">
      <alignment vertical="center"/>
      <protection locked="0"/>
    </xf>
    <xf numFmtId="0" fontId="10" fillId="0" borderId="15" xfId="0" applyFont="1" applyBorder="1" applyAlignment="1">
      <alignment vertical="center"/>
    </xf>
    <xf numFmtId="0" fontId="10" fillId="0" borderId="16" xfId="0" applyFont="1" applyBorder="1" applyAlignment="1">
      <alignment vertical="center"/>
    </xf>
    <xf numFmtId="0" fontId="11" fillId="0" borderId="4"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8"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5" xfId="0" applyFont="1" applyBorder="1" applyAlignment="1">
      <alignment vertical="center"/>
    </xf>
    <xf numFmtId="0" fontId="11" fillId="0" borderId="16" xfId="0" applyFont="1"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12" fillId="0" borderId="4"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168" fontId="12" fillId="0" borderId="0" xfId="0" applyNumberFormat="1" applyFont="1" applyAlignment="1">
      <alignment vertical="center"/>
    </xf>
    <xf numFmtId="0" fontId="12" fillId="0" borderId="0" xfId="0" applyFont="1" applyAlignment="1" applyProtection="1">
      <alignment vertical="center"/>
      <protection locked="0"/>
    </xf>
    <xf numFmtId="0" fontId="12" fillId="0" borderId="15" xfId="0" applyFont="1" applyBorder="1" applyAlignment="1">
      <alignment vertical="center"/>
    </xf>
    <xf numFmtId="0" fontId="12" fillId="0" borderId="16" xfId="0" applyFont="1" applyBorder="1" applyAlignment="1">
      <alignment vertical="center"/>
    </xf>
    <xf numFmtId="0" fontId="37" fillId="0" borderId="23" xfId="0" applyFont="1" applyBorder="1" applyAlignment="1" applyProtection="1">
      <alignment horizontal="center" vertical="center"/>
      <protection locked="0"/>
    </xf>
    <xf numFmtId="49" fontId="37" fillId="0" borderId="23" xfId="0" applyNumberFormat="1" applyFont="1" applyBorder="1" applyAlignment="1" applyProtection="1">
      <alignment horizontal="left" vertical="center" wrapText="1"/>
      <protection locked="0"/>
    </xf>
    <xf numFmtId="0" fontId="37" fillId="0" borderId="23" xfId="0" applyFont="1" applyBorder="1" applyAlignment="1" applyProtection="1">
      <alignment horizontal="left" vertical="center" wrapText="1"/>
      <protection locked="0"/>
    </xf>
    <xf numFmtId="0" fontId="37" fillId="0" borderId="23" xfId="0" applyFont="1" applyBorder="1" applyAlignment="1" applyProtection="1">
      <alignment horizontal="center" vertical="center" wrapText="1"/>
      <protection locked="0"/>
    </xf>
    <xf numFmtId="168" fontId="37" fillId="0" borderId="23" xfId="0" applyNumberFormat="1" applyFont="1" applyBorder="1" applyAlignment="1" applyProtection="1">
      <alignment vertical="center"/>
      <protection locked="0"/>
    </xf>
    <xf numFmtId="4" fontId="37" fillId="3" borderId="23" xfId="0" applyNumberFormat="1" applyFont="1" applyFill="1" applyBorder="1" applyAlignment="1" applyProtection="1">
      <alignment vertical="center"/>
      <protection locked="0"/>
    </xf>
    <xf numFmtId="4" fontId="37" fillId="0" borderId="23" xfId="0" applyNumberFormat="1" applyFont="1" applyBorder="1" applyAlignment="1" applyProtection="1">
      <alignment vertical="center"/>
      <protection locked="0"/>
    </xf>
    <xf numFmtId="0" fontId="38" fillId="0" borderId="4" xfId="0" applyFont="1" applyBorder="1" applyAlignment="1">
      <alignment vertical="center"/>
    </xf>
    <xf numFmtId="0" fontId="37" fillId="3" borderId="15" xfId="0" applyFont="1" applyFill="1" applyBorder="1" applyAlignment="1" applyProtection="1">
      <alignment horizontal="left" vertical="center"/>
      <protection locked="0"/>
    </xf>
    <xf numFmtId="0" fontId="37" fillId="0" borderId="0" xfId="0" applyFont="1" applyAlignment="1">
      <alignment horizontal="center" vertical="center"/>
    </xf>
    <xf numFmtId="0" fontId="9" fillId="0" borderId="20"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vertical="center"/>
    </xf>
    <xf numFmtId="44" fontId="40" fillId="0" borderId="1" xfId="2"/>
    <xf numFmtId="44" fontId="40" fillId="6" borderId="1" xfId="2" applyFill="1"/>
    <xf numFmtId="44" fontId="41" fillId="0" borderId="1" xfId="2" applyFont="1"/>
    <xf numFmtId="44" fontId="42" fillId="0" borderId="29" xfId="2" applyFont="1" applyBorder="1"/>
    <xf numFmtId="44" fontId="42" fillId="0" borderId="30" xfId="2" applyFont="1" applyBorder="1"/>
    <xf numFmtId="44" fontId="42" fillId="0" borderId="1" xfId="2" applyFont="1"/>
    <xf numFmtId="44" fontId="41" fillId="7" borderId="28" xfId="2" applyFont="1" applyFill="1" applyBorder="1"/>
    <xf numFmtId="44" fontId="41" fillId="7" borderId="29" xfId="2" applyFont="1" applyFill="1" applyBorder="1"/>
    <xf numFmtId="44" fontId="42" fillId="7" borderId="1" xfId="2" applyFont="1" applyFill="1"/>
    <xf numFmtId="44" fontId="43" fillId="0" borderId="1" xfId="2" applyFont="1"/>
    <xf numFmtId="44" fontId="43" fillId="0" borderId="28" xfId="2" applyFont="1" applyBorder="1"/>
    <xf numFmtId="44" fontId="43" fillId="0" borderId="30" xfId="2" applyFont="1" applyBorder="1"/>
    <xf numFmtId="44" fontId="44" fillId="0" borderId="1" xfId="2" applyFont="1"/>
    <xf numFmtId="164" fontId="45" fillId="0" borderId="31" xfId="2" applyNumberFormat="1" applyFont="1" applyBorder="1" applyAlignment="1">
      <alignment horizontal="center"/>
    </xf>
    <xf numFmtId="0" fontId="45" fillId="0" borderId="31" xfId="2" applyNumberFormat="1" applyFont="1" applyBorder="1" applyAlignment="1">
      <alignment horizontal="center"/>
    </xf>
    <xf numFmtId="2" fontId="45" fillId="0" borderId="31" xfId="2" applyNumberFormat="1" applyFont="1" applyBorder="1" applyAlignment="1">
      <alignment horizontal="center" vertical="center"/>
    </xf>
    <xf numFmtId="44" fontId="46" fillId="0" borderId="1" xfId="2" applyFont="1"/>
    <xf numFmtId="0" fontId="46" fillId="0" borderId="28" xfId="2" applyNumberFormat="1" applyFont="1" applyBorder="1"/>
    <xf numFmtId="0" fontId="46" fillId="0" borderId="32" xfId="2" applyNumberFormat="1" applyFont="1" applyBorder="1"/>
    <xf numFmtId="0" fontId="46" fillId="0" borderId="32" xfId="2" applyNumberFormat="1" applyFont="1" applyBorder="1" applyAlignment="1">
      <alignment horizontal="center"/>
    </xf>
    <xf numFmtId="4" fontId="46" fillId="0" borderId="32" xfId="2" applyNumberFormat="1" applyFont="1" applyBorder="1" applyAlignment="1">
      <alignment vertical="center"/>
    </xf>
    <xf numFmtId="44" fontId="45" fillId="0" borderId="26" xfId="2" applyFont="1" applyBorder="1"/>
    <xf numFmtId="44" fontId="45" fillId="0" borderId="25" xfId="2" applyFont="1" applyBorder="1"/>
    <xf numFmtId="4" fontId="45" fillId="0" borderId="33" xfId="2" applyNumberFormat="1" applyFont="1" applyBorder="1"/>
    <xf numFmtId="0" fontId="47" fillId="0" borderId="1" xfId="2" applyNumberFormat="1" applyFont="1"/>
    <xf numFmtId="164" fontId="47" fillId="0" borderId="1" xfId="2" applyNumberFormat="1" applyFont="1"/>
    <xf numFmtId="44" fontId="47" fillId="0" borderId="1" xfId="2" applyFont="1"/>
    <xf numFmtId="0" fontId="45" fillId="0" borderId="32" xfId="2" applyNumberFormat="1" applyFont="1" applyBorder="1" applyAlignment="1">
      <alignment horizontal="center"/>
    </xf>
    <xf numFmtId="164" fontId="45" fillId="0" borderId="32" xfId="2" applyNumberFormat="1" applyFont="1" applyBorder="1" applyAlignment="1">
      <alignment horizontal="center"/>
    </xf>
    <xf numFmtId="0" fontId="45" fillId="0" borderId="30" xfId="2" applyNumberFormat="1" applyFont="1" applyBorder="1" applyAlignment="1">
      <alignment horizontal="center"/>
    </xf>
    <xf numFmtId="2" fontId="45" fillId="0" borderId="32" xfId="2" applyNumberFormat="1" applyFont="1" applyBorder="1" applyAlignment="1">
      <alignment horizontal="center" vertical="center"/>
    </xf>
    <xf numFmtId="44" fontId="45" fillId="0" borderId="1" xfId="2" applyFont="1"/>
    <xf numFmtId="169" fontId="48" fillId="0" borderId="34" xfId="2" applyNumberFormat="1" applyFont="1" applyBorder="1"/>
    <xf numFmtId="164" fontId="46" fillId="0" borderId="32" xfId="2" applyNumberFormat="1" applyFont="1" applyBorder="1"/>
    <xf numFmtId="4" fontId="49" fillId="0" borderId="1" xfId="2" applyNumberFormat="1" applyFont="1" applyAlignment="1">
      <alignment vertical="center"/>
    </xf>
    <xf numFmtId="0" fontId="45" fillId="0" borderId="1" xfId="2" applyNumberFormat="1" applyFont="1"/>
    <xf numFmtId="4" fontId="45" fillId="0" borderId="33" xfId="2" applyNumberFormat="1" applyFont="1" applyBorder="1" applyAlignment="1">
      <alignment vertical="center"/>
    </xf>
    <xf numFmtId="44" fontId="45" fillId="0" borderId="28" xfId="2" applyFont="1" applyBorder="1"/>
    <xf numFmtId="44" fontId="45" fillId="0" borderId="29" xfId="2" applyFont="1" applyBorder="1"/>
    <xf numFmtId="4" fontId="45" fillId="0" borderId="34" xfId="2" applyNumberFormat="1" applyFont="1" applyBorder="1" applyAlignment="1">
      <alignment vertical="center"/>
    </xf>
    <xf numFmtId="44" fontId="40" fillId="0" borderId="1" xfId="2" applyAlignment="1">
      <alignment horizontal="center"/>
    </xf>
    <xf numFmtId="0" fontId="46" fillId="0" borderId="1" xfId="2" applyNumberFormat="1" applyFont="1"/>
    <xf numFmtId="4" fontId="49" fillId="7" borderId="1" xfId="2" applyNumberFormat="1" applyFont="1" applyFill="1" applyAlignment="1">
      <alignment vertical="center"/>
    </xf>
    <xf numFmtId="0" fontId="46" fillId="0" borderId="25" xfId="2" applyNumberFormat="1" applyFont="1" applyBorder="1" applyAlignment="1">
      <alignment horizontal="center"/>
    </xf>
    <xf numFmtId="4" fontId="46" fillId="0" borderId="25" xfId="2" applyNumberFormat="1" applyFont="1" applyBorder="1" applyAlignment="1">
      <alignment vertical="center"/>
    </xf>
    <xf numFmtId="4" fontId="46" fillId="0" borderId="1" xfId="2" applyNumberFormat="1" applyFont="1" applyAlignment="1">
      <alignment vertical="center"/>
    </xf>
    <xf numFmtId="0" fontId="49" fillId="0" borderId="32" xfId="2" applyNumberFormat="1" applyFont="1" applyBorder="1" applyAlignment="1">
      <alignment horizontal="center"/>
    </xf>
    <xf numFmtId="0" fontId="45" fillId="0" borderId="28" xfId="2" applyNumberFormat="1" applyFont="1" applyBorder="1" applyAlignment="1">
      <alignment horizontal="center"/>
    </xf>
    <xf numFmtId="44" fontId="45" fillId="0" borderId="35" xfId="2" applyFont="1" applyBorder="1"/>
    <xf numFmtId="44" fontId="45" fillId="0" borderId="32" xfId="2" applyFont="1" applyBorder="1"/>
    <xf numFmtId="164" fontId="46" fillId="0" borderId="26" xfId="2" applyNumberFormat="1" applyFont="1" applyBorder="1"/>
    <xf numFmtId="164" fontId="46" fillId="0" borderId="28" xfId="2" applyNumberFormat="1" applyFont="1" applyBorder="1"/>
    <xf numFmtId="0" fontId="46" fillId="0" borderId="29" xfId="2" applyNumberFormat="1" applyFont="1" applyBorder="1" applyAlignment="1">
      <alignment horizontal="center"/>
    </xf>
    <xf numFmtId="4" fontId="46" fillId="0" borderId="29" xfId="2" applyNumberFormat="1" applyFont="1" applyBorder="1" applyAlignment="1">
      <alignment vertical="center"/>
    </xf>
    <xf numFmtId="170" fontId="45" fillId="0" borderId="36" xfId="2" applyNumberFormat="1" applyFont="1" applyBorder="1" applyAlignment="1">
      <alignment vertical="center"/>
    </xf>
    <xf numFmtId="44" fontId="40" fillId="0" borderId="1" xfId="3" applyNumberFormat="1"/>
    <xf numFmtId="44" fontId="40" fillId="6" borderId="1" xfId="3" applyNumberFormat="1" applyFill="1"/>
    <xf numFmtId="44" fontId="41" fillId="0" borderId="1" xfId="3" applyNumberFormat="1" applyFont="1"/>
    <xf numFmtId="44" fontId="42" fillId="0" borderId="29" xfId="3" applyNumberFormat="1" applyFont="1" applyBorder="1"/>
    <xf numFmtId="44" fontId="42" fillId="0" borderId="30" xfId="3" applyNumberFormat="1" applyFont="1" applyBorder="1"/>
    <xf numFmtId="44" fontId="42" fillId="0" borderId="1" xfId="3" applyNumberFormat="1" applyFont="1"/>
    <xf numFmtId="44" fontId="41" fillId="7" borderId="28" xfId="3" applyNumberFormat="1" applyFont="1" applyFill="1" applyBorder="1"/>
    <xf numFmtId="44" fontId="41" fillId="7" borderId="29" xfId="3" applyNumberFormat="1" applyFont="1" applyFill="1" applyBorder="1"/>
    <xf numFmtId="44" fontId="42" fillId="7" borderId="1" xfId="3" applyNumberFormat="1" applyFont="1" applyFill="1"/>
    <xf numFmtId="44" fontId="43" fillId="0" borderId="1" xfId="3" applyNumberFormat="1" applyFont="1"/>
    <xf numFmtId="44" fontId="43" fillId="0" borderId="28" xfId="3" applyNumberFormat="1" applyFont="1" applyBorder="1"/>
    <xf numFmtId="44" fontId="43" fillId="0" borderId="30" xfId="3" applyNumberFormat="1" applyFont="1" applyBorder="1"/>
    <xf numFmtId="44" fontId="44" fillId="0" borderId="1" xfId="3" applyNumberFormat="1" applyFont="1"/>
    <xf numFmtId="164" fontId="45" fillId="0" borderId="31" xfId="3" applyNumberFormat="1" applyFont="1" applyBorder="1" applyAlignment="1">
      <alignment horizontal="center"/>
    </xf>
    <xf numFmtId="0" fontId="45" fillId="0" borderId="31" xfId="3" applyFont="1" applyBorder="1" applyAlignment="1">
      <alignment horizontal="center"/>
    </xf>
    <xf numFmtId="2" fontId="45" fillId="0" borderId="31" xfId="3" applyNumberFormat="1" applyFont="1" applyBorder="1" applyAlignment="1">
      <alignment horizontal="center" vertical="center"/>
    </xf>
    <xf numFmtId="44" fontId="46" fillId="0" borderId="1" xfId="3" applyNumberFormat="1" applyFont="1"/>
    <xf numFmtId="0" fontId="46" fillId="0" borderId="28" xfId="3" applyFont="1" applyBorder="1"/>
    <xf numFmtId="0" fontId="46" fillId="0" borderId="32" xfId="3" applyFont="1" applyBorder="1"/>
    <xf numFmtId="0" fontId="46" fillId="0" borderId="32" xfId="3" applyFont="1" applyBorder="1" applyAlignment="1">
      <alignment horizontal="center"/>
    </xf>
    <xf numFmtId="4" fontId="46" fillId="0" borderId="32" xfId="3" applyNumberFormat="1" applyFont="1" applyBorder="1" applyAlignment="1">
      <alignment vertical="center"/>
    </xf>
    <xf numFmtId="44" fontId="45" fillId="0" borderId="26" xfId="3" applyNumberFormat="1" applyFont="1" applyBorder="1"/>
    <xf numFmtId="44" fontId="45" fillId="0" borderId="25" xfId="3" applyNumberFormat="1" applyFont="1" applyBorder="1"/>
    <xf numFmtId="4" fontId="45" fillId="0" borderId="33" xfId="3" applyNumberFormat="1" applyFont="1" applyBorder="1"/>
    <xf numFmtId="44" fontId="45" fillId="0" borderId="1" xfId="3" applyNumberFormat="1" applyFont="1"/>
    <xf numFmtId="0" fontId="47" fillId="0" borderId="1" xfId="3" applyFont="1"/>
    <xf numFmtId="44" fontId="47" fillId="0" borderId="1" xfId="3" applyNumberFormat="1" applyFont="1"/>
    <xf numFmtId="164" fontId="47" fillId="0" borderId="1" xfId="3" applyNumberFormat="1" applyFont="1"/>
    <xf numFmtId="44" fontId="40" fillId="0" borderId="1" xfId="3" applyNumberFormat="1" applyAlignment="1">
      <alignment horizontal="center"/>
    </xf>
    <xf numFmtId="0" fontId="45" fillId="0" borderId="25" xfId="3" applyFont="1" applyBorder="1"/>
    <xf numFmtId="0" fontId="45" fillId="0" borderId="32" xfId="3" applyFont="1" applyBorder="1" applyAlignment="1">
      <alignment horizontal="center"/>
    </xf>
    <xf numFmtId="164" fontId="45" fillId="0" borderId="32" xfId="3" applyNumberFormat="1" applyFont="1" applyBorder="1" applyAlignment="1">
      <alignment horizontal="center"/>
    </xf>
    <xf numFmtId="2" fontId="45" fillId="0" borderId="32" xfId="3" applyNumberFormat="1" applyFont="1" applyBorder="1" applyAlignment="1">
      <alignment horizontal="center" vertical="center"/>
    </xf>
    <xf numFmtId="169" fontId="48" fillId="0" borderId="34" xfId="3" applyNumberFormat="1" applyFont="1" applyBorder="1"/>
    <xf numFmtId="0" fontId="46" fillId="0" borderId="24" xfId="3" applyFont="1" applyBorder="1"/>
    <xf numFmtId="164" fontId="46" fillId="0" borderId="27" xfId="3" applyNumberFormat="1" applyFont="1" applyBorder="1"/>
    <xf numFmtId="0" fontId="46" fillId="0" borderId="35" xfId="3" applyFont="1" applyBorder="1" applyAlignment="1">
      <alignment horizontal="center"/>
    </xf>
    <xf numFmtId="4" fontId="49" fillId="0" borderId="1" xfId="3" applyNumberFormat="1" applyFont="1" applyAlignment="1">
      <alignment vertical="center"/>
    </xf>
    <xf numFmtId="164" fontId="46" fillId="0" borderId="30" xfId="3" applyNumberFormat="1" applyFont="1" applyBorder="1"/>
    <xf numFmtId="0" fontId="45" fillId="0" borderId="24" xfId="3" applyFont="1" applyBorder="1"/>
    <xf numFmtId="164" fontId="46" fillId="0" borderId="32" xfId="3" applyNumberFormat="1" applyFont="1" applyBorder="1"/>
    <xf numFmtId="4" fontId="45" fillId="0" borderId="33" xfId="3" applyNumberFormat="1" applyFont="1" applyBorder="1" applyAlignment="1">
      <alignment vertical="center"/>
    </xf>
    <xf numFmtId="0" fontId="45" fillId="0" borderId="1" xfId="3" applyFont="1"/>
    <xf numFmtId="44" fontId="45" fillId="0" borderId="28" xfId="3" applyNumberFormat="1" applyFont="1" applyBorder="1"/>
    <xf numFmtId="44" fontId="45" fillId="0" borderId="29" xfId="3" applyNumberFormat="1" applyFont="1" applyBorder="1"/>
    <xf numFmtId="4" fontId="45" fillId="0" borderId="34" xfId="3" applyNumberFormat="1" applyFont="1" applyBorder="1" applyAlignment="1">
      <alignment vertical="center"/>
    </xf>
    <xf numFmtId="44" fontId="46" fillId="0" borderId="29" xfId="3" applyNumberFormat="1" applyFont="1" applyBorder="1"/>
    <xf numFmtId="4" fontId="46" fillId="0" borderId="35" xfId="3" applyNumberFormat="1" applyFont="1" applyBorder="1" applyAlignment="1">
      <alignment vertical="center"/>
    </xf>
    <xf numFmtId="4" fontId="46" fillId="0" borderId="1" xfId="3" applyNumberFormat="1" applyFont="1" applyAlignment="1">
      <alignment vertical="center"/>
    </xf>
    <xf numFmtId="0" fontId="46" fillId="0" borderId="1" xfId="3" applyFont="1"/>
    <xf numFmtId="0" fontId="45" fillId="0" borderId="30" xfId="3" applyFont="1" applyBorder="1" applyAlignment="1">
      <alignment horizontal="center"/>
    </xf>
    <xf numFmtId="44" fontId="45" fillId="0" borderId="35" xfId="3" applyNumberFormat="1" applyFont="1" applyBorder="1"/>
    <xf numFmtId="164" fontId="46" fillId="0" borderId="1" xfId="3" applyNumberFormat="1" applyFont="1"/>
    <xf numFmtId="0" fontId="40" fillId="0" borderId="1" xfId="3"/>
    <xf numFmtId="164" fontId="49" fillId="0" borderId="32" xfId="3" applyNumberFormat="1" applyFont="1" applyBorder="1"/>
    <xf numFmtId="0" fontId="49" fillId="0" borderId="32" xfId="3" applyFont="1" applyBorder="1" applyAlignment="1">
      <alignment horizontal="center"/>
    </xf>
    <xf numFmtId="4" fontId="49" fillId="0" borderId="32" xfId="3" applyNumberFormat="1" applyFont="1" applyBorder="1" applyAlignment="1">
      <alignment vertical="center"/>
    </xf>
    <xf numFmtId="0" fontId="45" fillId="0" borderId="35" xfId="3" applyFont="1" applyBorder="1"/>
    <xf numFmtId="44" fontId="45" fillId="0" borderId="32" xfId="3" applyNumberFormat="1" applyFont="1" applyBorder="1"/>
    <xf numFmtId="164" fontId="46" fillId="0" borderId="26" xfId="3" applyNumberFormat="1" applyFont="1" applyBorder="1"/>
    <xf numFmtId="0" fontId="46" fillId="0" borderId="25" xfId="3" applyFont="1" applyBorder="1" applyAlignment="1">
      <alignment horizontal="center"/>
    </xf>
    <xf numFmtId="4" fontId="46" fillId="0" borderId="25" xfId="3" applyNumberFormat="1" applyFont="1" applyBorder="1" applyAlignment="1">
      <alignment vertical="center"/>
    </xf>
    <xf numFmtId="164" fontId="46" fillId="0" borderId="28" xfId="3" applyNumberFormat="1" applyFont="1" applyBorder="1"/>
    <xf numFmtId="0" fontId="46" fillId="0" borderId="29" xfId="3" applyFont="1" applyBorder="1" applyAlignment="1">
      <alignment horizontal="center"/>
    </xf>
    <xf numFmtId="4" fontId="46" fillId="0" borderId="29" xfId="3" applyNumberFormat="1" applyFont="1" applyBorder="1" applyAlignment="1">
      <alignment vertical="center"/>
    </xf>
    <xf numFmtId="4" fontId="46" fillId="0" borderId="37" xfId="3" applyNumberFormat="1" applyFont="1" applyBorder="1" applyAlignment="1">
      <alignment vertical="center"/>
    </xf>
    <xf numFmtId="170" fontId="45" fillId="0" borderId="36" xfId="3" applyNumberFormat="1" applyFont="1" applyBorder="1" applyAlignment="1">
      <alignment vertical="center"/>
    </xf>
    <xf numFmtId="44" fontId="49" fillId="0" borderId="1" xfId="3" applyNumberFormat="1" applyFont="1"/>
    <xf numFmtId="0" fontId="14" fillId="2" borderId="0" xfId="0" applyFont="1" applyFill="1" applyAlignment="1">
      <alignment horizontal="center" vertical="center"/>
    </xf>
    <xf numFmtId="0" fontId="0" fillId="0" borderId="0" xfId="0"/>
    <xf numFmtId="4" fontId="19" fillId="0" borderId="0" xfId="0" applyNumberFormat="1" applyFont="1" applyAlignment="1">
      <alignment vertical="center"/>
    </xf>
    <xf numFmtId="0" fontId="1" fillId="0" borderId="0" xfId="0" applyFont="1" applyAlignment="1">
      <alignment vertical="center"/>
    </xf>
    <xf numFmtId="165" fontId="1" fillId="0" borderId="0" xfId="0" applyNumberFormat="1" applyFont="1" applyAlignment="1">
      <alignment horizontal="left" vertical="center"/>
    </xf>
    <xf numFmtId="4" fontId="4" fillId="4" borderId="8" xfId="0" applyNumberFormat="1" applyFont="1" applyFill="1" applyBorder="1" applyAlignment="1">
      <alignment vertical="center"/>
    </xf>
    <xf numFmtId="0" fontId="0" fillId="4" borderId="8" xfId="0" applyFill="1" applyBorder="1" applyAlignment="1">
      <alignment vertical="center"/>
    </xf>
    <xf numFmtId="0" fontId="0" fillId="4" borderId="9" xfId="0" applyFill="1" applyBorder="1" applyAlignment="1">
      <alignment vertical="center"/>
    </xf>
    <xf numFmtId="0" fontId="4" fillId="4" borderId="8" xfId="0" applyFont="1" applyFill="1" applyBorder="1" applyAlignment="1">
      <alignment horizontal="left" vertical="center"/>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top" wrapText="1"/>
    </xf>
    <xf numFmtId="49" fontId="2" fillId="3"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8" fillId="0" borderId="6" xfId="0" applyNumberFormat="1" applyFont="1" applyBorder="1" applyAlignment="1">
      <alignment vertical="center"/>
    </xf>
    <xf numFmtId="0" fontId="0" fillId="0" borderId="6" xfId="0" applyBorder="1" applyAlignment="1">
      <alignment vertical="center"/>
    </xf>
    <xf numFmtId="0" fontId="1" fillId="0" borderId="0" xfId="0" applyFont="1" applyAlignment="1">
      <alignment horizontal="right" vertical="center"/>
    </xf>
    <xf numFmtId="4" fontId="28" fillId="0" borderId="0" xfId="0" applyNumberFormat="1" applyFont="1" applyAlignment="1">
      <alignment vertical="center"/>
    </xf>
    <xf numFmtId="0" fontId="28" fillId="0" borderId="0" xfId="0" applyFont="1" applyAlignment="1">
      <alignment vertical="center"/>
    </xf>
    <xf numFmtId="0" fontId="27" fillId="0" borderId="0" xfId="0" applyFont="1" applyAlignment="1">
      <alignment horizontal="left" vertical="center" wrapText="1"/>
    </xf>
    <xf numFmtId="0" fontId="22" fillId="5" borderId="7" xfId="0" applyFont="1" applyFill="1" applyBorder="1" applyAlignment="1">
      <alignment horizontal="center" vertical="center"/>
    </xf>
    <xf numFmtId="0" fontId="22" fillId="5" borderId="8" xfId="0" applyFont="1" applyFill="1" applyBorder="1" applyAlignment="1">
      <alignment horizontal="left" vertical="center"/>
    </xf>
    <xf numFmtId="0" fontId="22" fillId="5" borderId="8" xfId="0" applyFont="1" applyFill="1" applyBorder="1" applyAlignment="1">
      <alignment horizontal="right" vertical="center"/>
    </xf>
    <xf numFmtId="0" fontId="22" fillId="5" borderId="8" xfId="0" applyFont="1" applyFill="1" applyBorder="1" applyAlignment="1">
      <alignment horizontal="center" vertical="center"/>
    </xf>
    <xf numFmtId="4" fontId="24" fillId="0" borderId="0" xfId="0" applyNumberFormat="1" applyFont="1" applyAlignment="1">
      <alignment horizontal="right" vertical="center"/>
    </xf>
    <xf numFmtId="4" fontId="24" fillId="0" borderId="0" xfId="0" applyNumberFormat="1" applyFont="1" applyAlignment="1">
      <alignment vertical="center"/>
    </xf>
    <xf numFmtId="0" fontId="3" fillId="0" borderId="0" xfId="0" applyFont="1" applyAlignment="1">
      <alignment horizontal="left" vertical="center" wrapText="1"/>
    </xf>
    <xf numFmtId="0" fontId="3" fillId="0" borderId="0" xfId="0" applyFont="1" applyAlignment="1">
      <alignment vertical="center"/>
    </xf>
    <xf numFmtId="166"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21" fillId="0" borderId="15" xfId="0" applyFont="1" applyBorder="1" applyAlignment="1">
      <alignment horizontal="left" vertical="center"/>
    </xf>
    <xf numFmtId="0" fontId="21" fillId="0" borderId="0" xfId="0" applyFont="1" applyAlignment="1">
      <alignment horizontal="left" vertical="center"/>
    </xf>
    <xf numFmtId="0" fontId="0" fillId="0" borderId="0" xfId="0"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44" fontId="41" fillId="0" borderId="28" xfId="3" applyNumberFormat="1" applyFont="1" applyBorder="1"/>
    <xf numFmtId="44" fontId="41" fillId="0" borderId="29" xfId="3" applyNumberFormat="1" applyFont="1" applyBorder="1"/>
    <xf numFmtId="0" fontId="45" fillId="0" borderId="25" xfId="3" applyFont="1" applyBorder="1"/>
    <xf numFmtId="0" fontId="46" fillId="0" borderId="32" xfId="3" applyFont="1" applyBorder="1"/>
    <xf numFmtId="0" fontId="45" fillId="0" borderId="25" xfId="2" applyNumberFormat="1" applyFont="1" applyBorder="1"/>
    <xf numFmtId="44" fontId="41" fillId="0" borderId="28" xfId="2" applyFont="1" applyBorder="1"/>
    <xf numFmtId="44" fontId="41" fillId="0" borderId="29" xfId="2" applyFont="1" applyBorder="1"/>
  </cellXfs>
  <cellStyles count="4">
    <cellStyle name="Hypertextový odkaz" xfId="1" builtinId="8"/>
    <cellStyle name="Normální" xfId="0" builtinId="0" customBuiltin="1"/>
    <cellStyle name="normální 2" xfId="2" xr:uid="{00000000-0005-0000-0000-000002000000}"/>
    <cellStyle name="normální 3" xfId="3" xr:uid="{00000000-0005-0000-0000-000003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63"/>
  <sheetViews>
    <sheetView showGridLines="0" topLeftCell="A40" workbookViewId="0">
      <selection activeCell="C42" sqref="C42"/>
    </sheetView>
  </sheetViews>
  <sheetFormatPr defaultRowHeight="11.2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c r="A1" s="16" t="s">
        <v>0</v>
      </c>
      <c r="AZ1" s="16" t="s">
        <v>1</v>
      </c>
      <c r="BA1" s="16" t="s">
        <v>2</v>
      </c>
      <c r="BB1" s="16" t="s">
        <v>3</v>
      </c>
      <c r="BT1" s="16" t="s">
        <v>4</v>
      </c>
      <c r="BU1" s="16" t="s">
        <v>4</v>
      </c>
      <c r="BV1" s="16" t="s">
        <v>5</v>
      </c>
    </row>
    <row r="2" spans="1:74" ht="36.950000000000003" customHeight="1">
      <c r="AR2" s="312" t="s">
        <v>6</v>
      </c>
      <c r="AS2" s="313"/>
      <c r="AT2" s="313"/>
      <c r="AU2" s="313"/>
      <c r="AV2" s="313"/>
      <c r="AW2" s="313"/>
      <c r="AX2" s="313"/>
      <c r="AY2" s="313"/>
      <c r="AZ2" s="313"/>
      <c r="BA2" s="313"/>
      <c r="BB2" s="313"/>
      <c r="BC2" s="313"/>
      <c r="BD2" s="313"/>
      <c r="BE2" s="313"/>
      <c r="BS2" s="17" t="s">
        <v>7</v>
      </c>
      <c r="BT2" s="17" t="s">
        <v>8</v>
      </c>
    </row>
    <row r="3" spans="1:74" ht="6.95"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7</v>
      </c>
      <c r="BT3" s="17" t="s">
        <v>9</v>
      </c>
    </row>
    <row r="4" spans="1:74" ht="24.95" customHeight="1">
      <c r="B4" s="20"/>
      <c r="D4" s="21" t="s">
        <v>10</v>
      </c>
      <c r="AR4" s="20"/>
      <c r="AS4" s="22" t="s">
        <v>11</v>
      </c>
      <c r="BE4" s="23" t="s">
        <v>12</v>
      </c>
      <c r="BS4" s="17" t="s">
        <v>13</v>
      </c>
    </row>
    <row r="5" spans="1:74" ht="12" customHeight="1">
      <c r="B5" s="20"/>
      <c r="D5" s="24" t="s">
        <v>14</v>
      </c>
      <c r="K5" s="324" t="s">
        <v>15</v>
      </c>
      <c r="L5" s="313"/>
      <c r="M5" s="313"/>
      <c r="N5" s="313"/>
      <c r="O5" s="313"/>
      <c r="P5" s="313"/>
      <c r="Q5" s="313"/>
      <c r="R5" s="313"/>
      <c r="S5" s="313"/>
      <c r="T5" s="313"/>
      <c r="U5" s="313"/>
      <c r="V5" s="313"/>
      <c r="W5" s="313"/>
      <c r="X5" s="313"/>
      <c r="Y5" s="313"/>
      <c r="Z5" s="313"/>
      <c r="AA5" s="313"/>
      <c r="AB5" s="313"/>
      <c r="AC5" s="313"/>
      <c r="AD5" s="313"/>
      <c r="AE5" s="313"/>
      <c r="AF5" s="313"/>
      <c r="AG5" s="313"/>
      <c r="AH5" s="313"/>
      <c r="AI5" s="313"/>
      <c r="AJ5" s="313"/>
      <c r="AK5" s="313"/>
      <c r="AL5" s="313"/>
      <c r="AM5" s="313"/>
      <c r="AN5" s="313"/>
      <c r="AO5" s="313"/>
      <c r="AR5" s="20"/>
      <c r="BE5" s="321" t="s">
        <v>16</v>
      </c>
      <c r="BS5" s="17" t="s">
        <v>7</v>
      </c>
    </row>
    <row r="6" spans="1:74" ht="36.950000000000003" customHeight="1">
      <c r="B6" s="20"/>
      <c r="D6" s="26" t="s">
        <v>17</v>
      </c>
      <c r="K6" s="325" t="s">
        <v>18</v>
      </c>
      <c r="L6" s="313"/>
      <c r="M6" s="313"/>
      <c r="N6" s="313"/>
      <c r="O6" s="313"/>
      <c r="P6" s="313"/>
      <c r="Q6" s="313"/>
      <c r="R6" s="313"/>
      <c r="S6" s="313"/>
      <c r="T6" s="313"/>
      <c r="U6" s="313"/>
      <c r="V6" s="313"/>
      <c r="W6" s="313"/>
      <c r="X6" s="313"/>
      <c r="Y6" s="313"/>
      <c r="Z6" s="313"/>
      <c r="AA6" s="313"/>
      <c r="AB6" s="313"/>
      <c r="AC6" s="313"/>
      <c r="AD6" s="313"/>
      <c r="AE6" s="313"/>
      <c r="AF6" s="313"/>
      <c r="AG6" s="313"/>
      <c r="AH6" s="313"/>
      <c r="AI6" s="313"/>
      <c r="AJ6" s="313"/>
      <c r="AK6" s="313"/>
      <c r="AL6" s="313"/>
      <c r="AM6" s="313"/>
      <c r="AN6" s="313"/>
      <c r="AO6" s="313"/>
      <c r="AR6" s="20"/>
      <c r="BE6" s="322"/>
      <c r="BS6" s="17" t="s">
        <v>7</v>
      </c>
    </row>
    <row r="7" spans="1:74" ht="12" customHeight="1">
      <c r="B7" s="20"/>
      <c r="D7" s="27" t="s">
        <v>19</v>
      </c>
      <c r="K7" s="25" t="s">
        <v>3</v>
      </c>
      <c r="AK7" s="27" t="s">
        <v>20</v>
      </c>
      <c r="AN7" s="25" t="s">
        <v>3</v>
      </c>
      <c r="AR7" s="20"/>
      <c r="BE7" s="322"/>
      <c r="BS7" s="17" t="s">
        <v>7</v>
      </c>
    </row>
    <row r="8" spans="1:74" ht="12" customHeight="1">
      <c r="B8" s="20"/>
      <c r="D8" s="27" t="s">
        <v>21</v>
      </c>
      <c r="K8" s="25" t="s">
        <v>22</v>
      </c>
      <c r="AK8" s="27" t="s">
        <v>23</v>
      </c>
      <c r="AN8" s="28" t="s">
        <v>24</v>
      </c>
      <c r="AR8" s="20"/>
      <c r="BE8" s="322"/>
      <c r="BS8" s="17" t="s">
        <v>7</v>
      </c>
    </row>
    <row r="9" spans="1:74" ht="14.45" customHeight="1">
      <c r="B9" s="20"/>
      <c r="AR9" s="20"/>
      <c r="BE9" s="322"/>
      <c r="BS9" s="17" t="s">
        <v>7</v>
      </c>
    </row>
    <row r="10" spans="1:74" ht="12" customHeight="1">
      <c r="B10" s="20"/>
      <c r="D10" s="27" t="s">
        <v>25</v>
      </c>
      <c r="AK10" s="27" t="s">
        <v>26</v>
      </c>
      <c r="AN10" s="25" t="s">
        <v>3</v>
      </c>
      <c r="AR10" s="20"/>
      <c r="BE10" s="322"/>
      <c r="BS10" s="17" t="s">
        <v>7</v>
      </c>
    </row>
    <row r="11" spans="1:74" ht="18.399999999999999" customHeight="1">
      <c r="B11" s="20"/>
      <c r="E11" s="25" t="s">
        <v>27</v>
      </c>
      <c r="AK11" s="27" t="s">
        <v>28</v>
      </c>
      <c r="AN11" s="25" t="s">
        <v>3</v>
      </c>
      <c r="AR11" s="20"/>
      <c r="BE11" s="322"/>
      <c r="BS11" s="17" t="s">
        <v>7</v>
      </c>
    </row>
    <row r="12" spans="1:74" ht="6.95" customHeight="1">
      <c r="B12" s="20"/>
      <c r="AR12" s="20"/>
      <c r="BE12" s="322"/>
      <c r="BS12" s="17" t="s">
        <v>7</v>
      </c>
    </row>
    <row r="13" spans="1:74" ht="12" customHeight="1">
      <c r="B13" s="20"/>
      <c r="D13" s="27" t="s">
        <v>29</v>
      </c>
      <c r="AK13" s="27" t="s">
        <v>26</v>
      </c>
      <c r="AN13" s="29" t="s">
        <v>30</v>
      </c>
      <c r="AR13" s="20"/>
      <c r="BE13" s="322"/>
      <c r="BS13" s="17" t="s">
        <v>7</v>
      </c>
    </row>
    <row r="14" spans="1:74" ht="12.75">
      <c r="B14" s="20"/>
      <c r="E14" s="326" t="s">
        <v>30</v>
      </c>
      <c r="F14" s="327"/>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7"/>
      <c r="AK14" s="27" t="s">
        <v>28</v>
      </c>
      <c r="AN14" s="29" t="s">
        <v>30</v>
      </c>
      <c r="AR14" s="20"/>
      <c r="BE14" s="322"/>
      <c r="BS14" s="17" t="s">
        <v>7</v>
      </c>
    </row>
    <row r="15" spans="1:74" ht="6.95" customHeight="1">
      <c r="B15" s="20"/>
      <c r="AR15" s="20"/>
      <c r="BE15" s="322"/>
      <c r="BS15" s="17" t="s">
        <v>4</v>
      </c>
    </row>
    <row r="16" spans="1:74" ht="12" customHeight="1">
      <c r="B16" s="20"/>
      <c r="D16" s="27" t="s">
        <v>31</v>
      </c>
      <c r="AK16" s="27" t="s">
        <v>26</v>
      </c>
      <c r="AN16" s="25" t="s">
        <v>32</v>
      </c>
      <c r="AR16" s="20"/>
      <c r="BE16" s="322"/>
      <c r="BS16" s="17" t="s">
        <v>4</v>
      </c>
    </row>
    <row r="17" spans="2:71" ht="18.399999999999999" customHeight="1">
      <c r="B17" s="20"/>
      <c r="E17" s="25" t="s">
        <v>33</v>
      </c>
      <c r="AK17" s="27" t="s">
        <v>28</v>
      </c>
      <c r="AN17" s="25" t="s">
        <v>32</v>
      </c>
      <c r="AR17" s="20"/>
      <c r="BE17" s="322"/>
      <c r="BS17" s="17" t="s">
        <v>34</v>
      </c>
    </row>
    <row r="18" spans="2:71" ht="6.95" customHeight="1">
      <c r="B18" s="20"/>
      <c r="AR18" s="20"/>
      <c r="BE18" s="322"/>
      <c r="BS18" s="17" t="s">
        <v>7</v>
      </c>
    </row>
    <row r="19" spans="2:71" ht="12" customHeight="1">
      <c r="B19" s="20"/>
      <c r="D19" s="27" t="s">
        <v>35</v>
      </c>
      <c r="AK19" s="27" t="s">
        <v>26</v>
      </c>
      <c r="AN19" s="25" t="s">
        <v>36</v>
      </c>
      <c r="AR19" s="20"/>
      <c r="BE19" s="322"/>
      <c r="BS19" s="17" t="s">
        <v>7</v>
      </c>
    </row>
    <row r="20" spans="2:71" ht="18.399999999999999" customHeight="1">
      <c r="B20" s="20"/>
      <c r="E20" s="25" t="s">
        <v>37</v>
      </c>
      <c r="AK20" s="27" t="s">
        <v>28</v>
      </c>
      <c r="AN20" s="25" t="s">
        <v>38</v>
      </c>
      <c r="AR20" s="20"/>
      <c r="BE20" s="322"/>
      <c r="BS20" s="17" t="s">
        <v>34</v>
      </c>
    </row>
    <row r="21" spans="2:71" ht="6.95" customHeight="1">
      <c r="B21" s="20"/>
      <c r="AR21" s="20"/>
      <c r="BE21" s="322"/>
    </row>
    <row r="22" spans="2:71" ht="12" customHeight="1">
      <c r="B22" s="20"/>
      <c r="D22" s="27" t="s">
        <v>39</v>
      </c>
      <c r="AR22" s="20"/>
      <c r="BE22" s="322"/>
    </row>
    <row r="23" spans="2:71" ht="47.25" customHeight="1">
      <c r="B23" s="20"/>
      <c r="E23" s="328" t="s">
        <v>40</v>
      </c>
      <c r="F23" s="328"/>
      <c r="G23" s="328"/>
      <c r="H23" s="328"/>
      <c r="I23" s="328"/>
      <c r="J23" s="328"/>
      <c r="K23" s="328"/>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328"/>
      <c r="AK23" s="328"/>
      <c r="AL23" s="328"/>
      <c r="AM23" s="328"/>
      <c r="AN23" s="328"/>
      <c r="AR23" s="20"/>
      <c r="BE23" s="322"/>
    </row>
    <row r="24" spans="2:71" ht="6.95" customHeight="1">
      <c r="B24" s="20"/>
      <c r="AR24" s="20"/>
      <c r="BE24" s="322"/>
    </row>
    <row r="25" spans="2:71" ht="6.95" customHeight="1">
      <c r="B25" s="20"/>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R25" s="20"/>
      <c r="BE25" s="322"/>
    </row>
    <row r="26" spans="2:71" s="1" customFormat="1" ht="25.9" customHeight="1">
      <c r="B26" s="32"/>
      <c r="D26" s="33" t="s">
        <v>41</v>
      </c>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29">
        <f>ROUND(AG54,2)</f>
        <v>0</v>
      </c>
      <c r="AL26" s="330"/>
      <c r="AM26" s="330"/>
      <c r="AN26" s="330"/>
      <c r="AO26" s="330"/>
      <c r="AR26" s="32"/>
      <c r="BE26" s="322"/>
    </row>
    <row r="27" spans="2:71" s="1" customFormat="1" ht="6.95" customHeight="1">
      <c r="B27" s="32"/>
      <c r="AR27" s="32"/>
      <c r="BE27" s="322"/>
    </row>
    <row r="28" spans="2:71" s="1" customFormat="1" ht="12.75">
      <c r="B28" s="32"/>
      <c r="L28" s="331" t="s">
        <v>42</v>
      </c>
      <c r="M28" s="331"/>
      <c r="N28" s="331"/>
      <c r="O28" s="331"/>
      <c r="P28" s="331"/>
      <c r="W28" s="331" t="s">
        <v>43</v>
      </c>
      <c r="X28" s="331"/>
      <c r="Y28" s="331"/>
      <c r="Z28" s="331"/>
      <c r="AA28" s="331"/>
      <c r="AB28" s="331"/>
      <c r="AC28" s="331"/>
      <c r="AD28" s="331"/>
      <c r="AE28" s="331"/>
      <c r="AK28" s="331" t="s">
        <v>44</v>
      </c>
      <c r="AL28" s="331"/>
      <c r="AM28" s="331"/>
      <c r="AN28" s="331"/>
      <c r="AO28" s="331"/>
      <c r="AR28" s="32"/>
      <c r="BE28" s="322"/>
    </row>
    <row r="29" spans="2:71" s="2" customFormat="1" ht="14.45" customHeight="1">
      <c r="B29" s="36"/>
      <c r="D29" s="27" t="s">
        <v>45</v>
      </c>
      <c r="F29" s="27" t="s">
        <v>46</v>
      </c>
      <c r="L29" s="316">
        <v>0.21</v>
      </c>
      <c r="M29" s="315"/>
      <c r="N29" s="315"/>
      <c r="O29" s="315"/>
      <c r="P29" s="315"/>
      <c r="W29" s="314">
        <f>ROUND(AZ54, 2)</f>
        <v>0</v>
      </c>
      <c r="X29" s="315"/>
      <c r="Y29" s="315"/>
      <c r="Z29" s="315"/>
      <c r="AA29" s="315"/>
      <c r="AB29" s="315"/>
      <c r="AC29" s="315"/>
      <c r="AD29" s="315"/>
      <c r="AE29" s="315"/>
      <c r="AK29" s="314">
        <f>ROUND(AV54, 2)</f>
        <v>0</v>
      </c>
      <c r="AL29" s="315"/>
      <c r="AM29" s="315"/>
      <c r="AN29" s="315"/>
      <c r="AO29" s="315"/>
      <c r="AR29" s="36"/>
      <c r="BE29" s="323"/>
    </row>
    <row r="30" spans="2:71" s="2" customFormat="1" ht="14.45" customHeight="1">
      <c r="B30" s="36"/>
      <c r="F30" s="27" t="s">
        <v>47</v>
      </c>
      <c r="L30" s="316">
        <v>0.15</v>
      </c>
      <c r="M30" s="315"/>
      <c r="N30" s="315"/>
      <c r="O30" s="315"/>
      <c r="P30" s="315"/>
      <c r="W30" s="314">
        <f>ROUND(BA54, 2)</f>
        <v>0</v>
      </c>
      <c r="X30" s="315"/>
      <c r="Y30" s="315"/>
      <c r="Z30" s="315"/>
      <c r="AA30" s="315"/>
      <c r="AB30" s="315"/>
      <c r="AC30" s="315"/>
      <c r="AD30" s="315"/>
      <c r="AE30" s="315"/>
      <c r="AK30" s="314">
        <f>ROUND(AW54, 2)</f>
        <v>0</v>
      </c>
      <c r="AL30" s="315"/>
      <c r="AM30" s="315"/>
      <c r="AN30" s="315"/>
      <c r="AO30" s="315"/>
      <c r="AR30" s="36"/>
      <c r="BE30" s="323"/>
    </row>
    <row r="31" spans="2:71" s="2" customFormat="1" ht="14.45" hidden="1" customHeight="1">
      <c r="B31" s="36"/>
      <c r="F31" s="27" t="s">
        <v>48</v>
      </c>
      <c r="L31" s="316">
        <v>0.21</v>
      </c>
      <c r="M31" s="315"/>
      <c r="N31" s="315"/>
      <c r="O31" s="315"/>
      <c r="P31" s="315"/>
      <c r="W31" s="314">
        <f>ROUND(BB54, 2)</f>
        <v>0</v>
      </c>
      <c r="X31" s="315"/>
      <c r="Y31" s="315"/>
      <c r="Z31" s="315"/>
      <c r="AA31" s="315"/>
      <c r="AB31" s="315"/>
      <c r="AC31" s="315"/>
      <c r="AD31" s="315"/>
      <c r="AE31" s="315"/>
      <c r="AK31" s="314">
        <v>0</v>
      </c>
      <c r="AL31" s="315"/>
      <c r="AM31" s="315"/>
      <c r="AN31" s="315"/>
      <c r="AO31" s="315"/>
      <c r="AR31" s="36"/>
      <c r="BE31" s="323"/>
    </row>
    <row r="32" spans="2:71" s="2" customFormat="1" ht="14.45" hidden="1" customHeight="1">
      <c r="B32" s="36"/>
      <c r="F32" s="27" t="s">
        <v>49</v>
      </c>
      <c r="L32" s="316">
        <v>0.15</v>
      </c>
      <c r="M32" s="315"/>
      <c r="N32" s="315"/>
      <c r="O32" s="315"/>
      <c r="P32" s="315"/>
      <c r="W32" s="314">
        <f>ROUND(BC54, 2)</f>
        <v>0</v>
      </c>
      <c r="X32" s="315"/>
      <c r="Y32" s="315"/>
      <c r="Z32" s="315"/>
      <c r="AA32" s="315"/>
      <c r="AB32" s="315"/>
      <c r="AC32" s="315"/>
      <c r="AD32" s="315"/>
      <c r="AE32" s="315"/>
      <c r="AK32" s="314">
        <v>0</v>
      </c>
      <c r="AL32" s="315"/>
      <c r="AM32" s="315"/>
      <c r="AN32" s="315"/>
      <c r="AO32" s="315"/>
      <c r="AR32" s="36"/>
      <c r="BE32" s="323"/>
    </row>
    <row r="33" spans="2:44" s="2" customFormat="1" ht="14.45" hidden="1" customHeight="1">
      <c r="B33" s="36"/>
      <c r="F33" s="27" t="s">
        <v>50</v>
      </c>
      <c r="L33" s="316">
        <v>0</v>
      </c>
      <c r="M33" s="315"/>
      <c r="N33" s="315"/>
      <c r="O33" s="315"/>
      <c r="P33" s="315"/>
      <c r="W33" s="314">
        <f>ROUND(BD54, 2)</f>
        <v>0</v>
      </c>
      <c r="X33" s="315"/>
      <c r="Y33" s="315"/>
      <c r="Z33" s="315"/>
      <c r="AA33" s="315"/>
      <c r="AB33" s="315"/>
      <c r="AC33" s="315"/>
      <c r="AD33" s="315"/>
      <c r="AE33" s="315"/>
      <c r="AK33" s="314">
        <v>0</v>
      </c>
      <c r="AL33" s="315"/>
      <c r="AM33" s="315"/>
      <c r="AN33" s="315"/>
      <c r="AO33" s="315"/>
      <c r="AR33" s="36"/>
    </row>
    <row r="34" spans="2:44" s="1" customFormat="1" ht="6.95" customHeight="1">
      <c r="B34" s="32"/>
      <c r="AR34" s="32"/>
    </row>
    <row r="35" spans="2:44" s="1" customFormat="1" ht="25.9" customHeight="1">
      <c r="B35" s="32"/>
      <c r="C35" s="37"/>
      <c r="D35" s="38" t="s">
        <v>51</v>
      </c>
      <c r="E35" s="39"/>
      <c r="F35" s="39"/>
      <c r="G35" s="39"/>
      <c r="H35" s="39"/>
      <c r="I35" s="39"/>
      <c r="J35" s="39"/>
      <c r="K35" s="39"/>
      <c r="L35" s="39"/>
      <c r="M35" s="39"/>
      <c r="N35" s="39"/>
      <c r="O35" s="39"/>
      <c r="P35" s="39"/>
      <c r="Q35" s="39"/>
      <c r="R35" s="39"/>
      <c r="S35" s="39"/>
      <c r="T35" s="40" t="s">
        <v>52</v>
      </c>
      <c r="U35" s="39"/>
      <c r="V35" s="39"/>
      <c r="W35" s="39"/>
      <c r="X35" s="320" t="s">
        <v>53</v>
      </c>
      <c r="Y35" s="318"/>
      <c r="Z35" s="318"/>
      <c r="AA35" s="318"/>
      <c r="AB35" s="318"/>
      <c r="AC35" s="39"/>
      <c r="AD35" s="39"/>
      <c r="AE35" s="39"/>
      <c r="AF35" s="39"/>
      <c r="AG35" s="39"/>
      <c r="AH35" s="39"/>
      <c r="AI35" s="39"/>
      <c r="AJ35" s="39"/>
      <c r="AK35" s="317">
        <f>SUM(AK26:AK33)</f>
        <v>0</v>
      </c>
      <c r="AL35" s="318"/>
      <c r="AM35" s="318"/>
      <c r="AN35" s="318"/>
      <c r="AO35" s="319"/>
      <c r="AP35" s="37"/>
      <c r="AQ35" s="37"/>
      <c r="AR35" s="32"/>
    </row>
    <row r="36" spans="2:44" s="1" customFormat="1" ht="6.95" customHeight="1">
      <c r="B36" s="32"/>
      <c r="AR36" s="32"/>
    </row>
    <row r="37" spans="2:44" s="1" customFormat="1" ht="6.95" customHeight="1">
      <c r="B37" s="41"/>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32"/>
    </row>
    <row r="41" spans="2:44" s="1" customFormat="1" ht="6.95" customHeight="1">
      <c r="B41" s="43"/>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32"/>
    </row>
    <row r="42" spans="2:44" s="1" customFormat="1" ht="24.95" customHeight="1">
      <c r="B42" s="32"/>
      <c r="C42" s="21" t="s">
        <v>1697</v>
      </c>
      <c r="AR42" s="32"/>
    </row>
    <row r="43" spans="2:44" s="1" customFormat="1" ht="6.95" customHeight="1">
      <c r="B43" s="32"/>
      <c r="AR43" s="32"/>
    </row>
    <row r="44" spans="2:44" s="3" customFormat="1" ht="12" customHeight="1">
      <c r="B44" s="45"/>
      <c r="C44" s="27" t="s">
        <v>14</v>
      </c>
      <c r="L44" s="3" t="str">
        <f>K5</f>
        <v>2021-054</v>
      </c>
      <c r="AR44" s="45"/>
    </row>
    <row r="45" spans="2:44" s="4" customFormat="1" ht="36.950000000000003" customHeight="1">
      <c r="B45" s="46"/>
      <c r="C45" s="47" t="s">
        <v>17</v>
      </c>
      <c r="L45" s="341" t="str">
        <f>K6</f>
        <v>Technické a hospodářské centrum obce Bílence</v>
      </c>
      <c r="M45" s="342"/>
      <c r="N45" s="342"/>
      <c r="O45" s="342"/>
      <c r="P45" s="342"/>
      <c r="Q45" s="342"/>
      <c r="R45" s="342"/>
      <c r="S45" s="342"/>
      <c r="T45" s="342"/>
      <c r="U45" s="342"/>
      <c r="V45" s="342"/>
      <c r="W45" s="342"/>
      <c r="X45" s="342"/>
      <c r="Y45" s="342"/>
      <c r="Z45" s="342"/>
      <c r="AA45" s="342"/>
      <c r="AB45" s="342"/>
      <c r="AC45" s="342"/>
      <c r="AD45" s="342"/>
      <c r="AE45" s="342"/>
      <c r="AF45" s="342"/>
      <c r="AG45" s="342"/>
      <c r="AH45" s="342"/>
      <c r="AI45" s="342"/>
      <c r="AJ45" s="342"/>
      <c r="AK45" s="342"/>
      <c r="AL45" s="342"/>
      <c r="AM45" s="342"/>
      <c r="AN45" s="342"/>
      <c r="AO45" s="342"/>
      <c r="AR45" s="46"/>
    </row>
    <row r="46" spans="2:44" s="1" customFormat="1" ht="6.95" customHeight="1">
      <c r="B46" s="32"/>
      <c r="AR46" s="32"/>
    </row>
    <row r="47" spans="2:44" s="1" customFormat="1" ht="12" customHeight="1">
      <c r="B47" s="32"/>
      <c r="C47" s="27" t="s">
        <v>21</v>
      </c>
      <c r="L47" s="48" t="str">
        <f>IF(K8="","",K8)</f>
        <v>Bílence</v>
      </c>
      <c r="AI47" s="27" t="s">
        <v>1701</v>
      </c>
      <c r="AM47" s="343"/>
      <c r="AN47" s="343"/>
      <c r="AR47" s="32"/>
    </row>
    <row r="48" spans="2:44" s="1" customFormat="1" ht="6.95" customHeight="1">
      <c r="B48" s="32"/>
      <c r="AR48" s="32"/>
    </row>
    <row r="49" spans="1:91" s="1" customFormat="1" ht="15.2" customHeight="1">
      <c r="B49" s="32"/>
      <c r="C49" s="27" t="s">
        <v>25</v>
      </c>
      <c r="L49" s="3" t="s">
        <v>1699</v>
      </c>
      <c r="AI49" s="27" t="s">
        <v>31</v>
      </c>
      <c r="AM49" s="344" t="str">
        <f>IF(E17="","",E17)</f>
        <v>IQ PROJEKT s.r.o.</v>
      </c>
      <c r="AN49" s="345"/>
      <c r="AO49" s="345"/>
      <c r="AP49" s="345"/>
      <c r="AR49" s="32"/>
      <c r="AS49" s="346" t="s">
        <v>54</v>
      </c>
      <c r="AT49" s="347"/>
      <c r="AU49" s="50"/>
      <c r="AV49" s="50"/>
      <c r="AW49" s="50"/>
      <c r="AX49" s="50"/>
      <c r="AY49" s="50"/>
      <c r="AZ49" s="50"/>
      <c r="BA49" s="50"/>
      <c r="BB49" s="50"/>
      <c r="BC49" s="50"/>
      <c r="BD49" s="51"/>
    </row>
    <row r="50" spans="1:91" s="1" customFormat="1" ht="15.2" customHeight="1">
      <c r="B50" s="32"/>
      <c r="C50" s="27" t="s">
        <v>1700</v>
      </c>
      <c r="L50" s="3" t="str">
        <f>IF(E14= "Vyplň údaj","",E14)</f>
        <v/>
      </c>
      <c r="AI50" s="27" t="s">
        <v>1698</v>
      </c>
      <c r="AM50" s="344" t="str">
        <f>IF(E20="","",E20)</f>
        <v>Ing. Kateřina Tumpachová</v>
      </c>
      <c r="AN50" s="345"/>
      <c r="AO50" s="345"/>
      <c r="AP50" s="345"/>
      <c r="AR50" s="32"/>
      <c r="AS50" s="348"/>
      <c r="AT50" s="349"/>
      <c r="BD50" s="52"/>
    </row>
    <row r="51" spans="1:91" s="1" customFormat="1" ht="10.9" customHeight="1">
      <c r="B51" s="32"/>
      <c r="AR51" s="32"/>
      <c r="AS51" s="348"/>
      <c r="AT51" s="349"/>
      <c r="BD51" s="52"/>
    </row>
    <row r="52" spans="1:91" s="1" customFormat="1" ht="29.25" customHeight="1">
      <c r="B52" s="32"/>
      <c r="C52" s="335" t="s">
        <v>55</v>
      </c>
      <c r="D52" s="336"/>
      <c r="E52" s="336"/>
      <c r="F52" s="336"/>
      <c r="G52" s="336"/>
      <c r="H52" s="53"/>
      <c r="I52" s="338" t="s">
        <v>56</v>
      </c>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7" t="s">
        <v>57</v>
      </c>
      <c r="AH52" s="336"/>
      <c r="AI52" s="336"/>
      <c r="AJ52" s="336"/>
      <c r="AK52" s="336"/>
      <c r="AL52" s="336"/>
      <c r="AM52" s="336"/>
      <c r="AN52" s="338" t="s">
        <v>58</v>
      </c>
      <c r="AO52" s="336"/>
      <c r="AP52" s="336"/>
      <c r="AQ52" s="54" t="s">
        <v>59</v>
      </c>
      <c r="AR52" s="32"/>
      <c r="AS52" s="55" t="s">
        <v>60</v>
      </c>
      <c r="AT52" s="56" t="s">
        <v>61</v>
      </c>
      <c r="AU52" s="56" t="s">
        <v>62</v>
      </c>
      <c r="AV52" s="56" t="s">
        <v>63</v>
      </c>
      <c r="AW52" s="56" t="s">
        <v>64</v>
      </c>
      <c r="AX52" s="56" t="s">
        <v>65</v>
      </c>
      <c r="AY52" s="56" t="s">
        <v>66</v>
      </c>
      <c r="AZ52" s="56" t="s">
        <v>67</v>
      </c>
      <c r="BA52" s="56" t="s">
        <v>68</v>
      </c>
      <c r="BB52" s="56" t="s">
        <v>69</v>
      </c>
      <c r="BC52" s="56" t="s">
        <v>70</v>
      </c>
      <c r="BD52" s="57" t="s">
        <v>71</v>
      </c>
    </row>
    <row r="53" spans="1:91" s="1" customFormat="1" ht="10.9" customHeight="1">
      <c r="B53" s="32"/>
      <c r="AR53" s="32"/>
      <c r="AS53" s="58"/>
      <c r="AT53" s="50"/>
      <c r="AU53" s="50"/>
      <c r="AV53" s="50"/>
      <c r="AW53" s="50"/>
      <c r="AX53" s="50"/>
      <c r="AY53" s="50"/>
      <c r="AZ53" s="50"/>
      <c r="BA53" s="50"/>
      <c r="BB53" s="50"/>
      <c r="BC53" s="50"/>
      <c r="BD53" s="51"/>
    </row>
    <row r="54" spans="1:91" s="5" customFormat="1" ht="32.450000000000003" customHeight="1">
      <c r="B54" s="59"/>
      <c r="C54" s="60" t="s">
        <v>72</v>
      </c>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339">
        <f>ROUND(SUM(AG55:AG61),2)</f>
        <v>0</v>
      </c>
      <c r="AH54" s="339"/>
      <c r="AI54" s="339"/>
      <c r="AJ54" s="339"/>
      <c r="AK54" s="339"/>
      <c r="AL54" s="339"/>
      <c r="AM54" s="339"/>
      <c r="AN54" s="340">
        <f t="shared" ref="AN54:AN61" si="0">SUM(AG54,AT54)</f>
        <v>0</v>
      </c>
      <c r="AO54" s="340"/>
      <c r="AP54" s="340"/>
      <c r="AQ54" s="63" t="s">
        <v>3</v>
      </c>
      <c r="AR54" s="59"/>
      <c r="AS54" s="64">
        <f>ROUND(SUM(AS55:AS61),2)</f>
        <v>0</v>
      </c>
      <c r="AT54" s="65">
        <f t="shared" ref="AT54:AT61" si="1">ROUND(SUM(AV54:AW54),2)</f>
        <v>0</v>
      </c>
      <c r="AU54" s="66">
        <f>ROUND(SUM(AU55:AU61),5)</f>
        <v>0</v>
      </c>
      <c r="AV54" s="65">
        <f>ROUND(AZ54*L29,2)</f>
        <v>0</v>
      </c>
      <c r="AW54" s="65">
        <f>ROUND(BA54*L30,2)</f>
        <v>0</v>
      </c>
      <c r="AX54" s="65">
        <f>ROUND(BB54*L29,2)</f>
        <v>0</v>
      </c>
      <c r="AY54" s="65">
        <f>ROUND(BC54*L30,2)</f>
        <v>0</v>
      </c>
      <c r="AZ54" s="65">
        <f>ROUND(SUM(AZ55:AZ61),2)</f>
        <v>0</v>
      </c>
      <c r="BA54" s="65">
        <f>ROUND(SUM(BA55:BA61),2)</f>
        <v>0</v>
      </c>
      <c r="BB54" s="65">
        <f>ROUND(SUM(BB55:BB61),2)</f>
        <v>0</v>
      </c>
      <c r="BC54" s="65">
        <f>ROUND(SUM(BC55:BC61),2)</f>
        <v>0</v>
      </c>
      <c r="BD54" s="67">
        <f>ROUND(SUM(BD55:BD61),2)</f>
        <v>0</v>
      </c>
      <c r="BS54" s="68" t="s">
        <v>73</v>
      </c>
      <c r="BT54" s="68" t="s">
        <v>74</v>
      </c>
      <c r="BU54" s="69" t="s">
        <v>75</v>
      </c>
      <c r="BV54" s="68" t="s">
        <v>76</v>
      </c>
      <c r="BW54" s="68" t="s">
        <v>5</v>
      </c>
      <c r="BX54" s="68" t="s">
        <v>77</v>
      </c>
      <c r="CL54" s="68" t="s">
        <v>3</v>
      </c>
    </row>
    <row r="55" spans="1:91" s="6" customFormat="1" ht="16.5" customHeight="1">
      <c r="A55" s="70" t="s">
        <v>78</v>
      </c>
      <c r="B55" s="71"/>
      <c r="C55" s="72"/>
      <c r="D55" s="334" t="s">
        <v>79</v>
      </c>
      <c r="E55" s="334"/>
      <c r="F55" s="334"/>
      <c r="G55" s="334"/>
      <c r="H55" s="334"/>
      <c r="I55" s="73"/>
      <c r="J55" s="334" t="s">
        <v>1702</v>
      </c>
      <c r="K55" s="334"/>
      <c r="L55" s="334"/>
      <c r="M55" s="334"/>
      <c r="N55" s="334"/>
      <c r="O55" s="334"/>
      <c r="P55" s="334"/>
      <c r="Q55" s="334"/>
      <c r="R55" s="334"/>
      <c r="S55" s="334"/>
      <c r="T55" s="334"/>
      <c r="U55" s="334"/>
      <c r="V55" s="334"/>
      <c r="W55" s="334"/>
      <c r="X55" s="334"/>
      <c r="Y55" s="334"/>
      <c r="Z55" s="334"/>
      <c r="AA55" s="334"/>
      <c r="AB55" s="334"/>
      <c r="AC55" s="334"/>
      <c r="AD55" s="334"/>
      <c r="AE55" s="334"/>
      <c r="AF55" s="334"/>
      <c r="AG55" s="332">
        <f>'1a - demolice'!J30</f>
        <v>0</v>
      </c>
      <c r="AH55" s="333"/>
      <c r="AI55" s="333"/>
      <c r="AJ55" s="333"/>
      <c r="AK55" s="333"/>
      <c r="AL55" s="333"/>
      <c r="AM55" s="333"/>
      <c r="AN55" s="332">
        <f t="shared" si="0"/>
        <v>0</v>
      </c>
      <c r="AO55" s="333"/>
      <c r="AP55" s="333"/>
      <c r="AQ55" s="74" t="s">
        <v>80</v>
      </c>
      <c r="AR55" s="71"/>
      <c r="AS55" s="75">
        <v>0</v>
      </c>
      <c r="AT55" s="76">
        <f t="shared" si="1"/>
        <v>0</v>
      </c>
      <c r="AU55" s="77">
        <f>'1a - demolice'!P85</f>
        <v>0</v>
      </c>
      <c r="AV55" s="76">
        <f>'1a - demolice'!J33</f>
        <v>0</v>
      </c>
      <c r="AW55" s="76">
        <f>'1a - demolice'!J34</f>
        <v>0</v>
      </c>
      <c r="AX55" s="76">
        <f>'1a - demolice'!J35</f>
        <v>0</v>
      </c>
      <c r="AY55" s="76">
        <f>'1a - demolice'!J36</f>
        <v>0</v>
      </c>
      <c r="AZ55" s="76">
        <f>'1a - demolice'!F33</f>
        <v>0</v>
      </c>
      <c r="BA55" s="76">
        <f>'1a - demolice'!F34</f>
        <v>0</v>
      </c>
      <c r="BB55" s="76">
        <f>'1a - demolice'!F35</f>
        <v>0</v>
      </c>
      <c r="BC55" s="76">
        <f>'1a - demolice'!F36</f>
        <v>0</v>
      </c>
      <c r="BD55" s="78">
        <f>'1a - demolice'!F37</f>
        <v>0</v>
      </c>
      <c r="BT55" s="79" t="s">
        <v>81</v>
      </c>
      <c r="BV55" s="79" t="s">
        <v>76</v>
      </c>
      <c r="BW55" s="79" t="s">
        <v>82</v>
      </c>
      <c r="BX55" s="79" t="s">
        <v>5</v>
      </c>
      <c r="CL55" s="79" t="s">
        <v>3</v>
      </c>
      <c r="CM55" s="79" t="s">
        <v>83</v>
      </c>
    </row>
    <row r="56" spans="1:91" s="6" customFormat="1" ht="16.5" customHeight="1">
      <c r="A56" s="70" t="s">
        <v>78</v>
      </c>
      <c r="B56" s="71"/>
      <c r="C56" s="72"/>
      <c r="D56" s="334" t="s">
        <v>84</v>
      </c>
      <c r="E56" s="334"/>
      <c r="F56" s="334"/>
      <c r="G56" s="334"/>
      <c r="H56" s="334"/>
      <c r="I56" s="73"/>
      <c r="J56" s="334" t="s">
        <v>1703</v>
      </c>
      <c r="K56" s="334"/>
      <c r="L56" s="334"/>
      <c r="M56" s="334"/>
      <c r="N56" s="334"/>
      <c r="O56" s="334"/>
      <c r="P56" s="334"/>
      <c r="Q56" s="334"/>
      <c r="R56" s="334"/>
      <c r="S56" s="334"/>
      <c r="T56" s="334"/>
      <c r="U56" s="334"/>
      <c r="V56" s="334"/>
      <c r="W56" s="334"/>
      <c r="X56" s="334"/>
      <c r="Y56" s="334"/>
      <c r="Z56" s="334"/>
      <c r="AA56" s="334"/>
      <c r="AB56" s="334"/>
      <c r="AC56" s="334"/>
      <c r="AD56" s="334"/>
      <c r="AE56" s="334"/>
      <c r="AF56" s="334"/>
      <c r="AG56" s="332">
        <f>'1b - stavební část'!J30</f>
        <v>0</v>
      </c>
      <c r="AH56" s="333"/>
      <c r="AI56" s="333"/>
      <c r="AJ56" s="333"/>
      <c r="AK56" s="333"/>
      <c r="AL56" s="333"/>
      <c r="AM56" s="333"/>
      <c r="AN56" s="332">
        <f t="shared" si="0"/>
        <v>0</v>
      </c>
      <c r="AO56" s="333"/>
      <c r="AP56" s="333"/>
      <c r="AQ56" s="74" t="s">
        <v>80</v>
      </c>
      <c r="AR56" s="71"/>
      <c r="AS56" s="75">
        <v>0</v>
      </c>
      <c r="AT56" s="76">
        <f t="shared" si="1"/>
        <v>0</v>
      </c>
      <c r="AU56" s="77">
        <f>'1b - stavební část'!P95</f>
        <v>0</v>
      </c>
      <c r="AV56" s="76">
        <f>'1b - stavební část'!J33</f>
        <v>0</v>
      </c>
      <c r="AW56" s="76">
        <f>'1b - stavební část'!J34</f>
        <v>0</v>
      </c>
      <c r="AX56" s="76">
        <f>'1b - stavební část'!J35</f>
        <v>0</v>
      </c>
      <c r="AY56" s="76">
        <f>'1b - stavební část'!J36</f>
        <v>0</v>
      </c>
      <c r="AZ56" s="76">
        <f>'1b - stavební část'!F33</f>
        <v>0</v>
      </c>
      <c r="BA56" s="76">
        <f>'1b - stavební část'!F34</f>
        <v>0</v>
      </c>
      <c r="BB56" s="76">
        <f>'1b - stavební část'!F35</f>
        <v>0</v>
      </c>
      <c r="BC56" s="76">
        <f>'1b - stavební část'!F36</f>
        <v>0</v>
      </c>
      <c r="BD56" s="78">
        <f>'1b - stavební část'!F37</f>
        <v>0</v>
      </c>
      <c r="BT56" s="79" t="s">
        <v>81</v>
      </c>
      <c r="BV56" s="79" t="s">
        <v>76</v>
      </c>
      <c r="BW56" s="79" t="s">
        <v>85</v>
      </c>
      <c r="BX56" s="79" t="s">
        <v>5</v>
      </c>
      <c r="CL56" s="79" t="s">
        <v>3</v>
      </c>
      <c r="CM56" s="79" t="s">
        <v>83</v>
      </c>
    </row>
    <row r="57" spans="1:91" s="6" customFormat="1" ht="16.5" customHeight="1">
      <c r="A57" s="70" t="s">
        <v>78</v>
      </c>
      <c r="B57" s="71"/>
      <c r="C57" s="72"/>
      <c r="D57" s="334" t="s">
        <v>83</v>
      </c>
      <c r="E57" s="334"/>
      <c r="F57" s="334"/>
      <c r="G57" s="334"/>
      <c r="H57" s="334"/>
      <c r="I57" s="73"/>
      <c r="J57" s="334" t="s">
        <v>86</v>
      </c>
      <c r="K57" s="334"/>
      <c r="L57" s="334"/>
      <c r="M57" s="334"/>
      <c r="N57" s="334"/>
      <c r="O57" s="334"/>
      <c r="P57" s="334"/>
      <c r="Q57" s="334"/>
      <c r="R57" s="334"/>
      <c r="S57" s="334"/>
      <c r="T57" s="334"/>
      <c r="U57" s="334"/>
      <c r="V57" s="334"/>
      <c r="W57" s="334"/>
      <c r="X57" s="334"/>
      <c r="Y57" s="334"/>
      <c r="Z57" s="334"/>
      <c r="AA57" s="334"/>
      <c r="AB57" s="334"/>
      <c r="AC57" s="334"/>
      <c r="AD57" s="334"/>
      <c r="AE57" s="334"/>
      <c r="AF57" s="334"/>
      <c r="AG57" s="332">
        <f>'2 - ELEKTROINSTALACE'!J30</f>
        <v>0</v>
      </c>
      <c r="AH57" s="333"/>
      <c r="AI57" s="333"/>
      <c r="AJ57" s="333"/>
      <c r="AK57" s="333"/>
      <c r="AL57" s="333"/>
      <c r="AM57" s="333"/>
      <c r="AN57" s="332">
        <f t="shared" si="0"/>
        <v>0</v>
      </c>
      <c r="AO57" s="333"/>
      <c r="AP57" s="333"/>
      <c r="AQ57" s="74" t="s">
        <v>80</v>
      </c>
      <c r="AR57" s="71"/>
      <c r="AS57" s="75">
        <v>0</v>
      </c>
      <c r="AT57" s="76">
        <f t="shared" si="1"/>
        <v>0</v>
      </c>
      <c r="AU57" s="77">
        <f>'2 - ELEKTROINSTALACE'!P81</f>
        <v>0</v>
      </c>
      <c r="AV57" s="76">
        <f>'2 - ELEKTROINSTALACE'!J33</f>
        <v>0</v>
      </c>
      <c r="AW57" s="76">
        <f>'2 - ELEKTROINSTALACE'!J34</f>
        <v>0</v>
      </c>
      <c r="AX57" s="76">
        <f>'2 - ELEKTROINSTALACE'!J35</f>
        <v>0</v>
      </c>
      <c r="AY57" s="76">
        <f>'2 - ELEKTROINSTALACE'!J36</f>
        <v>0</v>
      </c>
      <c r="AZ57" s="76">
        <f>'2 - ELEKTROINSTALACE'!F33</f>
        <v>0</v>
      </c>
      <c r="BA57" s="76">
        <f>'2 - ELEKTROINSTALACE'!F34</f>
        <v>0</v>
      </c>
      <c r="BB57" s="76">
        <f>'2 - ELEKTROINSTALACE'!F35</f>
        <v>0</v>
      </c>
      <c r="BC57" s="76">
        <f>'2 - ELEKTROINSTALACE'!F36</f>
        <v>0</v>
      </c>
      <c r="BD57" s="78">
        <f>'2 - ELEKTROINSTALACE'!F37</f>
        <v>0</v>
      </c>
      <c r="BT57" s="79" t="s">
        <v>81</v>
      </c>
      <c r="BV57" s="79" t="s">
        <v>76</v>
      </c>
      <c r="BW57" s="79" t="s">
        <v>87</v>
      </c>
      <c r="BX57" s="79" t="s">
        <v>5</v>
      </c>
      <c r="CL57" s="79" t="s">
        <v>3</v>
      </c>
      <c r="CM57" s="79" t="s">
        <v>83</v>
      </c>
    </row>
    <row r="58" spans="1:91" s="6" customFormat="1" ht="16.5" customHeight="1">
      <c r="A58" s="70" t="s">
        <v>78</v>
      </c>
      <c r="B58" s="71"/>
      <c r="C58" s="72"/>
      <c r="D58" s="334" t="s">
        <v>88</v>
      </c>
      <c r="E58" s="334"/>
      <c r="F58" s="334"/>
      <c r="G58" s="334"/>
      <c r="H58" s="334"/>
      <c r="I58" s="73"/>
      <c r="J58" s="334" t="s">
        <v>89</v>
      </c>
      <c r="K58" s="334"/>
      <c r="L58" s="334"/>
      <c r="M58" s="334"/>
      <c r="N58" s="334"/>
      <c r="O58" s="334"/>
      <c r="P58" s="334"/>
      <c r="Q58" s="334"/>
      <c r="R58" s="334"/>
      <c r="S58" s="334"/>
      <c r="T58" s="334"/>
      <c r="U58" s="334"/>
      <c r="V58" s="334"/>
      <c r="W58" s="334"/>
      <c r="X58" s="334"/>
      <c r="Y58" s="334"/>
      <c r="Z58" s="334"/>
      <c r="AA58" s="334"/>
      <c r="AB58" s="334"/>
      <c r="AC58" s="334"/>
      <c r="AD58" s="334"/>
      <c r="AE58" s="334"/>
      <c r="AF58" s="334"/>
      <c r="AG58" s="332">
        <f>'3 - ELEKTROINSTALACE-VENK...'!J30</f>
        <v>0</v>
      </c>
      <c r="AH58" s="333"/>
      <c r="AI58" s="333"/>
      <c r="AJ58" s="333"/>
      <c r="AK58" s="333"/>
      <c r="AL58" s="333"/>
      <c r="AM58" s="333"/>
      <c r="AN58" s="332">
        <f t="shared" si="0"/>
        <v>0</v>
      </c>
      <c r="AO58" s="333"/>
      <c r="AP58" s="333"/>
      <c r="AQ58" s="74" t="s">
        <v>80</v>
      </c>
      <c r="AR58" s="71"/>
      <c r="AS58" s="75">
        <v>0</v>
      </c>
      <c r="AT58" s="76">
        <f t="shared" si="1"/>
        <v>0</v>
      </c>
      <c r="AU58" s="77">
        <f>'3 - ELEKTROINSTALACE-VENK...'!P81</f>
        <v>0</v>
      </c>
      <c r="AV58" s="76">
        <f>'3 - ELEKTROINSTALACE-VENK...'!J33</f>
        <v>0</v>
      </c>
      <c r="AW58" s="76">
        <f>'3 - ELEKTROINSTALACE-VENK...'!J34</f>
        <v>0</v>
      </c>
      <c r="AX58" s="76">
        <f>'3 - ELEKTROINSTALACE-VENK...'!J35</f>
        <v>0</v>
      </c>
      <c r="AY58" s="76">
        <f>'3 - ELEKTROINSTALACE-VENK...'!J36</f>
        <v>0</v>
      </c>
      <c r="AZ58" s="76">
        <f>'3 - ELEKTROINSTALACE-VENK...'!F33</f>
        <v>0</v>
      </c>
      <c r="BA58" s="76">
        <f>'3 - ELEKTROINSTALACE-VENK...'!F34</f>
        <v>0</v>
      </c>
      <c r="BB58" s="76">
        <f>'3 - ELEKTROINSTALACE-VENK...'!F35</f>
        <v>0</v>
      </c>
      <c r="BC58" s="76">
        <f>'3 - ELEKTROINSTALACE-VENK...'!F36</f>
        <v>0</v>
      </c>
      <c r="BD58" s="78">
        <f>'3 - ELEKTROINSTALACE-VENK...'!F37</f>
        <v>0</v>
      </c>
      <c r="BT58" s="79" t="s">
        <v>81</v>
      </c>
      <c r="BV58" s="79" t="s">
        <v>76</v>
      </c>
      <c r="BW58" s="79" t="s">
        <v>90</v>
      </c>
      <c r="BX58" s="79" t="s">
        <v>5</v>
      </c>
      <c r="CL58" s="79" t="s">
        <v>3</v>
      </c>
      <c r="CM58" s="79" t="s">
        <v>83</v>
      </c>
    </row>
    <row r="59" spans="1:91" s="6" customFormat="1" ht="16.5" customHeight="1">
      <c r="A59" s="70" t="s">
        <v>78</v>
      </c>
      <c r="B59" s="71"/>
      <c r="C59" s="72"/>
      <c r="D59" s="334" t="s">
        <v>91</v>
      </c>
      <c r="E59" s="334"/>
      <c r="F59" s="334"/>
      <c r="G59" s="334"/>
      <c r="H59" s="334"/>
      <c r="I59" s="73"/>
      <c r="J59" s="334" t="s">
        <v>1704</v>
      </c>
      <c r="K59" s="334"/>
      <c r="L59" s="334"/>
      <c r="M59" s="334"/>
      <c r="N59" s="334"/>
      <c r="O59" s="334"/>
      <c r="P59" s="334"/>
      <c r="Q59" s="334"/>
      <c r="R59" s="334"/>
      <c r="S59" s="334"/>
      <c r="T59" s="334"/>
      <c r="U59" s="334"/>
      <c r="V59" s="334"/>
      <c r="W59" s="334"/>
      <c r="X59" s="334"/>
      <c r="Y59" s="334"/>
      <c r="Z59" s="334"/>
      <c r="AA59" s="334"/>
      <c r="AB59" s="334"/>
      <c r="AC59" s="334"/>
      <c r="AD59" s="334"/>
      <c r="AE59" s="334"/>
      <c r="AF59" s="334"/>
      <c r="AG59" s="332">
        <f>'4 - odvodnění zpevněných ...'!J30</f>
        <v>0</v>
      </c>
      <c r="AH59" s="333"/>
      <c r="AI59" s="333"/>
      <c r="AJ59" s="333"/>
      <c r="AK59" s="333"/>
      <c r="AL59" s="333"/>
      <c r="AM59" s="333"/>
      <c r="AN59" s="332">
        <f t="shared" si="0"/>
        <v>0</v>
      </c>
      <c r="AO59" s="333"/>
      <c r="AP59" s="333"/>
      <c r="AQ59" s="74" t="s">
        <v>80</v>
      </c>
      <c r="AR59" s="71"/>
      <c r="AS59" s="75">
        <v>0</v>
      </c>
      <c r="AT59" s="76">
        <f t="shared" si="1"/>
        <v>0</v>
      </c>
      <c r="AU59" s="77">
        <f>'4 - odvodnění zpevněných ...'!P87</f>
        <v>0</v>
      </c>
      <c r="AV59" s="76">
        <f>'4 - odvodnění zpevněných ...'!J33</f>
        <v>0</v>
      </c>
      <c r="AW59" s="76">
        <f>'4 - odvodnění zpevněných ...'!J34</f>
        <v>0</v>
      </c>
      <c r="AX59" s="76">
        <f>'4 - odvodnění zpevněných ...'!J35</f>
        <v>0</v>
      </c>
      <c r="AY59" s="76">
        <f>'4 - odvodnění zpevněných ...'!J36</f>
        <v>0</v>
      </c>
      <c r="AZ59" s="76">
        <f>'4 - odvodnění zpevněných ...'!F33</f>
        <v>0</v>
      </c>
      <c r="BA59" s="76">
        <f>'4 - odvodnění zpevněných ...'!F34</f>
        <v>0</v>
      </c>
      <c r="BB59" s="76">
        <f>'4 - odvodnění zpevněných ...'!F35</f>
        <v>0</v>
      </c>
      <c r="BC59" s="76">
        <f>'4 - odvodnění zpevněných ...'!F36</f>
        <v>0</v>
      </c>
      <c r="BD59" s="78">
        <f>'4 - odvodnění zpevněných ...'!F37</f>
        <v>0</v>
      </c>
      <c r="BT59" s="79" t="s">
        <v>81</v>
      </c>
      <c r="BV59" s="79" t="s">
        <v>76</v>
      </c>
      <c r="BW59" s="79" t="s">
        <v>92</v>
      </c>
      <c r="BX59" s="79" t="s">
        <v>5</v>
      </c>
      <c r="CL59" s="79" t="s">
        <v>3</v>
      </c>
      <c r="CM59" s="79" t="s">
        <v>83</v>
      </c>
    </row>
    <row r="60" spans="1:91" s="6" customFormat="1" ht="16.5" customHeight="1">
      <c r="A60" s="70" t="s">
        <v>78</v>
      </c>
      <c r="B60" s="71"/>
      <c r="C60" s="72"/>
      <c r="D60" s="334" t="s">
        <v>93</v>
      </c>
      <c r="E60" s="334"/>
      <c r="F60" s="334"/>
      <c r="G60" s="334"/>
      <c r="H60" s="334"/>
      <c r="I60" s="73"/>
      <c r="J60" s="334" t="s">
        <v>1705</v>
      </c>
      <c r="K60" s="334"/>
      <c r="L60" s="334"/>
      <c r="M60" s="334"/>
      <c r="N60" s="334"/>
      <c r="O60" s="334"/>
      <c r="P60" s="334"/>
      <c r="Q60" s="334"/>
      <c r="R60" s="334"/>
      <c r="S60" s="334"/>
      <c r="T60" s="334"/>
      <c r="U60" s="334"/>
      <c r="V60" s="334"/>
      <c r="W60" s="334"/>
      <c r="X60" s="334"/>
      <c r="Y60" s="334"/>
      <c r="Z60" s="334"/>
      <c r="AA60" s="334"/>
      <c r="AB60" s="334"/>
      <c r="AC60" s="334"/>
      <c r="AD60" s="334"/>
      <c r="AE60" s="334"/>
      <c r="AF60" s="334"/>
      <c r="AG60" s="332">
        <f>'5 - zpevněné plochy'!J30</f>
        <v>0</v>
      </c>
      <c r="AH60" s="333"/>
      <c r="AI60" s="333"/>
      <c r="AJ60" s="333"/>
      <c r="AK60" s="333"/>
      <c r="AL60" s="333"/>
      <c r="AM60" s="333"/>
      <c r="AN60" s="332">
        <f t="shared" si="0"/>
        <v>0</v>
      </c>
      <c r="AO60" s="333"/>
      <c r="AP60" s="333"/>
      <c r="AQ60" s="74" t="s">
        <v>80</v>
      </c>
      <c r="AR60" s="71"/>
      <c r="AS60" s="75">
        <v>0</v>
      </c>
      <c r="AT60" s="76">
        <f t="shared" si="1"/>
        <v>0</v>
      </c>
      <c r="AU60" s="77">
        <f>'5 - zpevněné plochy'!P89</f>
        <v>0</v>
      </c>
      <c r="AV60" s="76">
        <f>'5 - zpevněné plochy'!J33</f>
        <v>0</v>
      </c>
      <c r="AW60" s="76">
        <f>'5 - zpevněné plochy'!J34</f>
        <v>0</v>
      </c>
      <c r="AX60" s="76">
        <f>'5 - zpevněné plochy'!J35</f>
        <v>0</v>
      </c>
      <c r="AY60" s="76">
        <f>'5 - zpevněné plochy'!J36</f>
        <v>0</v>
      </c>
      <c r="AZ60" s="76">
        <f>'5 - zpevněné plochy'!F33</f>
        <v>0</v>
      </c>
      <c r="BA60" s="76">
        <f>'5 - zpevněné plochy'!F34</f>
        <v>0</v>
      </c>
      <c r="BB60" s="76">
        <f>'5 - zpevněné plochy'!F35</f>
        <v>0</v>
      </c>
      <c r="BC60" s="76">
        <f>'5 - zpevněné plochy'!F36</f>
        <v>0</v>
      </c>
      <c r="BD60" s="78">
        <f>'5 - zpevněné plochy'!F37</f>
        <v>0</v>
      </c>
      <c r="BT60" s="79" t="s">
        <v>81</v>
      </c>
      <c r="BV60" s="79" t="s">
        <v>76</v>
      </c>
      <c r="BW60" s="79" t="s">
        <v>94</v>
      </c>
      <c r="BX60" s="79" t="s">
        <v>5</v>
      </c>
      <c r="CL60" s="79" t="s">
        <v>3</v>
      </c>
      <c r="CM60" s="79" t="s">
        <v>83</v>
      </c>
    </row>
    <row r="61" spans="1:91" s="6" customFormat="1" ht="16.5" customHeight="1">
      <c r="A61" s="70" t="s">
        <v>78</v>
      </c>
      <c r="B61" s="71"/>
      <c r="C61" s="72"/>
      <c r="D61" s="334" t="s">
        <v>95</v>
      </c>
      <c r="E61" s="334"/>
      <c r="F61" s="334"/>
      <c r="G61" s="334"/>
      <c r="H61" s="334"/>
      <c r="I61" s="73"/>
      <c r="J61" s="334" t="s">
        <v>95</v>
      </c>
      <c r="K61" s="334"/>
      <c r="L61" s="334"/>
      <c r="M61" s="334"/>
      <c r="N61" s="334"/>
      <c r="O61" s="334"/>
      <c r="P61" s="334"/>
      <c r="Q61" s="334"/>
      <c r="R61" s="334"/>
      <c r="S61" s="334"/>
      <c r="T61" s="334"/>
      <c r="U61" s="334"/>
      <c r="V61" s="334"/>
      <c r="W61" s="334"/>
      <c r="X61" s="334"/>
      <c r="Y61" s="334"/>
      <c r="Z61" s="334"/>
      <c r="AA61" s="334"/>
      <c r="AB61" s="334"/>
      <c r="AC61" s="334"/>
      <c r="AD61" s="334"/>
      <c r="AE61" s="334"/>
      <c r="AF61" s="334"/>
      <c r="AG61" s="332">
        <f>'VRN - VRN'!J30</f>
        <v>0</v>
      </c>
      <c r="AH61" s="333"/>
      <c r="AI61" s="333"/>
      <c r="AJ61" s="333"/>
      <c r="AK61" s="333"/>
      <c r="AL61" s="333"/>
      <c r="AM61" s="333"/>
      <c r="AN61" s="332">
        <f t="shared" si="0"/>
        <v>0</v>
      </c>
      <c r="AO61" s="333"/>
      <c r="AP61" s="333"/>
      <c r="AQ61" s="74" t="s">
        <v>80</v>
      </c>
      <c r="AR61" s="71"/>
      <c r="AS61" s="80">
        <v>0</v>
      </c>
      <c r="AT61" s="81">
        <f t="shared" si="1"/>
        <v>0</v>
      </c>
      <c r="AU61" s="82">
        <f>'VRN - VRN'!P83</f>
        <v>0</v>
      </c>
      <c r="AV61" s="81">
        <f>'VRN - VRN'!J33</f>
        <v>0</v>
      </c>
      <c r="AW61" s="81">
        <f>'VRN - VRN'!J34</f>
        <v>0</v>
      </c>
      <c r="AX61" s="81">
        <f>'VRN - VRN'!J35</f>
        <v>0</v>
      </c>
      <c r="AY61" s="81">
        <f>'VRN - VRN'!J36</f>
        <v>0</v>
      </c>
      <c r="AZ61" s="81">
        <f>'VRN - VRN'!F33</f>
        <v>0</v>
      </c>
      <c r="BA61" s="81">
        <f>'VRN - VRN'!F34</f>
        <v>0</v>
      </c>
      <c r="BB61" s="81">
        <f>'VRN - VRN'!F35</f>
        <v>0</v>
      </c>
      <c r="BC61" s="81">
        <f>'VRN - VRN'!F36</f>
        <v>0</v>
      </c>
      <c r="BD61" s="83">
        <f>'VRN - VRN'!F37</f>
        <v>0</v>
      </c>
      <c r="BT61" s="79" t="s">
        <v>81</v>
      </c>
      <c r="BV61" s="79" t="s">
        <v>76</v>
      </c>
      <c r="BW61" s="79" t="s">
        <v>96</v>
      </c>
      <c r="BX61" s="79" t="s">
        <v>5</v>
      </c>
      <c r="CL61" s="79" t="s">
        <v>3</v>
      </c>
      <c r="CM61" s="79" t="s">
        <v>83</v>
      </c>
    </row>
    <row r="62" spans="1:91" s="1" customFormat="1" ht="30" customHeight="1">
      <c r="B62" s="32"/>
      <c r="AR62" s="32"/>
    </row>
    <row r="63" spans="1:91" s="1" customFormat="1" ht="6.95" customHeight="1">
      <c r="B63" s="41"/>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32"/>
    </row>
  </sheetData>
  <mergeCells count="66">
    <mergeCell ref="AS49:AT51"/>
    <mergeCell ref="AM50:AP50"/>
    <mergeCell ref="C52:G52"/>
    <mergeCell ref="AG52:AM52"/>
    <mergeCell ref="I52:AF52"/>
    <mergeCell ref="AN52:AP52"/>
    <mergeCell ref="D55:H55"/>
    <mergeCell ref="AG55:AM55"/>
    <mergeCell ref="J55:AF55"/>
    <mergeCell ref="AN55:AP55"/>
    <mergeCell ref="AG54:AM54"/>
    <mergeCell ref="AN54:AP54"/>
    <mergeCell ref="D56:H56"/>
    <mergeCell ref="AG56:AM56"/>
    <mergeCell ref="AN56:AP56"/>
    <mergeCell ref="AN57:AP57"/>
    <mergeCell ref="D57:H57"/>
    <mergeCell ref="J57:AF57"/>
    <mergeCell ref="AG57:AM57"/>
    <mergeCell ref="D58:H58"/>
    <mergeCell ref="J58:AF58"/>
    <mergeCell ref="AN59:AP59"/>
    <mergeCell ref="AG59:AM59"/>
    <mergeCell ref="D59:H59"/>
    <mergeCell ref="J59:AF59"/>
    <mergeCell ref="D60:H60"/>
    <mergeCell ref="J60:AF60"/>
    <mergeCell ref="AN61:AP61"/>
    <mergeCell ref="AG61:AM61"/>
    <mergeCell ref="D61:H61"/>
    <mergeCell ref="J61:AF61"/>
    <mergeCell ref="AK30:AO30"/>
    <mergeCell ref="L30:P30"/>
    <mergeCell ref="W30:AE30"/>
    <mergeCell ref="L31:P31"/>
    <mergeCell ref="AN60:AP60"/>
    <mergeCell ref="AG60:AM60"/>
    <mergeCell ref="AN58:AP58"/>
    <mergeCell ref="AG58:AM58"/>
    <mergeCell ref="J56:AF56"/>
    <mergeCell ref="L45:AO45"/>
    <mergeCell ref="AM47:AN47"/>
    <mergeCell ref="AM49:AP49"/>
    <mergeCell ref="AK26:AO26"/>
    <mergeCell ref="L28:P28"/>
    <mergeCell ref="W28:AE28"/>
    <mergeCell ref="AK28:AO28"/>
    <mergeCell ref="W29:AE29"/>
    <mergeCell ref="L29:P29"/>
    <mergeCell ref="AK29:AO29"/>
    <mergeCell ref="AR2:BE2"/>
    <mergeCell ref="AK33:AO33"/>
    <mergeCell ref="L33:P33"/>
    <mergeCell ref="W33:AE33"/>
    <mergeCell ref="AK35:AO35"/>
    <mergeCell ref="X35:AB35"/>
    <mergeCell ref="W31:AE31"/>
    <mergeCell ref="AK31:AO31"/>
    <mergeCell ref="AK32:AO32"/>
    <mergeCell ref="L32:P32"/>
    <mergeCell ref="W32:AE32"/>
    <mergeCell ref="BE5:BE32"/>
    <mergeCell ref="K5:AO5"/>
    <mergeCell ref="K6:AO6"/>
    <mergeCell ref="E14:AJ14"/>
    <mergeCell ref="E23:AN23"/>
  </mergeCells>
  <hyperlinks>
    <hyperlink ref="A55" location="'1a - demolice'!C2" display="/" xr:uid="{00000000-0004-0000-0000-000000000000}"/>
    <hyperlink ref="A56" location="'1b - stavební část'!C2" display="/" xr:uid="{00000000-0004-0000-0000-000001000000}"/>
    <hyperlink ref="A57" location="'2 - ELEKTROINSTALACE'!C2" display="/" xr:uid="{00000000-0004-0000-0000-000002000000}"/>
    <hyperlink ref="A58" location="'3 - ELEKTROINSTALACE-VENK...'!C2" display="/" xr:uid="{00000000-0004-0000-0000-000003000000}"/>
    <hyperlink ref="A59" location="'4 - odvodnění zpevněných ...'!C2" display="/" xr:uid="{00000000-0004-0000-0000-000004000000}"/>
    <hyperlink ref="A60" location="'5 - zpevněné plochy'!C2" display="/" xr:uid="{00000000-0004-0000-0000-000005000000}"/>
    <hyperlink ref="A61" location="'VRN - VRN'!C2" display="/" xr:uid="{00000000-0004-0000-0000-000006000000}"/>
  </hyperlinks>
  <pageMargins left="0.39374999999999999" right="0.39374999999999999" top="0.39374999999999999" bottom="0.39374999999999999" header="0" footer="0"/>
  <pageSetup paperSize="9" scale="99" fitToHeight="100" orientation="landscape" blackAndWhite="1" r:id="rId1"/>
  <headerFooter>
    <oddFooter>&amp;CStrana &amp;P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BM100"/>
  <sheetViews>
    <sheetView showGridLines="0" tabSelected="1" workbookViewId="0">
      <selection activeCell="J24" sqref="J24"/>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12" t="s">
        <v>6</v>
      </c>
      <c r="M2" s="313"/>
      <c r="N2" s="313"/>
      <c r="O2" s="313"/>
      <c r="P2" s="313"/>
      <c r="Q2" s="313"/>
      <c r="R2" s="313"/>
      <c r="S2" s="313"/>
      <c r="T2" s="313"/>
      <c r="U2" s="313"/>
      <c r="V2" s="313"/>
      <c r="AT2" s="17" t="s">
        <v>96</v>
      </c>
    </row>
    <row r="3" spans="2:46" ht="6.95" customHeight="1">
      <c r="B3" s="18"/>
      <c r="C3" s="19"/>
      <c r="D3" s="19"/>
      <c r="E3" s="19"/>
      <c r="F3" s="19"/>
      <c r="G3" s="19"/>
      <c r="H3" s="19"/>
      <c r="I3" s="19"/>
      <c r="J3" s="19"/>
      <c r="K3" s="19"/>
      <c r="L3" s="20"/>
      <c r="AT3" s="17" t="s">
        <v>83</v>
      </c>
    </row>
    <row r="4" spans="2:46" ht="24.95" customHeight="1">
      <c r="B4" s="20"/>
      <c r="D4" s="21" t="s">
        <v>97</v>
      </c>
      <c r="L4" s="20"/>
      <c r="M4" s="84" t="s">
        <v>11</v>
      </c>
      <c r="AT4" s="17" t="s">
        <v>4</v>
      </c>
    </row>
    <row r="5" spans="2:46" ht="6.95" customHeight="1">
      <c r="B5" s="20"/>
      <c r="L5" s="20"/>
    </row>
    <row r="6" spans="2:46" ht="12" customHeight="1">
      <c r="B6" s="20"/>
      <c r="D6" s="27" t="s">
        <v>17</v>
      </c>
      <c r="L6" s="20"/>
    </row>
    <row r="7" spans="2:46" ht="16.5" customHeight="1">
      <c r="B7" s="20"/>
      <c r="E7" s="351" t="str">
        <f>'Rekapitulace stavby'!K6</f>
        <v>Technické a hospodářské centrum obce Bílence</v>
      </c>
      <c r="F7" s="352"/>
      <c r="G7" s="352"/>
      <c r="H7" s="352"/>
      <c r="L7" s="20"/>
    </row>
    <row r="8" spans="2:46" s="1" customFormat="1" ht="12" customHeight="1">
      <c r="B8" s="32"/>
      <c r="D8" s="27" t="s">
        <v>98</v>
      </c>
      <c r="L8" s="32"/>
    </row>
    <row r="9" spans="2:46" s="1" customFormat="1" ht="16.5" customHeight="1">
      <c r="B9" s="32"/>
      <c r="E9" s="341" t="s">
        <v>1549</v>
      </c>
      <c r="F9" s="350"/>
      <c r="G9" s="350"/>
      <c r="H9" s="350"/>
      <c r="L9" s="32"/>
    </row>
    <row r="10" spans="2:46" s="1" customFormat="1">
      <c r="B10" s="32"/>
      <c r="L10" s="32"/>
    </row>
    <row r="11" spans="2:46" s="1" customFormat="1" ht="12" customHeight="1">
      <c r="B11" s="32"/>
      <c r="D11" s="27" t="s">
        <v>19</v>
      </c>
      <c r="F11" s="25" t="s">
        <v>3</v>
      </c>
      <c r="I11" s="27" t="s">
        <v>20</v>
      </c>
      <c r="J11" s="25" t="s">
        <v>3</v>
      </c>
      <c r="L11" s="32"/>
    </row>
    <row r="12" spans="2:46" s="1" customFormat="1" ht="12" customHeight="1">
      <c r="B12" s="32"/>
      <c r="D12" s="27" t="s">
        <v>21</v>
      </c>
      <c r="F12" s="25" t="s">
        <v>22</v>
      </c>
      <c r="I12" s="27" t="s">
        <v>23</v>
      </c>
      <c r="J12" s="49" t="str">
        <f>'Rekapitulace stavby'!AN8</f>
        <v>10. 5. 2021</v>
      </c>
      <c r="L12" s="32"/>
    </row>
    <row r="13" spans="2:46" s="1" customFormat="1" ht="10.9" customHeight="1">
      <c r="B13" s="32"/>
      <c r="L13" s="32"/>
    </row>
    <row r="14" spans="2:46" s="1" customFormat="1" ht="12" customHeight="1">
      <c r="B14" s="32"/>
      <c r="D14" s="27" t="s">
        <v>25</v>
      </c>
      <c r="I14" s="27" t="s">
        <v>26</v>
      </c>
      <c r="J14" s="25" t="str">
        <f>IF('Rekapitulace stavby'!AN10="","",'Rekapitulace stavby'!AN10)</f>
        <v/>
      </c>
      <c r="L14" s="32"/>
    </row>
    <row r="15" spans="2:46" s="1" customFormat="1" ht="18" customHeight="1">
      <c r="B15" s="32"/>
      <c r="E15" s="25" t="str">
        <f>IF('Rekapitulace stavby'!E11="","",'Rekapitulace stavby'!E11)</f>
        <v xml:space="preserve"> </v>
      </c>
      <c r="I15" s="27" t="s">
        <v>28</v>
      </c>
      <c r="J15" s="25" t="str">
        <f>IF('Rekapitulace stavby'!AN11="","",'Rekapitulace stavby'!AN11)</f>
        <v/>
      </c>
      <c r="L15" s="32"/>
    </row>
    <row r="16" spans="2:46" s="1" customFormat="1" ht="6.95" customHeight="1">
      <c r="B16" s="32"/>
      <c r="L16" s="32"/>
    </row>
    <row r="17" spans="2:12" s="1" customFormat="1" ht="12" customHeight="1">
      <c r="B17" s="32"/>
      <c r="D17" s="27" t="s">
        <v>1708</v>
      </c>
      <c r="I17" s="27" t="s">
        <v>26</v>
      </c>
      <c r="J17" s="28" t="str">
        <f>'Rekapitulace stavby'!AN13</f>
        <v>Vyplň údaj</v>
      </c>
      <c r="L17" s="32"/>
    </row>
    <row r="18" spans="2:12" s="1" customFormat="1" ht="18" customHeight="1">
      <c r="B18" s="32"/>
      <c r="E18" s="353" t="str">
        <f>'Rekapitulace stavby'!E14</f>
        <v>Vyplň údaj</v>
      </c>
      <c r="F18" s="324"/>
      <c r="G18" s="324"/>
      <c r="H18" s="324"/>
      <c r="I18" s="27" t="s">
        <v>28</v>
      </c>
      <c r="J18" s="28" t="str">
        <f>'Rekapitulace stavby'!AN14</f>
        <v>Vyplň údaj</v>
      </c>
      <c r="L18" s="32"/>
    </row>
    <row r="19" spans="2:12" s="1" customFormat="1" ht="6.95" customHeight="1">
      <c r="B19" s="32"/>
      <c r="L19" s="32"/>
    </row>
    <row r="20" spans="2:12" s="1" customFormat="1" ht="12" customHeight="1">
      <c r="B20" s="32"/>
      <c r="D20" s="27" t="s">
        <v>31</v>
      </c>
      <c r="I20" s="27"/>
      <c r="J20" s="25"/>
      <c r="L20" s="32"/>
    </row>
    <row r="21" spans="2:12" s="1" customFormat="1" ht="18" customHeight="1">
      <c r="B21" s="32"/>
      <c r="E21" s="25" t="s">
        <v>33</v>
      </c>
      <c r="I21" s="27"/>
      <c r="J21" s="25"/>
      <c r="L21" s="32"/>
    </row>
    <row r="22" spans="2:12" s="1" customFormat="1" ht="6.95" customHeight="1">
      <c r="B22" s="32"/>
      <c r="L22" s="32"/>
    </row>
    <row r="23" spans="2:12" s="1" customFormat="1" ht="12" customHeight="1">
      <c r="B23" s="32"/>
      <c r="D23" s="27" t="s">
        <v>35</v>
      </c>
      <c r="I23" s="27"/>
      <c r="J23" s="25"/>
      <c r="L23" s="32"/>
    </row>
    <row r="24" spans="2:12" s="1" customFormat="1" ht="18" customHeight="1">
      <c r="B24" s="32"/>
      <c r="E24" s="25" t="s">
        <v>37</v>
      </c>
      <c r="I24" s="27"/>
      <c r="J24" s="25"/>
      <c r="L24" s="32"/>
    </row>
    <row r="25" spans="2:12" s="1" customFormat="1" ht="6.95" customHeight="1">
      <c r="B25" s="32"/>
      <c r="L25" s="32"/>
    </row>
    <row r="26" spans="2:12" s="1" customFormat="1" ht="12" customHeight="1">
      <c r="B26" s="32"/>
      <c r="D26" s="27" t="s">
        <v>39</v>
      </c>
      <c r="L26" s="32"/>
    </row>
    <row r="27" spans="2:12" s="7" customFormat="1" ht="16.5" customHeight="1">
      <c r="B27" s="85"/>
      <c r="E27" s="328" t="s">
        <v>3</v>
      </c>
      <c r="F27" s="328"/>
      <c r="G27" s="328"/>
      <c r="H27" s="328"/>
      <c r="L27" s="85"/>
    </row>
    <row r="28" spans="2:12" s="1" customFormat="1" ht="6.95" customHeight="1">
      <c r="B28" s="32"/>
      <c r="L28" s="32"/>
    </row>
    <row r="29" spans="2:12" s="1" customFormat="1" ht="6.95" customHeight="1">
      <c r="B29" s="32"/>
      <c r="D29" s="50"/>
      <c r="E29" s="50"/>
      <c r="F29" s="50"/>
      <c r="G29" s="50"/>
      <c r="H29" s="50"/>
      <c r="I29" s="50"/>
      <c r="J29" s="50"/>
      <c r="K29" s="50"/>
      <c r="L29" s="32"/>
    </row>
    <row r="30" spans="2:12" s="1" customFormat="1" ht="25.35" customHeight="1">
      <c r="B30" s="32"/>
      <c r="D30" s="86" t="s">
        <v>41</v>
      </c>
      <c r="J30" s="62">
        <f>ROUND(J83, 2)</f>
        <v>0</v>
      </c>
      <c r="L30" s="32"/>
    </row>
    <row r="31" spans="2:12" s="1" customFormat="1" ht="6.95" customHeight="1">
      <c r="B31" s="32"/>
      <c r="D31" s="50"/>
      <c r="E31" s="50"/>
      <c r="F31" s="50"/>
      <c r="G31" s="50"/>
      <c r="H31" s="50"/>
      <c r="I31" s="50"/>
      <c r="J31" s="50"/>
      <c r="K31" s="50"/>
      <c r="L31" s="32"/>
    </row>
    <row r="32" spans="2:12" s="1" customFormat="1" ht="14.45" customHeight="1">
      <c r="B32" s="32"/>
      <c r="F32" s="35" t="s">
        <v>43</v>
      </c>
      <c r="I32" s="35" t="s">
        <v>42</v>
      </c>
      <c r="J32" s="35" t="s">
        <v>44</v>
      </c>
      <c r="L32" s="32"/>
    </row>
    <row r="33" spans="2:12" s="1" customFormat="1" ht="14.45" customHeight="1">
      <c r="B33" s="32"/>
      <c r="D33" s="87" t="s">
        <v>45</v>
      </c>
      <c r="E33" s="27" t="s">
        <v>46</v>
      </c>
      <c r="F33" s="88">
        <f>ROUND((SUM(BE83:BE99)),  2)</f>
        <v>0</v>
      </c>
      <c r="I33" s="89">
        <v>0.21</v>
      </c>
      <c r="J33" s="88">
        <f>ROUND(((SUM(BE83:BE99))*I33),  2)</f>
        <v>0</v>
      </c>
      <c r="L33" s="32"/>
    </row>
    <row r="34" spans="2:12" s="1" customFormat="1" ht="14.45" customHeight="1">
      <c r="B34" s="32"/>
      <c r="E34" s="27" t="s">
        <v>47</v>
      </c>
      <c r="F34" s="88">
        <f>ROUND((SUM(BF83:BF99)),  2)</f>
        <v>0</v>
      </c>
      <c r="I34" s="89">
        <v>0.15</v>
      </c>
      <c r="J34" s="88">
        <f>ROUND(((SUM(BF83:BF99))*I34),  2)</f>
        <v>0</v>
      </c>
      <c r="L34" s="32"/>
    </row>
    <row r="35" spans="2:12" s="1" customFormat="1" ht="14.45" hidden="1" customHeight="1">
      <c r="B35" s="32"/>
      <c r="E35" s="27" t="s">
        <v>48</v>
      </c>
      <c r="F35" s="88">
        <f>ROUND((SUM(BG83:BG99)),  2)</f>
        <v>0</v>
      </c>
      <c r="I35" s="89">
        <v>0.21</v>
      </c>
      <c r="J35" s="88">
        <f>0</f>
        <v>0</v>
      </c>
      <c r="L35" s="32"/>
    </row>
    <row r="36" spans="2:12" s="1" customFormat="1" ht="14.45" hidden="1" customHeight="1">
      <c r="B36" s="32"/>
      <c r="E36" s="27" t="s">
        <v>49</v>
      </c>
      <c r="F36" s="88">
        <f>ROUND((SUM(BH83:BH99)),  2)</f>
        <v>0</v>
      </c>
      <c r="I36" s="89">
        <v>0.15</v>
      </c>
      <c r="J36" s="88">
        <f>0</f>
        <v>0</v>
      </c>
      <c r="L36" s="32"/>
    </row>
    <row r="37" spans="2:12" s="1" customFormat="1" ht="14.45" hidden="1" customHeight="1">
      <c r="B37" s="32"/>
      <c r="E37" s="27" t="s">
        <v>50</v>
      </c>
      <c r="F37" s="88">
        <f>ROUND((SUM(BI83:BI99)),  2)</f>
        <v>0</v>
      </c>
      <c r="I37" s="89">
        <v>0</v>
      </c>
      <c r="J37" s="88">
        <f>0</f>
        <v>0</v>
      </c>
      <c r="L37" s="32"/>
    </row>
    <row r="38" spans="2:12" s="1" customFormat="1" ht="6.95" customHeight="1">
      <c r="B38" s="32"/>
      <c r="L38" s="32"/>
    </row>
    <row r="39" spans="2:12" s="1" customFormat="1" ht="25.35" customHeight="1">
      <c r="B39" s="32"/>
      <c r="C39" s="90"/>
      <c r="D39" s="91" t="s">
        <v>51</v>
      </c>
      <c r="E39" s="53"/>
      <c r="F39" s="53"/>
      <c r="G39" s="92" t="s">
        <v>52</v>
      </c>
      <c r="H39" s="93" t="s">
        <v>53</v>
      </c>
      <c r="I39" s="53"/>
      <c r="J39" s="94">
        <f>SUM(J30:J37)</f>
        <v>0</v>
      </c>
      <c r="K39" s="95"/>
      <c r="L39" s="32"/>
    </row>
    <row r="40" spans="2:12" s="1" customFormat="1" ht="14.45" customHeight="1">
      <c r="B40" s="41"/>
      <c r="C40" s="42"/>
      <c r="D40" s="42"/>
      <c r="E40" s="42"/>
      <c r="F40" s="42"/>
      <c r="G40" s="42"/>
      <c r="H40" s="42"/>
      <c r="I40" s="42"/>
      <c r="J40" s="42"/>
      <c r="K40" s="42"/>
      <c r="L40" s="32"/>
    </row>
    <row r="44" spans="2:12" s="1" customFormat="1" ht="6.95" customHeight="1">
      <c r="B44" s="43"/>
      <c r="C44" s="44"/>
      <c r="D44" s="44"/>
      <c r="E44" s="44"/>
      <c r="F44" s="44"/>
      <c r="G44" s="44"/>
      <c r="H44" s="44"/>
      <c r="I44" s="44"/>
      <c r="J44" s="44"/>
      <c r="K44" s="44"/>
      <c r="L44" s="32"/>
    </row>
    <row r="45" spans="2:12" s="1" customFormat="1" ht="24.95" customHeight="1">
      <c r="B45" s="32"/>
      <c r="C45" s="21" t="s">
        <v>99</v>
      </c>
      <c r="L45" s="32"/>
    </row>
    <row r="46" spans="2:12" s="1" customFormat="1" ht="6.95" customHeight="1">
      <c r="B46" s="32"/>
      <c r="L46" s="32"/>
    </row>
    <row r="47" spans="2:12" s="1" customFormat="1" ht="12" customHeight="1">
      <c r="B47" s="32"/>
      <c r="C47" s="27" t="s">
        <v>17</v>
      </c>
      <c r="L47" s="32"/>
    </row>
    <row r="48" spans="2:12" s="1" customFormat="1" ht="16.5" customHeight="1">
      <c r="B48" s="32"/>
      <c r="E48" s="351" t="str">
        <f>E7</f>
        <v>Technické a hospodářské centrum obce Bílence</v>
      </c>
      <c r="F48" s="352"/>
      <c r="G48" s="352"/>
      <c r="H48" s="352"/>
      <c r="L48" s="32"/>
    </row>
    <row r="49" spans="2:47" s="1" customFormat="1" ht="12" customHeight="1">
      <c r="B49" s="32"/>
      <c r="C49" s="27" t="s">
        <v>98</v>
      </c>
      <c r="L49" s="32"/>
    </row>
    <row r="50" spans="2:47" s="1" customFormat="1" ht="16.5" customHeight="1">
      <c r="B50" s="32"/>
      <c r="E50" s="341" t="str">
        <f>E9</f>
        <v>VRN - VRN</v>
      </c>
      <c r="F50" s="350"/>
      <c r="G50" s="350"/>
      <c r="H50" s="350"/>
      <c r="L50" s="32"/>
    </row>
    <row r="51" spans="2:47" s="1" customFormat="1" ht="6.95" customHeight="1">
      <c r="B51" s="32"/>
      <c r="L51" s="32"/>
    </row>
    <row r="52" spans="2:47" s="1" customFormat="1" ht="12" customHeight="1">
      <c r="B52" s="32"/>
      <c r="C52" s="27" t="s">
        <v>21</v>
      </c>
      <c r="F52" s="25" t="str">
        <f>F12</f>
        <v>Bílence</v>
      </c>
      <c r="I52" s="27" t="s">
        <v>23</v>
      </c>
      <c r="J52" s="49" t="str">
        <f>IF(J12="","",J12)</f>
        <v>10. 5. 2021</v>
      </c>
      <c r="L52" s="32"/>
    </row>
    <row r="53" spans="2:47" s="1" customFormat="1" ht="6.95" customHeight="1">
      <c r="B53" s="32"/>
      <c r="L53" s="32"/>
    </row>
    <row r="54" spans="2:47" s="1" customFormat="1" ht="15.2" customHeight="1">
      <c r="B54" s="32"/>
      <c r="C54" s="27" t="s">
        <v>25</v>
      </c>
      <c r="F54" s="25" t="str">
        <f>E15</f>
        <v xml:space="preserve"> </v>
      </c>
      <c r="I54" s="27" t="s">
        <v>31</v>
      </c>
      <c r="J54" s="30" t="str">
        <f>E21</f>
        <v>IQ PROJEKT s.r.o.</v>
      </c>
      <c r="L54" s="32"/>
    </row>
    <row r="55" spans="2:47" s="1" customFormat="1" ht="25.7" customHeight="1">
      <c r="B55" s="32"/>
      <c r="C55" s="27" t="s">
        <v>29</v>
      </c>
      <c r="F55" s="25" t="str">
        <f>IF(E18="","",E18)</f>
        <v>Vyplň údaj</v>
      </c>
      <c r="I55" s="27" t="s">
        <v>35</v>
      </c>
      <c r="J55" s="30" t="str">
        <f>E24</f>
        <v>Ing. Kateřina Tumpachová</v>
      </c>
      <c r="L55" s="32"/>
    </row>
    <row r="56" spans="2:47" s="1" customFormat="1" ht="10.35" customHeight="1">
      <c r="B56" s="32"/>
      <c r="L56" s="32"/>
    </row>
    <row r="57" spans="2:47" s="1" customFormat="1" ht="29.25" customHeight="1">
      <c r="B57" s="32"/>
      <c r="C57" s="96" t="s">
        <v>100</v>
      </c>
      <c r="D57" s="90"/>
      <c r="E57" s="90"/>
      <c r="F57" s="90"/>
      <c r="G57" s="90"/>
      <c r="H57" s="90"/>
      <c r="I57" s="90"/>
      <c r="J57" s="97" t="s">
        <v>101</v>
      </c>
      <c r="K57" s="90"/>
      <c r="L57" s="32"/>
    </row>
    <row r="58" spans="2:47" s="1" customFormat="1" ht="10.35" customHeight="1">
      <c r="B58" s="32"/>
      <c r="L58" s="32"/>
    </row>
    <row r="59" spans="2:47" s="1" customFormat="1" ht="22.9" customHeight="1">
      <c r="B59" s="32"/>
      <c r="C59" s="98" t="s">
        <v>72</v>
      </c>
      <c r="J59" s="62">
        <f>J83</f>
        <v>0</v>
      </c>
      <c r="L59" s="32"/>
      <c r="AU59" s="17" t="s">
        <v>102</v>
      </c>
    </row>
    <row r="60" spans="2:47" s="8" customFormat="1" ht="24.95" customHeight="1">
      <c r="B60" s="99"/>
      <c r="D60" s="100" t="s">
        <v>1550</v>
      </c>
      <c r="E60" s="101"/>
      <c r="F60" s="101"/>
      <c r="G60" s="101"/>
      <c r="H60" s="101"/>
      <c r="I60" s="101"/>
      <c r="J60" s="102">
        <f>J84</f>
        <v>0</v>
      </c>
      <c r="L60" s="99"/>
    </row>
    <row r="61" spans="2:47" s="9" customFormat="1" ht="19.899999999999999" customHeight="1">
      <c r="B61" s="103"/>
      <c r="D61" s="104" t="s">
        <v>1551</v>
      </c>
      <c r="E61" s="105"/>
      <c r="F61" s="105"/>
      <c r="G61" s="105"/>
      <c r="H61" s="105"/>
      <c r="I61" s="105"/>
      <c r="J61" s="106">
        <f>J85</f>
        <v>0</v>
      </c>
      <c r="L61" s="103"/>
    </row>
    <row r="62" spans="2:47" s="9" customFormat="1" ht="19.899999999999999" customHeight="1">
      <c r="B62" s="103"/>
      <c r="D62" s="104" t="s">
        <v>1552</v>
      </c>
      <c r="E62" s="105"/>
      <c r="F62" s="105"/>
      <c r="G62" s="105"/>
      <c r="H62" s="105"/>
      <c r="I62" s="105"/>
      <c r="J62" s="106">
        <f>J92</f>
        <v>0</v>
      </c>
      <c r="L62" s="103"/>
    </row>
    <row r="63" spans="2:47" s="9" customFormat="1" ht="19.899999999999999" customHeight="1">
      <c r="B63" s="103"/>
      <c r="D63" s="104" t="s">
        <v>1553</v>
      </c>
      <c r="E63" s="105"/>
      <c r="F63" s="105"/>
      <c r="G63" s="105"/>
      <c r="H63" s="105"/>
      <c r="I63" s="105"/>
      <c r="J63" s="106">
        <f>J96</f>
        <v>0</v>
      </c>
      <c r="L63" s="103"/>
    </row>
    <row r="64" spans="2:47" s="1" customFormat="1" ht="21.75" customHeight="1">
      <c r="B64" s="32"/>
      <c r="L64" s="32"/>
    </row>
    <row r="65" spans="2:12" s="1" customFormat="1" ht="6.95" customHeight="1">
      <c r="B65" s="41"/>
      <c r="C65" s="42"/>
      <c r="D65" s="42"/>
      <c r="E65" s="42"/>
      <c r="F65" s="42"/>
      <c r="G65" s="42"/>
      <c r="H65" s="42"/>
      <c r="I65" s="42"/>
      <c r="J65" s="42"/>
      <c r="K65" s="42"/>
      <c r="L65" s="32"/>
    </row>
    <row r="69" spans="2:12" s="1" customFormat="1" ht="6.95" customHeight="1">
      <c r="B69" s="43"/>
      <c r="C69" s="44"/>
      <c r="D69" s="44"/>
      <c r="E69" s="44"/>
      <c r="F69" s="44"/>
      <c r="G69" s="44"/>
      <c r="H69" s="44"/>
      <c r="I69" s="44"/>
      <c r="J69" s="44"/>
      <c r="K69" s="44"/>
      <c r="L69" s="32"/>
    </row>
    <row r="70" spans="2:12" s="1" customFormat="1" ht="24.95" customHeight="1">
      <c r="B70" s="32"/>
      <c r="C70" s="21" t="s">
        <v>109</v>
      </c>
      <c r="L70" s="32"/>
    </row>
    <row r="71" spans="2:12" s="1" customFormat="1" ht="6.95" customHeight="1">
      <c r="B71" s="32"/>
      <c r="L71" s="32"/>
    </row>
    <row r="72" spans="2:12" s="1" customFormat="1" ht="12" customHeight="1">
      <c r="B72" s="32"/>
      <c r="C72" s="27" t="s">
        <v>17</v>
      </c>
      <c r="L72" s="32"/>
    </row>
    <row r="73" spans="2:12" s="1" customFormat="1" ht="16.5" customHeight="1">
      <c r="B73" s="32"/>
      <c r="E73" s="351" t="str">
        <f>E7</f>
        <v>Technické a hospodářské centrum obce Bílence</v>
      </c>
      <c r="F73" s="352"/>
      <c r="G73" s="352"/>
      <c r="H73" s="352"/>
      <c r="L73" s="32"/>
    </row>
    <row r="74" spans="2:12" s="1" customFormat="1" ht="12" customHeight="1">
      <c r="B74" s="32"/>
      <c r="C74" s="27" t="s">
        <v>98</v>
      </c>
      <c r="L74" s="32"/>
    </row>
    <row r="75" spans="2:12" s="1" customFormat="1" ht="16.5" customHeight="1">
      <c r="B75" s="32"/>
      <c r="E75" s="341" t="str">
        <f>E9</f>
        <v>VRN - VRN</v>
      </c>
      <c r="F75" s="350"/>
      <c r="G75" s="350"/>
      <c r="H75" s="350"/>
      <c r="L75" s="32"/>
    </row>
    <row r="76" spans="2:12" s="1" customFormat="1" ht="6.95" customHeight="1">
      <c r="B76" s="32"/>
      <c r="L76" s="32"/>
    </row>
    <row r="77" spans="2:12" s="1" customFormat="1" ht="12" customHeight="1">
      <c r="B77" s="32"/>
      <c r="C77" s="27" t="s">
        <v>21</v>
      </c>
      <c r="F77" s="25" t="str">
        <f>F12</f>
        <v>Bílence</v>
      </c>
      <c r="I77" s="27" t="s">
        <v>23</v>
      </c>
      <c r="J77" s="49" t="str">
        <f>IF(J12="","",J12)</f>
        <v>10. 5. 2021</v>
      </c>
      <c r="L77" s="32"/>
    </row>
    <row r="78" spans="2:12" s="1" customFormat="1" ht="6.95" customHeight="1">
      <c r="B78" s="32"/>
      <c r="L78" s="32"/>
    </row>
    <row r="79" spans="2:12" s="1" customFormat="1" ht="15.2" customHeight="1">
      <c r="B79" s="32"/>
      <c r="C79" s="27" t="s">
        <v>25</v>
      </c>
      <c r="F79" s="25" t="str">
        <f>E15</f>
        <v xml:space="preserve"> </v>
      </c>
      <c r="I79" s="27" t="s">
        <v>31</v>
      </c>
      <c r="J79" s="30" t="str">
        <f>E21</f>
        <v>IQ PROJEKT s.r.o.</v>
      </c>
      <c r="L79" s="32"/>
    </row>
    <row r="80" spans="2:12" s="1" customFormat="1" ht="25.7" customHeight="1">
      <c r="B80" s="32"/>
      <c r="C80" s="27" t="s">
        <v>29</v>
      </c>
      <c r="F80" s="25" t="str">
        <f>IF(E18="","",E18)</f>
        <v>Vyplň údaj</v>
      </c>
      <c r="I80" s="27" t="s">
        <v>35</v>
      </c>
      <c r="J80" s="30" t="str">
        <f>E24</f>
        <v>Ing. Kateřina Tumpachová</v>
      </c>
      <c r="L80" s="32"/>
    </row>
    <row r="81" spans="2:65" s="1" customFormat="1" ht="10.35" customHeight="1">
      <c r="B81" s="32"/>
      <c r="L81" s="32"/>
    </row>
    <row r="82" spans="2:65" s="10" customFormat="1" ht="29.25" customHeight="1">
      <c r="B82" s="107"/>
      <c r="C82" s="108" t="s">
        <v>110</v>
      </c>
      <c r="D82" s="109" t="s">
        <v>59</v>
      </c>
      <c r="E82" s="109" t="s">
        <v>55</v>
      </c>
      <c r="F82" s="109" t="s">
        <v>56</v>
      </c>
      <c r="G82" s="109" t="s">
        <v>111</v>
      </c>
      <c r="H82" s="109" t="s">
        <v>112</v>
      </c>
      <c r="I82" s="109" t="s">
        <v>113</v>
      </c>
      <c r="J82" s="109" t="s">
        <v>101</v>
      </c>
      <c r="K82" s="110" t="s">
        <v>114</v>
      </c>
      <c r="L82" s="107"/>
      <c r="M82" s="55" t="s">
        <v>3</v>
      </c>
      <c r="N82" s="56" t="s">
        <v>45</v>
      </c>
      <c r="O82" s="56" t="s">
        <v>115</v>
      </c>
      <c r="P82" s="56" t="s">
        <v>116</v>
      </c>
      <c r="Q82" s="56" t="s">
        <v>117</v>
      </c>
      <c r="R82" s="56" t="s">
        <v>118</v>
      </c>
      <c r="S82" s="56" t="s">
        <v>119</v>
      </c>
      <c r="T82" s="57" t="s">
        <v>120</v>
      </c>
    </row>
    <row r="83" spans="2:65" s="1" customFormat="1" ht="22.9" customHeight="1">
      <c r="B83" s="32"/>
      <c r="C83" s="60" t="s">
        <v>121</v>
      </c>
      <c r="J83" s="111">
        <f>BK83</f>
        <v>0</v>
      </c>
      <c r="L83" s="32"/>
      <c r="M83" s="58"/>
      <c r="N83" s="50"/>
      <c r="O83" s="50"/>
      <c r="P83" s="112">
        <f>P84</f>
        <v>0</v>
      </c>
      <c r="Q83" s="50"/>
      <c r="R83" s="112">
        <f>R84</f>
        <v>0</v>
      </c>
      <c r="S83" s="50"/>
      <c r="T83" s="113">
        <f>T84</f>
        <v>0</v>
      </c>
      <c r="AT83" s="17" t="s">
        <v>73</v>
      </c>
      <c r="AU83" s="17" t="s">
        <v>102</v>
      </c>
      <c r="BK83" s="114">
        <f>BK84</f>
        <v>0</v>
      </c>
    </row>
    <row r="84" spans="2:65" s="11" customFormat="1" ht="25.9" customHeight="1">
      <c r="B84" s="115"/>
      <c r="D84" s="116" t="s">
        <v>73</v>
      </c>
      <c r="E84" s="117" t="s">
        <v>95</v>
      </c>
      <c r="F84" s="117" t="s">
        <v>1554</v>
      </c>
      <c r="I84" s="118"/>
      <c r="J84" s="119">
        <f>BK84</f>
        <v>0</v>
      </c>
      <c r="L84" s="115"/>
      <c r="M84" s="120"/>
      <c r="P84" s="121">
        <f>P85+P92+P96</f>
        <v>0</v>
      </c>
      <c r="R84" s="121">
        <f>R85+R92+R96</f>
        <v>0</v>
      </c>
      <c r="T84" s="122">
        <f>T85+T92+T96</f>
        <v>0</v>
      </c>
      <c r="AR84" s="116" t="s">
        <v>93</v>
      </c>
      <c r="AT84" s="123" t="s">
        <v>73</v>
      </c>
      <c r="AU84" s="123" t="s">
        <v>74</v>
      </c>
      <c r="AY84" s="116" t="s">
        <v>124</v>
      </c>
      <c r="BK84" s="124">
        <f>BK85+BK92+BK96</f>
        <v>0</v>
      </c>
    </row>
    <row r="85" spans="2:65" s="11" customFormat="1" ht="22.9" customHeight="1">
      <c r="B85" s="115"/>
      <c r="D85" s="116" t="s">
        <v>73</v>
      </c>
      <c r="E85" s="125" t="s">
        <v>1555</v>
      </c>
      <c r="F85" s="125" t="s">
        <v>1556</v>
      </c>
      <c r="I85" s="118"/>
      <c r="J85" s="126">
        <f>BK85</f>
        <v>0</v>
      </c>
      <c r="L85" s="115"/>
      <c r="M85" s="120"/>
      <c r="P85" s="121">
        <f>SUM(P86:P91)</f>
        <v>0</v>
      </c>
      <c r="R85" s="121">
        <f>SUM(R86:R91)</f>
        <v>0</v>
      </c>
      <c r="T85" s="122">
        <f>SUM(T86:T91)</f>
        <v>0</v>
      </c>
      <c r="AR85" s="116" t="s">
        <v>93</v>
      </c>
      <c r="AT85" s="123" t="s">
        <v>73</v>
      </c>
      <c r="AU85" s="123" t="s">
        <v>81</v>
      </c>
      <c r="AY85" s="116" t="s">
        <v>124</v>
      </c>
      <c r="BK85" s="124">
        <f>SUM(BK86:BK91)</f>
        <v>0</v>
      </c>
    </row>
    <row r="86" spans="2:65" s="1" customFormat="1" ht="14.45" customHeight="1">
      <c r="B86" s="127"/>
      <c r="C86" s="128" t="s">
        <v>81</v>
      </c>
      <c r="D86" s="128" t="s">
        <v>127</v>
      </c>
      <c r="E86" s="129" t="s">
        <v>1557</v>
      </c>
      <c r="F86" s="130" t="s">
        <v>1558</v>
      </c>
      <c r="G86" s="131" t="s">
        <v>1063</v>
      </c>
      <c r="H86" s="132">
        <v>1</v>
      </c>
      <c r="I86" s="133"/>
      <c r="J86" s="134">
        <f>ROUND(I86*H86,2)</f>
        <v>0</v>
      </c>
      <c r="K86" s="130" t="s">
        <v>131</v>
      </c>
      <c r="L86" s="32"/>
      <c r="M86" s="135" t="s">
        <v>3</v>
      </c>
      <c r="N86" s="136" t="s">
        <v>46</v>
      </c>
      <c r="P86" s="137">
        <f>O86*H86</f>
        <v>0</v>
      </c>
      <c r="Q86" s="137">
        <v>0</v>
      </c>
      <c r="R86" s="137">
        <f>Q86*H86</f>
        <v>0</v>
      </c>
      <c r="S86" s="137">
        <v>0</v>
      </c>
      <c r="T86" s="138">
        <f>S86*H86</f>
        <v>0</v>
      </c>
      <c r="AR86" s="139" t="s">
        <v>1559</v>
      </c>
      <c r="AT86" s="139" t="s">
        <v>127</v>
      </c>
      <c r="AU86" s="139" t="s">
        <v>83</v>
      </c>
      <c r="AY86" s="17" t="s">
        <v>124</v>
      </c>
      <c r="BE86" s="140">
        <f>IF(N86="základní",J86,0)</f>
        <v>0</v>
      </c>
      <c r="BF86" s="140">
        <f>IF(N86="snížená",J86,0)</f>
        <v>0</v>
      </c>
      <c r="BG86" s="140">
        <f>IF(N86="zákl. přenesená",J86,0)</f>
        <v>0</v>
      </c>
      <c r="BH86" s="140">
        <f>IF(N86="sníž. přenesená",J86,0)</f>
        <v>0</v>
      </c>
      <c r="BI86" s="140">
        <f>IF(N86="nulová",J86,0)</f>
        <v>0</v>
      </c>
      <c r="BJ86" s="17" t="s">
        <v>81</v>
      </c>
      <c r="BK86" s="140">
        <f>ROUND(I86*H86,2)</f>
        <v>0</v>
      </c>
      <c r="BL86" s="17" t="s">
        <v>1559</v>
      </c>
      <c r="BM86" s="139" t="s">
        <v>1560</v>
      </c>
    </row>
    <row r="87" spans="2:65" s="1" customFormat="1">
      <c r="B87" s="32"/>
      <c r="D87" s="141" t="s">
        <v>133</v>
      </c>
      <c r="F87" s="142" t="s">
        <v>1558</v>
      </c>
      <c r="I87" s="143"/>
      <c r="L87" s="32"/>
      <c r="M87" s="144"/>
      <c r="T87" s="52"/>
      <c r="AT87" s="17" t="s">
        <v>133</v>
      </c>
      <c r="AU87" s="17" t="s">
        <v>83</v>
      </c>
    </row>
    <row r="88" spans="2:65" s="1" customFormat="1" ht="29.25">
      <c r="B88" s="32"/>
      <c r="D88" s="141" t="s">
        <v>135</v>
      </c>
      <c r="F88" s="145" t="s">
        <v>1561</v>
      </c>
      <c r="I88" s="143"/>
      <c r="L88" s="32"/>
      <c r="M88" s="144"/>
      <c r="T88" s="52"/>
      <c r="AT88" s="17" t="s">
        <v>135</v>
      </c>
      <c r="AU88" s="17" t="s">
        <v>83</v>
      </c>
    </row>
    <row r="89" spans="2:65" s="1" customFormat="1" ht="14.45" customHeight="1">
      <c r="B89" s="127"/>
      <c r="C89" s="128" t="s">
        <v>83</v>
      </c>
      <c r="D89" s="128" t="s">
        <v>127</v>
      </c>
      <c r="E89" s="129" t="s">
        <v>1562</v>
      </c>
      <c r="F89" s="130" t="s">
        <v>1563</v>
      </c>
      <c r="G89" s="131" t="s">
        <v>1063</v>
      </c>
      <c r="H89" s="132">
        <v>1</v>
      </c>
      <c r="I89" s="133"/>
      <c r="J89" s="134">
        <f>ROUND(I89*H89,2)</f>
        <v>0</v>
      </c>
      <c r="K89" s="130" t="s">
        <v>131</v>
      </c>
      <c r="L89" s="32"/>
      <c r="M89" s="135" t="s">
        <v>3</v>
      </c>
      <c r="N89" s="136" t="s">
        <v>46</v>
      </c>
      <c r="P89" s="137">
        <f>O89*H89</f>
        <v>0</v>
      </c>
      <c r="Q89" s="137">
        <v>0</v>
      </c>
      <c r="R89" s="137">
        <f>Q89*H89</f>
        <v>0</v>
      </c>
      <c r="S89" s="137">
        <v>0</v>
      </c>
      <c r="T89" s="138">
        <f>S89*H89</f>
        <v>0</v>
      </c>
      <c r="AR89" s="139" t="s">
        <v>1559</v>
      </c>
      <c r="AT89" s="139" t="s">
        <v>127</v>
      </c>
      <c r="AU89" s="139" t="s">
        <v>83</v>
      </c>
      <c r="AY89" s="17" t="s">
        <v>124</v>
      </c>
      <c r="BE89" s="140">
        <f>IF(N89="základní",J89,0)</f>
        <v>0</v>
      </c>
      <c r="BF89" s="140">
        <f>IF(N89="snížená",J89,0)</f>
        <v>0</v>
      </c>
      <c r="BG89" s="140">
        <f>IF(N89="zákl. přenesená",J89,0)</f>
        <v>0</v>
      </c>
      <c r="BH89" s="140">
        <f>IF(N89="sníž. přenesená",J89,0)</f>
        <v>0</v>
      </c>
      <c r="BI89" s="140">
        <f>IF(N89="nulová",J89,0)</f>
        <v>0</v>
      </c>
      <c r="BJ89" s="17" t="s">
        <v>81</v>
      </c>
      <c r="BK89" s="140">
        <f>ROUND(I89*H89,2)</f>
        <v>0</v>
      </c>
      <c r="BL89" s="17" t="s">
        <v>1559</v>
      </c>
      <c r="BM89" s="139" t="s">
        <v>1564</v>
      </c>
    </row>
    <row r="90" spans="2:65" s="1" customFormat="1">
      <c r="B90" s="32"/>
      <c r="D90" s="141" t="s">
        <v>133</v>
      </c>
      <c r="F90" s="142" t="s">
        <v>1563</v>
      </c>
      <c r="I90" s="143"/>
      <c r="L90" s="32"/>
      <c r="M90" s="144"/>
      <c r="T90" s="52"/>
      <c r="AT90" s="17" t="s">
        <v>133</v>
      </c>
      <c r="AU90" s="17" t="s">
        <v>83</v>
      </c>
    </row>
    <row r="91" spans="2:65" s="1" customFormat="1" ht="29.25">
      <c r="B91" s="32"/>
      <c r="D91" s="141" t="s">
        <v>135</v>
      </c>
      <c r="F91" s="145" t="s">
        <v>1565</v>
      </c>
      <c r="I91" s="143"/>
      <c r="L91" s="32"/>
      <c r="M91" s="144"/>
      <c r="T91" s="52"/>
      <c r="AT91" s="17" t="s">
        <v>135</v>
      </c>
      <c r="AU91" s="17" t="s">
        <v>83</v>
      </c>
    </row>
    <row r="92" spans="2:65" s="11" customFormat="1" ht="22.9" customHeight="1">
      <c r="B92" s="115"/>
      <c r="D92" s="116" t="s">
        <v>73</v>
      </c>
      <c r="E92" s="125" t="s">
        <v>1566</v>
      </c>
      <c r="F92" s="125" t="s">
        <v>1567</v>
      </c>
      <c r="I92" s="118"/>
      <c r="J92" s="126">
        <f>BK92</f>
        <v>0</v>
      </c>
      <c r="L92" s="115"/>
      <c r="M92" s="120"/>
      <c r="P92" s="121">
        <f>SUM(P93:P95)</f>
        <v>0</v>
      </c>
      <c r="R92" s="121">
        <f>SUM(R93:R95)</f>
        <v>0</v>
      </c>
      <c r="T92" s="122">
        <f>SUM(T93:T95)</f>
        <v>0</v>
      </c>
      <c r="AR92" s="116" t="s">
        <v>93</v>
      </c>
      <c r="AT92" s="123" t="s">
        <v>73</v>
      </c>
      <c r="AU92" s="123" t="s">
        <v>81</v>
      </c>
      <c r="AY92" s="116" t="s">
        <v>124</v>
      </c>
      <c r="BK92" s="124">
        <f>SUM(BK93:BK95)</f>
        <v>0</v>
      </c>
    </row>
    <row r="93" spans="2:65" s="1" customFormat="1" ht="14.45" customHeight="1">
      <c r="B93" s="127"/>
      <c r="C93" s="128" t="s">
        <v>88</v>
      </c>
      <c r="D93" s="128" t="s">
        <v>127</v>
      </c>
      <c r="E93" s="129" t="s">
        <v>1568</v>
      </c>
      <c r="F93" s="130" t="s">
        <v>1567</v>
      </c>
      <c r="G93" s="131" t="s">
        <v>1063</v>
      </c>
      <c r="H93" s="132">
        <v>1</v>
      </c>
      <c r="I93" s="133"/>
      <c r="J93" s="134">
        <f>ROUND(I93*H93,2)</f>
        <v>0</v>
      </c>
      <c r="K93" s="130" t="s">
        <v>131</v>
      </c>
      <c r="L93" s="32"/>
      <c r="M93" s="135" t="s">
        <v>3</v>
      </c>
      <c r="N93" s="136" t="s">
        <v>46</v>
      </c>
      <c r="P93" s="137">
        <f>O93*H93</f>
        <v>0</v>
      </c>
      <c r="Q93" s="137">
        <v>0</v>
      </c>
      <c r="R93" s="137">
        <f>Q93*H93</f>
        <v>0</v>
      </c>
      <c r="S93" s="137">
        <v>0</v>
      </c>
      <c r="T93" s="138">
        <f>S93*H93</f>
        <v>0</v>
      </c>
      <c r="AR93" s="139" t="s">
        <v>1559</v>
      </c>
      <c r="AT93" s="139" t="s">
        <v>127</v>
      </c>
      <c r="AU93" s="139" t="s">
        <v>83</v>
      </c>
      <c r="AY93" s="17" t="s">
        <v>124</v>
      </c>
      <c r="BE93" s="140">
        <f>IF(N93="základní",J93,0)</f>
        <v>0</v>
      </c>
      <c r="BF93" s="140">
        <f>IF(N93="snížená",J93,0)</f>
        <v>0</v>
      </c>
      <c r="BG93" s="140">
        <f>IF(N93="zákl. přenesená",J93,0)</f>
        <v>0</v>
      </c>
      <c r="BH93" s="140">
        <f>IF(N93="sníž. přenesená",J93,0)</f>
        <v>0</v>
      </c>
      <c r="BI93" s="140">
        <f>IF(N93="nulová",J93,0)</f>
        <v>0</v>
      </c>
      <c r="BJ93" s="17" t="s">
        <v>81</v>
      </c>
      <c r="BK93" s="140">
        <f>ROUND(I93*H93,2)</f>
        <v>0</v>
      </c>
      <c r="BL93" s="17" t="s">
        <v>1559</v>
      </c>
      <c r="BM93" s="139" t="s">
        <v>1569</v>
      </c>
    </row>
    <row r="94" spans="2:65" s="1" customFormat="1">
      <c r="B94" s="32"/>
      <c r="D94" s="141" t="s">
        <v>133</v>
      </c>
      <c r="F94" s="142" t="s">
        <v>1567</v>
      </c>
      <c r="I94" s="143"/>
      <c r="L94" s="32"/>
      <c r="M94" s="144"/>
      <c r="T94" s="52"/>
      <c r="AT94" s="17" t="s">
        <v>133</v>
      </c>
      <c r="AU94" s="17" t="s">
        <v>83</v>
      </c>
    </row>
    <row r="95" spans="2:65" s="1" customFormat="1" ht="29.25">
      <c r="B95" s="32"/>
      <c r="D95" s="141" t="s">
        <v>135</v>
      </c>
      <c r="F95" s="145" t="s">
        <v>1561</v>
      </c>
      <c r="I95" s="143"/>
      <c r="L95" s="32"/>
      <c r="M95" s="144"/>
      <c r="T95" s="52"/>
      <c r="AT95" s="17" t="s">
        <v>135</v>
      </c>
      <c r="AU95" s="17" t="s">
        <v>83</v>
      </c>
    </row>
    <row r="96" spans="2:65" s="11" customFormat="1" ht="22.9" customHeight="1">
      <c r="B96" s="115"/>
      <c r="D96" s="116" t="s">
        <v>73</v>
      </c>
      <c r="E96" s="125" t="s">
        <v>1570</v>
      </c>
      <c r="F96" s="125" t="s">
        <v>1571</v>
      </c>
      <c r="I96" s="118"/>
      <c r="J96" s="126">
        <f>BK96</f>
        <v>0</v>
      </c>
      <c r="L96" s="115"/>
      <c r="M96" s="120"/>
      <c r="P96" s="121">
        <f>SUM(P97:P99)</f>
        <v>0</v>
      </c>
      <c r="R96" s="121">
        <f>SUM(R97:R99)</f>
        <v>0</v>
      </c>
      <c r="T96" s="122">
        <f>SUM(T97:T99)</f>
        <v>0</v>
      </c>
      <c r="AR96" s="116" t="s">
        <v>93</v>
      </c>
      <c r="AT96" s="123" t="s">
        <v>73</v>
      </c>
      <c r="AU96" s="123" t="s">
        <v>81</v>
      </c>
      <c r="AY96" s="116" t="s">
        <v>124</v>
      </c>
      <c r="BK96" s="124">
        <f>SUM(BK97:BK99)</f>
        <v>0</v>
      </c>
    </row>
    <row r="97" spans="2:65" s="1" customFormat="1" ht="14.45" customHeight="1">
      <c r="B97" s="127"/>
      <c r="C97" s="128" t="s">
        <v>91</v>
      </c>
      <c r="D97" s="128" t="s">
        <v>127</v>
      </c>
      <c r="E97" s="129" t="s">
        <v>1572</v>
      </c>
      <c r="F97" s="130" t="s">
        <v>1573</v>
      </c>
      <c r="G97" s="131" t="s">
        <v>770</v>
      </c>
      <c r="H97" s="132">
        <v>2</v>
      </c>
      <c r="I97" s="133"/>
      <c r="J97" s="134">
        <f>ROUND(I97*H97,2)</f>
        <v>0</v>
      </c>
      <c r="K97" s="130" t="s">
        <v>131</v>
      </c>
      <c r="L97" s="32"/>
      <c r="M97" s="135" t="s">
        <v>3</v>
      </c>
      <c r="N97" s="136" t="s">
        <v>46</v>
      </c>
      <c r="P97" s="137">
        <f>O97*H97</f>
        <v>0</v>
      </c>
      <c r="Q97" s="137">
        <v>0</v>
      </c>
      <c r="R97" s="137">
        <f>Q97*H97</f>
        <v>0</v>
      </c>
      <c r="S97" s="137">
        <v>0</v>
      </c>
      <c r="T97" s="138">
        <f>S97*H97</f>
        <v>0</v>
      </c>
      <c r="AR97" s="139" t="s">
        <v>1559</v>
      </c>
      <c r="AT97" s="139" t="s">
        <v>127</v>
      </c>
      <c r="AU97" s="139" t="s">
        <v>83</v>
      </c>
      <c r="AY97" s="17" t="s">
        <v>124</v>
      </c>
      <c r="BE97" s="140">
        <f>IF(N97="základní",J97,0)</f>
        <v>0</v>
      </c>
      <c r="BF97" s="140">
        <f>IF(N97="snížená",J97,0)</f>
        <v>0</v>
      </c>
      <c r="BG97" s="140">
        <f>IF(N97="zákl. přenesená",J97,0)</f>
        <v>0</v>
      </c>
      <c r="BH97" s="140">
        <f>IF(N97="sníž. přenesená",J97,0)</f>
        <v>0</v>
      </c>
      <c r="BI97" s="140">
        <f>IF(N97="nulová",J97,0)</f>
        <v>0</v>
      </c>
      <c r="BJ97" s="17" t="s">
        <v>81</v>
      </c>
      <c r="BK97" s="140">
        <f>ROUND(I97*H97,2)</f>
        <v>0</v>
      </c>
      <c r="BL97" s="17" t="s">
        <v>1559</v>
      </c>
      <c r="BM97" s="139" t="s">
        <v>1574</v>
      </c>
    </row>
    <row r="98" spans="2:65" s="1" customFormat="1">
      <c r="B98" s="32"/>
      <c r="D98" s="141" t="s">
        <v>133</v>
      </c>
      <c r="F98" s="142" t="s">
        <v>1573</v>
      </c>
      <c r="I98" s="143"/>
      <c r="L98" s="32"/>
      <c r="M98" s="144"/>
      <c r="T98" s="52"/>
      <c r="AT98" s="17" t="s">
        <v>133</v>
      </c>
      <c r="AU98" s="17" t="s">
        <v>83</v>
      </c>
    </row>
    <row r="99" spans="2:65" s="1" customFormat="1" ht="29.25">
      <c r="B99" s="32"/>
      <c r="D99" s="141" t="s">
        <v>135</v>
      </c>
      <c r="F99" s="145" t="s">
        <v>1575</v>
      </c>
      <c r="I99" s="143"/>
      <c r="L99" s="32"/>
      <c r="M99" s="166"/>
      <c r="N99" s="167"/>
      <c r="O99" s="167"/>
      <c r="P99" s="167"/>
      <c r="Q99" s="167"/>
      <c r="R99" s="167"/>
      <c r="S99" s="167"/>
      <c r="T99" s="168"/>
      <c r="AT99" s="17" t="s">
        <v>135</v>
      </c>
      <c r="AU99" s="17" t="s">
        <v>83</v>
      </c>
    </row>
    <row r="100" spans="2:65" s="1" customFormat="1" ht="6.95" customHeight="1">
      <c r="B100" s="41"/>
      <c r="C100" s="42"/>
      <c r="D100" s="42"/>
      <c r="E100" s="42"/>
      <c r="F100" s="42"/>
      <c r="G100" s="42"/>
      <c r="H100" s="42"/>
      <c r="I100" s="42"/>
      <c r="J100" s="42"/>
      <c r="K100" s="42"/>
      <c r="L100" s="32"/>
    </row>
  </sheetData>
  <autoFilter ref="C82:K99" xr:uid="{00000000-0009-0000-0000-000009000000}"/>
  <mergeCells count="9">
    <mergeCell ref="E50:H50"/>
    <mergeCell ref="E73:H73"/>
    <mergeCell ref="E75:H75"/>
    <mergeCell ref="L2:V2"/>
    <mergeCell ref="E7:H7"/>
    <mergeCell ref="E9:H9"/>
    <mergeCell ref="E18:H18"/>
    <mergeCell ref="E27:H27"/>
    <mergeCell ref="E48:H48"/>
  </mergeCells>
  <pageMargins left="0.39374999999999999" right="0.39374999999999999" top="0.39374999999999999" bottom="0.39374999999999999" header="0" footer="0"/>
  <pageSetup paperSize="9" scale="84" fitToHeight="100" orientation="landscape" blackAndWhite="1"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203"/>
  <sheetViews>
    <sheetView showGridLines="0" topLeftCell="A20" workbookViewId="0">
      <selection activeCell="J24" sqref="J24"/>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12" t="s">
        <v>6</v>
      </c>
      <c r="M2" s="313"/>
      <c r="N2" s="313"/>
      <c r="O2" s="313"/>
      <c r="P2" s="313"/>
      <c r="Q2" s="313"/>
      <c r="R2" s="313"/>
      <c r="S2" s="313"/>
      <c r="T2" s="313"/>
      <c r="U2" s="313"/>
      <c r="V2" s="313"/>
      <c r="AT2" s="17" t="s">
        <v>82</v>
      </c>
    </row>
    <row r="3" spans="2:46" ht="6.95" customHeight="1">
      <c r="B3" s="18"/>
      <c r="C3" s="19"/>
      <c r="D3" s="19"/>
      <c r="E3" s="19"/>
      <c r="F3" s="19"/>
      <c r="G3" s="19"/>
      <c r="H3" s="19"/>
      <c r="I3" s="19"/>
      <c r="J3" s="19"/>
      <c r="K3" s="19"/>
      <c r="L3" s="20"/>
      <c r="AT3" s="17" t="s">
        <v>83</v>
      </c>
    </row>
    <row r="4" spans="2:46" ht="24.95" customHeight="1">
      <c r="B4" s="20"/>
      <c r="D4" s="21" t="s">
        <v>97</v>
      </c>
      <c r="L4" s="20"/>
      <c r="M4" s="84" t="s">
        <v>11</v>
      </c>
      <c r="AT4" s="17" t="s">
        <v>4</v>
      </c>
    </row>
    <row r="5" spans="2:46" ht="6.95" customHeight="1">
      <c r="B5" s="20"/>
      <c r="L5" s="20"/>
    </row>
    <row r="6" spans="2:46" ht="12" customHeight="1">
      <c r="B6" s="20"/>
      <c r="D6" s="27" t="s">
        <v>17</v>
      </c>
      <c r="L6" s="20"/>
    </row>
    <row r="7" spans="2:46" ht="16.5" customHeight="1">
      <c r="B7" s="20"/>
      <c r="E7" s="351" t="s">
        <v>1706</v>
      </c>
      <c r="F7" s="352"/>
      <c r="G7" s="352"/>
      <c r="H7" s="352"/>
      <c r="L7" s="20"/>
    </row>
    <row r="8" spans="2:46" s="1" customFormat="1" ht="12" customHeight="1">
      <c r="B8" s="32"/>
      <c r="D8" s="27" t="s">
        <v>98</v>
      </c>
      <c r="L8" s="32"/>
    </row>
    <row r="9" spans="2:46" s="1" customFormat="1" ht="16.5" customHeight="1">
      <c r="B9" s="32"/>
      <c r="E9" s="341" t="s">
        <v>1707</v>
      </c>
      <c r="F9" s="350"/>
      <c r="G9" s="350"/>
      <c r="H9" s="350"/>
      <c r="L9" s="32"/>
    </row>
    <row r="10" spans="2:46" s="1" customFormat="1">
      <c r="B10" s="32"/>
      <c r="L10" s="32"/>
    </row>
    <row r="11" spans="2:46" s="1" customFormat="1" ht="12" customHeight="1">
      <c r="B11" s="32"/>
      <c r="D11" s="27" t="s">
        <v>19</v>
      </c>
      <c r="F11" s="25" t="s">
        <v>3</v>
      </c>
      <c r="I11" s="27" t="s">
        <v>20</v>
      </c>
      <c r="J11" s="25" t="s">
        <v>3</v>
      </c>
      <c r="L11" s="32"/>
    </row>
    <row r="12" spans="2:46" s="1" customFormat="1" ht="12" customHeight="1">
      <c r="B12" s="32"/>
      <c r="D12" s="27" t="s">
        <v>21</v>
      </c>
      <c r="F12" s="25" t="s">
        <v>22</v>
      </c>
      <c r="I12" s="27" t="s">
        <v>23</v>
      </c>
      <c r="J12" s="49"/>
      <c r="L12" s="32"/>
    </row>
    <row r="13" spans="2:46" s="1" customFormat="1" ht="10.9" customHeight="1">
      <c r="B13" s="32"/>
      <c r="L13" s="32"/>
    </row>
    <row r="14" spans="2:46" s="1" customFormat="1" ht="12" customHeight="1">
      <c r="B14" s="32"/>
      <c r="D14" s="27" t="s">
        <v>25</v>
      </c>
      <c r="I14" s="27" t="s">
        <v>26</v>
      </c>
      <c r="J14" s="25" t="str">
        <f>IF('Rekapitulace stavby'!AN10="","",'Rekapitulace stavby'!AN10)</f>
        <v/>
      </c>
      <c r="L14" s="32"/>
    </row>
    <row r="15" spans="2:46" s="1" customFormat="1" ht="18" customHeight="1">
      <c r="B15" s="32"/>
      <c r="E15" s="25" t="str">
        <f>IF('Rekapitulace stavby'!E11="","",'Rekapitulace stavby'!E11)</f>
        <v xml:space="preserve"> </v>
      </c>
      <c r="I15" s="27" t="s">
        <v>28</v>
      </c>
      <c r="J15" s="25" t="str">
        <f>IF('Rekapitulace stavby'!AN11="","",'Rekapitulace stavby'!AN11)</f>
        <v/>
      </c>
      <c r="L15" s="32"/>
    </row>
    <row r="16" spans="2:46" s="1" customFormat="1" ht="6.95" customHeight="1">
      <c r="B16" s="32"/>
      <c r="L16" s="32"/>
    </row>
    <row r="17" spans="2:12" s="1" customFormat="1" ht="12" customHeight="1">
      <c r="B17" s="32"/>
      <c r="D17" s="27" t="s">
        <v>1708</v>
      </c>
      <c r="I17" s="27" t="s">
        <v>26</v>
      </c>
      <c r="J17" s="28" t="str">
        <f>'Rekapitulace stavby'!AN13</f>
        <v>Vyplň údaj</v>
      </c>
      <c r="L17" s="32"/>
    </row>
    <row r="18" spans="2:12" s="1" customFormat="1" ht="18" customHeight="1">
      <c r="B18" s="32"/>
      <c r="E18" s="353" t="str">
        <f>'Rekapitulace stavby'!E14</f>
        <v>Vyplň údaj</v>
      </c>
      <c r="F18" s="324"/>
      <c r="G18" s="324"/>
      <c r="H18" s="324"/>
      <c r="I18" s="27" t="s">
        <v>28</v>
      </c>
      <c r="J18" s="28" t="str">
        <f>'Rekapitulace stavby'!AN14</f>
        <v>Vyplň údaj</v>
      </c>
      <c r="L18" s="32"/>
    </row>
    <row r="19" spans="2:12" s="1" customFormat="1" ht="6.95" customHeight="1">
      <c r="B19" s="32"/>
      <c r="L19" s="32"/>
    </row>
    <row r="20" spans="2:12" s="1" customFormat="1" ht="12" customHeight="1">
      <c r="B20" s="32"/>
      <c r="D20" s="27" t="s">
        <v>31</v>
      </c>
      <c r="I20" s="27"/>
      <c r="J20" s="25"/>
      <c r="L20" s="32"/>
    </row>
    <row r="21" spans="2:12" s="1" customFormat="1" ht="18" customHeight="1">
      <c r="B21" s="32"/>
      <c r="E21" s="25" t="s">
        <v>33</v>
      </c>
      <c r="I21" s="27"/>
      <c r="J21" s="25"/>
      <c r="L21" s="32"/>
    </row>
    <row r="22" spans="2:12" s="1" customFormat="1" ht="6.95" customHeight="1">
      <c r="B22" s="32"/>
      <c r="L22" s="32"/>
    </row>
    <row r="23" spans="2:12" s="1" customFormat="1" ht="12" customHeight="1">
      <c r="B23" s="32"/>
      <c r="D23" s="27" t="s">
        <v>35</v>
      </c>
      <c r="I23" s="27"/>
      <c r="J23" s="25"/>
      <c r="L23" s="32"/>
    </row>
    <row r="24" spans="2:12" s="1" customFormat="1" ht="18" customHeight="1">
      <c r="B24" s="32"/>
      <c r="E24" s="25" t="s">
        <v>37</v>
      </c>
      <c r="I24" s="27"/>
      <c r="J24" s="25"/>
      <c r="L24" s="32"/>
    </row>
    <row r="25" spans="2:12" s="1" customFormat="1" ht="6.95" customHeight="1">
      <c r="B25" s="32"/>
      <c r="L25" s="32"/>
    </row>
    <row r="26" spans="2:12" s="1" customFormat="1" ht="12" customHeight="1">
      <c r="B26" s="32"/>
      <c r="D26" s="27" t="s">
        <v>39</v>
      </c>
      <c r="L26" s="32"/>
    </row>
    <row r="27" spans="2:12" s="7" customFormat="1" ht="16.5" customHeight="1">
      <c r="B27" s="85"/>
      <c r="E27" s="328" t="s">
        <v>3</v>
      </c>
      <c r="F27" s="328"/>
      <c r="G27" s="328"/>
      <c r="H27" s="328"/>
      <c r="L27" s="85"/>
    </row>
    <row r="28" spans="2:12" s="1" customFormat="1" ht="6.95" customHeight="1">
      <c r="B28" s="32"/>
      <c r="L28" s="32"/>
    </row>
    <row r="29" spans="2:12" s="1" customFormat="1" ht="6.95" customHeight="1">
      <c r="B29" s="32"/>
      <c r="D29" s="50"/>
      <c r="E29" s="50"/>
      <c r="F29" s="50"/>
      <c r="G29" s="50"/>
      <c r="H29" s="50"/>
      <c r="I29" s="50"/>
      <c r="J29" s="50"/>
      <c r="K29" s="50"/>
      <c r="L29" s="32"/>
    </row>
    <row r="30" spans="2:12" s="1" customFormat="1" ht="25.35" customHeight="1">
      <c r="B30" s="32"/>
      <c r="D30" s="86" t="s">
        <v>41</v>
      </c>
      <c r="J30" s="62">
        <f>ROUND(J85, 2)</f>
        <v>0</v>
      </c>
      <c r="L30" s="32"/>
    </row>
    <row r="31" spans="2:12" s="1" customFormat="1" ht="6.95" customHeight="1">
      <c r="B31" s="32"/>
      <c r="D31" s="50"/>
      <c r="E31" s="50"/>
      <c r="F31" s="50"/>
      <c r="G31" s="50"/>
      <c r="H31" s="50"/>
      <c r="I31" s="50"/>
      <c r="J31" s="50"/>
      <c r="K31" s="50"/>
      <c r="L31" s="32"/>
    </row>
    <row r="32" spans="2:12" s="1" customFormat="1" ht="14.45" customHeight="1">
      <c r="B32" s="32"/>
      <c r="F32" s="35" t="s">
        <v>43</v>
      </c>
      <c r="I32" s="35" t="s">
        <v>42</v>
      </c>
      <c r="J32" s="35" t="s">
        <v>44</v>
      </c>
      <c r="L32" s="32"/>
    </row>
    <row r="33" spans="2:12" s="1" customFormat="1" ht="14.45" customHeight="1">
      <c r="B33" s="32"/>
      <c r="D33" s="87" t="s">
        <v>45</v>
      </c>
      <c r="E33" s="27" t="s">
        <v>46</v>
      </c>
      <c r="F33" s="88">
        <f>ROUND((SUM(BE85:BE202)),  2)</f>
        <v>0</v>
      </c>
      <c r="I33" s="89">
        <v>0.21</v>
      </c>
      <c r="J33" s="88">
        <f>ROUND(((SUM(BE85:BE202))*I33),  2)</f>
        <v>0</v>
      </c>
      <c r="L33" s="32"/>
    </row>
    <row r="34" spans="2:12" s="1" customFormat="1" ht="14.45" customHeight="1">
      <c r="B34" s="32"/>
      <c r="E34" s="27" t="s">
        <v>47</v>
      </c>
      <c r="F34" s="88">
        <f>ROUND((SUM(BF85:BF202)),  2)</f>
        <v>0</v>
      </c>
      <c r="I34" s="89">
        <v>0.15</v>
      </c>
      <c r="J34" s="88">
        <f>ROUND(((SUM(BF85:BF202))*I34),  2)</f>
        <v>0</v>
      </c>
      <c r="L34" s="32"/>
    </row>
    <row r="35" spans="2:12" s="1" customFormat="1" ht="14.45" hidden="1" customHeight="1">
      <c r="B35" s="32"/>
      <c r="E35" s="27" t="s">
        <v>48</v>
      </c>
      <c r="F35" s="88">
        <f>ROUND((SUM(BG85:BG202)),  2)</f>
        <v>0</v>
      </c>
      <c r="I35" s="89">
        <v>0.21</v>
      </c>
      <c r="J35" s="88">
        <f>0</f>
        <v>0</v>
      </c>
      <c r="L35" s="32"/>
    </row>
    <row r="36" spans="2:12" s="1" customFormat="1" ht="14.45" hidden="1" customHeight="1">
      <c r="B36" s="32"/>
      <c r="E36" s="27" t="s">
        <v>49</v>
      </c>
      <c r="F36" s="88">
        <f>ROUND((SUM(BH85:BH202)),  2)</f>
        <v>0</v>
      </c>
      <c r="I36" s="89">
        <v>0.15</v>
      </c>
      <c r="J36" s="88">
        <f>0</f>
        <v>0</v>
      </c>
      <c r="L36" s="32"/>
    </row>
    <row r="37" spans="2:12" s="1" customFormat="1" ht="14.45" hidden="1" customHeight="1">
      <c r="B37" s="32"/>
      <c r="E37" s="27" t="s">
        <v>50</v>
      </c>
      <c r="F37" s="88">
        <f>ROUND((SUM(BI85:BI202)),  2)</f>
        <v>0</v>
      </c>
      <c r="I37" s="89">
        <v>0</v>
      </c>
      <c r="J37" s="88">
        <f>0</f>
        <v>0</v>
      </c>
      <c r="L37" s="32"/>
    </row>
    <row r="38" spans="2:12" s="1" customFormat="1" ht="6.95" customHeight="1">
      <c r="B38" s="32"/>
      <c r="L38" s="32"/>
    </row>
    <row r="39" spans="2:12" s="1" customFormat="1" ht="25.35" customHeight="1">
      <c r="B39" s="32"/>
      <c r="C39" s="90"/>
      <c r="D39" s="91" t="s">
        <v>51</v>
      </c>
      <c r="E39" s="53"/>
      <c r="F39" s="53"/>
      <c r="G39" s="92" t="s">
        <v>52</v>
      </c>
      <c r="H39" s="93" t="s">
        <v>53</v>
      </c>
      <c r="I39" s="53"/>
      <c r="J39" s="94">
        <f>SUM(J30:J37)</f>
        <v>0</v>
      </c>
      <c r="K39" s="95"/>
      <c r="L39" s="32"/>
    </row>
    <row r="40" spans="2:12" s="1" customFormat="1" ht="14.45" customHeight="1">
      <c r="B40" s="41"/>
      <c r="C40" s="42"/>
      <c r="D40" s="42"/>
      <c r="E40" s="42"/>
      <c r="F40" s="42"/>
      <c r="G40" s="42"/>
      <c r="H40" s="42"/>
      <c r="I40" s="42"/>
      <c r="J40" s="42"/>
      <c r="K40" s="42"/>
      <c r="L40" s="32"/>
    </row>
    <row r="44" spans="2:12" s="1" customFormat="1" ht="6.95" customHeight="1">
      <c r="B44" s="43"/>
      <c r="C44" s="44"/>
      <c r="D44" s="44"/>
      <c r="E44" s="44"/>
      <c r="F44" s="44"/>
      <c r="G44" s="44"/>
      <c r="H44" s="44"/>
      <c r="I44" s="44"/>
      <c r="J44" s="44"/>
      <c r="K44" s="44"/>
      <c r="L44" s="32"/>
    </row>
    <row r="45" spans="2:12" s="1" customFormat="1" ht="24.95" customHeight="1">
      <c r="B45" s="32"/>
      <c r="C45" s="21" t="s">
        <v>99</v>
      </c>
      <c r="L45" s="32"/>
    </row>
    <row r="46" spans="2:12" s="1" customFormat="1" ht="6.95" customHeight="1">
      <c r="B46" s="32"/>
      <c r="L46" s="32"/>
    </row>
    <row r="47" spans="2:12" s="1" customFormat="1" ht="12" customHeight="1">
      <c r="B47" s="32"/>
      <c r="C47" s="27" t="s">
        <v>17</v>
      </c>
      <c r="L47" s="32"/>
    </row>
    <row r="48" spans="2:12" s="1" customFormat="1" ht="16.5" customHeight="1">
      <c r="B48" s="32"/>
      <c r="E48" s="351" t="str">
        <f>E7</f>
        <v>Vybudování centra odpadového hospodářství Obce Bílence</v>
      </c>
      <c r="F48" s="352"/>
      <c r="G48" s="352"/>
      <c r="H48" s="352"/>
      <c r="L48" s="32"/>
    </row>
    <row r="49" spans="2:47" s="1" customFormat="1" ht="12" customHeight="1">
      <c r="B49" s="32"/>
      <c r="C49" s="27" t="s">
        <v>98</v>
      </c>
      <c r="L49" s="32"/>
    </row>
    <row r="50" spans="2:47" s="1" customFormat="1" ht="16.5" customHeight="1">
      <c r="B50" s="32"/>
      <c r="E50" s="341" t="str">
        <f>E9</f>
        <v>1a - Demolice</v>
      </c>
      <c r="F50" s="350"/>
      <c r="G50" s="350"/>
      <c r="H50" s="350"/>
      <c r="L50" s="32"/>
    </row>
    <row r="51" spans="2:47" s="1" customFormat="1" ht="6.95" customHeight="1">
      <c r="B51" s="32"/>
      <c r="L51" s="32"/>
    </row>
    <row r="52" spans="2:47" s="1" customFormat="1" ht="12" customHeight="1">
      <c r="B52" s="32"/>
      <c r="C52" s="27" t="s">
        <v>21</v>
      </c>
      <c r="F52" s="25" t="str">
        <f>F12</f>
        <v>Bílence</v>
      </c>
      <c r="I52" s="27" t="s">
        <v>23</v>
      </c>
      <c r="J52" s="49" t="str">
        <f>IF(J12="","",J12)</f>
        <v/>
      </c>
      <c r="L52" s="32"/>
    </row>
    <row r="53" spans="2:47" s="1" customFormat="1" ht="6.95" customHeight="1">
      <c r="B53" s="32"/>
      <c r="L53" s="32"/>
    </row>
    <row r="54" spans="2:47" s="1" customFormat="1" ht="15.2" customHeight="1">
      <c r="B54" s="32"/>
      <c r="C54" s="27" t="s">
        <v>25</v>
      </c>
      <c r="F54" s="25" t="str">
        <f>E15</f>
        <v xml:space="preserve"> </v>
      </c>
      <c r="I54" s="27" t="s">
        <v>31</v>
      </c>
      <c r="J54" s="30" t="str">
        <f>E21</f>
        <v>IQ PROJEKT s.r.o.</v>
      </c>
      <c r="L54" s="32"/>
    </row>
    <row r="55" spans="2:47" s="1" customFormat="1" ht="25.7" customHeight="1">
      <c r="B55" s="32"/>
      <c r="C55" s="27" t="s">
        <v>29</v>
      </c>
      <c r="F55" s="25" t="str">
        <f>IF(E18="","",E18)</f>
        <v>Vyplň údaj</v>
      </c>
      <c r="I55" s="27" t="s">
        <v>35</v>
      </c>
      <c r="J55" s="30" t="str">
        <f>E24</f>
        <v>Ing. Kateřina Tumpachová</v>
      </c>
      <c r="L55" s="32"/>
    </row>
    <row r="56" spans="2:47" s="1" customFormat="1" ht="10.35" customHeight="1">
      <c r="B56" s="32"/>
      <c r="L56" s="32"/>
    </row>
    <row r="57" spans="2:47" s="1" customFormat="1" ht="29.25" customHeight="1">
      <c r="B57" s="32"/>
      <c r="C57" s="96" t="s">
        <v>100</v>
      </c>
      <c r="D57" s="90"/>
      <c r="E57" s="90"/>
      <c r="F57" s="90"/>
      <c r="G57" s="90"/>
      <c r="H57" s="90"/>
      <c r="I57" s="90"/>
      <c r="J57" s="97" t="s">
        <v>101</v>
      </c>
      <c r="K57" s="90"/>
      <c r="L57" s="32"/>
    </row>
    <row r="58" spans="2:47" s="1" customFormat="1" ht="10.35" customHeight="1">
      <c r="B58" s="32"/>
      <c r="L58" s="32"/>
    </row>
    <row r="59" spans="2:47" s="1" customFormat="1" ht="22.9" customHeight="1">
      <c r="B59" s="32"/>
      <c r="C59" s="98" t="s">
        <v>72</v>
      </c>
      <c r="J59" s="62">
        <f>J85</f>
        <v>0</v>
      </c>
      <c r="L59" s="32"/>
      <c r="AU59" s="17" t="s">
        <v>102</v>
      </c>
    </row>
    <row r="60" spans="2:47" s="8" customFormat="1" ht="24.95" customHeight="1">
      <c r="B60" s="99"/>
      <c r="D60" s="100" t="s">
        <v>103</v>
      </c>
      <c r="E60" s="101"/>
      <c r="F60" s="101"/>
      <c r="G60" s="101"/>
      <c r="H60" s="101"/>
      <c r="I60" s="101"/>
      <c r="J60" s="102">
        <f>J86</f>
        <v>0</v>
      </c>
      <c r="L60" s="99"/>
    </row>
    <row r="61" spans="2:47" s="9" customFormat="1" ht="19.899999999999999" customHeight="1">
      <c r="B61" s="103"/>
      <c r="D61" s="104" t="s">
        <v>104</v>
      </c>
      <c r="E61" s="105"/>
      <c r="F61" s="105"/>
      <c r="G61" s="105"/>
      <c r="H61" s="105"/>
      <c r="I61" s="105"/>
      <c r="J61" s="106">
        <f>J87</f>
        <v>0</v>
      </c>
      <c r="L61" s="103"/>
    </row>
    <row r="62" spans="2:47" s="9" customFormat="1" ht="19.899999999999999" customHeight="1">
      <c r="B62" s="103"/>
      <c r="D62" s="104" t="s">
        <v>105</v>
      </c>
      <c r="E62" s="105"/>
      <c r="F62" s="105"/>
      <c r="G62" s="105"/>
      <c r="H62" s="105"/>
      <c r="I62" s="105"/>
      <c r="J62" s="106">
        <f>J137</f>
        <v>0</v>
      </c>
      <c r="L62" s="103"/>
    </row>
    <row r="63" spans="2:47" s="8" customFormat="1" ht="24.95" customHeight="1">
      <c r="B63" s="99"/>
      <c r="D63" s="100" t="s">
        <v>106</v>
      </c>
      <c r="E63" s="101"/>
      <c r="F63" s="101"/>
      <c r="G63" s="101"/>
      <c r="H63" s="101"/>
      <c r="I63" s="101"/>
      <c r="J63" s="102">
        <f>J161</f>
        <v>0</v>
      </c>
      <c r="L63" s="99"/>
    </row>
    <row r="64" spans="2:47" s="9" customFormat="1" ht="19.899999999999999" customHeight="1">
      <c r="B64" s="103"/>
      <c r="D64" s="104" t="s">
        <v>107</v>
      </c>
      <c r="E64" s="105"/>
      <c r="F64" s="105"/>
      <c r="G64" s="105"/>
      <c r="H64" s="105"/>
      <c r="I64" s="105"/>
      <c r="J64" s="106">
        <f>J162</f>
        <v>0</v>
      </c>
      <c r="L64" s="103"/>
    </row>
    <row r="65" spans="2:12" s="9" customFormat="1" ht="19.899999999999999" customHeight="1">
      <c r="B65" s="103"/>
      <c r="D65" s="104" t="s">
        <v>108</v>
      </c>
      <c r="E65" s="105"/>
      <c r="F65" s="105"/>
      <c r="G65" s="105"/>
      <c r="H65" s="105"/>
      <c r="I65" s="105"/>
      <c r="J65" s="106">
        <f>J193</f>
        <v>0</v>
      </c>
      <c r="L65" s="103"/>
    </row>
    <row r="66" spans="2:12" s="1" customFormat="1" ht="21.75" customHeight="1">
      <c r="B66" s="32"/>
      <c r="L66" s="32"/>
    </row>
    <row r="67" spans="2:12" s="1" customFormat="1" ht="6.95" customHeight="1">
      <c r="B67" s="41"/>
      <c r="C67" s="42"/>
      <c r="D67" s="42"/>
      <c r="E67" s="42"/>
      <c r="F67" s="42"/>
      <c r="G67" s="42"/>
      <c r="H67" s="42"/>
      <c r="I67" s="42"/>
      <c r="J67" s="42"/>
      <c r="K67" s="42"/>
      <c r="L67" s="32"/>
    </row>
    <row r="71" spans="2:12" s="1" customFormat="1" ht="6.95" customHeight="1">
      <c r="B71" s="43"/>
      <c r="C71" s="44"/>
      <c r="D71" s="44"/>
      <c r="E71" s="44"/>
      <c r="F71" s="44"/>
      <c r="G71" s="44"/>
      <c r="H71" s="44"/>
      <c r="I71" s="44"/>
      <c r="J71" s="44"/>
      <c r="K71" s="44"/>
      <c r="L71" s="32"/>
    </row>
    <row r="72" spans="2:12" s="1" customFormat="1" ht="24.95" customHeight="1">
      <c r="B72" s="32"/>
      <c r="C72" s="21" t="s">
        <v>109</v>
      </c>
      <c r="L72" s="32"/>
    </row>
    <row r="73" spans="2:12" s="1" customFormat="1" ht="6.95" customHeight="1">
      <c r="B73" s="32"/>
      <c r="L73" s="32"/>
    </row>
    <row r="74" spans="2:12" s="1" customFormat="1" ht="12" customHeight="1">
      <c r="B74" s="32"/>
      <c r="C74" s="27" t="s">
        <v>17</v>
      </c>
      <c r="L74" s="32"/>
    </row>
    <row r="75" spans="2:12" s="1" customFormat="1" ht="16.5" customHeight="1">
      <c r="B75" s="32"/>
      <c r="E75" s="351" t="str">
        <f>E7</f>
        <v>Vybudování centra odpadového hospodářství Obce Bílence</v>
      </c>
      <c r="F75" s="352"/>
      <c r="G75" s="352"/>
      <c r="H75" s="352"/>
      <c r="L75" s="32"/>
    </row>
    <row r="76" spans="2:12" s="1" customFormat="1" ht="12" customHeight="1">
      <c r="B76" s="32"/>
      <c r="C76" s="27" t="s">
        <v>98</v>
      </c>
      <c r="L76" s="32"/>
    </row>
    <row r="77" spans="2:12" s="1" customFormat="1" ht="16.5" customHeight="1">
      <c r="B77" s="32"/>
      <c r="E77" s="341" t="str">
        <f>E9</f>
        <v>1a - Demolice</v>
      </c>
      <c r="F77" s="350"/>
      <c r="G77" s="350"/>
      <c r="H77" s="350"/>
      <c r="L77" s="32"/>
    </row>
    <row r="78" spans="2:12" s="1" customFormat="1" ht="6.95" customHeight="1">
      <c r="B78" s="32"/>
      <c r="L78" s="32"/>
    </row>
    <row r="79" spans="2:12" s="1" customFormat="1" ht="12" customHeight="1">
      <c r="B79" s="32"/>
      <c r="C79" s="27" t="s">
        <v>21</v>
      </c>
      <c r="F79" s="25" t="str">
        <f>F12</f>
        <v>Bílence</v>
      </c>
      <c r="I79" s="27" t="s">
        <v>23</v>
      </c>
      <c r="J79" s="49" t="str">
        <f>IF(J12="","",J12)</f>
        <v/>
      </c>
      <c r="L79" s="32"/>
    </row>
    <row r="80" spans="2:12" s="1" customFormat="1" ht="6.95" customHeight="1">
      <c r="B80" s="32"/>
      <c r="L80" s="32"/>
    </row>
    <row r="81" spans="2:65" s="1" customFormat="1" ht="15.2" customHeight="1">
      <c r="B81" s="32"/>
      <c r="C81" s="27" t="s">
        <v>25</v>
      </c>
      <c r="F81" s="25" t="str">
        <f>E15</f>
        <v xml:space="preserve"> </v>
      </c>
      <c r="I81" s="27" t="s">
        <v>31</v>
      </c>
      <c r="J81" s="30" t="str">
        <f>E21</f>
        <v>IQ PROJEKT s.r.o.</v>
      </c>
      <c r="L81" s="32"/>
    </row>
    <row r="82" spans="2:65" s="1" customFormat="1" ht="25.7" customHeight="1">
      <c r="B82" s="32"/>
      <c r="C82" s="27" t="s">
        <v>29</v>
      </c>
      <c r="F82" s="25" t="str">
        <f>IF(E18="","",E18)</f>
        <v>Vyplň údaj</v>
      </c>
      <c r="I82" s="27" t="s">
        <v>35</v>
      </c>
      <c r="J82" s="30" t="str">
        <f>E24</f>
        <v>Ing. Kateřina Tumpachová</v>
      </c>
      <c r="L82" s="32"/>
    </row>
    <row r="83" spans="2:65" s="1" customFormat="1" ht="10.35" customHeight="1">
      <c r="B83" s="32"/>
      <c r="L83" s="32"/>
    </row>
    <row r="84" spans="2:65" s="10" customFormat="1" ht="29.25" customHeight="1">
      <c r="B84" s="107"/>
      <c r="C84" s="108" t="s">
        <v>110</v>
      </c>
      <c r="D84" s="109" t="s">
        <v>59</v>
      </c>
      <c r="E84" s="109" t="s">
        <v>55</v>
      </c>
      <c r="F84" s="109" t="s">
        <v>56</v>
      </c>
      <c r="G84" s="109" t="s">
        <v>111</v>
      </c>
      <c r="H84" s="109" t="s">
        <v>112</v>
      </c>
      <c r="I84" s="109" t="s">
        <v>113</v>
      </c>
      <c r="J84" s="109" t="s">
        <v>101</v>
      </c>
      <c r="K84" s="110" t="s">
        <v>114</v>
      </c>
      <c r="L84" s="107"/>
      <c r="M84" s="55" t="s">
        <v>3</v>
      </c>
      <c r="N84" s="56" t="s">
        <v>45</v>
      </c>
      <c r="O84" s="56" t="s">
        <v>115</v>
      </c>
      <c r="P84" s="56" t="s">
        <v>116</v>
      </c>
      <c r="Q84" s="56" t="s">
        <v>117</v>
      </c>
      <c r="R84" s="56" t="s">
        <v>118</v>
      </c>
      <c r="S84" s="56" t="s">
        <v>119</v>
      </c>
      <c r="T84" s="57" t="s">
        <v>120</v>
      </c>
    </row>
    <row r="85" spans="2:65" s="1" customFormat="1" ht="22.9" customHeight="1">
      <c r="B85" s="32"/>
      <c r="C85" s="60" t="s">
        <v>121</v>
      </c>
      <c r="J85" s="111">
        <f>BK85</f>
        <v>0</v>
      </c>
      <c r="L85" s="32"/>
      <c r="M85" s="58"/>
      <c r="N85" s="50"/>
      <c r="O85" s="50"/>
      <c r="P85" s="112">
        <f>P86+P161</f>
        <v>0</v>
      </c>
      <c r="Q85" s="50"/>
      <c r="R85" s="112">
        <f>R86+R161</f>
        <v>0</v>
      </c>
      <c r="S85" s="50"/>
      <c r="T85" s="113">
        <f>T86+T161</f>
        <v>38.963686499999994</v>
      </c>
      <c r="AT85" s="17" t="s">
        <v>73</v>
      </c>
      <c r="AU85" s="17" t="s">
        <v>102</v>
      </c>
      <c r="BK85" s="114">
        <f>BK86+BK161</f>
        <v>0</v>
      </c>
    </row>
    <row r="86" spans="2:65" s="11" customFormat="1" ht="25.9" customHeight="1">
      <c r="B86" s="115"/>
      <c r="D86" s="116" t="s">
        <v>73</v>
      </c>
      <c r="E86" s="117" t="s">
        <v>122</v>
      </c>
      <c r="F86" s="117" t="s">
        <v>123</v>
      </c>
      <c r="I86" s="118"/>
      <c r="J86" s="119">
        <f>BK86</f>
        <v>0</v>
      </c>
      <c r="L86" s="115"/>
      <c r="M86" s="120"/>
      <c r="P86" s="121">
        <f>P87+P137</f>
        <v>0</v>
      </c>
      <c r="R86" s="121">
        <f>R87+R137</f>
        <v>0</v>
      </c>
      <c r="T86" s="122">
        <f>T87+T137</f>
        <v>29.090536999999994</v>
      </c>
      <c r="AR86" s="116" t="s">
        <v>81</v>
      </c>
      <c r="AT86" s="123" t="s">
        <v>73</v>
      </c>
      <c r="AU86" s="123" t="s">
        <v>74</v>
      </c>
      <c r="AY86" s="116" t="s">
        <v>124</v>
      </c>
      <c r="BK86" s="124">
        <f>BK87+BK137</f>
        <v>0</v>
      </c>
    </row>
    <row r="87" spans="2:65" s="11" customFormat="1" ht="22.9" customHeight="1">
      <c r="B87" s="115"/>
      <c r="D87" s="116" t="s">
        <v>73</v>
      </c>
      <c r="E87" s="125" t="s">
        <v>125</v>
      </c>
      <c r="F87" s="125" t="s">
        <v>126</v>
      </c>
      <c r="I87" s="118"/>
      <c r="J87" s="126">
        <f>BK87</f>
        <v>0</v>
      </c>
      <c r="L87" s="115"/>
      <c r="M87" s="120"/>
      <c r="P87" s="121">
        <f>SUM(P88:P136)</f>
        <v>0</v>
      </c>
      <c r="R87" s="121">
        <f>SUM(R88:R136)</f>
        <v>0</v>
      </c>
      <c r="T87" s="122">
        <f>SUM(T88:T136)</f>
        <v>29.090536999999994</v>
      </c>
      <c r="AR87" s="116" t="s">
        <v>81</v>
      </c>
      <c r="AT87" s="123" t="s">
        <v>73</v>
      </c>
      <c r="AU87" s="123" t="s">
        <v>81</v>
      </c>
      <c r="AY87" s="116" t="s">
        <v>124</v>
      </c>
      <c r="BK87" s="124">
        <f>SUM(BK88:BK136)</f>
        <v>0</v>
      </c>
    </row>
    <row r="88" spans="2:65" s="1" customFormat="1" ht="14.45" customHeight="1">
      <c r="B88" s="127"/>
      <c r="C88" s="128" t="s">
        <v>81</v>
      </c>
      <c r="D88" s="128" t="s">
        <v>127</v>
      </c>
      <c r="E88" s="129" t="s">
        <v>128</v>
      </c>
      <c r="F88" s="130" t="s">
        <v>129</v>
      </c>
      <c r="G88" s="131" t="s">
        <v>130</v>
      </c>
      <c r="H88" s="132">
        <v>9.6289999999999996</v>
      </c>
      <c r="I88" s="133"/>
      <c r="J88" s="134">
        <f>ROUND(I88*H88,2)</f>
        <v>0</v>
      </c>
      <c r="K88" s="130" t="s">
        <v>131</v>
      </c>
      <c r="L88" s="32"/>
      <c r="M88" s="135" t="s">
        <v>3</v>
      </c>
      <c r="N88" s="136" t="s">
        <v>46</v>
      </c>
      <c r="P88" s="137">
        <f>O88*H88</f>
        <v>0</v>
      </c>
      <c r="Q88" s="137">
        <v>0</v>
      </c>
      <c r="R88" s="137">
        <f>Q88*H88</f>
        <v>0</v>
      </c>
      <c r="S88" s="137">
        <v>1.95</v>
      </c>
      <c r="T88" s="138">
        <f>S88*H88</f>
        <v>18.77655</v>
      </c>
      <c r="AR88" s="139" t="s">
        <v>91</v>
      </c>
      <c r="AT88" s="139" t="s">
        <v>127</v>
      </c>
      <c r="AU88" s="139" t="s">
        <v>83</v>
      </c>
      <c r="AY88" s="17" t="s">
        <v>124</v>
      </c>
      <c r="BE88" s="140">
        <f>IF(N88="základní",J88,0)</f>
        <v>0</v>
      </c>
      <c r="BF88" s="140">
        <f>IF(N88="snížená",J88,0)</f>
        <v>0</v>
      </c>
      <c r="BG88" s="140">
        <f>IF(N88="zákl. přenesená",J88,0)</f>
        <v>0</v>
      </c>
      <c r="BH88" s="140">
        <f>IF(N88="sníž. přenesená",J88,0)</f>
        <v>0</v>
      </c>
      <c r="BI88" s="140">
        <f>IF(N88="nulová",J88,0)</f>
        <v>0</v>
      </c>
      <c r="BJ88" s="17" t="s">
        <v>81</v>
      </c>
      <c r="BK88" s="140">
        <f>ROUND(I88*H88,2)</f>
        <v>0</v>
      </c>
      <c r="BL88" s="17" t="s">
        <v>91</v>
      </c>
      <c r="BM88" s="139" t="s">
        <v>132</v>
      </c>
    </row>
    <row r="89" spans="2:65" s="1" customFormat="1">
      <c r="B89" s="32"/>
      <c r="D89" s="141" t="s">
        <v>133</v>
      </c>
      <c r="F89" s="142" t="s">
        <v>134</v>
      </c>
      <c r="I89" s="143"/>
      <c r="L89" s="32"/>
      <c r="M89" s="144"/>
      <c r="T89" s="52"/>
      <c r="AT89" s="17" t="s">
        <v>133</v>
      </c>
      <c r="AU89" s="17" t="s">
        <v>83</v>
      </c>
    </row>
    <row r="90" spans="2:65" s="1" customFormat="1" ht="39">
      <c r="B90" s="32"/>
      <c r="D90" s="141" t="s">
        <v>135</v>
      </c>
      <c r="F90" s="145" t="s">
        <v>136</v>
      </c>
      <c r="I90" s="143"/>
      <c r="L90" s="32"/>
      <c r="M90" s="144"/>
      <c r="T90" s="52"/>
      <c r="AT90" s="17" t="s">
        <v>135</v>
      </c>
      <c r="AU90" s="17" t="s">
        <v>83</v>
      </c>
    </row>
    <row r="91" spans="2:65" s="12" customFormat="1">
      <c r="B91" s="146"/>
      <c r="D91" s="141" t="s">
        <v>137</v>
      </c>
      <c r="E91" s="147" t="s">
        <v>3</v>
      </c>
      <c r="F91" s="148" t="s">
        <v>138</v>
      </c>
      <c r="H91" s="149">
        <v>2.23</v>
      </c>
      <c r="I91" s="150"/>
      <c r="L91" s="146"/>
      <c r="M91" s="151"/>
      <c r="T91" s="152"/>
      <c r="AT91" s="147" t="s">
        <v>137</v>
      </c>
      <c r="AU91" s="147" t="s">
        <v>83</v>
      </c>
      <c r="AV91" s="12" t="s">
        <v>83</v>
      </c>
      <c r="AW91" s="12" t="s">
        <v>34</v>
      </c>
      <c r="AX91" s="12" t="s">
        <v>74</v>
      </c>
      <c r="AY91" s="147" t="s">
        <v>124</v>
      </c>
    </row>
    <row r="92" spans="2:65" s="13" customFormat="1">
      <c r="B92" s="153"/>
      <c r="D92" s="141" t="s">
        <v>137</v>
      </c>
      <c r="E92" s="154" t="s">
        <v>3</v>
      </c>
      <c r="F92" s="155" t="s">
        <v>139</v>
      </c>
      <c r="H92" s="154" t="s">
        <v>3</v>
      </c>
      <c r="I92" s="156"/>
      <c r="L92" s="153"/>
      <c r="M92" s="157"/>
      <c r="T92" s="158"/>
      <c r="AT92" s="154" t="s">
        <v>137</v>
      </c>
      <c r="AU92" s="154" t="s">
        <v>83</v>
      </c>
      <c r="AV92" s="13" t="s">
        <v>81</v>
      </c>
      <c r="AW92" s="13" t="s">
        <v>34</v>
      </c>
      <c r="AX92" s="13" t="s">
        <v>74</v>
      </c>
      <c r="AY92" s="154" t="s">
        <v>124</v>
      </c>
    </row>
    <row r="93" spans="2:65" s="12" customFormat="1">
      <c r="B93" s="146"/>
      <c r="D93" s="141" t="s">
        <v>137</v>
      </c>
      <c r="E93" s="147" t="s">
        <v>3</v>
      </c>
      <c r="F93" s="148" t="s">
        <v>140</v>
      </c>
      <c r="H93" s="149">
        <v>6.2039999999999997</v>
      </c>
      <c r="I93" s="150"/>
      <c r="L93" s="146"/>
      <c r="M93" s="151"/>
      <c r="T93" s="152"/>
      <c r="AT93" s="147" t="s">
        <v>137</v>
      </c>
      <c r="AU93" s="147" t="s">
        <v>83</v>
      </c>
      <c r="AV93" s="12" t="s">
        <v>83</v>
      </c>
      <c r="AW93" s="12" t="s">
        <v>34</v>
      </c>
      <c r="AX93" s="12" t="s">
        <v>74</v>
      </c>
      <c r="AY93" s="147" t="s">
        <v>124</v>
      </c>
    </row>
    <row r="94" spans="2:65" s="13" customFormat="1">
      <c r="B94" s="153"/>
      <c r="D94" s="141" t="s">
        <v>137</v>
      </c>
      <c r="E94" s="154" t="s">
        <v>3</v>
      </c>
      <c r="F94" s="155" t="s">
        <v>141</v>
      </c>
      <c r="H94" s="154" t="s">
        <v>3</v>
      </c>
      <c r="I94" s="156"/>
      <c r="L94" s="153"/>
      <c r="M94" s="157"/>
      <c r="T94" s="158"/>
      <c r="AT94" s="154" t="s">
        <v>137</v>
      </c>
      <c r="AU94" s="154" t="s">
        <v>83</v>
      </c>
      <c r="AV94" s="13" t="s">
        <v>81</v>
      </c>
      <c r="AW94" s="13" t="s">
        <v>34</v>
      </c>
      <c r="AX94" s="13" t="s">
        <v>74</v>
      </c>
      <c r="AY94" s="154" t="s">
        <v>124</v>
      </c>
    </row>
    <row r="95" spans="2:65" s="12" customFormat="1">
      <c r="B95" s="146"/>
      <c r="D95" s="141" t="s">
        <v>137</v>
      </c>
      <c r="E95" s="147" t="s">
        <v>3</v>
      </c>
      <c r="F95" s="148" t="s">
        <v>142</v>
      </c>
      <c r="H95" s="149">
        <v>0.73699999999999999</v>
      </c>
      <c r="I95" s="150"/>
      <c r="L95" s="146"/>
      <c r="M95" s="151"/>
      <c r="T95" s="152"/>
      <c r="AT95" s="147" t="s">
        <v>137</v>
      </c>
      <c r="AU95" s="147" t="s">
        <v>83</v>
      </c>
      <c r="AV95" s="12" t="s">
        <v>83</v>
      </c>
      <c r="AW95" s="12" t="s">
        <v>34</v>
      </c>
      <c r="AX95" s="12" t="s">
        <v>74</v>
      </c>
      <c r="AY95" s="147" t="s">
        <v>124</v>
      </c>
    </row>
    <row r="96" spans="2:65" s="12" customFormat="1">
      <c r="B96" s="146"/>
      <c r="D96" s="141" t="s">
        <v>137</v>
      </c>
      <c r="E96" s="147" t="s">
        <v>3</v>
      </c>
      <c r="F96" s="148" t="s">
        <v>143</v>
      </c>
      <c r="H96" s="149">
        <v>0.24099999999999999</v>
      </c>
      <c r="I96" s="150"/>
      <c r="L96" s="146"/>
      <c r="M96" s="151"/>
      <c r="T96" s="152"/>
      <c r="AT96" s="147" t="s">
        <v>137</v>
      </c>
      <c r="AU96" s="147" t="s">
        <v>83</v>
      </c>
      <c r="AV96" s="12" t="s">
        <v>83</v>
      </c>
      <c r="AW96" s="12" t="s">
        <v>34</v>
      </c>
      <c r="AX96" s="12" t="s">
        <v>74</v>
      </c>
      <c r="AY96" s="147" t="s">
        <v>124</v>
      </c>
    </row>
    <row r="97" spans="2:65" s="12" customFormat="1">
      <c r="B97" s="146"/>
      <c r="D97" s="141" t="s">
        <v>137</v>
      </c>
      <c r="E97" s="147" t="s">
        <v>3</v>
      </c>
      <c r="F97" s="148" t="s">
        <v>144</v>
      </c>
      <c r="H97" s="149">
        <v>5.6000000000000001E-2</v>
      </c>
      <c r="I97" s="150"/>
      <c r="L97" s="146"/>
      <c r="M97" s="151"/>
      <c r="T97" s="152"/>
      <c r="AT97" s="147" t="s">
        <v>137</v>
      </c>
      <c r="AU97" s="147" t="s">
        <v>83</v>
      </c>
      <c r="AV97" s="12" t="s">
        <v>83</v>
      </c>
      <c r="AW97" s="12" t="s">
        <v>34</v>
      </c>
      <c r="AX97" s="12" t="s">
        <v>74</v>
      </c>
      <c r="AY97" s="147" t="s">
        <v>124</v>
      </c>
    </row>
    <row r="98" spans="2:65" s="12" customFormat="1">
      <c r="B98" s="146"/>
      <c r="D98" s="141" t="s">
        <v>137</v>
      </c>
      <c r="E98" s="147" t="s">
        <v>3</v>
      </c>
      <c r="F98" s="148" t="s">
        <v>145</v>
      </c>
      <c r="H98" s="149">
        <v>0.161</v>
      </c>
      <c r="I98" s="150"/>
      <c r="L98" s="146"/>
      <c r="M98" s="151"/>
      <c r="T98" s="152"/>
      <c r="AT98" s="147" t="s">
        <v>137</v>
      </c>
      <c r="AU98" s="147" t="s">
        <v>83</v>
      </c>
      <c r="AV98" s="12" t="s">
        <v>83</v>
      </c>
      <c r="AW98" s="12" t="s">
        <v>34</v>
      </c>
      <c r="AX98" s="12" t="s">
        <v>74</v>
      </c>
      <c r="AY98" s="147" t="s">
        <v>124</v>
      </c>
    </row>
    <row r="99" spans="2:65" s="14" customFormat="1">
      <c r="B99" s="159"/>
      <c r="D99" s="141" t="s">
        <v>137</v>
      </c>
      <c r="E99" s="160" t="s">
        <v>3</v>
      </c>
      <c r="F99" s="161" t="s">
        <v>146</v>
      </c>
      <c r="H99" s="162">
        <v>9.6289999999999996</v>
      </c>
      <c r="I99" s="163"/>
      <c r="L99" s="159"/>
      <c r="M99" s="164"/>
      <c r="T99" s="165"/>
      <c r="AT99" s="160" t="s">
        <v>137</v>
      </c>
      <c r="AU99" s="160" t="s">
        <v>83</v>
      </c>
      <c r="AV99" s="14" t="s">
        <v>91</v>
      </c>
      <c r="AW99" s="14" t="s">
        <v>34</v>
      </c>
      <c r="AX99" s="14" t="s">
        <v>81</v>
      </c>
      <c r="AY99" s="160" t="s">
        <v>124</v>
      </c>
    </row>
    <row r="100" spans="2:65" s="1" customFormat="1" ht="14.45" customHeight="1">
      <c r="B100" s="127"/>
      <c r="C100" s="128" t="s">
        <v>83</v>
      </c>
      <c r="D100" s="128" t="s">
        <v>127</v>
      </c>
      <c r="E100" s="129" t="s">
        <v>147</v>
      </c>
      <c r="F100" s="130" t="s">
        <v>148</v>
      </c>
      <c r="G100" s="131" t="s">
        <v>130</v>
      </c>
      <c r="H100" s="132">
        <v>0.71399999999999997</v>
      </c>
      <c r="I100" s="133"/>
      <c r="J100" s="134">
        <f>ROUND(I100*H100,2)</f>
        <v>0</v>
      </c>
      <c r="K100" s="130" t="s">
        <v>131</v>
      </c>
      <c r="L100" s="32"/>
      <c r="M100" s="135" t="s">
        <v>3</v>
      </c>
      <c r="N100" s="136" t="s">
        <v>46</v>
      </c>
      <c r="P100" s="137">
        <f>O100*H100</f>
        <v>0</v>
      </c>
      <c r="Q100" s="137">
        <v>0</v>
      </c>
      <c r="R100" s="137">
        <f>Q100*H100</f>
        <v>0</v>
      </c>
      <c r="S100" s="137">
        <v>2.4</v>
      </c>
      <c r="T100" s="138">
        <f>S100*H100</f>
        <v>1.7135999999999998</v>
      </c>
      <c r="AR100" s="139" t="s">
        <v>91</v>
      </c>
      <c r="AT100" s="139" t="s">
        <v>127</v>
      </c>
      <c r="AU100" s="139" t="s">
        <v>83</v>
      </c>
      <c r="AY100" s="17" t="s">
        <v>124</v>
      </c>
      <c r="BE100" s="140">
        <f>IF(N100="základní",J100,0)</f>
        <v>0</v>
      </c>
      <c r="BF100" s="140">
        <f>IF(N100="snížená",J100,0)</f>
        <v>0</v>
      </c>
      <c r="BG100" s="140">
        <f>IF(N100="zákl. přenesená",J100,0)</f>
        <v>0</v>
      </c>
      <c r="BH100" s="140">
        <f>IF(N100="sníž. přenesená",J100,0)</f>
        <v>0</v>
      </c>
      <c r="BI100" s="140">
        <f>IF(N100="nulová",J100,0)</f>
        <v>0</v>
      </c>
      <c r="BJ100" s="17" t="s">
        <v>81</v>
      </c>
      <c r="BK100" s="140">
        <f>ROUND(I100*H100,2)</f>
        <v>0</v>
      </c>
      <c r="BL100" s="17" t="s">
        <v>91</v>
      </c>
      <c r="BM100" s="139" t="s">
        <v>149</v>
      </c>
    </row>
    <row r="101" spans="2:65" s="1" customFormat="1">
      <c r="B101" s="32"/>
      <c r="D101" s="141" t="s">
        <v>133</v>
      </c>
      <c r="F101" s="142" t="s">
        <v>150</v>
      </c>
      <c r="I101" s="143"/>
      <c r="L101" s="32"/>
      <c r="M101" s="144"/>
      <c r="T101" s="52"/>
      <c r="AT101" s="17" t="s">
        <v>133</v>
      </c>
      <c r="AU101" s="17" t="s">
        <v>83</v>
      </c>
    </row>
    <row r="102" spans="2:65" s="1" customFormat="1" ht="29.25">
      <c r="B102" s="32"/>
      <c r="D102" s="141" t="s">
        <v>135</v>
      </c>
      <c r="F102" s="145" t="s">
        <v>151</v>
      </c>
      <c r="I102" s="143"/>
      <c r="L102" s="32"/>
      <c r="M102" s="144"/>
      <c r="T102" s="52"/>
      <c r="AT102" s="17" t="s">
        <v>135</v>
      </c>
      <c r="AU102" s="17" t="s">
        <v>83</v>
      </c>
    </row>
    <row r="103" spans="2:65" s="12" customFormat="1">
      <c r="B103" s="146"/>
      <c r="D103" s="141" t="s">
        <v>137</v>
      </c>
      <c r="E103" s="147" t="s">
        <v>3</v>
      </c>
      <c r="F103" s="148" t="s">
        <v>152</v>
      </c>
      <c r="H103" s="149">
        <v>0.71399999999999997</v>
      </c>
      <c r="I103" s="150"/>
      <c r="L103" s="146"/>
      <c r="M103" s="151"/>
      <c r="T103" s="152"/>
      <c r="AT103" s="147" t="s">
        <v>137</v>
      </c>
      <c r="AU103" s="147" t="s">
        <v>83</v>
      </c>
      <c r="AV103" s="12" t="s">
        <v>83</v>
      </c>
      <c r="AW103" s="12" t="s">
        <v>34</v>
      </c>
      <c r="AX103" s="12" t="s">
        <v>81</v>
      </c>
      <c r="AY103" s="147" t="s">
        <v>124</v>
      </c>
    </row>
    <row r="104" spans="2:65" s="1" customFormat="1" ht="14.45" customHeight="1">
      <c r="B104" s="127"/>
      <c r="C104" s="128" t="s">
        <v>88</v>
      </c>
      <c r="D104" s="128" t="s">
        <v>127</v>
      </c>
      <c r="E104" s="129" t="s">
        <v>153</v>
      </c>
      <c r="F104" s="130" t="s">
        <v>154</v>
      </c>
      <c r="G104" s="131" t="s">
        <v>130</v>
      </c>
      <c r="H104" s="132">
        <v>0.45700000000000002</v>
      </c>
      <c r="I104" s="133"/>
      <c r="J104" s="134">
        <f>ROUND(I104*H104,2)</f>
        <v>0</v>
      </c>
      <c r="K104" s="130" t="s">
        <v>131</v>
      </c>
      <c r="L104" s="32"/>
      <c r="M104" s="135" t="s">
        <v>3</v>
      </c>
      <c r="N104" s="136" t="s">
        <v>46</v>
      </c>
      <c r="P104" s="137">
        <f>O104*H104</f>
        <v>0</v>
      </c>
      <c r="Q104" s="137">
        <v>0</v>
      </c>
      <c r="R104" s="137">
        <f>Q104*H104</f>
        <v>0</v>
      </c>
      <c r="S104" s="137">
        <v>2.2000000000000002</v>
      </c>
      <c r="T104" s="138">
        <f>S104*H104</f>
        <v>1.0054000000000001</v>
      </c>
      <c r="AR104" s="139" t="s">
        <v>91</v>
      </c>
      <c r="AT104" s="139" t="s">
        <v>127</v>
      </c>
      <c r="AU104" s="139" t="s">
        <v>83</v>
      </c>
      <c r="AY104" s="17" t="s">
        <v>124</v>
      </c>
      <c r="BE104" s="140">
        <f>IF(N104="základní",J104,0)</f>
        <v>0</v>
      </c>
      <c r="BF104" s="140">
        <f>IF(N104="snížená",J104,0)</f>
        <v>0</v>
      </c>
      <c r="BG104" s="140">
        <f>IF(N104="zákl. přenesená",J104,0)</f>
        <v>0</v>
      </c>
      <c r="BH104" s="140">
        <f>IF(N104="sníž. přenesená",J104,0)</f>
        <v>0</v>
      </c>
      <c r="BI104" s="140">
        <f>IF(N104="nulová",J104,0)</f>
        <v>0</v>
      </c>
      <c r="BJ104" s="17" t="s">
        <v>81</v>
      </c>
      <c r="BK104" s="140">
        <f>ROUND(I104*H104,2)</f>
        <v>0</v>
      </c>
      <c r="BL104" s="17" t="s">
        <v>91</v>
      </c>
      <c r="BM104" s="139" t="s">
        <v>155</v>
      </c>
    </row>
    <row r="105" spans="2:65" s="1" customFormat="1">
      <c r="B105" s="32"/>
      <c r="D105" s="141" t="s">
        <v>133</v>
      </c>
      <c r="F105" s="142" t="s">
        <v>156</v>
      </c>
      <c r="I105" s="143"/>
      <c r="L105" s="32"/>
      <c r="M105" s="144"/>
      <c r="T105" s="52"/>
      <c r="AT105" s="17" t="s">
        <v>133</v>
      </c>
      <c r="AU105" s="17" t="s">
        <v>83</v>
      </c>
    </row>
    <row r="106" spans="2:65" s="12" customFormat="1">
      <c r="B106" s="146"/>
      <c r="D106" s="141" t="s">
        <v>137</v>
      </c>
      <c r="E106" s="147" t="s">
        <v>3</v>
      </c>
      <c r="F106" s="148" t="s">
        <v>157</v>
      </c>
      <c r="H106" s="149">
        <v>0.313</v>
      </c>
      <c r="I106" s="150"/>
      <c r="L106" s="146"/>
      <c r="M106" s="151"/>
      <c r="T106" s="152"/>
      <c r="AT106" s="147" t="s">
        <v>137</v>
      </c>
      <c r="AU106" s="147" t="s">
        <v>83</v>
      </c>
      <c r="AV106" s="12" t="s">
        <v>83</v>
      </c>
      <c r="AW106" s="12" t="s">
        <v>34</v>
      </c>
      <c r="AX106" s="12" t="s">
        <v>74</v>
      </c>
      <c r="AY106" s="147" t="s">
        <v>124</v>
      </c>
    </row>
    <row r="107" spans="2:65" s="12" customFormat="1">
      <c r="B107" s="146"/>
      <c r="D107" s="141" t="s">
        <v>137</v>
      </c>
      <c r="E107" s="147" t="s">
        <v>3</v>
      </c>
      <c r="F107" s="148" t="s">
        <v>158</v>
      </c>
      <c r="H107" s="149">
        <v>0.14399999999999999</v>
      </c>
      <c r="I107" s="150"/>
      <c r="L107" s="146"/>
      <c r="M107" s="151"/>
      <c r="T107" s="152"/>
      <c r="AT107" s="147" t="s">
        <v>137</v>
      </c>
      <c r="AU107" s="147" t="s">
        <v>83</v>
      </c>
      <c r="AV107" s="12" t="s">
        <v>83</v>
      </c>
      <c r="AW107" s="12" t="s">
        <v>34</v>
      </c>
      <c r="AX107" s="12" t="s">
        <v>74</v>
      </c>
      <c r="AY107" s="147" t="s">
        <v>124</v>
      </c>
    </row>
    <row r="108" spans="2:65" s="14" customFormat="1">
      <c r="B108" s="159"/>
      <c r="D108" s="141" t="s">
        <v>137</v>
      </c>
      <c r="E108" s="160" t="s">
        <v>3</v>
      </c>
      <c r="F108" s="161" t="s">
        <v>146</v>
      </c>
      <c r="H108" s="162">
        <v>0.45700000000000002</v>
      </c>
      <c r="I108" s="163"/>
      <c r="L108" s="159"/>
      <c r="M108" s="164"/>
      <c r="T108" s="165"/>
      <c r="AT108" s="160" t="s">
        <v>137</v>
      </c>
      <c r="AU108" s="160" t="s">
        <v>83</v>
      </c>
      <c r="AV108" s="14" t="s">
        <v>91</v>
      </c>
      <c r="AW108" s="14" t="s">
        <v>34</v>
      </c>
      <c r="AX108" s="14" t="s">
        <v>81</v>
      </c>
      <c r="AY108" s="160" t="s">
        <v>124</v>
      </c>
    </row>
    <row r="109" spans="2:65" s="1" customFormat="1" ht="14.45" customHeight="1">
      <c r="B109" s="127"/>
      <c r="C109" s="128" t="s">
        <v>91</v>
      </c>
      <c r="D109" s="128" t="s">
        <v>127</v>
      </c>
      <c r="E109" s="129" t="s">
        <v>159</v>
      </c>
      <c r="F109" s="130" t="s">
        <v>160</v>
      </c>
      <c r="G109" s="131" t="s">
        <v>130</v>
      </c>
      <c r="H109" s="132">
        <v>0.45700000000000002</v>
      </c>
      <c r="I109" s="133"/>
      <c r="J109" s="134">
        <f>ROUND(I109*H109,2)</f>
        <v>0</v>
      </c>
      <c r="K109" s="130" t="s">
        <v>131</v>
      </c>
      <c r="L109" s="32"/>
      <c r="M109" s="135" t="s">
        <v>3</v>
      </c>
      <c r="N109" s="136" t="s">
        <v>46</v>
      </c>
      <c r="P109" s="137">
        <f>O109*H109</f>
        <v>0</v>
      </c>
      <c r="Q109" s="137">
        <v>0</v>
      </c>
      <c r="R109" s="137">
        <f>Q109*H109</f>
        <v>0</v>
      </c>
      <c r="S109" s="137">
        <v>2.9000000000000001E-2</v>
      </c>
      <c r="T109" s="138">
        <f>S109*H109</f>
        <v>1.3253000000000001E-2</v>
      </c>
      <c r="AR109" s="139" t="s">
        <v>91</v>
      </c>
      <c r="AT109" s="139" t="s">
        <v>127</v>
      </c>
      <c r="AU109" s="139" t="s">
        <v>83</v>
      </c>
      <c r="AY109" s="17" t="s">
        <v>124</v>
      </c>
      <c r="BE109" s="140">
        <f>IF(N109="základní",J109,0)</f>
        <v>0</v>
      </c>
      <c r="BF109" s="140">
        <f>IF(N109="snížená",J109,0)</f>
        <v>0</v>
      </c>
      <c r="BG109" s="140">
        <f>IF(N109="zákl. přenesená",J109,0)</f>
        <v>0</v>
      </c>
      <c r="BH109" s="140">
        <f>IF(N109="sníž. přenesená",J109,0)</f>
        <v>0</v>
      </c>
      <c r="BI109" s="140">
        <f>IF(N109="nulová",J109,0)</f>
        <v>0</v>
      </c>
      <c r="BJ109" s="17" t="s">
        <v>81</v>
      </c>
      <c r="BK109" s="140">
        <f>ROUND(I109*H109,2)</f>
        <v>0</v>
      </c>
      <c r="BL109" s="17" t="s">
        <v>91</v>
      </c>
      <c r="BM109" s="139" t="s">
        <v>161</v>
      </c>
    </row>
    <row r="110" spans="2:65" s="1" customFormat="1">
      <c r="B110" s="32"/>
      <c r="D110" s="141" t="s">
        <v>133</v>
      </c>
      <c r="F110" s="142" t="s">
        <v>162</v>
      </c>
      <c r="I110" s="143"/>
      <c r="L110" s="32"/>
      <c r="M110" s="144"/>
      <c r="T110" s="52"/>
      <c r="AT110" s="17" t="s">
        <v>133</v>
      </c>
      <c r="AU110" s="17" t="s">
        <v>83</v>
      </c>
    </row>
    <row r="111" spans="2:65" s="1" customFormat="1" ht="14.45" customHeight="1">
      <c r="B111" s="127"/>
      <c r="C111" s="128" t="s">
        <v>93</v>
      </c>
      <c r="D111" s="128" t="s">
        <v>127</v>
      </c>
      <c r="E111" s="129" t="s">
        <v>163</v>
      </c>
      <c r="F111" s="130" t="s">
        <v>164</v>
      </c>
      <c r="G111" s="131" t="s">
        <v>165</v>
      </c>
      <c r="H111" s="132">
        <v>2</v>
      </c>
      <c r="I111" s="133"/>
      <c r="J111" s="134">
        <f>ROUND(I111*H111,2)</f>
        <v>0</v>
      </c>
      <c r="K111" s="130" t="s">
        <v>131</v>
      </c>
      <c r="L111" s="32"/>
      <c r="M111" s="135" t="s">
        <v>3</v>
      </c>
      <c r="N111" s="136" t="s">
        <v>46</v>
      </c>
      <c r="P111" s="137">
        <f>O111*H111</f>
        <v>0</v>
      </c>
      <c r="Q111" s="137">
        <v>0</v>
      </c>
      <c r="R111" s="137">
        <f>Q111*H111</f>
        <v>0</v>
      </c>
      <c r="S111" s="137">
        <v>8.7999999999999995E-2</v>
      </c>
      <c r="T111" s="138">
        <f>S111*H111</f>
        <v>0.17599999999999999</v>
      </c>
      <c r="AR111" s="139" t="s">
        <v>91</v>
      </c>
      <c r="AT111" s="139" t="s">
        <v>127</v>
      </c>
      <c r="AU111" s="139" t="s">
        <v>83</v>
      </c>
      <c r="AY111" s="17" t="s">
        <v>124</v>
      </c>
      <c r="BE111" s="140">
        <f>IF(N111="základní",J111,0)</f>
        <v>0</v>
      </c>
      <c r="BF111" s="140">
        <f>IF(N111="snížená",J111,0)</f>
        <v>0</v>
      </c>
      <c r="BG111" s="140">
        <f>IF(N111="zákl. přenesená",J111,0)</f>
        <v>0</v>
      </c>
      <c r="BH111" s="140">
        <f>IF(N111="sníž. přenesená",J111,0)</f>
        <v>0</v>
      </c>
      <c r="BI111" s="140">
        <f>IF(N111="nulová",J111,0)</f>
        <v>0</v>
      </c>
      <c r="BJ111" s="17" t="s">
        <v>81</v>
      </c>
      <c r="BK111" s="140">
        <f>ROUND(I111*H111,2)</f>
        <v>0</v>
      </c>
      <c r="BL111" s="17" t="s">
        <v>91</v>
      </c>
      <c r="BM111" s="139" t="s">
        <v>166</v>
      </c>
    </row>
    <row r="112" spans="2:65" s="1" customFormat="1">
      <c r="B112" s="32"/>
      <c r="D112" s="141" t="s">
        <v>133</v>
      </c>
      <c r="F112" s="142" t="s">
        <v>167</v>
      </c>
      <c r="I112" s="143"/>
      <c r="L112" s="32"/>
      <c r="M112" s="144"/>
      <c r="T112" s="52"/>
      <c r="AT112" s="17" t="s">
        <v>133</v>
      </c>
      <c r="AU112" s="17" t="s">
        <v>83</v>
      </c>
    </row>
    <row r="113" spans="2:65" s="1" customFormat="1" ht="29.25">
      <c r="B113" s="32"/>
      <c r="D113" s="141" t="s">
        <v>135</v>
      </c>
      <c r="F113" s="145" t="s">
        <v>168</v>
      </c>
      <c r="I113" s="143"/>
      <c r="L113" s="32"/>
      <c r="M113" s="144"/>
      <c r="T113" s="52"/>
      <c r="AT113" s="17" t="s">
        <v>135</v>
      </c>
      <c r="AU113" s="17" t="s">
        <v>83</v>
      </c>
    </row>
    <row r="114" spans="2:65" s="1" customFormat="1" ht="14.45" customHeight="1">
      <c r="B114" s="127"/>
      <c r="C114" s="128" t="s">
        <v>169</v>
      </c>
      <c r="D114" s="128" t="s">
        <v>127</v>
      </c>
      <c r="E114" s="129" t="s">
        <v>170</v>
      </c>
      <c r="F114" s="130" t="s">
        <v>171</v>
      </c>
      <c r="G114" s="131" t="s">
        <v>165</v>
      </c>
      <c r="H114" s="132">
        <v>11.321</v>
      </c>
      <c r="I114" s="133"/>
      <c r="J114" s="134">
        <f>ROUND(I114*H114,2)</f>
        <v>0</v>
      </c>
      <c r="K114" s="130" t="s">
        <v>131</v>
      </c>
      <c r="L114" s="32"/>
      <c r="M114" s="135" t="s">
        <v>3</v>
      </c>
      <c r="N114" s="136" t="s">
        <v>46</v>
      </c>
      <c r="P114" s="137">
        <f>O114*H114</f>
        <v>0</v>
      </c>
      <c r="Q114" s="137">
        <v>0</v>
      </c>
      <c r="R114" s="137">
        <f>Q114*H114</f>
        <v>0</v>
      </c>
      <c r="S114" s="137">
        <v>5.1999999999999998E-2</v>
      </c>
      <c r="T114" s="138">
        <f>S114*H114</f>
        <v>0.58869199999999999</v>
      </c>
      <c r="AR114" s="139" t="s">
        <v>91</v>
      </c>
      <c r="AT114" s="139" t="s">
        <v>127</v>
      </c>
      <c r="AU114" s="139" t="s">
        <v>83</v>
      </c>
      <c r="AY114" s="17" t="s">
        <v>124</v>
      </c>
      <c r="BE114" s="140">
        <f>IF(N114="základní",J114,0)</f>
        <v>0</v>
      </c>
      <c r="BF114" s="140">
        <f>IF(N114="snížená",J114,0)</f>
        <v>0</v>
      </c>
      <c r="BG114" s="140">
        <f>IF(N114="zákl. přenesená",J114,0)</f>
        <v>0</v>
      </c>
      <c r="BH114" s="140">
        <f>IF(N114="sníž. přenesená",J114,0)</f>
        <v>0</v>
      </c>
      <c r="BI114" s="140">
        <f>IF(N114="nulová",J114,0)</f>
        <v>0</v>
      </c>
      <c r="BJ114" s="17" t="s">
        <v>81</v>
      </c>
      <c r="BK114" s="140">
        <f>ROUND(I114*H114,2)</f>
        <v>0</v>
      </c>
      <c r="BL114" s="17" t="s">
        <v>91</v>
      </c>
      <c r="BM114" s="139" t="s">
        <v>172</v>
      </c>
    </row>
    <row r="115" spans="2:65" s="1" customFormat="1">
      <c r="B115" s="32"/>
      <c r="D115" s="141" t="s">
        <v>133</v>
      </c>
      <c r="F115" s="142" t="s">
        <v>173</v>
      </c>
      <c r="I115" s="143"/>
      <c r="L115" s="32"/>
      <c r="M115" s="144"/>
      <c r="T115" s="52"/>
      <c r="AT115" s="17" t="s">
        <v>133</v>
      </c>
      <c r="AU115" s="17" t="s">
        <v>83</v>
      </c>
    </row>
    <row r="116" spans="2:65" s="1" customFormat="1" ht="29.25">
      <c r="B116" s="32"/>
      <c r="D116" s="141" t="s">
        <v>135</v>
      </c>
      <c r="F116" s="145" t="s">
        <v>168</v>
      </c>
      <c r="I116" s="143"/>
      <c r="L116" s="32"/>
      <c r="M116" s="144"/>
      <c r="T116" s="52"/>
      <c r="AT116" s="17" t="s">
        <v>135</v>
      </c>
      <c r="AU116" s="17" t="s">
        <v>83</v>
      </c>
    </row>
    <row r="117" spans="2:65" s="12" customFormat="1">
      <c r="B117" s="146"/>
      <c r="D117" s="141" t="s">
        <v>137</v>
      </c>
      <c r="E117" s="147" t="s">
        <v>3</v>
      </c>
      <c r="F117" s="148" t="s">
        <v>174</v>
      </c>
      <c r="H117" s="149">
        <v>11.321</v>
      </c>
      <c r="I117" s="150"/>
      <c r="L117" s="146"/>
      <c r="M117" s="151"/>
      <c r="T117" s="152"/>
      <c r="AT117" s="147" t="s">
        <v>137</v>
      </c>
      <c r="AU117" s="147" t="s">
        <v>83</v>
      </c>
      <c r="AV117" s="12" t="s">
        <v>83</v>
      </c>
      <c r="AW117" s="12" t="s">
        <v>34</v>
      </c>
      <c r="AX117" s="12" t="s">
        <v>81</v>
      </c>
      <c r="AY117" s="147" t="s">
        <v>124</v>
      </c>
    </row>
    <row r="118" spans="2:65" s="1" customFormat="1" ht="14.45" customHeight="1">
      <c r="B118" s="127"/>
      <c r="C118" s="128" t="s">
        <v>175</v>
      </c>
      <c r="D118" s="128" t="s">
        <v>127</v>
      </c>
      <c r="E118" s="129" t="s">
        <v>176</v>
      </c>
      <c r="F118" s="130" t="s">
        <v>177</v>
      </c>
      <c r="G118" s="131" t="s">
        <v>165</v>
      </c>
      <c r="H118" s="132">
        <v>1.0920000000000001</v>
      </c>
      <c r="I118" s="133"/>
      <c r="J118" s="134">
        <f>ROUND(I118*H118,2)</f>
        <v>0</v>
      </c>
      <c r="K118" s="130" t="s">
        <v>131</v>
      </c>
      <c r="L118" s="32"/>
      <c r="M118" s="135" t="s">
        <v>3</v>
      </c>
      <c r="N118" s="136" t="s">
        <v>46</v>
      </c>
      <c r="P118" s="137">
        <f>O118*H118</f>
        <v>0</v>
      </c>
      <c r="Q118" s="137">
        <v>0</v>
      </c>
      <c r="R118" s="137">
        <f>Q118*H118</f>
        <v>0</v>
      </c>
      <c r="S118" s="137">
        <v>5.8999999999999997E-2</v>
      </c>
      <c r="T118" s="138">
        <f>S118*H118</f>
        <v>6.4427999999999999E-2</v>
      </c>
      <c r="AR118" s="139" t="s">
        <v>91</v>
      </c>
      <c r="AT118" s="139" t="s">
        <v>127</v>
      </c>
      <c r="AU118" s="139" t="s">
        <v>83</v>
      </c>
      <c r="AY118" s="17" t="s">
        <v>124</v>
      </c>
      <c r="BE118" s="140">
        <f>IF(N118="základní",J118,0)</f>
        <v>0</v>
      </c>
      <c r="BF118" s="140">
        <f>IF(N118="snížená",J118,0)</f>
        <v>0</v>
      </c>
      <c r="BG118" s="140">
        <f>IF(N118="zákl. přenesená",J118,0)</f>
        <v>0</v>
      </c>
      <c r="BH118" s="140">
        <f>IF(N118="sníž. přenesená",J118,0)</f>
        <v>0</v>
      </c>
      <c r="BI118" s="140">
        <f>IF(N118="nulová",J118,0)</f>
        <v>0</v>
      </c>
      <c r="BJ118" s="17" t="s">
        <v>81</v>
      </c>
      <c r="BK118" s="140">
        <f>ROUND(I118*H118,2)</f>
        <v>0</v>
      </c>
      <c r="BL118" s="17" t="s">
        <v>91</v>
      </c>
      <c r="BM118" s="139" t="s">
        <v>178</v>
      </c>
    </row>
    <row r="119" spans="2:65" s="1" customFormat="1">
      <c r="B119" s="32"/>
      <c r="D119" s="141" t="s">
        <v>133</v>
      </c>
      <c r="F119" s="142" t="s">
        <v>179</v>
      </c>
      <c r="I119" s="143"/>
      <c r="L119" s="32"/>
      <c r="M119" s="144"/>
      <c r="T119" s="52"/>
      <c r="AT119" s="17" t="s">
        <v>133</v>
      </c>
      <c r="AU119" s="17" t="s">
        <v>83</v>
      </c>
    </row>
    <row r="120" spans="2:65" s="1" customFormat="1" ht="48.75">
      <c r="B120" s="32"/>
      <c r="D120" s="141" t="s">
        <v>135</v>
      </c>
      <c r="F120" s="145" t="s">
        <v>180</v>
      </c>
      <c r="I120" s="143"/>
      <c r="L120" s="32"/>
      <c r="M120" s="144"/>
      <c r="T120" s="52"/>
      <c r="AT120" s="17" t="s">
        <v>135</v>
      </c>
      <c r="AU120" s="17" t="s">
        <v>83</v>
      </c>
    </row>
    <row r="121" spans="2:65" s="12" customFormat="1">
      <c r="B121" s="146"/>
      <c r="D121" s="141" t="s">
        <v>137</v>
      </c>
      <c r="E121" s="147" t="s">
        <v>3</v>
      </c>
      <c r="F121" s="148" t="s">
        <v>181</v>
      </c>
      <c r="H121" s="149">
        <v>1.0920000000000001</v>
      </c>
      <c r="I121" s="150"/>
      <c r="L121" s="146"/>
      <c r="M121" s="151"/>
      <c r="T121" s="152"/>
      <c r="AT121" s="147" t="s">
        <v>137</v>
      </c>
      <c r="AU121" s="147" t="s">
        <v>83</v>
      </c>
      <c r="AV121" s="12" t="s">
        <v>83</v>
      </c>
      <c r="AW121" s="12" t="s">
        <v>34</v>
      </c>
      <c r="AX121" s="12" t="s">
        <v>81</v>
      </c>
      <c r="AY121" s="147" t="s">
        <v>124</v>
      </c>
    </row>
    <row r="122" spans="2:65" s="1" customFormat="1" ht="14.45" customHeight="1">
      <c r="B122" s="127"/>
      <c r="C122" s="128" t="s">
        <v>182</v>
      </c>
      <c r="D122" s="128" t="s">
        <v>127</v>
      </c>
      <c r="E122" s="129" t="s">
        <v>183</v>
      </c>
      <c r="F122" s="130" t="s">
        <v>184</v>
      </c>
      <c r="G122" s="131" t="s">
        <v>185</v>
      </c>
      <c r="H122" s="132">
        <v>8.6</v>
      </c>
      <c r="I122" s="133"/>
      <c r="J122" s="134">
        <f>ROUND(I122*H122,2)</f>
        <v>0</v>
      </c>
      <c r="K122" s="130" t="s">
        <v>131</v>
      </c>
      <c r="L122" s="32"/>
      <c r="M122" s="135" t="s">
        <v>3</v>
      </c>
      <c r="N122" s="136" t="s">
        <v>46</v>
      </c>
      <c r="P122" s="137">
        <f>O122*H122</f>
        <v>0</v>
      </c>
      <c r="Q122" s="137">
        <v>0</v>
      </c>
      <c r="R122" s="137">
        <f>Q122*H122</f>
        <v>0</v>
      </c>
      <c r="S122" s="137">
        <v>0</v>
      </c>
      <c r="T122" s="138">
        <f>S122*H122</f>
        <v>0</v>
      </c>
      <c r="AR122" s="139" t="s">
        <v>91</v>
      </c>
      <c r="AT122" s="139" t="s">
        <v>127</v>
      </c>
      <c r="AU122" s="139" t="s">
        <v>83</v>
      </c>
      <c r="AY122" s="17" t="s">
        <v>124</v>
      </c>
      <c r="BE122" s="140">
        <f>IF(N122="základní",J122,0)</f>
        <v>0</v>
      </c>
      <c r="BF122" s="140">
        <f>IF(N122="snížená",J122,0)</f>
        <v>0</v>
      </c>
      <c r="BG122" s="140">
        <f>IF(N122="zákl. přenesená",J122,0)</f>
        <v>0</v>
      </c>
      <c r="BH122" s="140">
        <f>IF(N122="sníž. přenesená",J122,0)</f>
        <v>0</v>
      </c>
      <c r="BI122" s="140">
        <f>IF(N122="nulová",J122,0)</f>
        <v>0</v>
      </c>
      <c r="BJ122" s="17" t="s">
        <v>81</v>
      </c>
      <c r="BK122" s="140">
        <f>ROUND(I122*H122,2)</f>
        <v>0</v>
      </c>
      <c r="BL122" s="17" t="s">
        <v>91</v>
      </c>
      <c r="BM122" s="139" t="s">
        <v>186</v>
      </c>
    </row>
    <row r="123" spans="2:65" s="1" customFormat="1">
      <c r="B123" s="32"/>
      <c r="D123" s="141" t="s">
        <v>133</v>
      </c>
      <c r="F123" s="142" t="s">
        <v>187</v>
      </c>
      <c r="I123" s="143"/>
      <c r="L123" s="32"/>
      <c r="M123" s="144"/>
      <c r="T123" s="52"/>
      <c r="AT123" s="17" t="s">
        <v>133</v>
      </c>
      <c r="AU123" s="17" t="s">
        <v>83</v>
      </c>
    </row>
    <row r="124" spans="2:65" s="12" customFormat="1">
      <c r="B124" s="146"/>
      <c r="D124" s="141" t="s">
        <v>137</v>
      </c>
      <c r="E124" s="147" t="s">
        <v>3</v>
      </c>
      <c r="F124" s="148" t="s">
        <v>188</v>
      </c>
      <c r="H124" s="149">
        <v>5</v>
      </c>
      <c r="I124" s="150"/>
      <c r="L124" s="146"/>
      <c r="M124" s="151"/>
      <c r="T124" s="152"/>
      <c r="AT124" s="147" t="s">
        <v>137</v>
      </c>
      <c r="AU124" s="147" t="s">
        <v>83</v>
      </c>
      <c r="AV124" s="12" t="s">
        <v>83</v>
      </c>
      <c r="AW124" s="12" t="s">
        <v>34</v>
      </c>
      <c r="AX124" s="12" t="s">
        <v>74</v>
      </c>
      <c r="AY124" s="147" t="s">
        <v>124</v>
      </c>
    </row>
    <row r="125" spans="2:65" s="12" customFormat="1">
      <c r="B125" s="146"/>
      <c r="D125" s="141" t="s">
        <v>137</v>
      </c>
      <c r="E125" s="147" t="s">
        <v>3</v>
      </c>
      <c r="F125" s="148" t="s">
        <v>189</v>
      </c>
      <c r="H125" s="149">
        <v>3.6</v>
      </c>
      <c r="I125" s="150"/>
      <c r="L125" s="146"/>
      <c r="M125" s="151"/>
      <c r="T125" s="152"/>
      <c r="AT125" s="147" t="s">
        <v>137</v>
      </c>
      <c r="AU125" s="147" t="s">
        <v>83</v>
      </c>
      <c r="AV125" s="12" t="s">
        <v>83</v>
      </c>
      <c r="AW125" s="12" t="s">
        <v>34</v>
      </c>
      <c r="AX125" s="12" t="s">
        <v>74</v>
      </c>
      <c r="AY125" s="147" t="s">
        <v>124</v>
      </c>
    </row>
    <row r="126" spans="2:65" s="14" customFormat="1">
      <c r="B126" s="159"/>
      <c r="D126" s="141" t="s">
        <v>137</v>
      </c>
      <c r="E126" s="160" t="s">
        <v>3</v>
      </c>
      <c r="F126" s="161" t="s">
        <v>146</v>
      </c>
      <c r="H126" s="162">
        <v>8.6</v>
      </c>
      <c r="I126" s="163"/>
      <c r="L126" s="159"/>
      <c r="M126" s="164"/>
      <c r="T126" s="165"/>
      <c r="AT126" s="160" t="s">
        <v>137</v>
      </c>
      <c r="AU126" s="160" t="s">
        <v>83</v>
      </c>
      <c r="AV126" s="14" t="s">
        <v>91</v>
      </c>
      <c r="AW126" s="14" t="s">
        <v>34</v>
      </c>
      <c r="AX126" s="14" t="s">
        <v>81</v>
      </c>
      <c r="AY126" s="160" t="s">
        <v>124</v>
      </c>
    </row>
    <row r="127" spans="2:65" s="1" customFormat="1" ht="14.45" customHeight="1">
      <c r="B127" s="127"/>
      <c r="C127" s="128" t="s">
        <v>125</v>
      </c>
      <c r="D127" s="128" t="s">
        <v>127</v>
      </c>
      <c r="E127" s="129" t="s">
        <v>190</v>
      </c>
      <c r="F127" s="130" t="s">
        <v>191</v>
      </c>
      <c r="G127" s="131" t="s">
        <v>165</v>
      </c>
      <c r="H127" s="132">
        <v>122.004</v>
      </c>
      <c r="I127" s="133"/>
      <c r="J127" s="134">
        <f>ROUND(I127*H127,2)</f>
        <v>0</v>
      </c>
      <c r="K127" s="130" t="s">
        <v>131</v>
      </c>
      <c r="L127" s="32"/>
      <c r="M127" s="135" t="s">
        <v>3</v>
      </c>
      <c r="N127" s="136" t="s">
        <v>46</v>
      </c>
      <c r="P127" s="137">
        <f>O127*H127</f>
        <v>0</v>
      </c>
      <c r="Q127" s="137">
        <v>0</v>
      </c>
      <c r="R127" s="137">
        <f>Q127*H127</f>
        <v>0</v>
      </c>
      <c r="S127" s="137">
        <v>4.5999999999999999E-2</v>
      </c>
      <c r="T127" s="138">
        <f>S127*H127</f>
        <v>5.6121840000000001</v>
      </c>
      <c r="AR127" s="139" t="s">
        <v>91</v>
      </c>
      <c r="AT127" s="139" t="s">
        <v>127</v>
      </c>
      <c r="AU127" s="139" t="s">
        <v>83</v>
      </c>
      <c r="AY127" s="17" t="s">
        <v>124</v>
      </c>
      <c r="BE127" s="140">
        <f>IF(N127="základní",J127,0)</f>
        <v>0</v>
      </c>
      <c r="BF127" s="140">
        <f>IF(N127="snížená",J127,0)</f>
        <v>0</v>
      </c>
      <c r="BG127" s="140">
        <f>IF(N127="zákl. přenesená",J127,0)</f>
        <v>0</v>
      </c>
      <c r="BH127" s="140">
        <f>IF(N127="sníž. přenesená",J127,0)</f>
        <v>0</v>
      </c>
      <c r="BI127" s="140">
        <f>IF(N127="nulová",J127,0)</f>
        <v>0</v>
      </c>
      <c r="BJ127" s="17" t="s">
        <v>81</v>
      </c>
      <c r="BK127" s="140">
        <f>ROUND(I127*H127,2)</f>
        <v>0</v>
      </c>
      <c r="BL127" s="17" t="s">
        <v>91</v>
      </c>
      <c r="BM127" s="139" t="s">
        <v>192</v>
      </c>
    </row>
    <row r="128" spans="2:65" s="1" customFormat="1" ht="19.5">
      <c r="B128" s="32"/>
      <c r="D128" s="141" t="s">
        <v>133</v>
      </c>
      <c r="F128" s="142" t="s">
        <v>193</v>
      </c>
      <c r="I128" s="143"/>
      <c r="L128" s="32"/>
      <c r="M128" s="144"/>
      <c r="T128" s="52"/>
      <c r="AT128" s="17" t="s">
        <v>133</v>
      </c>
      <c r="AU128" s="17" t="s">
        <v>83</v>
      </c>
    </row>
    <row r="129" spans="2:65" s="1" customFormat="1" ht="29.25">
      <c r="B129" s="32"/>
      <c r="D129" s="141" t="s">
        <v>135</v>
      </c>
      <c r="F129" s="145" t="s">
        <v>194</v>
      </c>
      <c r="I129" s="143"/>
      <c r="L129" s="32"/>
      <c r="M129" s="144"/>
      <c r="T129" s="52"/>
      <c r="AT129" s="17" t="s">
        <v>135</v>
      </c>
      <c r="AU129" s="17" t="s">
        <v>83</v>
      </c>
    </row>
    <row r="130" spans="2:65" s="12" customFormat="1">
      <c r="B130" s="146"/>
      <c r="D130" s="141" t="s">
        <v>137</v>
      </c>
      <c r="E130" s="147" t="s">
        <v>3</v>
      </c>
      <c r="F130" s="148" t="s">
        <v>195</v>
      </c>
      <c r="H130" s="149">
        <v>136.375</v>
      </c>
      <c r="I130" s="150"/>
      <c r="L130" s="146"/>
      <c r="M130" s="151"/>
      <c r="T130" s="152"/>
      <c r="AT130" s="147" t="s">
        <v>137</v>
      </c>
      <c r="AU130" s="147" t="s">
        <v>83</v>
      </c>
      <c r="AV130" s="12" t="s">
        <v>83</v>
      </c>
      <c r="AW130" s="12" t="s">
        <v>34</v>
      </c>
      <c r="AX130" s="12" t="s">
        <v>74</v>
      </c>
      <c r="AY130" s="147" t="s">
        <v>124</v>
      </c>
    </row>
    <row r="131" spans="2:65" s="12" customFormat="1">
      <c r="B131" s="146"/>
      <c r="D131" s="141" t="s">
        <v>137</v>
      </c>
      <c r="E131" s="147" t="s">
        <v>3</v>
      </c>
      <c r="F131" s="148" t="s">
        <v>196</v>
      </c>
      <c r="H131" s="149">
        <v>-11.289</v>
      </c>
      <c r="I131" s="150"/>
      <c r="L131" s="146"/>
      <c r="M131" s="151"/>
      <c r="T131" s="152"/>
      <c r="AT131" s="147" t="s">
        <v>137</v>
      </c>
      <c r="AU131" s="147" t="s">
        <v>83</v>
      </c>
      <c r="AV131" s="12" t="s">
        <v>83</v>
      </c>
      <c r="AW131" s="12" t="s">
        <v>34</v>
      </c>
      <c r="AX131" s="12" t="s">
        <v>74</v>
      </c>
      <c r="AY131" s="147" t="s">
        <v>124</v>
      </c>
    </row>
    <row r="132" spans="2:65" s="12" customFormat="1">
      <c r="B132" s="146"/>
      <c r="D132" s="141" t="s">
        <v>137</v>
      </c>
      <c r="E132" s="147" t="s">
        <v>3</v>
      </c>
      <c r="F132" s="148" t="s">
        <v>197</v>
      </c>
      <c r="H132" s="149">
        <v>-1.99</v>
      </c>
      <c r="I132" s="150"/>
      <c r="L132" s="146"/>
      <c r="M132" s="151"/>
      <c r="T132" s="152"/>
      <c r="AT132" s="147" t="s">
        <v>137</v>
      </c>
      <c r="AU132" s="147" t="s">
        <v>83</v>
      </c>
      <c r="AV132" s="12" t="s">
        <v>83</v>
      </c>
      <c r="AW132" s="12" t="s">
        <v>34</v>
      </c>
      <c r="AX132" s="12" t="s">
        <v>74</v>
      </c>
      <c r="AY132" s="147" t="s">
        <v>124</v>
      </c>
    </row>
    <row r="133" spans="2:65" s="12" customFormat="1">
      <c r="B133" s="146"/>
      <c r="D133" s="141" t="s">
        <v>137</v>
      </c>
      <c r="E133" s="147" t="s">
        <v>3</v>
      </c>
      <c r="F133" s="148" t="s">
        <v>198</v>
      </c>
      <c r="H133" s="149">
        <v>-1.0920000000000001</v>
      </c>
      <c r="I133" s="150"/>
      <c r="L133" s="146"/>
      <c r="M133" s="151"/>
      <c r="T133" s="152"/>
      <c r="AT133" s="147" t="s">
        <v>137</v>
      </c>
      <c r="AU133" s="147" t="s">
        <v>83</v>
      </c>
      <c r="AV133" s="12" t="s">
        <v>83</v>
      </c>
      <c r="AW133" s="12" t="s">
        <v>34</v>
      </c>
      <c r="AX133" s="12" t="s">
        <v>74</v>
      </c>
      <c r="AY133" s="147" t="s">
        <v>124</v>
      </c>
    </row>
    <row r="134" spans="2:65" s="14" customFormat="1">
      <c r="B134" s="159"/>
      <c r="D134" s="141" t="s">
        <v>137</v>
      </c>
      <c r="E134" s="160" t="s">
        <v>3</v>
      </c>
      <c r="F134" s="161" t="s">
        <v>146</v>
      </c>
      <c r="H134" s="162">
        <v>122.004</v>
      </c>
      <c r="I134" s="163"/>
      <c r="L134" s="159"/>
      <c r="M134" s="164"/>
      <c r="T134" s="165"/>
      <c r="AT134" s="160" t="s">
        <v>137</v>
      </c>
      <c r="AU134" s="160" t="s">
        <v>83</v>
      </c>
      <c r="AV134" s="14" t="s">
        <v>91</v>
      </c>
      <c r="AW134" s="14" t="s">
        <v>34</v>
      </c>
      <c r="AX134" s="14" t="s">
        <v>81</v>
      </c>
      <c r="AY134" s="160" t="s">
        <v>124</v>
      </c>
    </row>
    <row r="135" spans="2:65" s="1" customFormat="1" ht="14.45" customHeight="1">
      <c r="B135" s="127"/>
      <c r="C135" s="128" t="s">
        <v>199</v>
      </c>
      <c r="D135" s="128" t="s">
        <v>127</v>
      </c>
      <c r="E135" s="129" t="s">
        <v>200</v>
      </c>
      <c r="F135" s="130" t="s">
        <v>201</v>
      </c>
      <c r="G135" s="131" t="s">
        <v>165</v>
      </c>
      <c r="H135" s="132">
        <v>114.04300000000001</v>
      </c>
      <c r="I135" s="133"/>
      <c r="J135" s="134">
        <f>ROUND(I135*H135,2)</f>
        <v>0</v>
      </c>
      <c r="K135" s="130" t="s">
        <v>131</v>
      </c>
      <c r="L135" s="32"/>
      <c r="M135" s="135" t="s">
        <v>3</v>
      </c>
      <c r="N135" s="136" t="s">
        <v>46</v>
      </c>
      <c r="P135" s="137">
        <f>O135*H135</f>
        <v>0</v>
      </c>
      <c r="Q135" s="137">
        <v>0</v>
      </c>
      <c r="R135" s="137">
        <f>Q135*H135</f>
        <v>0</v>
      </c>
      <c r="S135" s="137">
        <v>0.01</v>
      </c>
      <c r="T135" s="138">
        <f>S135*H135</f>
        <v>1.1404300000000001</v>
      </c>
      <c r="AR135" s="139" t="s">
        <v>91</v>
      </c>
      <c r="AT135" s="139" t="s">
        <v>127</v>
      </c>
      <c r="AU135" s="139" t="s">
        <v>83</v>
      </c>
      <c r="AY135" s="17" t="s">
        <v>124</v>
      </c>
      <c r="BE135" s="140">
        <f>IF(N135="základní",J135,0)</f>
        <v>0</v>
      </c>
      <c r="BF135" s="140">
        <f>IF(N135="snížená",J135,0)</f>
        <v>0</v>
      </c>
      <c r="BG135" s="140">
        <f>IF(N135="zákl. přenesená",J135,0)</f>
        <v>0</v>
      </c>
      <c r="BH135" s="140">
        <f>IF(N135="sníž. přenesená",J135,0)</f>
        <v>0</v>
      </c>
      <c r="BI135" s="140">
        <f>IF(N135="nulová",J135,0)</f>
        <v>0</v>
      </c>
      <c r="BJ135" s="17" t="s">
        <v>81</v>
      </c>
      <c r="BK135" s="140">
        <f>ROUND(I135*H135,2)</f>
        <v>0</v>
      </c>
      <c r="BL135" s="17" t="s">
        <v>91</v>
      </c>
      <c r="BM135" s="139" t="s">
        <v>202</v>
      </c>
    </row>
    <row r="136" spans="2:65" s="1" customFormat="1" ht="19.5">
      <c r="B136" s="32"/>
      <c r="D136" s="141" t="s">
        <v>133</v>
      </c>
      <c r="F136" s="142" t="s">
        <v>203</v>
      </c>
      <c r="I136" s="143"/>
      <c r="L136" s="32"/>
      <c r="M136" s="144"/>
      <c r="T136" s="52"/>
      <c r="AT136" s="17" t="s">
        <v>133</v>
      </c>
      <c r="AU136" s="17" t="s">
        <v>83</v>
      </c>
    </row>
    <row r="137" spans="2:65" s="11" customFormat="1" ht="22.9" customHeight="1">
      <c r="B137" s="115"/>
      <c r="D137" s="116" t="s">
        <v>73</v>
      </c>
      <c r="E137" s="125" t="s">
        <v>204</v>
      </c>
      <c r="F137" s="125" t="s">
        <v>205</v>
      </c>
      <c r="I137" s="118"/>
      <c r="J137" s="126">
        <f>BK137</f>
        <v>0</v>
      </c>
      <c r="L137" s="115"/>
      <c r="M137" s="120"/>
      <c r="P137" s="121">
        <f>SUM(P138:P160)</f>
        <v>0</v>
      </c>
      <c r="R137" s="121">
        <f>SUM(R138:R160)</f>
        <v>0</v>
      </c>
      <c r="T137" s="122">
        <f>SUM(T138:T160)</f>
        <v>0</v>
      </c>
      <c r="AR137" s="116" t="s">
        <v>81</v>
      </c>
      <c r="AT137" s="123" t="s">
        <v>73</v>
      </c>
      <c r="AU137" s="123" t="s">
        <v>81</v>
      </c>
      <c r="AY137" s="116" t="s">
        <v>124</v>
      </c>
      <c r="BK137" s="124">
        <f>SUM(BK138:BK160)</f>
        <v>0</v>
      </c>
    </row>
    <row r="138" spans="2:65" s="1" customFormat="1" ht="14.45" customHeight="1">
      <c r="B138" s="127"/>
      <c r="C138" s="128" t="s">
        <v>206</v>
      </c>
      <c r="D138" s="128" t="s">
        <v>127</v>
      </c>
      <c r="E138" s="129" t="s">
        <v>207</v>
      </c>
      <c r="F138" s="130" t="s">
        <v>208</v>
      </c>
      <c r="G138" s="131" t="s">
        <v>209</v>
      </c>
      <c r="H138" s="132">
        <v>38.963999999999999</v>
      </c>
      <c r="I138" s="133"/>
      <c r="J138" s="134">
        <f>ROUND(I138*H138,2)</f>
        <v>0</v>
      </c>
      <c r="K138" s="130" t="s">
        <v>131</v>
      </c>
      <c r="L138" s="32"/>
      <c r="M138" s="135" t="s">
        <v>3</v>
      </c>
      <c r="N138" s="136" t="s">
        <v>46</v>
      </c>
      <c r="P138" s="137">
        <f>O138*H138</f>
        <v>0</v>
      </c>
      <c r="Q138" s="137">
        <v>0</v>
      </c>
      <c r="R138" s="137">
        <f>Q138*H138</f>
        <v>0</v>
      </c>
      <c r="S138" s="137">
        <v>0</v>
      </c>
      <c r="T138" s="138">
        <f>S138*H138</f>
        <v>0</v>
      </c>
      <c r="AR138" s="139" t="s">
        <v>91</v>
      </c>
      <c r="AT138" s="139" t="s">
        <v>127</v>
      </c>
      <c r="AU138" s="139" t="s">
        <v>83</v>
      </c>
      <c r="AY138" s="17" t="s">
        <v>124</v>
      </c>
      <c r="BE138" s="140">
        <f>IF(N138="základní",J138,0)</f>
        <v>0</v>
      </c>
      <c r="BF138" s="140">
        <f>IF(N138="snížená",J138,0)</f>
        <v>0</v>
      </c>
      <c r="BG138" s="140">
        <f>IF(N138="zákl. přenesená",J138,0)</f>
        <v>0</v>
      </c>
      <c r="BH138" s="140">
        <f>IF(N138="sníž. přenesená",J138,0)</f>
        <v>0</v>
      </c>
      <c r="BI138" s="140">
        <f>IF(N138="nulová",J138,0)</f>
        <v>0</v>
      </c>
      <c r="BJ138" s="17" t="s">
        <v>81</v>
      </c>
      <c r="BK138" s="140">
        <f>ROUND(I138*H138,2)</f>
        <v>0</v>
      </c>
      <c r="BL138" s="17" t="s">
        <v>91</v>
      </c>
      <c r="BM138" s="139" t="s">
        <v>210</v>
      </c>
    </row>
    <row r="139" spans="2:65" s="1" customFormat="1">
      <c r="B139" s="32"/>
      <c r="D139" s="141" t="s">
        <v>133</v>
      </c>
      <c r="F139" s="142" t="s">
        <v>211</v>
      </c>
      <c r="I139" s="143"/>
      <c r="L139" s="32"/>
      <c r="M139" s="144"/>
      <c r="T139" s="52"/>
      <c r="AT139" s="17" t="s">
        <v>133</v>
      </c>
      <c r="AU139" s="17" t="s">
        <v>83</v>
      </c>
    </row>
    <row r="140" spans="2:65" s="1" customFormat="1" ht="107.25">
      <c r="B140" s="32"/>
      <c r="D140" s="141" t="s">
        <v>135</v>
      </c>
      <c r="F140" s="145" t="s">
        <v>212</v>
      </c>
      <c r="I140" s="143"/>
      <c r="L140" s="32"/>
      <c r="M140" s="144"/>
      <c r="T140" s="52"/>
      <c r="AT140" s="17" t="s">
        <v>135</v>
      </c>
      <c r="AU140" s="17" t="s">
        <v>83</v>
      </c>
    </row>
    <row r="141" spans="2:65" s="1" customFormat="1" ht="14.45" customHeight="1">
      <c r="B141" s="127"/>
      <c r="C141" s="128" t="s">
        <v>213</v>
      </c>
      <c r="D141" s="128" t="s">
        <v>127</v>
      </c>
      <c r="E141" s="129" t="s">
        <v>214</v>
      </c>
      <c r="F141" s="130" t="s">
        <v>215</v>
      </c>
      <c r="G141" s="131" t="s">
        <v>209</v>
      </c>
      <c r="H141" s="132">
        <v>38.963999999999999</v>
      </c>
      <c r="I141" s="133"/>
      <c r="J141" s="134">
        <f>ROUND(I141*H141,2)</f>
        <v>0</v>
      </c>
      <c r="K141" s="130" t="s">
        <v>131</v>
      </c>
      <c r="L141" s="32"/>
      <c r="M141" s="135" t="s">
        <v>3</v>
      </c>
      <c r="N141" s="136" t="s">
        <v>46</v>
      </c>
      <c r="P141" s="137">
        <f>O141*H141</f>
        <v>0</v>
      </c>
      <c r="Q141" s="137">
        <v>0</v>
      </c>
      <c r="R141" s="137">
        <f>Q141*H141</f>
        <v>0</v>
      </c>
      <c r="S141" s="137">
        <v>0</v>
      </c>
      <c r="T141" s="138">
        <f>S141*H141</f>
        <v>0</v>
      </c>
      <c r="AR141" s="139" t="s">
        <v>91</v>
      </c>
      <c r="AT141" s="139" t="s">
        <v>127</v>
      </c>
      <c r="AU141" s="139" t="s">
        <v>83</v>
      </c>
      <c r="AY141" s="17" t="s">
        <v>124</v>
      </c>
      <c r="BE141" s="140">
        <f>IF(N141="základní",J141,0)</f>
        <v>0</v>
      </c>
      <c r="BF141" s="140">
        <f>IF(N141="snížená",J141,0)</f>
        <v>0</v>
      </c>
      <c r="BG141" s="140">
        <f>IF(N141="zákl. přenesená",J141,0)</f>
        <v>0</v>
      </c>
      <c r="BH141" s="140">
        <f>IF(N141="sníž. přenesená",J141,0)</f>
        <v>0</v>
      </c>
      <c r="BI141" s="140">
        <f>IF(N141="nulová",J141,0)</f>
        <v>0</v>
      </c>
      <c r="BJ141" s="17" t="s">
        <v>81</v>
      </c>
      <c r="BK141" s="140">
        <f>ROUND(I141*H141,2)</f>
        <v>0</v>
      </c>
      <c r="BL141" s="17" t="s">
        <v>91</v>
      </c>
      <c r="BM141" s="139" t="s">
        <v>216</v>
      </c>
    </row>
    <row r="142" spans="2:65" s="1" customFormat="1">
      <c r="B142" s="32"/>
      <c r="D142" s="141" t="s">
        <v>133</v>
      </c>
      <c r="F142" s="142" t="s">
        <v>217</v>
      </c>
      <c r="I142" s="143"/>
      <c r="L142" s="32"/>
      <c r="M142" s="144"/>
      <c r="T142" s="52"/>
      <c r="AT142" s="17" t="s">
        <v>133</v>
      </c>
      <c r="AU142" s="17" t="s">
        <v>83</v>
      </c>
    </row>
    <row r="143" spans="2:65" s="1" customFormat="1" ht="68.25">
      <c r="B143" s="32"/>
      <c r="D143" s="141" t="s">
        <v>135</v>
      </c>
      <c r="F143" s="145" t="s">
        <v>218</v>
      </c>
      <c r="I143" s="143"/>
      <c r="L143" s="32"/>
      <c r="M143" s="144"/>
      <c r="T143" s="52"/>
      <c r="AT143" s="17" t="s">
        <v>135</v>
      </c>
      <c r="AU143" s="17" t="s">
        <v>83</v>
      </c>
    </row>
    <row r="144" spans="2:65" s="1" customFormat="1" ht="14.45" customHeight="1">
      <c r="B144" s="127"/>
      <c r="C144" s="128" t="s">
        <v>219</v>
      </c>
      <c r="D144" s="128" t="s">
        <v>127</v>
      </c>
      <c r="E144" s="129" t="s">
        <v>220</v>
      </c>
      <c r="F144" s="130" t="s">
        <v>221</v>
      </c>
      <c r="G144" s="131" t="s">
        <v>209</v>
      </c>
      <c r="H144" s="132">
        <v>194.82</v>
      </c>
      <c r="I144" s="133"/>
      <c r="J144" s="134">
        <f>ROUND(I144*H144,2)</f>
        <v>0</v>
      </c>
      <c r="K144" s="130" t="s">
        <v>131</v>
      </c>
      <c r="L144" s="32"/>
      <c r="M144" s="135" t="s">
        <v>3</v>
      </c>
      <c r="N144" s="136" t="s">
        <v>46</v>
      </c>
      <c r="P144" s="137">
        <f>O144*H144</f>
        <v>0</v>
      </c>
      <c r="Q144" s="137">
        <v>0</v>
      </c>
      <c r="R144" s="137">
        <f>Q144*H144</f>
        <v>0</v>
      </c>
      <c r="S144" s="137">
        <v>0</v>
      </c>
      <c r="T144" s="138">
        <f>S144*H144</f>
        <v>0</v>
      </c>
      <c r="AR144" s="139" t="s">
        <v>91</v>
      </c>
      <c r="AT144" s="139" t="s">
        <v>127</v>
      </c>
      <c r="AU144" s="139" t="s">
        <v>83</v>
      </c>
      <c r="AY144" s="17" t="s">
        <v>124</v>
      </c>
      <c r="BE144" s="140">
        <f>IF(N144="základní",J144,0)</f>
        <v>0</v>
      </c>
      <c r="BF144" s="140">
        <f>IF(N144="snížená",J144,0)</f>
        <v>0</v>
      </c>
      <c r="BG144" s="140">
        <f>IF(N144="zákl. přenesená",J144,0)</f>
        <v>0</v>
      </c>
      <c r="BH144" s="140">
        <f>IF(N144="sníž. přenesená",J144,0)</f>
        <v>0</v>
      </c>
      <c r="BI144" s="140">
        <f>IF(N144="nulová",J144,0)</f>
        <v>0</v>
      </c>
      <c r="BJ144" s="17" t="s">
        <v>81</v>
      </c>
      <c r="BK144" s="140">
        <f>ROUND(I144*H144,2)</f>
        <v>0</v>
      </c>
      <c r="BL144" s="17" t="s">
        <v>91</v>
      </c>
      <c r="BM144" s="139" t="s">
        <v>222</v>
      </c>
    </row>
    <row r="145" spans="2:65" s="1" customFormat="1" ht="19.5">
      <c r="B145" s="32"/>
      <c r="D145" s="141" t="s">
        <v>133</v>
      </c>
      <c r="F145" s="142" t="s">
        <v>223</v>
      </c>
      <c r="I145" s="143"/>
      <c r="L145" s="32"/>
      <c r="M145" s="144"/>
      <c r="T145" s="52"/>
      <c r="AT145" s="17" t="s">
        <v>133</v>
      </c>
      <c r="AU145" s="17" t="s">
        <v>83</v>
      </c>
    </row>
    <row r="146" spans="2:65" s="1" customFormat="1" ht="68.25">
      <c r="B146" s="32"/>
      <c r="D146" s="141" t="s">
        <v>135</v>
      </c>
      <c r="F146" s="145" t="s">
        <v>218</v>
      </c>
      <c r="I146" s="143"/>
      <c r="L146" s="32"/>
      <c r="M146" s="144"/>
      <c r="T146" s="52"/>
      <c r="AT146" s="17" t="s">
        <v>135</v>
      </c>
      <c r="AU146" s="17" t="s">
        <v>83</v>
      </c>
    </row>
    <row r="147" spans="2:65" s="12" customFormat="1">
      <c r="B147" s="146"/>
      <c r="D147" s="141" t="s">
        <v>137</v>
      </c>
      <c r="F147" s="148" t="s">
        <v>224</v>
      </c>
      <c r="H147" s="149">
        <v>194.82</v>
      </c>
      <c r="I147" s="150"/>
      <c r="L147" s="146"/>
      <c r="M147" s="151"/>
      <c r="T147" s="152"/>
      <c r="AT147" s="147" t="s">
        <v>137</v>
      </c>
      <c r="AU147" s="147" t="s">
        <v>83</v>
      </c>
      <c r="AV147" s="12" t="s">
        <v>83</v>
      </c>
      <c r="AW147" s="12" t="s">
        <v>4</v>
      </c>
      <c r="AX147" s="12" t="s">
        <v>81</v>
      </c>
      <c r="AY147" s="147" t="s">
        <v>124</v>
      </c>
    </row>
    <row r="148" spans="2:65" s="1" customFormat="1" ht="14.45" customHeight="1">
      <c r="B148" s="127"/>
      <c r="C148" s="128" t="s">
        <v>225</v>
      </c>
      <c r="D148" s="128" t="s">
        <v>127</v>
      </c>
      <c r="E148" s="129" t="s">
        <v>226</v>
      </c>
      <c r="F148" s="130" t="s">
        <v>227</v>
      </c>
      <c r="G148" s="131" t="s">
        <v>209</v>
      </c>
      <c r="H148" s="132">
        <v>4.7679999999999998</v>
      </c>
      <c r="I148" s="133"/>
      <c r="J148" s="134">
        <f>ROUND(I148*H148,2)</f>
        <v>0</v>
      </c>
      <c r="K148" s="130" t="s">
        <v>131</v>
      </c>
      <c r="L148" s="32"/>
      <c r="M148" s="135" t="s">
        <v>3</v>
      </c>
      <c r="N148" s="136" t="s">
        <v>46</v>
      </c>
      <c r="P148" s="137">
        <f>O148*H148</f>
        <v>0</v>
      </c>
      <c r="Q148" s="137">
        <v>0</v>
      </c>
      <c r="R148" s="137">
        <f>Q148*H148</f>
        <v>0</v>
      </c>
      <c r="S148" s="137">
        <v>0</v>
      </c>
      <c r="T148" s="138">
        <f>S148*H148</f>
        <v>0</v>
      </c>
      <c r="AR148" s="139" t="s">
        <v>91</v>
      </c>
      <c r="AT148" s="139" t="s">
        <v>127</v>
      </c>
      <c r="AU148" s="139" t="s">
        <v>83</v>
      </c>
      <c r="AY148" s="17" t="s">
        <v>124</v>
      </c>
      <c r="BE148" s="140">
        <f>IF(N148="základní",J148,0)</f>
        <v>0</v>
      </c>
      <c r="BF148" s="140">
        <f>IF(N148="snížená",J148,0)</f>
        <v>0</v>
      </c>
      <c r="BG148" s="140">
        <f>IF(N148="zákl. přenesená",J148,0)</f>
        <v>0</v>
      </c>
      <c r="BH148" s="140">
        <f>IF(N148="sníž. přenesená",J148,0)</f>
        <v>0</v>
      </c>
      <c r="BI148" s="140">
        <f>IF(N148="nulová",J148,0)</f>
        <v>0</v>
      </c>
      <c r="BJ148" s="17" t="s">
        <v>81</v>
      </c>
      <c r="BK148" s="140">
        <f>ROUND(I148*H148,2)</f>
        <v>0</v>
      </c>
      <c r="BL148" s="17" t="s">
        <v>91</v>
      </c>
      <c r="BM148" s="139" t="s">
        <v>228</v>
      </c>
    </row>
    <row r="149" spans="2:65" s="1" customFormat="1">
      <c r="B149" s="32"/>
      <c r="D149" s="141" t="s">
        <v>133</v>
      </c>
      <c r="F149" s="142" t="s">
        <v>229</v>
      </c>
      <c r="I149" s="143"/>
      <c r="L149" s="32"/>
      <c r="M149" s="144"/>
      <c r="T149" s="52"/>
      <c r="AT149" s="17" t="s">
        <v>133</v>
      </c>
      <c r="AU149" s="17" t="s">
        <v>83</v>
      </c>
    </row>
    <row r="150" spans="2:65" s="1" customFormat="1" ht="58.5">
      <c r="B150" s="32"/>
      <c r="D150" s="141" t="s">
        <v>135</v>
      </c>
      <c r="F150" s="145" t="s">
        <v>230</v>
      </c>
      <c r="I150" s="143"/>
      <c r="L150" s="32"/>
      <c r="M150" s="144"/>
      <c r="T150" s="52"/>
      <c r="AT150" s="17" t="s">
        <v>135</v>
      </c>
      <c r="AU150" s="17" t="s">
        <v>83</v>
      </c>
    </row>
    <row r="151" spans="2:65" s="1" customFormat="1" ht="24.2" customHeight="1">
      <c r="B151" s="127"/>
      <c r="C151" s="128" t="s">
        <v>9</v>
      </c>
      <c r="D151" s="128" t="s">
        <v>127</v>
      </c>
      <c r="E151" s="129" t="s">
        <v>231</v>
      </c>
      <c r="F151" s="130" t="s">
        <v>232</v>
      </c>
      <c r="G151" s="131" t="s">
        <v>209</v>
      </c>
      <c r="H151" s="132">
        <v>5.1050000000000004</v>
      </c>
      <c r="I151" s="133"/>
      <c r="J151" s="134">
        <f>ROUND(I151*H151,2)</f>
        <v>0</v>
      </c>
      <c r="K151" s="130" t="s">
        <v>131</v>
      </c>
      <c r="L151" s="32"/>
      <c r="M151" s="135" t="s">
        <v>3</v>
      </c>
      <c r="N151" s="136" t="s">
        <v>46</v>
      </c>
      <c r="P151" s="137">
        <f>O151*H151</f>
        <v>0</v>
      </c>
      <c r="Q151" s="137">
        <v>0</v>
      </c>
      <c r="R151" s="137">
        <f>Q151*H151</f>
        <v>0</v>
      </c>
      <c r="S151" s="137">
        <v>0</v>
      </c>
      <c r="T151" s="138">
        <f>S151*H151</f>
        <v>0</v>
      </c>
      <c r="AR151" s="139" t="s">
        <v>91</v>
      </c>
      <c r="AT151" s="139" t="s">
        <v>127</v>
      </c>
      <c r="AU151" s="139" t="s">
        <v>83</v>
      </c>
      <c r="AY151" s="17" t="s">
        <v>124</v>
      </c>
      <c r="BE151" s="140">
        <f>IF(N151="základní",J151,0)</f>
        <v>0</v>
      </c>
      <c r="BF151" s="140">
        <f>IF(N151="snížená",J151,0)</f>
        <v>0</v>
      </c>
      <c r="BG151" s="140">
        <f>IF(N151="zákl. přenesená",J151,0)</f>
        <v>0</v>
      </c>
      <c r="BH151" s="140">
        <f>IF(N151="sníž. přenesená",J151,0)</f>
        <v>0</v>
      </c>
      <c r="BI151" s="140">
        <f>IF(N151="nulová",J151,0)</f>
        <v>0</v>
      </c>
      <c r="BJ151" s="17" t="s">
        <v>81</v>
      </c>
      <c r="BK151" s="140">
        <f>ROUND(I151*H151,2)</f>
        <v>0</v>
      </c>
      <c r="BL151" s="17" t="s">
        <v>91</v>
      </c>
      <c r="BM151" s="139" t="s">
        <v>233</v>
      </c>
    </row>
    <row r="152" spans="2:65" s="1" customFormat="1" ht="19.5">
      <c r="B152" s="32"/>
      <c r="D152" s="141" t="s">
        <v>133</v>
      </c>
      <c r="F152" s="142" t="s">
        <v>234</v>
      </c>
      <c r="I152" s="143"/>
      <c r="L152" s="32"/>
      <c r="M152" s="144"/>
      <c r="T152" s="52"/>
      <c r="AT152" s="17" t="s">
        <v>133</v>
      </c>
      <c r="AU152" s="17" t="s">
        <v>83</v>
      </c>
    </row>
    <row r="153" spans="2:65" s="1" customFormat="1" ht="39">
      <c r="B153" s="32"/>
      <c r="D153" s="141" t="s">
        <v>135</v>
      </c>
      <c r="F153" s="145" t="s">
        <v>235</v>
      </c>
      <c r="I153" s="143"/>
      <c r="L153" s="32"/>
      <c r="M153" s="144"/>
      <c r="T153" s="52"/>
      <c r="AT153" s="17" t="s">
        <v>135</v>
      </c>
      <c r="AU153" s="17" t="s">
        <v>83</v>
      </c>
    </row>
    <row r="154" spans="2:65" s="1" customFormat="1" ht="24.2" customHeight="1">
      <c r="B154" s="127"/>
      <c r="C154" s="128" t="s">
        <v>236</v>
      </c>
      <c r="D154" s="128" t="s">
        <v>127</v>
      </c>
      <c r="E154" s="129" t="s">
        <v>237</v>
      </c>
      <c r="F154" s="130" t="s">
        <v>238</v>
      </c>
      <c r="G154" s="131" t="s">
        <v>209</v>
      </c>
      <c r="H154" s="132">
        <v>29.091000000000001</v>
      </c>
      <c r="I154" s="133"/>
      <c r="J154" s="134">
        <f>ROUND(I154*H154,2)</f>
        <v>0</v>
      </c>
      <c r="K154" s="130" t="s">
        <v>131</v>
      </c>
      <c r="L154" s="32"/>
      <c r="M154" s="135" t="s">
        <v>3</v>
      </c>
      <c r="N154" s="136" t="s">
        <v>46</v>
      </c>
      <c r="P154" s="137">
        <f>O154*H154</f>
        <v>0</v>
      </c>
      <c r="Q154" s="137">
        <v>0</v>
      </c>
      <c r="R154" s="137">
        <f>Q154*H154</f>
        <v>0</v>
      </c>
      <c r="S154" s="137">
        <v>0</v>
      </c>
      <c r="T154" s="138">
        <f>S154*H154</f>
        <v>0</v>
      </c>
      <c r="AR154" s="139" t="s">
        <v>91</v>
      </c>
      <c r="AT154" s="139" t="s">
        <v>127</v>
      </c>
      <c r="AU154" s="139" t="s">
        <v>83</v>
      </c>
      <c r="AY154" s="17" t="s">
        <v>124</v>
      </c>
      <c r="BE154" s="140">
        <f>IF(N154="základní",J154,0)</f>
        <v>0</v>
      </c>
      <c r="BF154" s="140">
        <f>IF(N154="snížená",J154,0)</f>
        <v>0</v>
      </c>
      <c r="BG154" s="140">
        <f>IF(N154="zákl. přenesená",J154,0)</f>
        <v>0</v>
      </c>
      <c r="BH154" s="140">
        <f>IF(N154="sníž. přenesená",J154,0)</f>
        <v>0</v>
      </c>
      <c r="BI154" s="140">
        <f>IF(N154="nulová",J154,0)</f>
        <v>0</v>
      </c>
      <c r="BJ154" s="17" t="s">
        <v>81</v>
      </c>
      <c r="BK154" s="140">
        <f>ROUND(I154*H154,2)</f>
        <v>0</v>
      </c>
      <c r="BL154" s="17" t="s">
        <v>91</v>
      </c>
      <c r="BM154" s="139" t="s">
        <v>239</v>
      </c>
    </row>
    <row r="155" spans="2:65" s="1" customFormat="1" ht="19.5">
      <c r="B155" s="32"/>
      <c r="D155" s="141" t="s">
        <v>133</v>
      </c>
      <c r="F155" s="142" t="s">
        <v>240</v>
      </c>
      <c r="I155" s="143"/>
      <c r="L155" s="32"/>
      <c r="M155" s="144"/>
      <c r="T155" s="52"/>
      <c r="AT155" s="17" t="s">
        <v>133</v>
      </c>
      <c r="AU155" s="17" t="s">
        <v>83</v>
      </c>
    </row>
    <row r="156" spans="2:65" s="1" customFormat="1" ht="39">
      <c r="B156" s="32"/>
      <c r="D156" s="141" t="s">
        <v>135</v>
      </c>
      <c r="F156" s="145" t="s">
        <v>235</v>
      </c>
      <c r="I156" s="143"/>
      <c r="L156" s="32"/>
      <c r="M156" s="144"/>
      <c r="T156" s="52"/>
      <c r="AT156" s="17" t="s">
        <v>135</v>
      </c>
      <c r="AU156" s="17" t="s">
        <v>83</v>
      </c>
    </row>
    <row r="157" spans="2:65" s="12" customFormat="1">
      <c r="B157" s="146"/>
      <c r="D157" s="141" t="s">
        <v>137</v>
      </c>
      <c r="E157" s="147" t="s">
        <v>3</v>
      </c>
      <c r="F157" s="148" t="s">
        <v>241</v>
      </c>
      <c r="H157" s="149">
        <v>38.963999999999999</v>
      </c>
      <c r="I157" s="150"/>
      <c r="L157" s="146"/>
      <c r="M157" s="151"/>
      <c r="T157" s="152"/>
      <c r="AT157" s="147" t="s">
        <v>137</v>
      </c>
      <c r="AU157" s="147" t="s">
        <v>83</v>
      </c>
      <c r="AV157" s="12" t="s">
        <v>83</v>
      </c>
      <c r="AW157" s="12" t="s">
        <v>34</v>
      </c>
      <c r="AX157" s="12" t="s">
        <v>74</v>
      </c>
      <c r="AY157" s="147" t="s">
        <v>124</v>
      </c>
    </row>
    <row r="158" spans="2:65" s="12" customFormat="1">
      <c r="B158" s="146"/>
      <c r="D158" s="141" t="s">
        <v>137</v>
      </c>
      <c r="E158" s="147" t="s">
        <v>3</v>
      </c>
      <c r="F158" s="148" t="s">
        <v>242</v>
      </c>
      <c r="H158" s="149">
        <v>-5.1050000000000004</v>
      </c>
      <c r="I158" s="150"/>
      <c r="L158" s="146"/>
      <c r="M158" s="151"/>
      <c r="T158" s="152"/>
      <c r="AT158" s="147" t="s">
        <v>137</v>
      </c>
      <c r="AU158" s="147" t="s">
        <v>83</v>
      </c>
      <c r="AV158" s="12" t="s">
        <v>83</v>
      </c>
      <c r="AW158" s="12" t="s">
        <v>34</v>
      </c>
      <c r="AX158" s="12" t="s">
        <v>74</v>
      </c>
      <c r="AY158" s="147" t="s">
        <v>124</v>
      </c>
    </row>
    <row r="159" spans="2:65" s="12" customFormat="1">
      <c r="B159" s="146"/>
      <c r="D159" s="141" t="s">
        <v>137</v>
      </c>
      <c r="E159" s="147" t="s">
        <v>3</v>
      </c>
      <c r="F159" s="148" t="s">
        <v>243</v>
      </c>
      <c r="H159" s="149">
        <v>-4.7679999999999998</v>
      </c>
      <c r="I159" s="150"/>
      <c r="L159" s="146"/>
      <c r="M159" s="151"/>
      <c r="T159" s="152"/>
      <c r="AT159" s="147" t="s">
        <v>137</v>
      </c>
      <c r="AU159" s="147" t="s">
        <v>83</v>
      </c>
      <c r="AV159" s="12" t="s">
        <v>83</v>
      </c>
      <c r="AW159" s="12" t="s">
        <v>34</v>
      </c>
      <c r="AX159" s="12" t="s">
        <v>74</v>
      </c>
      <c r="AY159" s="147" t="s">
        <v>124</v>
      </c>
    </row>
    <row r="160" spans="2:65" s="14" customFormat="1">
      <c r="B160" s="159"/>
      <c r="D160" s="141" t="s">
        <v>137</v>
      </c>
      <c r="E160" s="160" t="s">
        <v>3</v>
      </c>
      <c r="F160" s="161" t="s">
        <v>146</v>
      </c>
      <c r="H160" s="162">
        <v>29.090999999999994</v>
      </c>
      <c r="I160" s="163"/>
      <c r="L160" s="159"/>
      <c r="M160" s="164"/>
      <c r="T160" s="165"/>
      <c r="AT160" s="160" t="s">
        <v>137</v>
      </c>
      <c r="AU160" s="160" t="s">
        <v>83</v>
      </c>
      <c r="AV160" s="14" t="s">
        <v>91</v>
      </c>
      <c r="AW160" s="14" t="s">
        <v>34</v>
      </c>
      <c r="AX160" s="14" t="s">
        <v>81</v>
      </c>
      <c r="AY160" s="160" t="s">
        <v>124</v>
      </c>
    </row>
    <row r="161" spans="2:65" s="11" customFormat="1" ht="25.9" customHeight="1">
      <c r="B161" s="115"/>
      <c r="D161" s="116" t="s">
        <v>73</v>
      </c>
      <c r="E161" s="117" t="s">
        <v>244</v>
      </c>
      <c r="F161" s="117" t="s">
        <v>245</v>
      </c>
      <c r="I161" s="118"/>
      <c r="J161" s="119">
        <f>BK161</f>
        <v>0</v>
      </c>
      <c r="L161" s="115"/>
      <c r="M161" s="120"/>
      <c r="P161" s="121">
        <f>P162+P193</f>
        <v>0</v>
      </c>
      <c r="R161" s="121">
        <f>R162+R193</f>
        <v>0</v>
      </c>
      <c r="T161" s="122">
        <f>T162+T193</f>
        <v>9.8731495000000002</v>
      </c>
      <c r="AR161" s="116" t="s">
        <v>83</v>
      </c>
      <c r="AT161" s="123" t="s">
        <v>73</v>
      </c>
      <c r="AU161" s="123" t="s">
        <v>74</v>
      </c>
      <c r="AY161" s="116" t="s">
        <v>124</v>
      </c>
      <c r="BK161" s="124">
        <f>BK162+BK193</f>
        <v>0</v>
      </c>
    </row>
    <row r="162" spans="2:65" s="11" customFormat="1" ht="22.9" customHeight="1">
      <c r="B162" s="115"/>
      <c r="D162" s="116" t="s">
        <v>73</v>
      </c>
      <c r="E162" s="125" t="s">
        <v>246</v>
      </c>
      <c r="F162" s="125" t="s">
        <v>247</v>
      </c>
      <c r="I162" s="118"/>
      <c r="J162" s="126">
        <f>BK162</f>
        <v>0</v>
      </c>
      <c r="L162" s="115"/>
      <c r="M162" s="120"/>
      <c r="P162" s="121">
        <f>SUM(P163:P192)</f>
        <v>0</v>
      </c>
      <c r="R162" s="121">
        <f>SUM(R163:R192)</f>
        <v>0</v>
      </c>
      <c r="T162" s="122">
        <f>SUM(T163:T192)</f>
        <v>4.7680899999999999</v>
      </c>
      <c r="AR162" s="116" t="s">
        <v>83</v>
      </c>
      <c r="AT162" s="123" t="s">
        <v>73</v>
      </c>
      <c r="AU162" s="123" t="s">
        <v>81</v>
      </c>
      <c r="AY162" s="116" t="s">
        <v>124</v>
      </c>
      <c r="BK162" s="124">
        <f>SUM(BK163:BK192)</f>
        <v>0</v>
      </c>
    </row>
    <row r="163" spans="2:65" s="1" customFormat="1" ht="14.45" customHeight="1">
      <c r="B163" s="127"/>
      <c r="C163" s="128" t="s">
        <v>248</v>
      </c>
      <c r="D163" s="128" t="s">
        <v>127</v>
      </c>
      <c r="E163" s="129" t="s">
        <v>249</v>
      </c>
      <c r="F163" s="130" t="s">
        <v>250</v>
      </c>
      <c r="G163" s="131" t="s">
        <v>185</v>
      </c>
      <c r="H163" s="132">
        <v>181.22</v>
      </c>
      <c r="I163" s="133"/>
      <c r="J163" s="134">
        <f>ROUND(I163*H163,2)</f>
        <v>0</v>
      </c>
      <c r="K163" s="130" t="s">
        <v>131</v>
      </c>
      <c r="L163" s="32"/>
      <c r="M163" s="135" t="s">
        <v>3</v>
      </c>
      <c r="N163" s="136" t="s">
        <v>46</v>
      </c>
      <c r="P163" s="137">
        <f>O163*H163</f>
        <v>0</v>
      </c>
      <c r="Q163" s="137">
        <v>0</v>
      </c>
      <c r="R163" s="137">
        <f>Q163*H163</f>
        <v>0</v>
      </c>
      <c r="S163" s="137">
        <v>1.4E-2</v>
      </c>
      <c r="T163" s="138">
        <f>S163*H163</f>
        <v>2.53708</v>
      </c>
      <c r="AR163" s="139" t="s">
        <v>236</v>
      </c>
      <c r="AT163" s="139" t="s">
        <v>127</v>
      </c>
      <c r="AU163" s="139" t="s">
        <v>83</v>
      </c>
      <c r="AY163" s="17" t="s">
        <v>124</v>
      </c>
      <c r="BE163" s="140">
        <f>IF(N163="základní",J163,0)</f>
        <v>0</v>
      </c>
      <c r="BF163" s="140">
        <f>IF(N163="snížená",J163,0)</f>
        <v>0</v>
      </c>
      <c r="BG163" s="140">
        <f>IF(N163="zákl. přenesená",J163,0)</f>
        <v>0</v>
      </c>
      <c r="BH163" s="140">
        <f>IF(N163="sníž. přenesená",J163,0)</f>
        <v>0</v>
      </c>
      <c r="BI163" s="140">
        <f>IF(N163="nulová",J163,0)</f>
        <v>0</v>
      </c>
      <c r="BJ163" s="17" t="s">
        <v>81</v>
      </c>
      <c r="BK163" s="140">
        <f>ROUND(I163*H163,2)</f>
        <v>0</v>
      </c>
      <c r="BL163" s="17" t="s">
        <v>236</v>
      </c>
      <c r="BM163" s="139" t="s">
        <v>251</v>
      </c>
    </row>
    <row r="164" spans="2:65" s="1" customFormat="1">
      <c r="B164" s="32"/>
      <c r="D164" s="141" t="s">
        <v>133</v>
      </c>
      <c r="F164" s="142" t="s">
        <v>252</v>
      </c>
      <c r="I164" s="143"/>
      <c r="L164" s="32"/>
      <c r="M164" s="144"/>
      <c r="T164" s="52"/>
      <c r="AT164" s="17" t="s">
        <v>133</v>
      </c>
      <c r="AU164" s="17" t="s">
        <v>83</v>
      </c>
    </row>
    <row r="165" spans="2:65" s="13" customFormat="1">
      <c r="B165" s="153"/>
      <c r="D165" s="141" t="s">
        <v>137</v>
      </c>
      <c r="E165" s="154" t="s">
        <v>3</v>
      </c>
      <c r="F165" s="155" t="s">
        <v>253</v>
      </c>
      <c r="H165" s="154" t="s">
        <v>3</v>
      </c>
      <c r="I165" s="156"/>
      <c r="L165" s="153"/>
      <c r="M165" s="157"/>
      <c r="T165" s="158"/>
      <c r="AT165" s="154" t="s">
        <v>137</v>
      </c>
      <c r="AU165" s="154" t="s">
        <v>83</v>
      </c>
      <c r="AV165" s="13" t="s">
        <v>81</v>
      </c>
      <c r="AW165" s="13" t="s">
        <v>34</v>
      </c>
      <c r="AX165" s="13" t="s">
        <v>74</v>
      </c>
      <c r="AY165" s="154" t="s">
        <v>124</v>
      </c>
    </row>
    <row r="166" spans="2:65" s="12" customFormat="1">
      <c r="B166" s="146"/>
      <c r="D166" s="141" t="s">
        <v>137</v>
      </c>
      <c r="E166" s="147" t="s">
        <v>3</v>
      </c>
      <c r="F166" s="148" t="s">
        <v>254</v>
      </c>
      <c r="H166" s="149">
        <v>110.52</v>
      </c>
      <c r="I166" s="150"/>
      <c r="L166" s="146"/>
      <c r="M166" s="151"/>
      <c r="T166" s="152"/>
      <c r="AT166" s="147" t="s">
        <v>137</v>
      </c>
      <c r="AU166" s="147" t="s">
        <v>83</v>
      </c>
      <c r="AV166" s="12" t="s">
        <v>83</v>
      </c>
      <c r="AW166" s="12" t="s">
        <v>34</v>
      </c>
      <c r="AX166" s="12" t="s">
        <v>74</v>
      </c>
      <c r="AY166" s="147" t="s">
        <v>124</v>
      </c>
    </row>
    <row r="167" spans="2:65" s="13" customFormat="1">
      <c r="B167" s="153"/>
      <c r="D167" s="141" t="s">
        <v>137</v>
      </c>
      <c r="E167" s="154" t="s">
        <v>3</v>
      </c>
      <c r="F167" s="155" t="s">
        <v>255</v>
      </c>
      <c r="H167" s="154" t="s">
        <v>3</v>
      </c>
      <c r="I167" s="156"/>
      <c r="L167" s="153"/>
      <c r="M167" s="157"/>
      <c r="T167" s="158"/>
      <c r="AT167" s="154" t="s">
        <v>137</v>
      </c>
      <c r="AU167" s="154" t="s">
        <v>83</v>
      </c>
      <c r="AV167" s="13" t="s">
        <v>81</v>
      </c>
      <c r="AW167" s="13" t="s">
        <v>34</v>
      </c>
      <c r="AX167" s="13" t="s">
        <v>74</v>
      </c>
      <c r="AY167" s="154" t="s">
        <v>124</v>
      </c>
    </row>
    <row r="168" spans="2:65" s="12" customFormat="1">
      <c r="B168" s="146"/>
      <c r="D168" s="141" t="s">
        <v>137</v>
      </c>
      <c r="E168" s="147" t="s">
        <v>3</v>
      </c>
      <c r="F168" s="148" t="s">
        <v>256</v>
      </c>
      <c r="H168" s="149">
        <v>18.3</v>
      </c>
      <c r="I168" s="150"/>
      <c r="L168" s="146"/>
      <c r="M168" s="151"/>
      <c r="T168" s="152"/>
      <c r="AT168" s="147" t="s">
        <v>137</v>
      </c>
      <c r="AU168" s="147" t="s">
        <v>83</v>
      </c>
      <c r="AV168" s="12" t="s">
        <v>83</v>
      </c>
      <c r="AW168" s="12" t="s">
        <v>34</v>
      </c>
      <c r="AX168" s="12" t="s">
        <v>74</v>
      </c>
      <c r="AY168" s="147" t="s">
        <v>124</v>
      </c>
    </row>
    <row r="169" spans="2:65" s="13" customFormat="1">
      <c r="B169" s="153"/>
      <c r="D169" s="141" t="s">
        <v>137</v>
      </c>
      <c r="E169" s="154" t="s">
        <v>3</v>
      </c>
      <c r="F169" s="155" t="s">
        <v>257</v>
      </c>
      <c r="H169" s="154" t="s">
        <v>3</v>
      </c>
      <c r="I169" s="156"/>
      <c r="L169" s="153"/>
      <c r="M169" s="157"/>
      <c r="T169" s="158"/>
      <c r="AT169" s="154" t="s">
        <v>137</v>
      </c>
      <c r="AU169" s="154" t="s">
        <v>83</v>
      </c>
      <c r="AV169" s="13" t="s">
        <v>81</v>
      </c>
      <c r="AW169" s="13" t="s">
        <v>34</v>
      </c>
      <c r="AX169" s="13" t="s">
        <v>74</v>
      </c>
      <c r="AY169" s="154" t="s">
        <v>124</v>
      </c>
    </row>
    <row r="170" spans="2:65" s="12" customFormat="1">
      <c r="B170" s="146"/>
      <c r="D170" s="141" t="s">
        <v>137</v>
      </c>
      <c r="E170" s="147" t="s">
        <v>3</v>
      </c>
      <c r="F170" s="148" t="s">
        <v>258</v>
      </c>
      <c r="H170" s="149">
        <v>11.4</v>
      </c>
      <c r="I170" s="150"/>
      <c r="L170" s="146"/>
      <c r="M170" s="151"/>
      <c r="T170" s="152"/>
      <c r="AT170" s="147" t="s">
        <v>137</v>
      </c>
      <c r="AU170" s="147" t="s">
        <v>83</v>
      </c>
      <c r="AV170" s="12" t="s">
        <v>83</v>
      </c>
      <c r="AW170" s="12" t="s">
        <v>34</v>
      </c>
      <c r="AX170" s="12" t="s">
        <v>74</v>
      </c>
      <c r="AY170" s="147" t="s">
        <v>124</v>
      </c>
    </row>
    <row r="171" spans="2:65" s="12" customFormat="1">
      <c r="B171" s="146"/>
      <c r="D171" s="141" t="s">
        <v>137</v>
      </c>
      <c r="E171" s="147" t="s">
        <v>3</v>
      </c>
      <c r="F171" s="148" t="s">
        <v>259</v>
      </c>
      <c r="H171" s="149">
        <v>8.8000000000000007</v>
      </c>
      <c r="I171" s="150"/>
      <c r="L171" s="146"/>
      <c r="M171" s="151"/>
      <c r="T171" s="152"/>
      <c r="AT171" s="147" t="s">
        <v>137</v>
      </c>
      <c r="AU171" s="147" t="s">
        <v>83</v>
      </c>
      <c r="AV171" s="12" t="s">
        <v>83</v>
      </c>
      <c r="AW171" s="12" t="s">
        <v>34</v>
      </c>
      <c r="AX171" s="12" t="s">
        <v>74</v>
      </c>
      <c r="AY171" s="147" t="s">
        <v>124</v>
      </c>
    </row>
    <row r="172" spans="2:65" s="13" customFormat="1">
      <c r="B172" s="153"/>
      <c r="D172" s="141" t="s">
        <v>137</v>
      </c>
      <c r="E172" s="154" t="s">
        <v>3</v>
      </c>
      <c r="F172" s="155" t="s">
        <v>260</v>
      </c>
      <c r="H172" s="154" t="s">
        <v>3</v>
      </c>
      <c r="I172" s="156"/>
      <c r="L172" s="153"/>
      <c r="M172" s="157"/>
      <c r="T172" s="158"/>
      <c r="AT172" s="154" t="s">
        <v>137</v>
      </c>
      <c r="AU172" s="154" t="s">
        <v>83</v>
      </c>
      <c r="AV172" s="13" t="s">
        <v>81</v>
      </c>
      <c r="AW172" s="13" t="s">
        <v>34</v>
      </c>
      <c r="AX172" s="13" t="s">
        <v>74</v>
      </c>
      <c r="AY172" s="154" t="s">
        <v>124</v>
      </c>
    </row>
    <row r="173" spans="2:65" s="12" customFormat="1">
      <c r="B173" s="146"/>
      <c r="D173" s="141" t="s">
        <v>137</v>
      </c>
      <c r="E173" s="147" t="s">
        <v>3</v>
      </c>
      <c r="F173" s="148" t="s">
        <v>261</v>
      </c>
      <c r="H173" s="149">
        <v>24.6</v>
      </c>
      <c r="I173" s="150"/>
      <c r="L173" s="146"/>
      <c r="M173" s="151"/>
      <c r="T173" s="152"/>
      <c r="AT173" s="147" t="s">
        <v>137</v>
      </c>
      <c r="AU173" s="147" t="s">
        <v>83</v>
      </c>
      <c r="AV173" s="12" t="s">
        <v>83</v>
      </c>
      <c r="AW173" s="12" t="s">
        <v>34</v>
      </c>
      <c r="AX173" s="12" t="s">
        <v>74</v>
      </c>
      <c r="AY173" s="147" t="s">
        <v>124</v>
      </c>
    </row>
    <row r="174" spans="2:65" s="13" customFormat="1">
      <c r="B174" s="153"/>
      <c r="D174" s="141" t="s">
        <v>137</v>
      </c>
      <c r="E174" s="154" t="s">
        <v>3</v>
      </c>
      <c r="F174" s="155" t="s">
        <v>262</v>
      </c>
      <c r="H174" s="154" t="s">
        <v>3</v>
      </c>
      <c r="I174" s="156"/>
      <c r="L174" s="153"/>
      <c r="M174" s="157"/>
      <c r="T174" s="158"/>
      <c r="AT174" s="154" t="s">
        <v>137</v>
      </c>
      <c r="AU174" s="154" t="s">
        <v>83</v>
      </c>
      <c r="AV174" s="13" t="s">
        <v>81</v>
      </c>
      <c r="AW174" s="13" t="s">
        <v>34</v>
      </c>
      <c r="AX174" s="13" t="s">
        <v>74</v>
      </c>
      <c r="AY174" s="154" t="s">
        <v>124</v>
      </c>
    </row>
    <row r="175" spans="2:65" s="12" customFormat="1">
      <c r="B175" s="146"/>
      <c r="D175" s="141" t="s">
        <v>137</v>
      </c>
      <c r="E175" s="147" t="s">
        <v>3</v>
      </c>
      <c r="F175" s="148" t="s">
        <v>263</v>
      </c>
      <c r="H175" s="149">
        <v>7.6</v>
      </c>
      <c r="I175" s="150"/>
      <c r="L175" s="146"/>
      <c r="M175" s="151"/>
      <c r="T175" s="152"/>
      <c r="AT175" s="147" t="s">
        <v>137</v>
      </c>
      <c r="AU175" s="147" t="s">
        <v>83</v>
      </c>
      <c r="AV175" s="12" t="s">
        <v>83</v>
      </c>
      <c r="AW175" s="12" t="s">
        <v>34</v>
      </c>
      <c r="AX175" s="12" t="s">
        <v>74</v>
      </c>
      <c r="AY175" s="147" t="s">
        <v>124</v>
      </c>
    </row>
    <row r="176" spans="2:65" s="14" customFormat="1">
      <c r="B176" s="159"/>
      <c r="D176" s="141" t="s">
        <v>137</v>
      </c>
      <c r="E176" s="160" t="s">
        <v>3</v>
      </c>
      <c r="F176" s="161" t="s">
        <v>146</v>
      </c>
      <c r="H176" s="162">
        <v>181.22</v>
      </c>
      <c r="I176" s="163"/>
      <c r="L176" s="159"/>
      <c r="M176" s="164"/>
      <c r="T176" s="165"/>
      <c r="AT176" s="160" t="s">
        <v>137</v>
      </c>
      <c r="AU176" s="160" t="s">
        <v>83</v>
      </c>
      <c r="AV176" s="14" t="s">
        <v>91</v>
      </c>
      <c r="AW176" s="14" t="s">
        <v>34</v>
      </c>
      <c r="AX176" s="14" t="s">
        <v>81</v>
      </c>
      <c r="AY176" s="160" t="s">
        <v>124</v>
      </c>
    </row>
    <row r="177" spans="2:65" s="1" customFormat="1" ht="14.45" customHeight="1">
      <c r="B177" s="127"/>
      <c r="C177" s="128" t="s">
        <v>264</v>
      </c>
      <c r="D177" s="128" t="s">
        <v>127</v>
      </c>
      <c r="E177" s="129" t="s">
        <v>265</v>
      </c>
      <c r="F177" s="130" t="s">
        <v>266</v>
      </c>
      <c r="G177" s="131" t="s">
        <v>185</v>
      </c>
      <c r="H177" s="132">
        <v>31.95</v>
      </c>
      <c r="I177" s="133"/>
      <c r="J177" s="134">
        <f>ROUND(I177*H177,2)</f>
        <v>0</v>
      </c>
      <c r="K177" s="130" t="s">
        <v>131</v>
      </c>
      <c r="L177" s="32"/>
      <c r="M177" s="135" t="s">
        <v>3</v>
      </c>
      <c r="N177" s="136" t="s">
        <v>46</v>
      </c>
      <c r="P177" s="137">
        <f>O177*H177</f>
        <v>0</v>
      </c>
      <c r="Q177" s="137">
        <v>0</v>
      </c>
      <c r="R177" s="137">
        <f>Q177*H177</f>
        <v>0</v>
      </c>
      <c r="S177" s="137">
        <v>2.4E-2</v>
      </c>
      <c r="T177" s="138">
        <f>S177*H177</f>
        <v>0.76680000000000004</v>
      </c>
      <c r="AR177" s="139" t="s">
        <v>236</v>
      </c>
      <c r="AT177" s="139" t="s">
        <v>127</v>
      </c>
      <c r="AU177" s="139" t="s">
        <v>83</v>
      </c>
      <c r="AY177" s="17" t="s">
        <v>124</v>
      </c>
      <c r="BE177" s="140">
        <f>IF(N177="základní",J177,0)</f>
        <v>0</v>
      </c>
      <c r="BF177" s="140">
        <f>IF(N177="snížená",J177,0)</f>
        <v>0</v>
      </c>
      <c r="BG177" s="140">
        <f>IF(N177="zákl. přenesená",J177,0)</f>
        <v>0</v>
      </c>
      <c r="BH177" s="140">
        <f>IF(N177="sníž. přenesená",J177,0)</f>
        <v>0</v>
      </c>
      <c r="BI177" s="140">
        <f>IF(N177="nulová",J177,0)</f>
        <v>0</v>
      </c>
      <c r="BJ177" s="17" t="s">
        <v>81</v>
      </c>
      <c r="BK177" s="140">
        <f>ROUND(I177*H177,2)</f>
        <v>0</v>
      </c>
      <c r="BL177" s="17" t="s">
        <v>236</v>
      </c>
      <c r="BM177" s="139" t="s">
        <v>267</v>
      </c>
    </row>
    <row r="178" spans="2:65" s="1" customFormat="1">
      <c r="B178" s="32"/>
      <c r="D178" s="141" t="s">
        <v>133</v>
      </c>
      <c r="F178" s="142" t="s">
        <v>268</v>
      </c>
      <c r="I178" s="143"/>
      <c r="L178" s="32"/>
      <c r="M178" s="144"/>
      <c r="T178" s="52"/>
      <c r="AT178" s="17" t="s">
        <v>133</v>
      </c>
      <c r="AU178" s="17" t="s">
        <v>83</v>
      </c>
    </row>
    <row r="179" spans="2:65" s="13" customFormat="1">
      <c r="B179" s="153"/>
      <c r="D179" s="141" t="s">
        <v>137</v>
      </c>
      <c r="E179" s="154" t="s">
        <v>3</v>
      </c>
      <c r="F179" s="155" t="s">
        <v>269</v>
      </c>
      <c r="H179" s="154" t="s">
        <v>3</v>
      </c>
      <c r="I179" s="156"/>
      <c r="L179" s="153"/>
      <c r="M179" s="157"/>
      <c r="T179" s="158"/>
      <c r="AT179" s="154" t="s">
        <v>137</v>
      </c>
      <c r="AU179" s="154" t="s">
        <v>83</v>
      </c>
      <c r="AV179" s="13" t="s">
        <v>81</v>
      </c>
      <c r="AW179" s="13" t="s">
        <v>34</v>
      </c>
      <c r="AX179" s="13" t="s">
        <v>74</v>
      </c>
      <c r="AY179" s="154" t="s">
        <v>124</v>
      </c>
    </row>
    <row r="180" spans="2:65" s="12" customFormat="1">
      <c r="B180" s="146"/>
      <c r="D180" s="141" t="s">
        <v>137</v>
      </c>
      <c r="E180" s="147" t="s">
        <v>3</v>
      </c>
      <c r="F180" s="148" t="s">
        <v>270</v>
      </c>
      <c r="H180" s="149">
        <v>13.65</v>
      </c>
      <c r="I180" s="150"/>
      <c r="L180" s="146"/>
      <c r="M180" s="151"/>
      <c r="T180" s="152"/>
      <c r="AT180" s="147" t="s">
        <v>137</v>
      </c>
      <c r="AU180" s="147" t="s">
        <v>83</v>
      </c>
      <c r="AV180" s="12" t="s">
        <v>83</v>
      </c>
      <c r="AW180" s="12" t="s">
        <v>34</v>
      </c>
      <c r="AX180" s="12" t="s">
        <v>74</v>
      </c>
      <c r="AY180" s="147" t="s">
        <v>124</v>
      </c>
    </row>
    <row r="181" spans="2:65" s="13" customFormat="1">
      <c r="B181" s="153"/>
      <c r="D181" s="141" t="s">
        <v>137</v>
      </c>
      <c r="E181" s="154" t="s">
        <v>3</v>
      </c>
      <c r="F181" s="155" t="s">
        <v>271</v>
      </c>
      <c r="H181" s="154" t="s">
        <v>3</v>
      </c>
      <c r="I181" s="156"/>
      <c r="L181" s="153"/>
      <c r="M181" s="157"/>
      <c r="T181" s="158"/>
      <c r="AT181" s="154" t="s">
        <v>137</v>
      </c>
      <c r="AU181" s="154" t="s">
        <v>83</v>
      </c>
      <c r="AV181" s="13" t="s">
        <v>81</v>
      </c>
      <c r="AW181" s="13" t="s">
        <v>34</v>
      </c>
      <c r="AX181" s="13" t="s">
        <v>74</v>
      </c>
      <c r="AY181" s="154" t="s">
        <v>124</v>
      </c>
    </row>
    <row r="182" spans="2:65" s="12" customFormat="1">
      <c r="B182" s="146"/>
      <c r="D182" s="141" t="s">
        <v>137</v>
      </c>
      <c r="E182" s="147" t="s">
        <v>3</v>
      </c>
      <c r="F182" s="148" t="s">
        <v>256</v>
      </c>
      <c r="H182" s="149">
        <v>18.3</v>
      </c>
      <c r="I182" s="150"/>
      <c r="L182" s="146"/>
      <c r="M182" s="151"/>
      <c r="T182" s="152"/>
      <c r="AT182" s="147" t="s">
        <v>137</v>
      </c>
      <c r="AU182" s="147" t="s">
        <v>83</v>
      </c>
      <c r="AV182" s="12" t="s">
        <v>83</v>
      </c>
      <c r="AW182" s="12" t="s">
        <v>34</v>
      </c>
      <c r="AX182" s="12" t="s">
        <v>74</v>
      </c>
      <c r="AY182" s="147" t="s">
        <v>124</v>
      </c>
    </row>
    <row r="183" spans="2:65" s="14" customFormat="1">
      <c r="B183" s="159"/>
      <c r="D183" s="141" t="s">
        <v>137</v>
      </c>
      <c r="E183" s="160" t="s">
        <v>3</v>
      </c>
      <c r="F183" s="161" t="s">
        <v>146</v>
      </c>
      <c r="H183" s="162">
        <v>31.95</v>
      </c>
      <c r="I183" s="163"/>
      <c r="L183" s="159"/>
      <c r="M183" s="164"/>
      <c r="T183" s="165"/>
      <c r="AT183" s="160" t="s">
        <v>137</v>
      </c>
      <c r="AU183" s="160" t="s">
        <v>83</v>
      </c>
      <c r="AV183" s="14" t="s">
        <v>91</v>
      </c>
      <c r="AW183" s="14" t="s">
        <v>34</v>
      </c>
      <c r="AX183" s="14" t="s">
        <v>81</v>
      </c>
      <c r="AY183" s="160" t="s">
        <v>124</v>
      </c>
    </row>
    <row r="184" spans="2:65" s="1" customFormat="1" ht="14.45" customHeight="1">
      <c r="B184" s="127"/>
      <c r="C184" s="128" t="s">
        <v>272</v>
      </c>
      <c r="D184" s="128" t="s">
        <v>127</v>
      </c>
      <c r="E184" s="129" t="s">
        <v>273</v>
      </c>
      <c r="F184" s="130" t="s">
        <v>274</v>
      </c>
      <c r="G184" s="131" t="s">
        <v>185</v>
      </c>
      <c r="H184" s="132">
        <v>28.2</v>
      </c>
      <c r="I184" s="133"/>
      <c r="J184" s="134">
        <f>ROUND(I184*H184,2)</f>
        <v>0</v>
      </c>
      <c r="K184" s="130" t="s">
        <v>131</v>
      </c>
      <c r="L184" s="32"/>
      <c r="M184" s="135" t="s">
        <v>3</v>
      </c>
      <c r="N184" s="136" t="s">
        <v>46</v>
      </c>
      <c r="P184" s="137">
        <f>O184*H184</f>
        <v>0</v>
      </c>
      <c r="Q184" s="137">
        <v>0</v>
      </c>
      <c r="R184" s="137">
        <f>Q184*H184</f>
        <v>0</v>
      </c>
      <c r="S184" s="137">
        <v>3.2000000000000001E-2</v>
      </c>
      <c r="T184" s="138">
        <f>S184*H184</f>
        <v>0.90239999999999998</v>
      </c>
      <c r="AR184" s="139" t="s">
        <v>236</v>
      </c>
      <c r="AT184" s="139" t="s">
        <v>127</v>
      </c>
      <c r="AU184" s="139" t="s">
        <v>83</v>
      </c>
      <c r="AY184" s="17" t="s">
        <v>124</v>
      </c>
      <c r="BE184" s="140">
        <f>IF(N184="základní",J184,0)</f>
        <v>0</v>
      </c>
      <c r="BF184" s="140">
        <f>IF(N184="snížená",J184,0)</f>
        <v>0</v>
      </c>
      <c r="BG184" s="140">
        <f>IF(N184="zákl. přenesená",J184,0)</f>
        <v>0</v>
      </c>
      <c r="BH184" s="140">
        <f>IF(N184="sníž. přenesená",J184,0)</f>
        <v>0</v>
      </c>
      <c r="BI184" s="140">
        <f>IF(N184="nulová",J184,0)</f>
        <v>0</v>
      </c>
      <c r="BJ184" s="17" t="s">
        <v>81</v>
      </c>
      <c r="BK184" s="140">
        <f>ROUND(I184*H184,2)</f>
        <v>0</v>
      </c>
      <c r="BL184" s="17" t="s">
        <v>236</v>
      </c>
      <c r="BM184" s="139" t="s">
        <v>275</v>
      </c>
    </row>
    <row r="185" spans="2:65" s="1" customFormat="1">
      <c r="B185" s="32"/>
      <c r="D185" s="141" t="s">
        <v>133</v>
      </c>
      <c r="F185" s="142" t="s">
        <v>276</v>
      </c>
      <c r="I185" s="143"/>
      <c r="L185" s="32"/>
      <c r="M185" s="144"/>
      <c r="T185" s="52"/>
      <c r="AT185" s="17" t="s">
        <v>133</v>
      </c>
      <c r="AU185" s="17" t="s">
        <v>83</v>
      </c>
    </row>
    <row r="186" spans="2:65" s="13" customFormat="1">
      <c r="B186" s="153"/>
      <c r="D186" s="141" t="s">
        <v>137</v>
      </c>
      <c r="E186" s="154" t="s">
        <v>3</v>
      </c>
      <c r="F186" s="155" t="s">
        <v>277</v>
      </c>
      <c r="H186" s="154" t="s">
        <v>3</v>
      </c>
      <c r="I186" s="156"/>
      <c r="L186" s="153"/>
      <c r="M186" s="157"/>
      <c r="T186" s="158"/>
      <c r="AT186" s="154" t="s">
        <v>137</v>
      </c>
      <c r="AU186" s="154" t="s">
        <v>83</v>
      </c>
      <c r="AV186" s="13" t="s">
        <v>81</v>
      </c>
      <c r="AW186" s="13" t="s">
        <v>34</v>
      </c>
      <c r="AX186" s="13" t="s">
        <v>74</v>
      </c>
      <c r="AY186" s="154" t="s">
        <v>124</v>
      </c>
    </row>
    <row r="187" spans="2:65" s="12" customFormat="1">
      <c r="B187" s="146"/>
      <c r="D187" s="141" t="s">
        <v>137</v>
      </c>
      <c r="E187" s="147" t="s">
        <v>3</v>
      </c>
      <c r="F187" s="148" t="s">
        <v>278</v>
      </c>
      <c r="H187" s="149">
        <v>24</v>
      </c>
      <c r="I187" s="150"/>
      <c r="L187" s="146"/>
      <c r="M187" s="151"/>
      <c r="T187" s="152"/>
      <c r="AT187" s="147" t="s">
        <v>137</v>
      </c>
      <c r="AU187" s="147" t="s">
        <v>83</v>
      </c>
      <c r="AV187" s="12" t="s">
        <v>83</v>
      </c>
      <c r="AW187" s="12" t="s">
        <v>34</v>
      </c>
      <c r="AX187" s="12" t="s">
        <v>74</v>
      </c>
      <c r="AY187" s="147" t="s">
        <v>124</v>
      </c>
    </row>
    <row r="188" spans="2:65" s="13" customFormat="1">
      <c r="B188" s="153"/>
      <c r="D188" s="141" t="s">
        <v>137</v>
      </c>
      <c r="E188" s="154" t="s">
        <v>3</v>
      </c>
      <c r="F188" s="155" t="s">
        <v>279</v>
      </c>
      <c r="H188" s="154" t="s">
        <v>3</v>
      </c>
      <c r="I188" s="156"/>
      <c r="L188" s="153"/>
      <c r="M188" s="157"/>
      <c r="T188" s="158"/>
      <c r="AT188" s="154" t="s">
        <v>137</v>
      </c>
      <c r="AU188" s="154" t="s">
        <v>83</v>
      </c>
      <c r="AV188" s="13" t="s">
        <v>81</v>
      </c>
      <c r="AW188" s="13" t="s">
        <v>34</v>
      </c>
      <c r="AX188" s="13" t="s">
        <v>74</v>
      </c>
      <c r="AY188" s="154" t="s">
        <v>124</v>
      </c>
    </row>
    <row r="189" spans="2:65" s="12" customFormat="1">
      <c r="B189" s="146"/>
      <c r="D189" s="141" t="s">
        <v>137</v>
      </c>
      <c r="E189" s="147" t="s">
        <v>3</v>
      </c>
      <c r="F189" s="148" t="s">
        <v>280</v>
      </c>
      <c r="H189" s="149">
        <v>4.2</v>
      </c>
      <c r="I189" s="150"/>
      <c r="L189" s="146"/>
      <c r="M189" s="151"/>
      <c r="T189" s="152"/>
      <c r="AT189" s="147" t="s">
        <v>137</v>
      </c>
      <c r="AU189" s="147" t="s">
        <v>83</v>
      </c>
      <c r="AV189" s="12" t="s">
        <v>83</v>
      </c>
      <c r="AW189" s="12" t="s">
        <v>34</v>
      </c>
      <c r="AX189" s="12" t="s">
        <v>74</v>
      </c>
      <c r="AY189" s="147" t="s">
        <v>124</v>
      </c>
    </row>
    <row r="190" spans="2:65" s="14" customFormat="1">
      <c r="B190" s="159"/>
      <c r="D190" s="141" t="s">
        <v>137</v>
      </c>
      <c r="E190" s="160" t="s">
        <v>3</v>
      </c>
      <c r="F190" s="161" t="s">
        <v>146</v>
      </c>
      <c r="H190" s="162">
        <v>28.2</v>
      </c>
      <c r="I190" s="163"/>
      <c r="L190" s="159"/>
      <c r="M190" s="164"/>
      <c r="T190" s="165"/>
      <c r="AT190" s="160" t="s">
        <v>137</v>
      </c>
      <c r="AU190" s="160" t="s">
        <v>83</v>
      </c>
      <c r="AV190" s="14" t="s">
        <v>91</v>
      </c>
      <c r="AW190" s="14" t="s">
        <v>34</v>
      </c>
      <c r="AX190" s="14" t="s">
        <v>81</v>
      </c>
      <c r="AY190" s="160" t="s">
        <v>124</v>
      </c>
    </row>
    <row r="191" spans="2:65" s="1" customFormat="1" ht="14.45" customHeight="1">
      <c r="B191" s="127"/>
      <c r="C191" s="128" t="s">
        <v>281</v>
      </c>
      <c r="D191" s="128" t="s">
        <v>127</v>
      </c>
      <c r="E191" s="129" t="s">
        <v>282</v>
      </c>
      <c r="F191" s="130" t="s">
        <v>283</v>
      </c>
      <c r="G191" s="131" t="s">
        <v>165</v>
      </c>
      <c r="H191" s="132">
        <v>112.36199999999999</v>
      </c>
      <c r="I191" s="133"/>
      <c r="J191" s="134">
        <f>ROUND(I191*H191,2)</f>
        <v>0</v>
      </c>
      <c r="K191" s="130" t="s">
        <v>131</v>
      </c>
      <c r="L191" s="32"/>
      <c r="M191" s="135" t="s">
        <v>3</v>
      </c>
      <c r="N191" s="136" t="s">
        <v>46</v>
      </c>
      <c r="P191" s="137">
        <f>O191*H191</f>
        <v>0</v>
      </c>
      <c r="Q191" s="137">
        <v>0</v>
      </c>
      <c r="R191" s="137">
        <f>Q191*H191</f>
        <v>0</v>
      </c>
      <c r="S191" s="137">
        <v>5.0000000000000001E-3</v>
      </c>
      <c r="T191" s="138">
        <f>S191*H191</f>
        <v>0.56181000000000003</v>
      </c>
      <c r="AR191" s="139" t="s">
        <v>236</v>
      </c>
      <c r="AT191" s="139" t="s">
        <v>127</v>
      </c>
      <c r="AU191" s="139" t="s">
        <v>83</v>
      </c>
      <c r="AY191" s="17" t="s">
        <v>124</v>
      </c>
      <c r="BE191" s="140">
        <f>IF(N191="základní",J191,0)</f>
        <v>0</v>
      </c>
      <c r="BF191" s="140">
        <f>IF(N191="snížená",J191,0)</f>
        <v>0</v>
      </c>
      <c r="BG191" s="140">
        <f>IF(N191="zákl. přenesená",J191,0)</f>
        <v>0</v>
      </c>
      <c r="BH191" s="140">
        <f>IF(N191="sníž. přenesená",J191,0)</f>
        <v>0</v>
      </c>
      <c r="BI191" s="140">
        <f>IF(N191="nulová",J191,0)</f>
        <v>0</v>
      </c>
      <c r="BJ191" s="17" t="s">
        <v>81</v>
      </c>
      <c r="BK191" s="140">
        <f>ROUND(I191*H191,2)</f>
        <v>0</v>
      </c>
      <c r="BL191" s="17" t="s">
        <v>236</v>
      </c>
      <c r="BM191" s="139" t="s">
        <v>284</v>
      </c>
    </row>
    <row r="192" spans="2:65" s="1" customFormat="1" ht="19.5">
      <c r="B192" s="32"/>
      <c r="D192" s="141" t="s">
        <v>133</v>
      </c>
      <c r="F192" s="142" t="s">
        <v>285</v>
      </c>
      <c r="I192" s="143"/>
      <c r="L192" s="32"/>
      <c r="M192" s="144"/>
      <c r="T192" s="52"/>
      <c r="AT192" s="17" t="s">
        <v>133</v>
      </c>
      <c r="AU192" s="17" t="s">
        <v>83</v>
      </c>
    </row>
    <row r="193" spans="2:65" s="11" customFormat="1" ht="22.9" customHeight="1">
      <c r="B193" s="115"/>
      <c r="D193" s="116" t="s">
        <v>73</v>
      </c>
      <c r="E193" s="125" t="s">
        <v>286</v>
      </c>
      <c r="F193" s="125" t="s">
        <v>287</v>
      </c>
      <c r="I193" s="118"/>
      <c r="J193" s="126">
        <f>BK193</f>
        <v>0</v>
      </c>
      <c r="L193" s="115"/>
      <c r="M193" s="120"/>
      <c r="P193" s="121">
        <f>SUM(P194:P202)</f>
        <v>0</v>
      </c>
      <c r="R193" s="121">
        <f>SUM(R194:R202)</f>
        <v>0</v>
      </c>
      <c r="T193" s="122">
        <f>SUM(T194:T202)</f>
        <v>5.1050594999999994</v>
      </c>
      <c r="AR193" s="116" t="s">
        <v>83</v>
      </c>
      <c r="AT193" s="123" t="s">
        <v>73</v>
      </c>
      <c r="AU193" s="123" t="s">
        <v>81</v>
      </c>
      <c r="AY193" s="116" t="s">
        <v>124</v>
      </c>
      <c r="BK193" s="124">
        <f>SUM(BK194:BK202)</f>
        <v>0</v>
      </c>
    </row>
    <row r="194" spans="2:65" s="1" customFormat="1" ht="14.45" customHeight="1">
      <c r="B194" s="127"/>
      <c r="C194" s="128" t="s">
        <v>8</v>
      </c>
      <c r="D194" s="128" t="s">
        <v>127</v>
      </c>
      <c r="E194" s="129" t="s">
        <v>288</v>
      </c>
      <c r="F194" s="130" t="s">
        <v>289</v>
      </c>
      <c r="G194" s="131" t="s">
        <v>165</v>
      </c>
      <c r="H194" s="132">
        <v>112.36199999999999</v>
      </c>
      <c r="I194" s="133"/>
      <c r="J194" s="134">
        <f>ROUND(I194*H194,2)</f>
        <v>0</v>
      </c>
      <c r="K194" s="130" t="s">
        <v>131</v>
      </c>
      <c r="L194" s="32"/>
      <c r="M194" s="135" t="s">
        <v>3</v>
      </c>
      <c r="N194" s="136" t="s">
        <v>46</v>
      </c>
      <c r="P194" s="137">
        <f>O194*H194</f>
        <v>0</v>
      </c>
      <c r="Q194" s="137">
        <v>0</v>
      </c>
      <c r="R194" s="137">
        <f>Q194*H194</f>
        <v>0</v>
      </c>
      <c r="S194" s="137">
        <v>4.4499999999999998E-2</v>
      </c>
      <c r="T194" s="138">
        <f>S194*H194</f>
        <v>5.0001089999999992</v>
      </c>
      <c r="AR194" s="139" t="s">
        <v>236</v>
      </c>
      <c r="AT194" s="139" t="s">
        <v>127</v>
      </c>
      <c r="AU194" s="139" t="s">
        <v>83</v>
      </c>
      <c r="AY194" s="17" t="s">
        <v>124</v>
      </c>
      <c r="BE194" s="140">
        <f>IF(N194="základní",J194,0)</f>
        <v>0</v>
      </c>
      <c r="BF194" s="140">
        <f>IF(N194="snížená",J194,0)</f>
        <v>0</v>
      </c>
      <c r="BG194" s="140">
        <f>IF(N194="zákl. přenesená",J194,0)</f>
        <v>0</v>
      </c>
      <c r="BH194" s="140">
        <f>IF(N194="sníž. přenesená",J194,0)</f>
        <v>0</v>
      </c>
      <c r="BI194" s="140">
        <f>IF(N194="nulová",J194,0)</f>
        <v>0</v>
      </c>
      <c r="BJ194" s="17" t="s">
        <v>81</v>
      </c>
      <c r="BK194" s="140">
        <f>ROUND(I194*H194,2)</f>
        <v>0</v>
      </c>
      <c r="BL194" s="17" t="s">
        <v>236</v>
      </c>
      <c r="BM194" s="139" t="s">
        <v>290</v>
      </c>
    </row>
    <row r="195" spans="2:65" s="1" customFormat="1">
      <c r="B195" s="32"/>
      <c r="D195" s="141" t="s">
        <v>133</v>
      </c>
      <c r="F195" s="142" t="s">
        <v>291</v>
      </c>
      <c r="I195" s="143"/>
      <c r="L195" s="32"/>
      <c r="M195" s="144"/>
      <c r="T195" s="52"/>
      <c r="AT195" s="17" t="s">
        <v>133</v>
      </c>
      <c r="AU195" s="17" t="s">
        <v>83</v>
      </c>
    </row>
    <row r="196" spans="2:65" s="12" customFormat="1">
      <c r="B196" s="146"/>
      <c r="D196" s="141" t="s">
        <v>137</v>
      </c>
      <c r="E196" s="147" t="s">
        <v>3</v>
      </c>
      <c r="F196" s="148" t="s">
        <v>292</v>
      </c>
      <c r="H196" s="149">
        <v>112.36199999999999</v>
      </c>
      <c r="I196" s="150"/>
      <c r="L196" s="146"/>
      <c r="M196" s="151"/>
      <c r="T196" s="152"/>
      <c r="AT196" s="147" t="s">
        <v>137</v>
      </c>
      <c r="AU196" s="147" t="s">
        <v>83</v>
      </c>
      <c r="AV196" s="12" t="s">
        <v>83</v>
      </c>
      <c r="AW196" s="12" t="s">
        <v>34</v>
      </c>
      <c r="AX196" s="12" t="s">
        <v>81</v>
      </c>
      <c r="AY196" s="147" t="s">
        <v>124</v>
      </c>
    </row>
    <row r="197" spans="2:65" s="1" customFormat="1" ht="14.45" customHeight="1">
      <c r="B197" s="127"/>
      <c r="C197" s="128" t="s">
        <v>293</v>
      </c>
      <c r="D197" s="128" t="s">
        <v>127</v>
      </c>
      <c r="E197" s="129" t="s">
        <v>294</v>
      </c>
      <c r="F197" s="130" t="s">
        <v>295</v>
      </c>
      <c r="G197" s="131" t="s">
        <v>165</v>
      </c>
      <c r="H197" s="132">
        <v>112.36199999999999</v>
      </c>
      <c r="I197" s="133"/>
      <c r="J197" s="134">
        <f>ROUND(I197*H197,2)</f>
        <v>0</v>
      </c>
      <c r="K197" s="130" t="s">
        <v>131</v>
      </c>
      <c r="L197" s="32"/>
      <c r="M197" s="135" t="s">
        <v>3</v>
      </c>
      <c r="N197" s="136" t="s">
        <v>46</v>
      </c>
      <c r="P197" s="137">
        <f>O197*H197</f>
        <v>0</v>
      </c>
      <c r="Q197" s="137">
        <v>0</v>
      </c>
      <c r="R197" s="137">
        <f>Q197*H197</f>
        <v>0</v>
      </c>
      <c r="S197" s="137">
        <v>0</v>
      </c>
      <c r="T197" s="138">
        <f>S197*H197</f>
        <v>0</v>
      </c>
      <c r="AR197" s="139" t="s">
        <v>236</v>
      </c>
      <c r="AT197" s="139" t="s">
        <v>127</v>
      </c>
      <c r="AU197" s="139" t="s">
        <v>83</v>
      </c>
      <c r="AY197" s="17" t="s">
        <v>124</v>
      </c>
      <c r="BE197" s="140">
        <f>IF(N197="základní",J197,0)</f>
        <v>0</v>
      </c>
      <c r="BF197" s="140">
        <f>IF(N197="snížená",J197,0)</f>
        <v>0</v>
      </c>
      <c r="BG197" s="140">
        <f>IF(N197="zákl. přenesená",J197,0)</f>
        <v>0</v>
      </c>
      <c r="BH197" s="140">
        <f>IF(N197="sníž. přenesená",J197,0)</f>
        <v>0</v>
      </c>
      <c r="BI197" s="140">
        <f>IF(N197="nulová",J197,0)</f>
        <v>0</v>
      </c>
      <c r="BJ197" s="17" t="s">
        <v>81</v>
      </c>
      <c r="BK197" s="140">
        <f>ROUND(I197*H197,2)</f>
        <v>0</v>
      </c>
      <c r="BL197" s="17" t="s">
        <v>236</v>
      </c>
      <c r="BM197" s="139" t="s">
        <v>296</v>
      </c>
    </row>
    <row r="198" spans="2:65" s="1" customFormat="1">
      <c r="B198" s="32"/>
      <c r="D198" s="141" t="s">
        <v>133</v>
      </c>
      <c r="F198" s="142" t="s">
        <v>297</v>
      </c>
      <c r="I198" s="143"/>
      <c r="L198" s="32"/>
      <c r="M198" s="144"/>
      <c r="T198" s="52"/>
      <c r="AT198" s="17" t="s">
        <v>133</v>
      </c>
      <c r="AU198" s="17" t="s">
        <v>83</v>
      </c>
    </row>
    <row r="199" spans="2:65" s="1" customFormat="1" ht="14.45" customHeight="1">
      <c r="B199" s="127"/>
      <c r="C199" s="128" t="s">
        <v>298</v>
      </c>
      <c r="D199" s="128" t="s">
        <v>127</v>
      </c>
      <c r="E199" s="129" t="s">
        <v>299</v>
      </c>
      <c r="F199" s="130" t="s">
        <v>300</v>
      </c>
      <c r="G199" s="131" t="s">
        <v>185</v>
      </c>
      <c r="H199" s="132">
        <v>9.15</v>
      </c>
      <c r="I199" s="133"/>
      <c r="J199" s="134">
        <f>ROUND(I199*H199,2)</f>
        <v>0</v>
      </c>
      <c r="K199" s="130" t="s">
        <v>131</v>
      </c>
      <c r="L199" s="32"/>
      <c r="M199" s="135" t="s">
        <v>3</v>
      </c>
      <c r="N199" s="136" t="s">
        <v>46</v>
      </c>
      <c r="P199" s="137">
        <f>O199*H199</f>
        <v>0</v>
      </c>
      <c r="Q199" s="137">
        <v>0</v>
      </c>
      <c r="R199" s="137">
        <f>Q199*H199</f>
        <v>0</v>
      </c>
      <c r="S199" s="137">
        <v>1.1469999999999999E-2</v>
      </c>
      <c r="T199" s="138">
        <f>S199*H199</f>
        <v>0.1049505</v>
      </c>
      <c r="AR199" s="139" t="s">
        <v>236</v>
      </c>
      <c r="AT199" s="139" t="s">
        <v>127</v>
      </c>
      <c r="AU199" s="139" t="s">
        <v>83</v>
      </c>
      <c r="AY199" s="17" t="s">
        <v>124</v>
      </c>
      <c r="BE199" s="140">
        <f>IF(N199="základní",J199,0)</f>
        <v>0</v>
      </c>
      <c r="BF199" s="140">
        <f>IF(N199="snížená",J199,0)</f>
        <v>0</v>
      </c>
      <c r="BG199" s="140">
        <f>IF(N199="zákl. přenesená",J199,0)</f>
        <v>0</v>
      </c>
      <c r="BH199" s="140">
        <f>IF(N199="sníž. přenesená",J199,0)</f>
        <v>0</v>
      </c>
      <c r="BI199" s="140">
        <f>IF(N199="nulová",J199,0)</f>
        <v>0</v>
      </c>
      <c r="BJ199" s="17" t="s">
        <v>81</v>
      </c>
      <c r="BK199" s="140">
        <f>ROUND(I199*H199,2)</f>
        <v>0</v>
      </c>
      <c r="BL199" s="17" t="s">
        <v>236</v>
      </c>
      <c r="BM199" s="139" t="s">
        <v>301</v>
      </c>
    </row>
    <row r="200" spans="2:65" s="1" customFormat="1">
      <c r="B200" s="32"/>
      <c r="D200" s="141" t="s">
        <v>133</v>
      </c>
      <c r="F200" s="142" t="s">
        <v>302</v>
      </c>
      <c r="I200" s="143"/>
      <c r="L200" s="32"/>
      <c r="M200" s="144"/>
      <c r="T200" s="52"/>
      <c r="AT200" s="17" t="s">
        <v>133</v>
      </c>
      <c r="AU200" s="17" t="s">
        <v>83</v>
      </c>
    </row>
    <row r="201" spans="2:65" s="1" customFormat="1" ht="14.45" customHeight="1">
      <c r="B201" s="127"/>
      <c r="C201" s="128" t="s">
        <v>303</v>
      </c>
      <c r="D201" s="128" t="s">
        <v>127</v>
      </c>
      <c r="E201" s="129" t="s">
        <v>304</v>
      </c>
      <c r="F201" s="130" t="s">
        <v>305</v>
      </c>
      <c r="G201" s="131" t="s">
        <v>185</v>
      </c>
      <c r="H201" s="132">
        <v>9.15</v>
      </c>
      <c r="I201" s="133"/>
      <c r="J201" s="134">
        <f>ROUND(I201*H201,2)</f>
        <v>0</v>
      </c>
      <c r="K201" s="130" t="s">
        <v>131</v>
      </c>
      <c r="L201" s="32"/>
      <c r="M201" s="135" t="s">
        <v>3</v>
      </c>
      <c r="N201" s="136" t="s">
        <v>46</v>
      </c>
      <c r="P201" s="137">
        <f>O201*H201</f>
        <v>0</v>
      </c>
      <c r="Q201" s="137">
        <v>0</v>
      </c>
      <c r="R201" s="137">
        <f>Q201*H201</f>
        <v>0</v>
      </c>
      <c r="S201" s="137">
        <v>0</v>
      </c>
      <c r="T201" s="138">
        <f>S201*H201</f>
        <v>0</v>
      </c>
      <c r="AR201" s="139" t="s">
        <v>236</v>
      </c>
      <c r="AT201" s="139" t="s">
        <v>127</v>
      </c>
      <c r="AU201" s="139" t="s">
        <v>83</v>
      </c>
      <c r="AY201" s="17" t="s">
        <v>124</v>
      </c>
      <c r="BE201" s="140">
        <f>IF(N201="základní",J201,0)</f>
        <v>0</v>
      </c>
      <c r="BF201" s="140">
        <f>IF(N201="snížená",J201,0)</f>
        <v>0</v>
      </c>
      <c r="BG201" s="140">
        <f>IF(N201="zákl. přenesená",J201,0)</f>
        <v>0</v>
      </c>
      <c r="BH201" s="140">
        <f>IF(N201="sníž. přenesená",J201,0)</f>
        <v>0</v>
      </c>
      <c r="BI201" s="140">
        <f>IF(N201="nulová",J201,0)</f>
        <v>0</v>
      </c>
      <c r="BJ201" s="17" t="s">
        <v>81</v>
      </c>
      <c r="BK201" s="140">
        <f>ROUND(I201*H201,2)</f>
        <v>0</v>
      </c>
      <c r="BL201" s="17" t="s">
        <v>236</v>
      </c>
      <c r="BM201" s="139" t="s">
        <v>306</v>
      </c>
    </row>
    <row r="202" spans="2:65" s="1" customFormat="1">
      <c r="B202" s="32"/>
      <c r="D202" s="141" t="s">
        <v>133</v>
      </c>
      <c r="F202" s="142" t="s">
        <v>297</v>
      </c>
      <c r="I202" s="143"/>
      <c r="L202" s="32"/>
      <c r="M202" s="166"/>
      <c r="N202" s="167"/>
      <c r="O202" s="167"/>
      <c r="P202" s="167"/>
      <c r="Q202" s="167"/>
      <c r="R202" s="167"/>
      <c r="S202" s="167"/>
      <c r="T202" s="168"/>
      <c r="AT202" s="17" t="s">
        <v>133</v>
      </c>
      <c r="AU202" s="17" t="s">
        <v>83</v>
      </c>
    </row>
    <row r="203" spans="2:65" s="1" customFormat="1" ht="6.95" customHeight="1">
      <c r="B203" s="41"/>
      <c r="C203" s="42"/>
      <c r="D203" s="42"/>
      <c r="E203" s="42"/>
      <c r="F203" s="42"/>
      <c r="G203" s="42"/>
      <c r="H203" s="42"/>
      <c r="I203" s="42"/>
      <c r="J203" s="42"/>
      <c r="K203" s="42"/>
      <c r="L203" s="32"/>
    </row>
  </sheetData>
  <autoFilter ref="C84:K202" xr:uid="{00000000-0009-0000-0000-000001000000}"/>
  <mergeCells count="9">
    <mergeCell ref="E50:H50"/>
    <mergeCell ref="E75:H75"/>
    <mergeCell ref="E77:H77"/>
    <mergeCell ref="L2:V2"/>
    <mergeCell ref="E7:H7"/>
    <mergeCell ref="E9:H9"/>
    <mergeCell ref="E18:H18"/>
    <mergeCell ref="E27:H27"/>
    <mergeCell ref="E48:H48"/>
  </mergeCells>
  <pageMargins left="0.39374999999999999" right="0.39374999999999999" top="0.39374999999999999" bottom="0.39374999999999999" header="0" footer="0"/>
  <pageSetup paperSize="9" scale="84" fitToHeight="100" orientation="landscape" blackAndWhite="1"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599"/>
  <sheetViews>
    <sheetView showGridLines="0" topLeftCell="A7" workbookViewId="0">
      <selection activeCell="H21" sqref="H21"/>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12" t="s">
        <v>6</v>
      </c>
      <c r="M2" s="313"/>
      <c r="N2" s="313"/>
      <c r="O2" s="313"/>
      <c r="P2" s="313"/>
      <c r="Q2" s="313"/>
      <c r="R2" s="313"/>
      <c r="S2" s="313"/>
      <c r="T2" s="313"/>
      <c r="U2" s="313"/>
      <c r="V2" s="313"/>
      <c r="AT2" s="17" t="s">
        <v>85</v>
      </c>
    </row>
    <row r="3" spans="2:46" ht="6.95" customHeight="1">
      <c r="B3" s="18"/>
      <c r="C3" s="19"/>
      <c r="D3" s="19"/>
      <c r="E3" s="19"/>
      <c r="F3" s="19"/>
      <c r="G3" s="19"/>
      <c r="H3" s="19"/>
      <c r="I3" s="19"/>
      <c r="J3" s="19"/>
      <c r="K3" s="19"/>
      <c r="L3" s="20"/>
      <c r="AT3" s="17" t="s">
        <v>83</v>
      </c>
    </row>
    <row r="4" spans="2:46" ht="24.95" customHeight="1">
      <c r="B4" s="20"/>
      <c r="D4" s="21" t="s">
        <v>97</v>
      </c>
      <c r="L4" s="20"/>
      <c r="M4" s="84" t="s">
        <v>11</v>
      </c>
      <c r="AT4" s="17" t="s">
        <v>4</v>
      </c>
    </row>
    <row r="5" spans="2:46" ht="6.95" customHeight="1">
      <c r="B5" s="20"/>
      <c r="L5" s="20"/>
    </row>
    <row r="6" spans="2:46" ht="12" customHeight="1">
      <c r="B6" s="20"/>
      <c r="D6" s="27" t="s">
        <v>17</v>
      </c>
      <c r="L6" s="20"/>
    </row>
    <row r="7" spans="2:46" ht="16.5" customHeight="1">
      <c r="B7" s="20"/>
      <c r="E7" s="351" t="str">
        <f>'Rekapitulace stavby'!K6</f>
        <v>Technické a hospodářské centrum obce Bílence</v>
      </c>
      <c r="F7" s="352"/>
      <c r="G7" s="352"/>
      <c r="H7" s="352"/>
      <c r="L7" s="20"/>
    </row>
    <row r="8" spans="2:46" s="1" customFormat="1" ht="12" customHeight="1">
      <c r="B8" s="32"/>
      <c r="D8" s="27" t="s">
        <v>98</v>
      </c>
      <c r="L8" s="32"/>
    </row>
    <row r="9" spans="2:46" s="1" customFormat="1" ht="16.5" customHeight="1">
      <c r="B9" s="32"/>
      <c r="E9" s="341" t="s">
        <v>307</v>
      </c>
      <c r="F9" s="350"/>
      <c r="G9" s="350"/>
      <c r="H9" s="350"/>
      <c r="L9" s="32"/>
    </row>
    <row r="10" spans="2:46" s="1" customFormat="1">
      <c r="B10" s="32"/>
      <c r="L10" s="32"/>
    </row>
    <row r="11" spans="2:46" s="1" customFormat="1" ht="12" customHeight="1">
      <c r="B11" s="32"/>
      <c r="D11" s="27" t="s">
        <v>19</v>
      </c>
      <c r="F11" s="25" t="s">
        <v>3</v>
      </c>
      <c r="I11" s="27" t="s">
        <v>20</v>
      </c>
      <c r="J11" s="25" t="s">
        <v>3</v>
      </c>
      <c r="L11" s="32"/>
    </row>
    <row r="12" spans="2:46" s="1" customFormat="1" ht="12" customHeight="1">
      <c r="B12" s="32"/>
      <c r="D12" s="27" t="s">
        <v>21</v>
      </c>
      <c r="F12" s="25" t="s">
        <v>22</v>
      </c>
      <c r="I12" s="27" t="s">
        <v>23</v>
      </c>
      <c r="J12" s="49"/>
      <c r="L12" s="32"/>
    </row>
    <row r="13" spans="2:46" s="1" customFormat="1" ht="10.9" customHeight="1">
      <c r="B13" s="32"/>
      <c r="L13" s="32"/>
    </row>
    <row r="14" spans="2:46" s="1" customFormat="1" ht="12" customHeight="1">
      <c r="B14" s="32"/>
      <c r="D14" s="27" t="s">
        <v>25</v>
      </c>
      <c r="F14" s="1" t="s">
        <v>1699</v>
      </c>
      <c r="I14" s="27" t="s">
        <v>26</v>
      </c>
      <c r="J14" s="25" t="str">
        <f>IF('Rekapitulace stavby'!AN10="","",'Rekapitulace stavby'!AN10)</f>
        <v/>
      </c>
      <c r="L14" s="32"/>
    </row>
    <row r="15" spans="2:46" s="1" customFormat="1" ht="18" customHeight="1">
      <c r="B15" s="32"/>
      <c r="E15" s="25" t="str">
        <f>IF('Rekapitulace stavby'!E11="","",'Rekapitulace stavby'!E11)</f>
        <v xml:space="preserve"> </v>
      </c>
      <c r="I15" s="27" t="s">
        <v>28</v>
      </c>
      <c r="J15" s="25" t="str">
        <f>IF('Rekapitulace stavby'!AN11="","",'Rekapitulace stavby'!AN11)</f>
        <v/>
      </c>
      <c r="L15" s="32"/>
    </row>
    <row r="16" spans="2:46" s="1" customFormat="1" ht="6.95" customHeight="1">
      <c r="B16" s="32"/>
      <c r="L16" s="32"/>
    </row>
    <row r="17" spans="2:12" s="1" customFormat="1" ht="12" customHeight="1">
      <c r="B17" s="32"/>
      <c r="D17" s="27" t="s">
        <v>1708</v>
      </c>
      <c r="I17" s="27" t="s">
        <v>26</v>
      </c>
      <c r="J17" s="28" t="str">
        <f>'Rekapitulace stavby'!AN13</f>
        <v>Vyplň údaj</v>
      </c>
      <c r="L17" s="32"/>
    </row>
    <row r="18" spans="2:12" s="1" customFormat="1" ht="18" customHeight="1">
      <c r="B18" s="32"/>
      <c r="E18" s="353" t="str">
        <f>'Rekapitulace stavby'!E14</f>
        <v>Vyplň údaj</v>
      </c>
      <c r="F18" s="324"/>
      <c r="G18" s="324"/>
      <c r="H18" s="324"/>
      <c r="I18" s="27" t="s">
        <v>28</v>
      </c>
      <c r="J18" s="28" t="str">
        <f>'Rekapitulace stavby'!AN14</f>
        <v>Vyplň údaj</v>
      </c>
      <c r="L18" s="32"/>
    </row>
    <row r="19" spans="2:12" s="1" customFormat="1" ht="6.95" customHeight="1">
      <c r="B19" s="32"/>
      <c r="L19" s="32"/>
    </row>
    <row r="20" spans="2:12" s="1" customFormat="1" ht="12" customHeight="1">
      <c r="B20" s="32"/>
      <c r="D20" s="27" t="s">
        <v>31</v>
      </c>
      <c r="I20" s="27"/>
      <c r="J20" s="25"/>
      <c r="L20" s="32"/>
    </row>
    <row r="21" spans="2:12" s="1" customFormat="1" ht="18" customHeight="1">
      <c r="B21" s="32"/>
      <c r="E21" s="25" t="s">
        <v>33</v>
      </c>
      <c r="I21" s="27"/>
      <c r="J21" s="25"/>
      <c r="L21" s="32"/>
    </row>
    <row r="22" spans="2:12" s="1" customFormat="1" ht="6.95" customHeight="1">
      <c r="B22" s="32"/>
      <c r="L22" s="32"/>
    </row>
    <row r="23" spans="2:12" s="1" customFormat="1" ht="12" customHeight="1">
      <c r="B23" s="32"/>
      <c r="D23" s="27" t="s">
        <v>35</v>
      </c>
      <c r="I23" s="27"/>
      <c r="J23" s="25"/>
      <c r="L23" s="32"/>
    </row>
    <row r="24" spans="2:12" s="1" customFormat="1" ht="18" customHeight="1">
      <c r="B24" s="32"/>
      <c r="E24" s="25" t="s">
        <v>37</v>
      </c>
      <c r="I24" s="27"/>
      <c r="J24" s="25"/>
      <c r="L24" s="32"/>
    </row>
    <row r="25" spans="2:12" s="1" customFormat="1" ht="6.95" customHeight="1">
      <c r="B25" s="32"/>
      <c r="L25" s="32"/>
    </row>
    <row r="26" spans="2:12" s="1" customFormat="1" ht="12" customHeight="1">
      <c r="B26" s="32"/>
      <c r="D26" s="27" t="s">
        <v>39</v>
      </c>
      <c r="L26" s="32"/>
    </row>
    <row r="27" spans="2:12" s="7" customFormat="1" ht="16.5" customHeight="1">
      <c r="B27" s="85"/>
      <c r="E27" s="328" t="s">
        <v>3</v>
      </c>
      <c r="F27" s="328"/>
      <c r="G27" s="328"/>
      <c r="H27" s="328"/>
      <c r="L27" s="85"/>
    </row>
    <row r="28" spans="2:12" s="1" customFormat="1" ht="6.95" customHeight="1">
      <c r="B28" s="32"/>
      <c r="L28" s="32"/>
    </row>
    <row r="29" spans="2:12" s="1" customFormat="1" ht="6.95" customHeight="1">
      <c r="B29" s="32"/>
      <c r="D29" s="50"/>
      <c r="E29" s="50"/>
      <c r="F29" s="50"/>
      <c r="G29" s="50"/>
      <c r="H29" s="50"/>
      <c r="I29" s="50"/>
      <c r="J29" s="50"/>
      <c r="K29" s="50"/>
      <c r="L29" s="32"/>
    </row>
    <row r="30" spans="2:12" s="1" customFormat="1" ht="25.35" customHeight="1">
      <c r="B30" s="32"/>
      <c r="D30" s="86" t="s">
        <v>41</v>
      </c>
      <c r="J30" s="62">
        <f>ROUND(J95, 2)</f>
        <v>0</v>
      </c>
      <c r="L30" s="32"/>
    </row>
    <row r="31" spans="2:12" s="1" customFormat="1" ht="6.95" customHeight="1">
      <c r="B31" s="32"/>
      <c r="D31" s="50"/>
      <c r="E31" s="50"/>
      <c r="F31" s="50"/>
      <c r="G31" s="50"/>
      <c r="H31" s="50"/>
      <c r="I31" s="50"/>
      <c r="J31" s="50"/>
      <c r="K31" s="50"/>
      <c r="L31" s="32"/>
    </row>
    <row r="32" spans="2:12" s="1" customFormat="1" ht="14.45" customHeight="1">
      <c r="B32" s="32"/>
      <c r="F32" s="35" t="s">
        <v>43</v>
      </c>
      <c r="I32" s="35" t="s">
        <v>42</v>
      </c>
      <c r="J32" s="35" t="s">
        <v>44</v>
      </c>
      <c r="L32" s="32"/>
    </row>
    <row r="33" spans="2:12" s="1" customFormat="1" ht="14.45" customHeight="1">
      <c r="B33" s="32"/>
      <c r="D33" s="87" t="s">
        <v>45</v>
      </c>
      <c r="E33" s="27" t="s">
        <v>46</v>
      </c>
      <c r="F33" s="88">
        <f>ROUND((SUM(BE95:BE598)),  2)</f>
        <v>0</v>
      </c>
      <c r="I33" s="89">
        <v>0.21</v>
      </c>
      <c r="J33" s="88">
        <f>ROUND(((SUM(BE95:BE598))*I33),  2)</f>
        <v>0</v>
      </c>
      <c r="L33" s="32"/>
    </row>
    <row r="34" spans="2:12" s="1" customFormat="1" ht="14.45" customHeight="1">
      <c r="B34" s="32"/>
      <c r="E34" s="27" t="s">
        <v>47</v>
      </c>
      <c r="F34" s="88">
        <f>ROUND((SUM(BF95:BF598)),  2)</f>
        <v>0</v>
      </c>
      <c r="I34" s="89">
        <v>0.15</v>
      </c>
      <c r="J34" s="88">
        <f>ROUND(((SUM(BF95:BF598))*I34),  2)</f>
        <v>0</v>
      </c>
      <c r="L34" s="32"/>
    </row>
    <row r="35" spans="2:12" s="1" customFormat="1" ht="14.45" hidden="1" customHeight="1">
      <c r="B35" s="32"/>
      <c r="E35" s="27" t="s">
        <v>48</v>
      </c>
      <c r="F35" s="88">
        <f>ROUND((SUM(BG95:BG598)),  2)</f>
        <v>0</v>
      </c>
      <c r="I35" s="89">
        <v>0.21</v>
      </c>
      <c r="J35" s="88">
        <f>0</f>
        <v>0</v>
      </c>
      <c r="L35" s="32"/>
    </row>
    <row r="36" spans="2:12" s="1" customFormat="1" ht="14.45" hidden="1" customHeight="1">
      <c r="B36" s="32"/>
      <c r="E36" s="27" t="s">
        <v>49</v>
      </c>
      <c r="F36" s="88">
        <f>ROUND((SUM(BH95:BH598)),  2)</f>
        <v>0</v>
      </c>
      <c r="I36" s="89">
        <v>0.15</v>
      </c>
      <c r="J36" s="88">
        <f>0</f>
        <v>0</v>
      </c>
      <c r="L36" s="32"/>
    </row>
    <row r="37" spans="2:12" s="1" customFormat="1" ht="14.45" hidden="1" customHeight="1">
      <c r="B37" s="32"/>
      <c r="E37" s="27" t="s">
        <v>50</v>
      </c>
      <c r="F37" s="88">
        <f>ROUND((SUM(BI95:BI598)),  2)</f>
        <v>0</v>
      </c>
      <c r="I37" s="89">
        <v>0</v>
      </c>
      <c r="J37" s="88">
        <f>0</f>
        <v>0</v>
      </c>
      <c r="L37" s="32"/>
    </row>
    <row r="38" spans="2:12" s="1" customFormat="1" ht="6.95" customHeight="1">
      <c r="B38" s="32"/>
      <c r="L38" s="32"/>
    </row>
    <row r="39" spans="2:12" s="1" customFormat="1" ht="25.35" customHeight="1">
      <c r="B39" s="32"/>
      <c r="C39" s="90"/>
      <c r="D39" s="91" t="s">
        <v>51</v>
      </c>
      <c r="E39" s="53"/>
      <c r="F39" s="53"/>
      <c r="G39" s="92" t="s">
        <v>52</v>
      </c>
      <c r="H39" s="93" t="s">
        <v>53</v>
      </c>
      <c r="I39" s="53"/>
      <c r="J39" s="94">
        <f>SUM(J30:J37)</f>
        <v>0</v>
      </c>
      <c r="K39" s="95"/>
      <c r="L39" s="32"/>
    </row>
    <row r="40" spans="2:12" s="1" customFormat="1" ht="14.45" customHeight="1">
      <c r="B40" s="41"/>
      <c r="C40" s="42"/>
      <c r="D40" s="42"/>
      <c r="E40" s="42"/>
      <c r="F40" s="42"/>
      <c r="G40" s="42"/>
      <c r="H40" s="42"/>
      <c r="I40" s="42"/>
      <c r="J40" s="42"/>
      <c r="K40" s="42"/>
      <c r="L40" s="32"/>
    </row>
    <row r="44" spans="2:12" s="1" customFormat="1" ht="6.95" customHeight="1">
      <c r="B44" s="43"/>
      <c r="C44" s="44"/>
      <c r="D44" s="44"/>
      <c r="E44" s="44"/>
      <c r="F44" s="44"/>
      <c r="G44" s="44"/>
      <c r="H44" s="44"/>
      <c r="I44" s="44"/>
      <c r="J44" s="44"/>
      <c r="K44" s="44"/>
      <c r="L44" s="32"/>
    </row>
    <row r="45" spans="2:12" s="1" customFormat="1" ht="24.95" customHeight="1">
      <c r="B45" s="32"/>
      <c r="C45" s="21" t="s">
        <v>99</v>
      </c>
      <c r="L45" s="32"/>
    </row>
    <row r="46" spans="2:12" s="1" customFormat="1" ht="6.95" customHeight="1">
      <c r="B46" s="32"/>
      <c r="L46" s="32"/>
    </row>
    <row r="47" spans="2:12" s="1" customFormat="1" ht="12" customHeight="1">
      <c r="B47" s="32"/>
      <c r="C47" s="27" t="s">
        <v>17</v>
      </c>
      <c r="L47" s="32"/>
    </row>
    <row r="48" spans="2:12" s="1" customFormat="1" ht="16.5" customHeight="1">
      <c r="B48" s="32"/>
      <c r="E48" s="351" t="str">
        <f>E7</f>
        <v>Technické a hospodářské centrum obce Bílence</v>
      </c>
      <c r="F48" s="352"/>
      <c r="G48" s="352"/>
      <c r="H48" s="352"/>
      <c r="L48" s="32"/>
    </row>
    <row r="49" spans="2:47" s="1" customFormat="1" ht="12" customHeight="1">
      <c r="B49" s="32"/>
      <c r="C49" s="27" t="s">
        <v>98</v>
      </c>
      <c r="L49" s="32"/>
    </row>
    <row r="50" spans="2:47" s="1" customFormat="1" ht="16.5" customHeight="1">
      <c r="B50" s="32"/>
      <c r="E50" s="341" t="str">
        <f>E9</f>
        <v>1b - stavební část</v>
      </c>
      <c r="F50" s="350"/>
      <c r="G50" s="350"/>
      <c r="H50" s="350"/>
      <c r="L50" s="32"/>
    </row>
    <row r="51" spans="2:47" s="1" customFormat="1" ht="6.95" customHeight="1">
      <c r="B51" s="32"/>
      <c r="L51" s="32"/>
    </row>
    <row r="52" spans="2:47" s="1" customFormat="1" ht="12" customHeight="1">
      <c r="B52" s="32"/>
      <c r="C52" s="27" t="s">
        <v>21</v>
      </c>
      <c r="F52" s="25" t="str">
        <f>F12</f>
        <v>Bílence</v>
      </c>
      <c r="I52" s="27" t="s">
        <v>23</v>
      </c>
      <c r="J52" s="49" t="str">
        <f>IF(J12="","",J12)</f>
        <v/>
      </c>
      <c r="L52" s="32"/>
    </row>
    <row r="53" spans="2:47" s="1" customFormat="1" ht="6.95" customHeight="1">
      <c r="B53" s="32"/>
      <c r="L53" s="32"/>
    </row>
    <row r="54" spans="2:47" s="1" customFormat="1" ht="15.2" customHeight="1">
      <c r="B54" s="32"/>
      <c r="C54" s="27" t="s">
        <v>25</v>
      </c>
      <c r="F54" s="25" t="str">
        <f>E15</f>
        <v xml:space="preserve"> </v>
      </c>
      <c r="I54" s="27" t="s">
        <v>31</v>
      </c>
      <c r="J54" s="30" t="str">
        <f>E21</f>
        <v>IQ PROJEKT s.r.o.</v>
      </c>
      <c r="L54" s="32"/>
    </row>
    <row r="55" spans="2:47" s="1" customFormat="1" ht="25.7" customHeight="1">
      <c r="B55" s="32"/>
      <c r="C55" s="27" t="s">
        <v>29</v>
      </c>
      <c r="F55" s="25" t="str">
        <f>IF(E18="","",E18)</f>
        <v>Vyplň údaj</v>
      </c>
      <c r="I55" s="27" t="s">
        <v>35</v>
      </c>
      <c r="J55" s="30" t="str">
        <f>E24</f>
        <v>Ing. Kateřina Tumpachová</v>
      </c>
      <c r="L55" s="32"/>
    </row>
    <row r="56" spans="2:47" s="1" customFormat="1" ht="10.35" customHeight="1">
      <c r="B56" s="32"/>
      <c r="L56" s="32"/>
    </row>
    <row r="57" spans="2:47" s="1" customFormat="1" ht="29.25" customHeight="1">
      <c r="B57" s="32"/>
      <c r="C57" s="96" t="s">
        <v>100</v>
      </c>
      <c r="D57" s="90"/>
      <c r="E57" s="90"/>
      <c r="F57" s="90"/>
      <c r="G57" s="90"/>
      <c r="H57" s="90"/>
      <c r="I57" s="90"/>
      <c r="J57" s="97" t="s">
        <v>101</v>
      </c>
      <c r="K57" s="90"/>
      <c r="L57" s="32"/>
    </row>
    <row r="58" spans="2:47" s="1" customFormat="1" ht="10.35" customHeight="1">
      <c r="B58" s="32"/>
      <c r="L58" s="32"/>
    </row>
    <row r="59" spans="2:47" s="1" customFormat="1" ht="22.9" customHeight="1">
      <c r="B59" s="32"/>
      <c r="C59" s="98" t="s">
        <v>72</v>
      </c>
      <c r="J59" s="62">
        <f>J95</f>
        <v>0</v>
      </c>
      <c r="L59" s="32"/>
      <c r="AU59" s="17" t="s">
        <v>102</v>
      </c>
    </row>
    <row r="60" spans="2:47" s="8" customFormat="1" ht="24.95" customHeight="1">
      <c r="B60" s="99"/>
      <c r="D60" s="100" t="s">
        <v>103</v>
      </c>
      <c r="E60" s="101"/>
      <c r="F60" s="101"/>
      <c r="G60" s="101"/>
      <c r="H60" s="101"/>
      <c r="I60" s="101"/>
      <c r="J60" s="102">
        <f>J96</f>
        <v>0</v>
      </c>
      <c r="L60" s="99"/>
    </row>
    <row r="61" spans="2:47" s="9" customFormat="1" ht="19.899999999999999" customHeight="1">
      <c r="B61" s="103"/>
      <c r="D61" s="104" t="s">
        <v>308</v>
      </c>
      <c r="E61" s="105"/>
      <c r="F61" s="105"/>
      <c r="G61" s="105"/>
      <c r="H61" s="105"/>
      <c r="I61" s="105"/>
      <c r="J61" s="106">
        <f>J97</f>
        <v>0</v>
      </c>
      <c r="L61" s="103"/>
    </row>
    <row r="62" spans="2:47" s="9" customFormat="1" ht="19.899999999999999" customHeight="1">
      <c r="B62" s="103"/>
      <c r="D62" s="104" t="s">
        <v>309</v>
      </c>
      <c r="E62" s="105"/>
      <c r="F62" s="105"/>
      <c r="G62" s="105"/>
      <c r="H62" s="105"/>
      <c r="I62" s="105"/>
      <c r="J62" s="106">
        <f>J122</f>
        <v>0</v>
      </c>
      <c r="L62" s="103"/>
    </row>
    <row r="63" spans="2:47" s="9" customFormat="1" ht="19.899999999999999" customHeight="1">
      <c r="B63" s="103"/>
      <c r="D63" s="104" t="s">
        <v>310</v>
      </c>
      <c r="E63" s="105"/>
      <c r="F63" s="105"/>
      <c r="G63" s="105"/>
      <c r="H63" s="105"/>
      <c r="I63" s="105"/>
      <c r="J63" s="106">
        <f>J150</f>
        <v>0</v>
      </c>
      <c r="L63" s="103"/>
    </row>
    <row r="64" spans="2:47" s="9" customFormat="1" ht="19.899999999999999" customHeight="1">
      <c r="B64" s="103"/>
      <c r="D64" s="104" t="s">
        <v>311</v>
      </c>
      <c r="E64" s="105"/>
      <c r="F64" s="105"/>
      <c r="G64" s="105"/>
      <c r="H64" s="105"/>
      <c r="I64" s="105"/>
      <c r="J64" s="106">
        <f>J169</f>
        <v>0</v>
      </c>
      <c r="L64" s="103"/>
    </row>
    <row r="65" spans="2:12" s="9" customFormat="1" ht="19.899999999999999" customHeight="1">
      <c r="B65" s="103"/>
      <c r="D65" s="104" t="s">
        <v>312</v>
      </c>
      <c r="E65" s="105"/>
      <c r="F65" s="105"/>
      <c r="G65" s="105"/>
      <c r="H65" s="105"/>
      <c r="I65" s="105"/>
      <c r="J65" s="106">
        <f>J224</f>
        <v>0</v>
      </c>
      <c r="L65" s="103"/>
    </row>
    <row r="66" spans="2:12" s="9" customFormat="1" ht="19.899999999999999" customHeight="1">
      <c r="B66" s="103"/>
      <c r="D66" s="104" t="s">
        <v>104</v>
      </c>
      <c r="E66" s="105"/>
      <c r="F66" s="105"/>
      <c r="G66" s="105"/>
      <c r="H66" s="105"/>
      <c r="I66" s="105"/>
      <c r="J66" s="106">
        <f>J302</f>
        <v>0</v>
      </c>
      <c r="L66" s="103"/>
    </row>
    <row r="67" spans="2:12" s="9" customFormat="1" ht="19.899999999999999" customHeight="1">
      <c r="B67" s="103"/>
      <c r="D67" s="104" t="s">
        <v>313</v>
      </c>
      <c r="E67" s="105"/>
      <c r="F67" s="105"/>
      <c r="G67" s="105"/>
      <c r="H67" s="105"/>
      <c r="I67" s="105"/>
      <c r="J67" s="106">
        <f>J339</f>
        <v>0</v>
      </c>
      <c r="L67" s="103"/>
    </row>
    <row r="68" spans="2:12" s="8" customFormat="1" ht="24.95" customHeight="1">
      <c r="B68" s="99"/>
      <c r="D68" s="100" t="s">
        <v>106</v>
      </c>
      <c r="E68" s="101"/>
      <c r="F68" s="101"/>
      <c r="G68" s="101"/>
      <c r="H68" s="101"/>
      <c r="I68" s="101"/>
      <c r="J68" s="102">
        <f>J343</f>
        <v>0</v>
      </c>
      <c r="L68" s="99"/>
    </row>
    <row r="69" spans="2:12" s="9" customFormat="1" ht="19.899999999999999" customHeight="1">
      <c r="B69" s="103"/>
      <c r="D69" s="104" t="s">
        <v>107</v>
      </c>
      <c r="E69" s="105"/>
      <c r="F69" s="105"/>
      <c r="G69" s="105"/>
      <c r="H69" s="105"/>
      <c r="I69" s="105"/>
      <c r="J69" s="106">
        <f>J344</f>
        <v>0</v>
      </c>
      <c r="L69" s="103"/>
    </row>
    <row r="70" spans="2:12" s="9" customFormat="1" ht="19.899999999999999" customHeight="1">
      <c r="B70" s="103"/>
      <c r="D70" s="104" t="s">
        <v>314</v>
      </c>
      <c r="E70" s="105"/>
      <c r="F70" s="105"/>
      <c r="G70" s="105"/>
      <c r="H70" s="105"/>
      <c r="I70" s="105"/>
      <c r="J70" s="106">
        <f>J402</f>
        <v>0</v>
      </c>
      <c r="L70" s="103"/>
    </row>
    <row r="71" spans="2:12" s="9" customFormat="1" ht="19.899999999999999" customHeight="1">
      <c r="B71" s="103"/>
      <c r="D71" s="104" t="s">
        <v>108</v>
      </c>
      <c r="E71" s="105"/>
      <c r="F71" s="105"/>
      <c r="G71" s="105"/>
      <c r="H71" s="105"/>
      <c r="I71" s="105"/>
      <c r="J71" s="106">
        <f>J429</f>
        <v>0</v>
      </c>
      <c r="L71" s="103"/>
    </row>
    <row r="72" spans="2:12" s="9" customFormat="1" ht="19.899999999999999" customHeight="1">
      <c r="B72" s="103"/>
      <c r="D72" s="104" t="s">
        <v>315</v>
      </c>
      <c r="E72" s="105"/>
      <c r="F72" s="105"/>
      <c r="G72" s="105"/>
      <c r="H72" s="105"/>
      <c r="I72" s="105"/>
      <c r="J72" s="106">
        <f>J479</f>
        <v>0</v>
      </c>
      <c r="L72" s="103"/>
    </row>
    <row r="73" spans="2:12" s="9" customFormat="1" ht="19.899999999999999" customHeight="1">
      <c r="B73" s="103"/>
      <c r="D73" s="104" t="s">
        <v>316</v>
      </c>
      <c r="E73" s="105"/>
      <c r="F73" s="105"/>
      <c r="G73" s="105"/>
      <c r="H73" s="105"/>
      <c r="I73" s="105"/>
      <c r="J73" s="106">
        <f>J498</f>
        <v>0</v>
      </c>
      <c r="L73" s="103"/>
    </row>
    <row r="74" spans="2:12" s="9" customFormat="1" ht="19.899999999999999" customHeight="1">
      <c r="B74" s="103"/>
      <c r="D74" s="104" t="s">
        <v>317</v>
      </c>
      <c r="E74" s="105"/>
      <c r="F74" s="105"/>
      <c r="G74" s="105"/>
      <c r="H74" s="105"/>
      <c r="I74" s="105"/>
      <c r="J74" s="106">
        <f>J554</f>
        <v>0</v>
      </c>
      <c r="L74" s="103"/>
    </row>
    <row r="75" spans="2:12" s="9" customFormat="1" ht="19.899999999999999" customHeight="1">
      <c r="B75" s="103"/>
      <c r="D75" s="104" t="s">
        <v>318</v>
      </c>
      <c r="E75" s="105"/>
      <c r="F75" s="105"/>
      <c r="G75" s="105"/>
      <c r="H75" s="105"/>
      <c r="I75" s="105"/>
      <c r="J75" s="106">
        <f>J591</f>
        <v>0</v>
      </c>
      <c r="L75" s="103"/>
    </row>
    <row r="76" spans="2:12" s="1" customFormat="1" ht="21.75" customHeight="1">
      <c r="B76" s="32"/>
      <c r="L76" s="32"/>
    </row>
    <row r="77" spans="2:12" s="1" customFormat="1" ht="6.95" customHeight="1">
      <c r="B77" s="41"/>
      <c r="C77" s="42"/>
      <c r="D77" s="42"/>
      <c r="E77" s="42"/>
      <c r="F77" s="42"/>
      <c r="G77" s="42"/>
      <c r="H77" s="42"/>
      <c r="I77" s="42"/>
      <c r="J77" s="42"/>
      <c r="K77" s="42"/>
      <c r="L77" s="32"/>
    </row>
    <row r="81" spans="2:63" s="1" customFormat="1" ht="6.95" customHeight="1">
      <c r="B81" s="43"/>
      <c r="C81" s="44"/>
      <c r="D81" s="44"/>
      <c r="E81" s="44"/>
      <c r="F81" s="44"/>
      <c r="G81" s="44"/>
      <c r="H81" s="44"/>
      <c r="I81" s="44"/>
      <c r="J81" s="44"/>
      <c r="K81" s="44"/>
      <c r="L81" s="32"/>
    </row>
    <row r="82" spans="2:63" s="1" customFormat="1" ht="24.95" customHeight="1">
      <c r="B82" s="32"/>
      <c r="C82" s="21" t="s">
        <v>109</v>
      </c>
      <c r="L82" s="32"/>
    </row>
    <row r="83" spans="2:63" s="1" customFormat="1" ht="6.95" customHeight="1">
      <c r="B83" s="32"/>
      <c r="L83" s="32"/>
    </row>
    <row r="84" spans="2:63" s="1" customFormat="1" ht="12" customHeight="1">
      <c r="B84" s="32"/>
      <c r="C84" s="27" t="s">
        <v>17</v>
      </c>
      <c r="L84" s="32"/>
    </row>
    <row r="85" spans="2:63" s="1" customFormat="1" ht="16.5" customHeight="1">
      <c r="B85" s="32"/>
      <c r="E85" s="351" t="str">
        <f>E7</f>
        <v>Technické a hospodářské centrum obce Bílence</v>
      </c>
      <c r="F85" s="352"/>
      <c r="G85" s="352"/>
      <c r="H85" s="352"/>
      <c r="L85" s="32"/>
    </row>
    <row r="86" spans="2:63" s="1" customFormat="1" ht="12" customHeight="1">
      <c r="B86" s="32"/>
      <c r="C86" s="27" t="s">
        <v>98</v>
      </c>
      <c r="L86" s="32"/>
    </row>
    <row r="87" spans="2:63" s="1" customFormat="1" ht="16.5" customHeight="1">
      <c r="B87" s="32"/>
      <c r="E87" s="341" t="str">
        <f>E9</f>
        <v>1b - stavební část</v>
      </c>
      <c r="F87" s="350"/>
      <c r="G87" s="350"/>
      <c r="H87" s="350"/>
      <c r="L87" s="32"/>
    </row>
    <row r="88" spans="2:63" s="1" customFormat="1" ht="6.95" customHeight="1">
      <c r="B88" s="32"/>
      <c r="L88" s="32"/>
    </row>
    <row r="89" spans="2:63" s="1" customFormat="1" ht="12" customHeight="1">
      <c r="B89" s="32"/>
      <c r="C89" s="27" t="s">
        <v>21</v>
      </c>
      <c r="F89" s="25" t="str">
        <f>F12</f>
        <v>Bílence</v>
      </c>
      <c r="I89" s="27" t="s">
        <v>23</v>
      </c>
      <c r="J89" s="49" t="str">
        <f>IF(J12="","",J12)</f>
        <v/>
      </c>
      <c r="L89" s="32"/>
    </row>
    <row r="90" spans="2:63" s="1" customFormat="1" ht="6.95" customHeight="1">
      <c r="B90" s="32"/>
      <c r="L90" s="32"/>
    </row>
    <row r="91" spans="2:63" s="1" customFormat="1" ht="15.2" customHeight="1">
      <c r="B91" s="32"/>
      <c r="C91" s="27" t="s">
        <v>25</v>
      </c>
      <c r="F91" s="25" t="str">
        <f>E15</f>
        <v xml:space="preserve"> </v>
      </c>
      <c r="I91" s="27" t="s">
        <v>31</v>
      </c>
      <c r="J91" s="30" t="str">
        <f>E21</f>
        <v>IQ PROJEKT s.r.o.</v>
      </c>
      <c r="L91" s="32"/>
    </row>
    <row r="92" spans="2:63" s="1" customFormat="1" ht="25.7" customHeight="1">
      <c r="B92" s="32"/>
      <c r="C92" s="27" t="s">
        <v>29</v>
      </c>
      <c r="F92" s="25" t="str">
        <f>IF(E18="","",E18)</f>
        <v>Vyplň údaj</v>
      </c>
      <c r="I92" s="27" t="s">
        <v>35</v>
      </c>
      <c r="J92" s="30" t="str">
        <f>E24</f>
        <v>Ing. Kateřina Tumpachová</v>
      </c>
      <c r="L92" s="32"/>
    </row>
    <row r="93" spans="2:63" s="1" customFormat="1" ht="10.35" customHeight="1">
      <c r="B93" s="32"/>
      <c r="L93" s="32"/>
    </row>
    <row r="94" spans="2:63" s="10" customFormat="1" ht="29.25" customHeight="1">
      <c r="B94" s="107"/>
      <c r="C94" s="108" t="s">
        <v>110</v>
      </c>
      <c r="D94" s="109" t="s">
        <v>59</v>
      </c>
      <c r="E94" s="109" t="s">
        <v>55</v>
      </c>
      <c r="F94" s="109" t="s">
        <v>56</v>
      </c>
      <c r="G94" s="109" t="s">
        <v>111</v>
      </c>
      <c r="H94" s="109" t="s">
        <v>112</v>
      </c>
      <c r="I94" s="109" t="s">
        <v>113</v>
      </c>
      <c r="J94" s="109" t="s">
        <v>101</v>
      </c>
      <c r="K94" s="110" t="s">
        <v>114</v>
      </c>
      <c r="L94" s="107"/>
      <c r="M94" s="55" t="s">
        <v>3</v>
      </c>
      <c r="N94" s="56" t="s">
        <v>45</v>
      </c>
      <c r="O94" s="56" t="s">
        <v>115</v>
      </c>
      <c r="P94" s="56" t="s">
        <v>116</v>
      </c>
      <c r="Q94" s="56" t="s">
        <v>117</v>
      </c>
      <c r="R94" s="56" t="s">
        <v>118</v>
      </c>
      <c r="S94" s="56" t="s">
        <v>119</v>
      </c>
      <c r="T94" s="57" t="s">
        <v>120</v>
      </c>
    </row>
    <row r="95" spans="2:63" s="1" customFormat="1" ht="22.9" customHeight="1">
      <c r="B95" s="32"/>
      <c r="C95" s="60" t="s">
        <v>121</v>
      </c>
      <c r="J95" s="111">
        <f>BK95</f>
        <v>0</v>
      </c>
      <c r="L95" s="32"/>
      <c r="M95" s="58"/>
      <c r="N95" s="50"/>
      <c r="O95" s="50"/>
      <c r="P95" s="112">
        <f>P96+P343</f>
        <v>0</v>
      </c>
      <c r="Q95" s="50"/>
      <c r="R95" s="112">
        <f>R96+R343</f>
        <v>99.777206449999994</v>
      </c>
      <c r="S95" s="50"/>
      <c r="T95" s="113">
        <f>T96+T343</f>
        <v>0.13253999999999999</v>
      </c>
      <c r="AT95" s="17" t="s">
        <v>73</v>
      </c>
      <c r="AU95" s="17" t="s">
        <v>102</v>
      </c>
      <c r="BK95" s="114">
        <f>BK96+BK343</f>
        <v>0</v>
      </c>
    </row>
    <row r="96" spans="2:63" s="11" customFormat="1" ht="25.9" customHeight="1">
      <c r="B96" s="115"/>
      <c r="D96" s="116" t="s">
        <v>73</v>
      </c>
      <c r="E96" s="117" t="s">
        <v>122</v>
      </c>
      <c r="F96" s="117" t="s">
        <v>123</v>
      </c>
      <c r="I96" s="118"/>
      <c r="J96" s="119">
        <f>BK96</f>
        <v>0</v>
      </c>
      <c r="L96" s="115"/>
      <c r="M96" s="120"/>
      <c r="P96" s="121">
        <f>P97+P122+P150+P169+P224+P302+P339</f>
        <v>0</v>
      </c>
      <c r="R96" s="121">
        <f>R97+R122+R150+R169+R224+R302+R339</f>
        <v>89.438214039999991</v>
      </c>
      <c r="T96" s="122">
        <f>T97+T122+T150+T169+T224+T302+T339</f>
        <v>0</v>
      </c>
      <c r="AR96" s="116" t="s">
        <v>81</v>
      </c>
      <c r="AT96" s="123" t="s">
        <v>73</v>
      </c>
      <c r="AU96" s="123" t="s">
        <v>74</v>
      </c>
      <c r="AY96" s="116" t="s">
        <v>124</v>
      </c>
      <c r="BK96" s="124">
        <f>BK97+BK122+BK150+BK169+BK224+BK302+BK339</f>
        <v>0</v>
      </c>
    </row>
    <row r="97" spans="2:65" s="11" customFormat="1" ht="22.9" customHeight="1">
      <c r="B97" s="115"/>
      <c r="D97" s="116" t="s">
        <v>73</v>
      </c>
      <c r="E97" s="125" t="s">
        <v>81</v>
      </c>
      <c r="F97" s="125" t="s">
        <v>319</v>
      </c>
      <c r="I97" s="118"/>
      <c r="J97" s="126">
        <f>BK97</f>
        <v>0</v>
      </c>
      <c r="L97" s="115"/>
      <c r="M97" s="120"/>
      <c r="P97" s="121">
        <f>SUM(P98:P121)</f>
        <v>0</v>
      </c>
      <c r="R97" s="121">
        <f>SUM(R98:R121)</f>
        <v>0</v>
      </c>
      <c r="T97" s="122">
        <f>SUM(T98:T121)</f>
        <v>0</v>
      </c>
      <c r="AR97" s="116" t="s">
        <v>81</v>
      </c>
      <c r="AT97" s="123" t="s">
        <v>73</v>
      </c>
      <c r="AU97" s="123" t="s">
        <v>81</v>
      </c>
      <c r="AY97" s="116" t="s">
        <v>124</v>
      </c>
      <c r="BK97" s="124">
        <f>SUM(BK98:BK121)</f>
        <v>0</v>
      </c>
    </row>
    <row r="98" spans="2:65" s="1" customFormat="1" ht="14.45" customHeight="1">
      <c r="B98" s="127"/>
      <c r="C98" s="128" t="s">
        <v>81</v>
      </c>
      <c r="D98" s="128" t="s">
        <v>127</v>
      </c>
      <c r="E98" s="129" t="s">
        <v>320</v>
      </c>
      <c r="F98" s="130" t="s">
        <v>321</v>
      </c>
      <c r="G98" s="131" t="s">
        <v>130</v>
      </c>
      <c r="H98" s="132">
        <v>0.45700000000000002</v>
      </c>
      <c r="I98" s="133"/>
      <c r="J98" s="134">
        <f>ROUND(I98*H98,2)</f>
        <v>0</v>
      </c>
      <c r="K98" s="130" t="s">
        <v>131</v>
      </c>
      <c r="L98" s="32"/>
      <c r="M98" s="135" t="s">
        <v>3</v>
      </c>
      <c r="N98" s="136" t="s">
        <v>46</v>
      </c>
      <c r="P98" s="137">
        <f>O98*H98</f>
        <v>0</v>
      </c>
      <c r="Q98" s="137">
        <v>0</v>
      </c>
      <c r="R98" s="137">
        <f>Q98*H98</f>
        <v>0</v>
      </c>
      <c r="S98" s="137">
        <v>0</v>
      </c>
      <c r="T98" s="138">
        <f>S98*H98</f>
        <v>0</v>
      </c>
      <c r="AR98" s="139" t="s">
        <v>91</v>
      </c>
      <c r="AT98" s="139" t="s">
        <v>127</v>
      </c>
      <c r="AU98" s="139" t="s">
        <v>83</v>
      </c>
      <c r="AY98" s="17" t="s">
        <v>124</v>
      </c>
      <c r="BE98" s="140">
        <f>IF(N98="základní",J98,0)</f>
        <v>0</v>
      </c>
      <c r="BF98" s="140">
        <f>IF(N98="snížená",J98,0)</f>
        <v>0</v>
      </c>
      <c r="BG98" s="140">
        <f>IF(N98="zákl. přenesená",J98,0)</f>
        <v>0</v>
      </c>
      <c r="BH98" s="140">
        <f>IF(N98="sníž. přenesená",J98,0)</f>
        <v>0</v>
      </c>
      <c r="BI98" s="140">
        <f>IF(N98="nulová",J98,0)</f>
        <v>0</v>
      </c>
      <c r="BJ98" s="17" t="s">
        <v>81</v>
      </c>
      <c r="BK98" s="140">
        <f>ROUND(I98*H98,2)</f>
        <v>0</v>
      </c>
      <c r="BL98" s="17" t="s">
        <v>91</v>
      </c>
      <c r="BM98" s="139" t="s">
        <v>322</v>
      </c>
    </row>
    <row r="99" spans="2:65" s="1" customFormat="1" ht="19.5">
      <c r="B99" s="32"/>
      <c r="D99" s="141" t="s">
        <v>133</v>
      </c>
      <c r="F99" s="142" t="s">
        <v>323</v>
      </c>
      <c r="I99" s="143"/>
      <c r="L99" s="32"/>
      <c r="M99" s="144"/>
      <c r="T99" s="52"/>
      <c r="AT99" s="17" t="s">
        <v>133</v>
      </c>
      <c r="AU99" s="17" t="s">
        <v>83</v>
      </c>
    </row>
    <row r="100" spans="2:65" s="1" customFormat="1" ht="39">
      <c r="B100" s="32"/>
      <c r="D100" s="141" t="s">
        <v>135</v>
      </c>
      <c r="F100" s="145" t="s">
        <v>324</v>
      </c>
      <c r="I100" s="143"/>
      <c r="L100" s="32"/>
      <c r="M100" s="144"/>
      <c r="T100" s="52"/>
      <c r="AT100" s="17" t="s">
        <v>135</v>
      </c>
      <c r="AU100" s="17" t="s">
        <v>83</v>
      </c>
    </row>
    <row r="101" spans="2:65" s="12" customFormat="1">
      <c r="B101" s="146"/>
      <c r="D101" s="141" t="s">
        <v>137</v>
      </c>
      <c r="E101" s="147" t="s">
        <v>3</v>
      </c>
      <c r="F101" s="148" t="s">
        <v>325</v>
      </c>
      <c r="H101" s="149">
        <v>0.313</v>
      </c>
      <c r="I101" s="150"/>
      <c r="L101" s="146"/>
      <c r="M101" s="151"/>
      <c r="T101" s="152"/>
      <c r="AT101" s="147" t="s">
        <v>137</v>
      </c>
      <c r="AU101" s="147" t="s">
        <v>83</v>
      </c>
      <c r="AV101" s="12" t="s">
        <v>83</v>
      </c>
      <c r="AW101" s="12" t="s">
        <v>34</v>
      </c>
      <c r="AX101" s="12" t="s">
        <v>74</v>
      </c>
      <c r="AY101" s="147" t="s">
        <v>124</v>
      </c>
    </row>
    <row r="102" spans="2:65" s="12" customFormat="1">
      <c r="B102" s="146"/>
      <c r="D102" s="141" t="s">
        <v>137</v>
      </c>
      <c r="E102" s="147" t="s">
        <v>3</v>
      </c>
      <c r="F102" s="148" t="s">
        <v>326</v>
      </c>
      <c r="H102" s="149">
        <v>0.14399999999999999</v>
      </c>
      <c r="I102" s="150"/>
      <c r="L102" s="146"/>
      <c r="M102" s="151"/>
      <c r="T102" s="152"/>
      <c r="AT102" s="147" t="s">
        <v>137</v>
      </c>
      <c r="AU102" s="147" t="s">
        <v>83</v>
      </c>
      <c r="AV102" s="12" t="s">
        <v>83</v>
      </c>
      <c r="AW102" s="12" t="s">
        <v>34</v>
      </c>
      <c r="AX102" s="12" t="s">
        <v>74</v>
      </c>
      <c r="AY102" s="147" t="s">
        <v>124</v>
      </c>
    </row>
    <row r="103" spans="2:65" s="14" customFormat="1">
      <c r="B103" s="159"/>
      <c r="D103" s="141" t="s">
        <v>137</v>
      </c>
      <c r="E103" s="160" t="s">
        <v>3</v>
      </c>
      <c r="F103" s="161" t="s">
        <v>146</v>
      </c>
      <c r="H103" s="162">
        <v>0.45700000000000002</v>
      </c>
      <c r="I103" s="163"/>
      <c r="L103" s="159"/>
      <c r="M103" s="164"/>
      <c r="T103" s="165"/>
      <c r="AT103" s="160" t="s">
        <v>137</v>
      </c>
      <c r="AU103" s="160" t="s">
        <v>83</v>
      </c>
      <c r="AV103" s="14" t="s">
        <v>91</v>
      </c>
      <c r="AW103" s="14" t="s">
        <v>34</v>
      </c>
      <c r="AX103" s="14" t="s">
        <v>81</v>
      </c>
      <c r="AY103" s="160" t="s">
        <v>124</v>
      </c>
    </row>
    <row r="104" spans="2:65" s="1" customFormat="1" ht="14.45" customHeight="1">
      <c r="B104" s="127"/>
      <c r="C104" s="128" t="s">
        <v>83</v>
      </c>
      <c r="D104" s="128" t="s">
        <v>127</v>
      </c>
      <c r="E104" s="129" t="s">
        <v>327</v>
      </c>
      <c r="F104" s="130" t="s">
        <v>328</v>
      </c>
      <c r="G104" s="131" t="s">
        <v>130</v>
      </c>
      <c r="H104" s="132">
        <v>0.98099999999999998</v>
      </c>
      <c r="I104" s="133"/>
      <c r="J104" s="134">
        <f>ROUND(I104*H104,2)</f>
        <v>0</v>
      </c>
      <c r="K104" s="130" t="s">
        <v>131</v>
      </c>
      <c r="L104" s="32"/>
      <c r="M104" s="135" t="s">
        <v>3</v>
      </c>
      <c r="N104" s="136" t="s">
        <v>46</v>
      </c>
      <c r="P104" s="137">
        <f>O104*H104</f>
        <v>0</v>
      </c>
      <c r="Q104" s="137">
        <v>0</v>
      </c>
      <c r="R104" s="137">
        <f>Q104*H104</f>
        <v>0</v>
      </c>
      <c r="S104" s="137">
        <v>0</v>
      </c>
      <c r="T104" s="138">
        <f>S104*H104</f>
        <v>0</v>
      </c>
      <c r="AR104" s="139" t="s">
        <v>91</v>
      </c>
      <c r="AT104" s="139" t="s">
        <v>127</v>
      </c>
      <c r="AU104" s="139" t="s">
        <v>83</v>
      </c>
      <c r="AY104" s="17" t="s">
        <v>124</v>
      </c>
      <c r="BE104" s="140">
        <f>IF(N104="základní",J104,0)</f>
        <v>0</v>
      </c>
      <c r="BF104" s="140">
        <f>IF(N104="snížená",J104,0)</f>
        <v>0</v>
      </c>
      <c r="BG104" s="140">
        <f>IF(N104="zákl. přenesená",J104,0)</f>
        <v>0</v>
      </c>
      <c r="BH104" s="140">
        <f>IF(N104="sníž. přenesená",J104,0)</f>
        <v>0</v>
      </c>
      <c r="BI104" s="140">
        <f>IF(N104="nulová",J104,0)</f>
        <v>0</v>
      </c>
      <c r="BJ104" s="17" t="s">
        <v>81</v>
      </c>
      <c r="BK104" s="140">
        <f>ROUND(I104*H104,2)</f>
        <v>0</v>
      </c>
      <c r="BL104" s="17" t="s">
        <v>91</v>
      </c>
      <c r="BM104" s="139" t="s">
        <v>329</v>
      </c>
    </row>
    <row r="105" spans="2:65" s="1" customFormat="1" ht="19.5">
      <c r="B105" s="32"/>
      <c r="D105" s="141" t="s">
        <v>133</v>
      </c>
      <c r="F105" s="142" t="s">
        <v>330</v>
      </c>
      <c r="I105" s="143"/>
      <c r="L105" s="32"/>
      <c r="M105" s="144"/>
      <c r="T105" s="52"/>
      <c r="AT105" s="17" t="s">
        <v>133</v>
      </c>
      <c r="AU105" s="17" t="s">
        <v>83</v>
      </c>
    </row>
    <row r="106" spans="2:65" s="1" customFormat="1" ht="48.75">
      <c r="B106" s="32"/>
      <c r="D106" s="141" t="s">
        <v>135</v>
      </c>
      <c r="F106" s="145" t="s">
        <v>331</v>
      </c>
      <c r="I106" s="143"/>
      <c r="L106" s="32"/>
      <c r="M106" s="144"/>
      <c r="T106" s="52"/>
      <c r="AT106" s="17" t="s">
        <v>135</v>
      </c>
      <c r="AU106" s="17" t="s">
        <v>83</v>
      </c>
    </row>
    <row r="107" spans="2:65" s="12" customFormat="1">
      <c r="B107" s="146"/>
      <c r="D107" s="141" t="s">
        <v>137</v>
      </c>
      <c r="E107" s="147" t="s">
        <v>3</v>
      </c>
      <c r="F107" s="148" t="s">
        <v>332</v>
      </c>
      <c r="H107" s="149">
        <v>0.98399999999999999</v>
      </c>
      <c r="I107" s="150"/>
      <c r="L107" s="146"/>
      <c r="M107" s="151"/>
      <c r="T107" s="152"/>
      <c r="AT107" s="147" t="s">
        <v>137</v>
      </c>
      <c r="AU107" s="147" t="s">
        <v>83</v>
      </c>
      <c r="AV107" s="12" t="s">
        <v>83</v>
      </c>
      <c r="AW107" s="12" t="s">
        <v>34</v>
      </c>
      <c r="AX107" s="12" t="s">
        <v>74</v>
      </c>
      <c r="AY107" s="147" t="s">
        <v>124</v>
      </c>
    </row>
    <row r="108" spans="2:65" s="12" customFormat="1">
      <c r="B108" s="146"/>
      <c r="D108" s="141" t="s">
        <v>137</v>
      </c>
      <c r="E108" s="147" t="s">
        <v>3</v>
      </c>
      <c r="F108" s="148" t="s">
        <v>333</v>
      </c>
      <c r="H108" s="149">
        <v>0.45400000000000001</v>
      </c>
      <c r="I108" s="150"/>
      <c r="L108" s="146"/>
      <c r="M108" s="151"/>
      <c r="T108" s="152"/>
      <c r="AT108" s="147" t="s">
        <v>137</v>
      </c>
      <c r="AU108" s="147" t="s">
        <v>83</v>
      </c>
      <c r="AV108" s="12" t="s">
        <v>83</v>
      </c>
      <c r="AW108" s="12" t="s">
        <v>34</v>
      </c>
      <c r="AX108" s="12" t="s">
        <v>74</v>
      </c>
      <c r="AY108" s="147" t="s">
        <v>124</v>
      </c>
    </row>
    <row r="109" spans="2:65" s="15" customFormat="1">
      <c r="B109" s="169"/>
      <c r="D109" s="141" t="s">
        <v>137</v>
      </c>
      <c r="E109" s="170" t="s">
        <v>3</v>
      </c>
      <c r="F109" s="171" t="s">
        <v>334</v>
      </c>
      <c r="H109" s="172">
        <v>1.4379999999999999</v>
      </c>
      <c r="I109" s="173"/>
      <c r="L109" s="169"/>
      <c r="M109" s="174"/>
      <c r="T109" s="175"/>
      <c r="AT109" s="170" t="s">
        <v>137</v>
      </c>
      <c r="AU109" s="170" t="s">
        <v>83</v>
      </c>
      <c r="AV109" s="15" t="s">
        <v>88</v>
      </c>
      <c r="AW109" s="15" t="s">
        <v>34</v>
      </c>
      <c r="AX109" s="15" t="s">
        <v>74</v>
      </c>
      <c r="AY109" s="170" t="s">
        <v>124</v>
      </c>
    </row>
    <row r="110" spans="2:65" s="12" customFormat="1">
      <c r="B110" s="146"/>
      <c r="D110" s="141" t="s">
        <v>137</v>
      </c>
      <c r="E110" s="147" t="s">
        <v>3</v>
      </c>
      <c r="F110" s="148" t="s">
        <v>335</v>
      </c>
      <c r="H110" s="149">
        <v>-0.45700000000000002</v>
      </c>
      <c r="I110" s="150"/>
      <c r="L110" s="146"/>
      <c r="M110" s="151"/>
      <c r="T110" s="152"/>
      <c r="AT110" s="147" t="s">
        <v>137</v>
      </c>
      <c r="AU110" s="147" t="s">
        <v>83</v>
      </c>
      <c r="AV110" s="12" t="s">
        <v>83</v>
      </c>
      <c r="AW110" s="12" t="s">
        <v>34</v>
      </c>
      <c r="AX110" s="12" t="s">
        <v>74</v>
      </c>
      <c r="AY110" s="147" t="s">
        <v>124</v>
      </c>
    </row>
    <row r="111" spans="2:65" s="14" customFormat="1">
      <c r="B111" s="159"/>
      <c r="D111" s="141" t="s">
        <v>137</v>
      </c>
      <c r="E111" s="160" t="s">
        <v>3</v>
      </c>
      <c r="F111" s="161" t="s">
        <v>146</v>
      </c>
      <c r="H111" s="162">
        <v>0.98099999999999998</v>
      </c>
      <c r="I111" s="163"/>
      <c r="L111" s="159"/>
      <c r="M111" s="164"/>
      <c r="T111" s="165"/>
      <c r="AT111" s="160" t="s">
        <v>137</v>
      </c>
      <c r="AU111" s="160" t="s">
        <v>83</v>
      </c>
      <c r="AV111" s="14" t="s">
        <v>91</v>
      </c>
      <c r="AW111" s="14" t="s">
        <v>34</v>
      </c>
      <c r="AX111" s="14" t="s">
        <v>81</v>
      </c>
      <c r="AY111" s="160" t="s">
        <v>124</v>
      </c>
    </row>
    <row r="112" spans="2:65" s="1" customFormat="1" ht="14.45" customHeight="1">
      <c r="B112" s="127"/>
      <c r="C112" s="128" t="s">
        <v>88</v>
      </c>
      <c r="D112" s="128" t="s">
        <v>127</v>
      </c>
      <c r="E112" s="129" t="s">
        <v>336</v>
      </c>
      <c r="F112" s="130" t="s">
        <v>337</v>
      </c>
      <c r="G112" s="131" t="s">
        <v>130</v>
      </c>
      <c r="H112" s="132">
        <v>1.4379999999999999</v>
      </c>
      <c r="I112" s="133"/>
      <c r="J112" s="134">
        <f>ROUND(I112*H112,2)</f>
        <v>0</v>
      </c>
      <c r="K112" s="130" t="s">
        <v>131</v>
      </c>
      <c r="L112" s="32"/>
      <c r="M112" s="135" t="s">
        <v>3</v>
      </c>
      <c r="N112" s="136" t="s">
        <v>46</v>
      </c>
      <c r="P112" s="137">
        <f>O112*H112</f>
        <v>0</v>
      </c>
      <c r="Q112" s="137">
        <v>0</v>
      </c>
      <c r="R112" s="137">
        <f>Q112*H112</f>
        <v>0</v>
      </c>
      <c r="S112" s="137">
        <v>0</v>
      </c>
      <c r="T112" s="138">
        <f>S112*H112</f>
        <v>0</v>
      </c>
      <c r="AR112" s="139" t="s">
        <v>91</v>
      </c>
      <c r="AT112" s="139" t="s">
        <v>127</v>
      </c>
      <c r="AU112" s="139" t="s">
        <v>83</v>
      </c>
      <c r="AY112" s="17" t="s">
        <v>124</v>
      </c>
      <c r="BE112" s="140">
        <f>IF(N112="základní",J112,0)</f>
        <v>0</v>
      </c>
      <c r="BF112" s="140">
        <f>IF(N112="snížená",J112,0)</f>
        <v>0</v>
      </c>
      <c r="BG112" s="140">
        <f>IF(N112="zákl. přenesená",J112,0)</f>
        <v>0</v>
      </c>
      <c r="BH112" s="140">
        <f>IF(N112="sníž. přenesená",J112,0)</f>
        <v>0</v>
      </c>
      <c r="BI112" s="140">
        <f>IF(N112="nulová",J112,0)</f>
        <v>0</v>
      </c>
      <c r="BJ112" s="17" t="s">
        <v>81</v>
      </c>
      <c r="BK112" s="140">
        <f>ROUND(I112*H112,2)</f>
        <v>0</v>
      </c>
      <c r="BL112" s="17" t="s">
        <v>91</v>
      </c>
      <c r="BM112" s="139" t="s">
        <v>338</v>
      </c>
    </row>
    <row r="113" spans="2:65" s="1" customFormat="1" ht="19.5">
      <c r="B113" s="32"/>
      <c r="D113" s="141" t="s">
        <v>133</v>
      </c>
      <c r="F113" s="142" t="s">
        <v>339</v>
      </c>
      <c r="I113" s="143"/>
      <c r="L113" s="32"/>
      <c r="M113" s="144"/>
      <c r="T113" s="52"/>
      <c r="AT113" s="17" t="s">
        <v>133</v>
      </c>
      <c r="AU113" s="17" t="s">
        <v>83</v>
      </c>
    </row>
    <row r="114" spans="2:65" s="1" customFormat="1" ht="58.5">
      <c r="B114" s="32"/>
      <c r="D114" s="141" t="s">
        <v>135</v>
      </c>
      <c r="F114" s="145" t="s">
        <v>340</v>
      </c>
      <c r="I114" s="143"/>
      <c r="L114" s="32"/>
      <c r="M114" s="144"/>
      <c r="T114" s="52"/>
      <c r="AT114" s="17" t="s">
        <v>135</v>
      </c>
      <c r="AU114" s="17" t="s">
        <v>83</v>
      </c>
    </row>
    <row r="115" spans="2:65" s="1" customFormat="1" ht="14.45" customHeight="1">
      <c r="B115" s="127"/>
      <c r="C115" s="128" t="s">
        <v>91</v>
      </c>
      <c r="D115" s="128" t="s">
        <v>127</v>
      </c>
      <c r="E115" s="129" t="s">
        <v>341</v>
      </c>
      <c r="F115" s="130" t="s">
        <v>342</v>
      </c>
      <c r="G115" s="131" t="s">
        <v>209</v>
      </c>
      <c r="H115" s="132">
        <v>2.5880000000000001</v>
      </c>
      <c r="I115" s="133"/>
      <c r="J115" s="134">
        <f>ROUND(I115*H115,2)</f>
        <v>0</v>
      </c>
      <c r="K115" s="130" t="s">
        <v>131</v>
      </c>
      <c r="L115" s="32"/>
      <c r="M115" s="135" t="s">
        <v>3</v>
      </c>
      <c r="N115" s="136" t="s">
        <v>46</v>
      </c>
      <c r="P115" s="137">
        <f>O115*H115</f>
        <v>0</v>
      </c>
      <c r="Q115" s="137">
        <v>0</v>
      </c>
      <c r="R115" s="137">
        <f>Q115*H115</f>
        <v>0</v>
      </c>
      <c r="S115" s="137">
        <v>0</v>
      </c>
      <c r="T115" s="138">
        <f>S115*H115</f>
        <v>0</v>
      </c>
      <c r="AR115" s="139" t="s">
        <v>91</v>
      </c>
      <c r="AT115" s="139" t="s">
        <v>127</v>
      </c>
      <c r="AU115" s="139" t="s">
        <v>83</v>
      </c>
      <c r="AY115" s="17" t="s">
        <v>124</v>
      </c>
      <c r="BE115" s="140">
        <f>IF(N115="základní",J115,0)</f>
        <v>0</v>
      </c>
      <c r="BF115" s="140">
        <f>IF(N115="snížená",J115,0)</f>
        <v>0</v>
      </c>
      <c r="BG115" s="140">
        <f>IF(N115="zákl. přenesená",J115,0)</f>
        <v>0</v>
      </c>
      <c r="BH115" s="140">
        <f>IF(N115="sníž. přenesená",J115,0)</f>
        <v>0</v>
      </c>
      <c r="BI115" s="140">
        <f>IF(N115="nulová",J115,0)</f>
        <v>0</v>
      </c>
      <c r="BJ115" s="17" t="s">
        <v>81</v>
      </c>
      <c r="BK115" s="140">
        <f>ROUND(I115*H115,2)</f>
        <v>0</v>
      </c>
      <c r="BL115" s="17" t="s">
        <v>91</v>
      </c>
      <c r="BM115" s="139" t="s">
        <v>343</v>
      </c>
    </row>
    <row r="116" spans="2:65" s="1" customFormat="1" ht="19.5">
      <c r="B116" s="32"/>
      <c r="D116" s="141" t="s">
        <v>133</v>
      </c>
      <c r="F116" s="142" t="s">
        <v>344</v>
      </c>
      <c r="I116" s="143"/>
      <c r="L116" s="32"/>
      <c r="M116" s="144"/>
      <c r="T116" s="52"/>
      <c r="AT116" s="17" t="s">
        <v>133</v>
      </c>
      <c r="AU116" s="17" t="s">
        <v>83</v>
      </c>
    </row>
    <row r="117" spans="2:65" s="1" customFormat="1" ht="39">
      <c r="B117" s="32"/>
      <c r="D117" s="141" t="s">
        <v>135</v>
      </c>
      <c r="F117" s="145" t="s">
        <v>235</v>
      </c>
      <c r="I117" s="143"/>
      <c r="L117" s="32"/>
      <c r="M117" s="144"/>
      <c r="T117" s="52"/>
      <c r="AT117" s="17" t="s">
        <v>135</v>
      </c>
      <c r="AU117" s="17" t="s">
        <v>83</v>
      </c>
    </row>
    <row r="118" spans="2:65" s="12" customFormat="1">
      <c r="B118" s="146"/>
      <c r="D118" s="141" t="s">
        <v>137</v>
      </c>
      <c r="F118" s="148" t="s">
        <v>345</v>
      </c>
      <c r="H118" s="149">
        <v>2.5880000000000001</v>
      </c>
      <c r="I118" s="150"/>
      <c r="L118" s="146"/>
      <c r="M118" s="151"/>
      <c r="T118" s="152"/>
      <c r="AT118" s="147" t="s">
        <v>137</v>
      </c>
      <c r="AU118" s="147" t="s">
        <v>83</v>
      </c>
      <c r="AV118" s="12" t="s">
        <v>83</v>
      </c>
      <c r="AW118" s="12" t="s">
        <v>4</v>
      </c>
      <c r="AX118" s="12" t="s">
        <v>81</v>
      </c>
      <c r="AY118" s="147" t="s">
        <v>124</v>
      </c>
    </row>
    <row r="119" spans="2:65" s="1" customFormat="1" ht="14.45" customHeight="1">
      <c r="B119" s="127"/>
      <c r="C119" s="128" t="s">
        <v>93</v>
      </c>
      <c r="D119" s="128" t="s">
        <v>127</v>
      </c>
      <c r="E119" s="129" t="s">
        <v>346</v>
      </c>
      <c r="F119" s="130" t="s">
        <v>347</v>
      </c>
      <c r="G119" s="131" t="s">
        <v>130</v>
      </c>
      <c r="H119" s="132">
        <v>1.4379999999999999</v>
      </c>
      <c r="I119" s="133"/>
      <c r="J119" s="134">
        <f>ROUND(I119*H119,2)</f>
        <v>0</v>
      </c>
      <c r="K119" s="130" t="s">
        <v>131</v>
      </c>
      <c r="L119" s="32"/>
      <c r="M119" s="135" t="s">
        <v>3</v>
      </c>
      <c r="N119" s="136" t="s">
        <v>46</v>
      </c>
      <c r="P119" s="137">
        <f>O119*H119</f>
        <v>0</v>
      </c>
      <c r="Q119" s="137">
        <v>0</v>
      </c>
      <c r="R119" s="137">
        <f>Q119*H119</f>
        <v>0</v>
      </c>
      <c r="S119" s="137">
        <v>0</v>
      </c>
      <c r="T119" s="138">
        <f>S119*H119</f>
        <v>0</v>
      </c>
      <c r="AR119" s="139" t="s">
        <v>91</v>
      </c>
      <c r="AT119" s="139" t="s">
        <v>127</v>
      </c>
      <c r="AU119" s="139" t="s">
        <v>83</v>
      </c>
      <c r="AY119" s="17" t="s">
        <v>124</v>
      </c>
      <c r="BE119" s="140">
        <f>IF(N119="základní",J119,0)</f>
        <v>0</v>
      </c>
      <c r="BF119" s="140">
        <f>IF(N119="snížená",J119,0)</f>
        <v>0</v>
      </c>
      <c r="BG119" s="140">
        <f>IF(N119="zákl. přenesená",J119,0)</f>
        <v>0</v>
      </c>
      <c r="BH119" s="140">
        <f>IF(N119="sníž. přenesená",J119,0)</f>
        <v>0</v>
      </c>
      <c r="BI119" s="140">
        <f>IF(N119="nulová",J119,0)</f>
        <v>0</v>
      </c>
      <c r="BJ119" s="17" t="s">
        <v>81</v>
      </c>
      <c r="BK119" s="140">
        <f>ROUND(I119*H119,2)</f>
        <v>0</v>
      </c>
      <c r="BL119" s="17" t="s">
        <v>91</v>
      </c>
      <c r="BM119" s="139" t="s">
        <v>348</v>
      </c>
    </row>
    <row r="120" spans="2:65" s="1" customFormat="1">
      <c r="B120" s="32"/>
      <c r="D120" s="141" t="s">
        <v>133</v>
      </c>
      <c r="F120" s="142" t="s">
        <v>349</v>
      </c>
      <c r="I120" s="143"/>
      <c r="L120" s="32"/>
      <c r="M120" s="144"/>
      <c r="T120" s="52"/>
      <c r="AT120" s="17" t="s">
        <v>133</v>
      </c>
      <c r="AU120" s="17" t="s">
        <v>83</v>
      </c>
    </row>
    <row r="121" spans="2:65" s="1" customFormat="1" ht="97.5">
      <c r="B121" s="32"/>
      <c r="D121" s="141" t="s">
        <v>135</v>
      </c>
      <c r="F121" s="145" t="s">
        <v>350</v>
      </c>
      <c r="I121" s="143"/>
      <c r="L121" s="32"/>
      <c r="M121" s="144"/>
      <c r="T121" s="52"/>
      <c r="AT121" s="17" t="s">
        <v>135</v>
      </c>
      <c r="AU121" s="17" t="s">
        <v>83</v>
      </c>
    </row>
    <row r="122" spans="2:65" s="11" customFormat="1" ht="22.9" customHeight="1">
      <c r="B122" s="115"/>
      <c r="D122" s="116" t="s">
        <v>73</v>
      </c>
      <c r="E122" s="125" t="s">
        <v>83</v>
      </c>
      <c r="F122" s="125" t="s">
        <v>351</v>
      </c>
      <c r="I122" s="118"/>
      <c r="J122" s="126">
        <f>BK122</f>
        <v>0</v>
      </c>
      <c r="L122" s="115"/>
      <c r="M122" s="120"/>
      <c r="P122" s="121">
        <f>SUM(P123:P149)</f>
        <v>0</v>
      </c>
      <c r="R122" s="121">
        <f>SUM(R123:R149)</f>
        <v>5.1249095999999996</v>
      </c>
      <c r="T122" s="122">
        <f>SUM(T123:T149)</f>
        <v>0</v>
      </c>
      <c r="AR122" s="116" t="s">
        <v>81</v>
      </c>
      <c r="AT122" s="123" t="s">
        <v>73</v>
      </c>
      <c r="AU122" s="123" t="s">
        <v>81</v>
      </c>
      <c r="AY122" s="116" t="s">
        <v>124</v>
      </c>
      <c r="BK122" s="124">
        <f>SUM(BK123:BK149)</f>
        <v>0</v>
      </c>
    </row>
    <row r="123" spans="2:65" s="1" customFormat="1" ht="14.45" customHeight="1">
      <c r="B123" s="127"/>
      <c r="C123" s="128" t="s">
        <v>169</v>
      </c>
      <c r="D123" s="128" t="s">
        <v>127</v>
      </c>
      <c r="E123" s="129" t="s">
        <v>352</v>
      </c>
      <c r="F123" s="130" t="s">
        <v>353</v>
      </c>
      <c r="G123" s="131" t="s">
        <v>130</v>
      </c>
      <c r="H123" s="132">
        <v>1.5</v>
      </c>
      <c r="I123" s="133"/>
      <c r="J123" s="134">
        <f>ROUND(I123*H123,2)</f>
        <v>0</v>
      </c>
      <c r="K123" s="130" t="s">
        <v>131</v>
      </c>
      <c r="L123" s="32"/>
      <c r="M123" s="135" t="s">
        <v>3</v>
      </c>
      <c r="N123" s="136" t="s">
        <v>46</v>
      </c>
      <c r="P123" s="137">
        <f>O123*H123</f>
        <v>0</v>
      </c>
      <c r="Q123" s="137">
        <v>2.2563399999999998</v>
      </c>
      <c r="R123" s="137">
        <f>Q123*H123</f>
        <v>3.3845099999999997</v>
      </c>
      <c r="S123" s="137">
        <v>0</v>
      </c>
      <c r="T123" s="138">
        <f>S123*H123</f>
        <v>0</v>
      </c>
      <c r="AR123" s="139" t="s">
        <v>91</v>
      </c>
      <c r="AT123" s="139" t="s">
        <v>127</v>
      </c>
      <c r="AU123" s="139" t="s">
        <v>83</v>
      </c>
      <c r="AY123" s="17" t="s">
        <v>124</v>
      </c>
      <c r="BE123" s="140">
        <f>IF(N123="základní",J123,0)</f>
        <v>0</v>
      </c>
      <c r="BF123" s="140">
        <f>IF(N123="snížená",J123,0)</f>
        <v>0</v>
      </c>
      <c r="BG123" s="140">
        <f>IF(N123="zákl. přenesená",J123,0)</f>
        <v>0</v>
      </c>
      <c r="BH123" s="140">
        <f>IF(N123="sníž. přenesená",J123,0)</f>
        <v>0</v>
      </c>
      <c r="BI123" s="140">
        <f>IF(N123="nulová",J123,0)</f>
        <v>0</v>
      </c>
      <c r="BJ123" s="17" t="s">
        <v>81</v>
      </c>
      <c r="BK123" s="140">
        <f>ROUND(I123*H123,2)</f>
        <v>0</v>
      </c>
      <c r="BL123" s="17" t="s">
        <v>91</v>
      </c>
      <c r="BM123" s="139" t="s">
        <v>354</v>
      </c>
    </row>
    <row r="124" spans="2:65" s="1" customFormat="1">
      <c r="B124" s="32"/>
      <c r="D124" s="141" t="s">
        <v>133</v>
      </c>
      <c r="F124" s="142" t="s">
        <v>355</v>
      </c>
      <c r="I124" s="143"/>
      <c r="L124" s="32"/>
      <c r="M124" s="144"/>
      <c r="T124" s="52"/>
      <c r="AT124" s="17" t="s">
        <v>133</v>
      </c>
      <c r="AU124" s="17" t="s">
        <v>83</v>
      </c>
    </row>
    <row r="125" spans="2:65" s="1" customFormat="1" ht="58.5">
      <c r="B125" s="32"/>
      <c r="D125" s="141" t="s">
        <v>135</v>
      </c>
      <c r="F125" s="145" t="s">
        <v>356</v>
      </c>
      <c r="I125" s="143"/>
      <c r="L125" s="32"/>
      <c r="M125" s="144"/>
      <c r="T125" s="52"/>
      <c r="AT125" s="17" t="s">
        <v>135</v>
      </c>
      <c r="AU125" s="17" t="s">
        <v>83</v>
      </c>
    </row>
    <row r="126" spans="2:65" s="13" customFormat="1">
      <c r="B126" s="153"/>
      <c r="D126" s="141" t="s">
        <v>137</v>
      </c>
      <c r="E126" s="154" t="s">
        <v>3</v>
      </c>
      <c r="F126" s="155" t="s">
        <v>357</v>
      </c>
      <c r="H126" s="154" t="s">
        <v>3</v>
      </c>
      <c r="I126" s="156"/>
      <c r="L126" s="153"/>
      <c r="M126" s="157"/>
      <c r="T126" s="158"/>
      <c r="AT126" s="154" t="s">
        <v>137</v>
      </c>
      <c r="AU126" s="154" t="s">
        <v>83</v>
      </c>
      <c r="AV126" s="13" t="s">
        <v>81</v>
      </c>
      <c r="AW126" s="13" t="s">
        <v>34</v>
      </c>
      <c r="AX126" s="13" t="s">
        <v>74</v>
      </c>
      <c r="AY126" s="154" t="s">
        <v>124</v>
      </c>
    </row>
    <row r="127" spans="2:65" s="12" customFormat="1">
      <c r="B127" s="146"/>
      <c r="D127" s="141" t="s">
        <v>137</v>
      </c>
      <c r="E127" s="147" t="s">
        <v>3</v>
      </c>
      <c r="F127" s="148" t="s">
        <v>358</v>
      </c>
      <c r="H127" s="149">
        <v>1.5</v>
      </c>
      <c r="I127" s="150"/>
      <c r="L127" s="146"/>
      <c r="M127" s="151"/>
      <c r="T127" s="152"/>
      <c r="AT127" s="147" t="s">
        <v>137</v>
      </c>
      <c r="AU127" s="147" t="s">
        <v>83</v>
      </c>
      <c r="AV127" s="12" t="s">
        <v>83</v>
      </c>
      <c r="AW127" s="12" t="s">
        <v>34</v>
      </c>
      <c r="AX127" s="12" t="s">
        <v>81</v>
      </c>
      <c r="AY127" s="147" t="s">
        <v>124</v>
      </c>
    </row>
    <row r="128" spans="2:65" s="1" customFormat="1" ht="14.45" customHeight="1">
      <c r="B128" s="127"/>
      <c r="C128" s="128" t="s">
        <v>175</v>
      </c>
      <c r="D128" s="128" t="s">
        <v>127</v>
      </c>
      <c r="E128" s="129" t="s">
        <v>359</v>
      </c>
      <c r="F128" s="130" t="s">
        <v>360</v>
      </c>
      <c r="G128" s="131" t="s">
        <v>130</v>
      </c>
      <c r="H128" s="132">
        <v>0.68500000000000005</v>
      </c>
      <c r="I128" s="133"/>
      <c r="J128" s="134">
        <f>ROUND(I128*H128,2)</f>
        <v>0</v>
      </c>
      <c r="K128" s="130" t="s">
        <v>131</v>
      </c>
      <c r="L128" s="32"/>
      <c r="M128" s="135" t="s">
        <v>3</v>
      </c>
      <c r="N128" s="136" t="s">
        <v>46</v>
      </c>
      <c r="P128" s="137">
        <f>O128*H128</f>
        <v>0</v>
      </c>
      <c r="Q128" s="137">
        <v>2.45329</v>
      </c>
      <c r="R128" s="137">
        <f>Q128*H128</f>
        <v>1.6805036500000001</v>
      </c>
      <c r="S128" s="137">
        <v>0</v>
      </c>
      <c r="T128" s="138">
        <f>S128*H128</f>
        <v>0</v>
      </c>
      <c r="AR128" s="139" t="s">
        <v>91</v>
      </c>
      <c r="AT128" s="139" t="s">
        <v>127</v>
      </c>
      <c r="AU128" s="139" t="s">
        <v>83</v>
      </c>
      <c r="AY128" s="17" t="s">
        <v>124</v>
      </c>
      <c r="BE128" s="140">
        <f>IF(N128="základní",J128,0)</f>
        <v>0</v>
      </c>
      <c r="BF128" s="140">
        <f>IF(N128="snížená",J128,0)</f>
        <v>0</v>
      </c>
      <c r="BG128" s="140">
        <f>IF(N128="zákl. přenesená",J128,0)</f>
        <v>0</v>
      </c>
      <c r="BH128" s="140">
        <f>IF(N128="sníž. přenesená",J128,0)</f>
        <v>0</v>
      </c>
      <c r="BI128" s="140">
        <f>IF(N128="nulová",J128,0)</f>
        <v>0</v>
      </c>
      <c r="BJ128" s="17" t="s">
        <v>81</v>
      </c>
      <c r="BK128" s="140">
        <f>ROUND(I128*H128,2)</f>
        <v>0</v>
      </c>
      <c r="BL128" s="17" t="s">
        <v>91</v>
      </c>
      <c r="BM128" s="139" t="s">
        <v>361</v>
      </c>
    </row>
    <row r="129" spans="2:65" s="1" customFormat="1">
      <c r="B129" s="32"/>
      <c r="D129" s="141" t="s">
        <v>133</v>
      </c>
      <c r="F129" s="142" t="s">
        <v>362</v>
      </c>
      <c r="I129" s="143"/>
      <c r="L129" s="32"/>
      <c r="M129" s="144"/>
      <c r="T129" s="52"/>
      <c r="AT129" s="17" t="s">
        <v>133</v>
      </c>
      <c r="AU129" s="17" t="s">
        <v>83</v>
      </c>
    </row>
    <row r="130" spans="2:65" s="1" customFormat="1" ht="87.75">
      <c r="B130" s="32"/>
      <c r="D130" s="141" t="s">
        <v>135</v>
      </c>
      <c r="F130" s="145" t="s">
        <v>363</v>
      </c>
      <c r="I130" s="143"/>
      <c r="L130" s="32"/>
      <c r="M130" s="144"/>
      <c r="T130" s="52"/>
      <c r="AT130" s="17" t="s">
        <v>135</v>
      </c>
      <c r="AU130" s="17" t="s">
        <v>83</v>
      </c>
    </row>
    <row r="131" spans="2:65" s="13" customFormat="1">
      <c r="B131" s="153"/>
      <c r="D131" s="141" t="s">
        <v>137</v>
      </c>
      <c r="E131" s="154" t="s">
        <v>3</v>
      </c>
      <c r="F131" s="155" t="s">
        <v>364</v>
      </c>
      <c r="H131" s="154" t="s">
        <v>3</v>
      </c>
      <c r="I131" s="156"/>
      <c r="L131" s="153"/>
      <c r="M131" s="157"/>
      <c r="T131" s="158"/>
      <c r="AT131" s="154" t="s">
        <v>137</v>
      </c>
      <c r="AU131" s="154" t="s">
        <v>83</v>
      </c>
      <c r="AV131" s="13" t="s">
        <v>81</v>
      </c>
      <c r="AW131" s="13" t="s">
        <v>34</v>
      </c>
      <c r="AX131" s="13" t="s">
        <v>74</v>
      </c>
      <c r="AY131" s="154" t="s">
        <v>124</v>
      </c>
    </row>
    <row r="132" spans="2:65" s="12" customFormat="1">
      <c r="B132" s="146"/>
      <c r="D132" s="141" t="s">
        <v>137</v>
      </c>
      <c r="E132" s="147" t="s">
        <v>3</v>
      </c>
      <c r="F132" s="148" t="s">
        <v>365</v>
      </c>
      <c r="H132" s="149">
        <v>0.46899999999999997</v>
      </c>
      <c r="I132" s="150"/>
      <c r="L132" s="146"/>
      <c r="M132" s="151"/>
      <c r="T132" s="152"/>
      <c r="AT132" s="147" t="s">
        <v>137</v>
      </c>
      <c r="AU132" s="147" t="s">
        <v>83</v>
      </c>
      <c r="AV132" s="12" t="s">
        <v>83</v>
      </c>
      <c r="AW132" s="12" t="s">
        <v>34</v>
      </c>
      <c r="AX132" s="12" t="s">
        <v>74</v>
      </c>
      <c r="AY132" s="147" t="s">
        <v>124</v>
      </c>
    </row>
    <row r="133" spans="2:65" s="12" customFormat="1">
      <c r="B133" s="146"/>
      <c r="D133" s="141" t="s">
        <v>137</v>
      </c>
      <c r="E133" s="147" t="s">
        <v>3</v>
      </c>
      <c r="F133" s="148" t="s">
        <v>366</v>
      </c>
      <c r="H133" s="149">
        <v>0.216</v>
      </c>
      <c r="I133" s="150"/>
      <c r="L133" s="146"/>
      <c r="M133" s="151"/>
      <c r="T133" s="152"/>
      <c r="AT133" s="147" t="s">
        <v>137</v>
      </c>
      <c r="AU133" s="147" t="s">
        <v>83</v>
      </c>
      <c r="AV133" s="12" t="s">
        <v>83</v>
      </c>
      <c r="AW133" s="12" t="s">
        <v>34</v>
      </c>
      <c r="AX133" s="12" t="s">
        <v>74</v>
      </c>
      <c r="AY133" s="147" t="s">
        <v>124</v>
      </c>
    </row>
    <row r="134" spans="2:65" s="14" customFormat="1">
      <c r="B134" s="159"/>
      <c r="D134" s="141" t="s">
        <v>137</v>
      </c>
      <c r="E134" s="160" t="s">
        <v>3</v>
      </c>
      <c r="F134" s="161" t="s">
        <v>146</v>
      </c>
      <c r="H134" s="162">
        <v>0.68500000000000005</v>
      </c>
      <c r="I134" s="163"/>
      <c r="L134" s="159"/>
      <c r="M134" s="164"/>
      <c r="T134" s="165"/>
      <c r="AT134" s="160" t="s">
        <v>137</v>
      </c>
      <c r="AU134" s="160" t="s">
        <v>83</v>
      </c>
      <c r="AV134" s="14" t="s">
        <v>91</v>
      </c>
      <c r="AW134" s="14" t="s">
        <v>34</v>
      </c>
      <c r="AX134" s="14" t="s">
        <v>81</v>
      </c>
      <c r="AY134" s="160" t="s">
        <v>124</v>
      </c>
    </row>
    <row r="135" spans="2:65" s="1" customFormat="1" ht="14.45" customHeight="1">
      <c r="B135" s="127"/>
      <c r="C135" s="128" t="s">
        <v>182</v>
      </c>
      <c r="D135" s="128" t="s">
        <v>127</v>
      </c>
      <c r="E135" s="129" t="s">
        <v>367</v>
      </c>
      <c r="F135" s="130" t="s">
        <v>368</v>
      </c>
      <c r="G135" s="131" t="s">
        <v>165</v>
      </c>
      <c r="H135" s="132">
        <v>2.58</v>
      </c>
      <c r="I135" s="133"/>
      <c r="J135" s="134">
        <f>ROUND(I135*H135,2)</f>
        <v>0</v>
      </c>
      <c r="K135" s="130" t="s">
        <v>131</v>
      </c>
      <c r="L135" s="32"/>
      <c r="M135" s="135" t="s">
        <v>3</v>
      </c>
      <c r="N135" s="136" t="s">
        <v>46</v>
      </c>
      <c r="P135" s="137">
        <f>O135*H135</f>
        <v>0</v>
      </c>
      <c r="Q135" s="137">
        <v>2.64E-3</v>
      </c>
      <c r="R135" s="137">
        <f>Q135*H135</f>
        <v>6.8111999999999999E-3</v>
      </c>
      <c r="S135" s="137">
        <v>0</v>
      </c>
      <c r="T135" s="138">
        <f>S135*H135</f>
        <v>0</v>
      </c>
      <c r="AR135" s="139" t="s">
        <v>91</v>
      </c>
      <c r="AT135" s="139" t="s">
        <v>127</v>
      </c>
      <c r="AU135" s="139" t="s">
        <v>83</v>
      </c>
      <c r="AY135" s="17" t="s">
        <v>124</v>
      </c>
      <c r="BE135" s="140">
        <f>IF(N135="základní",J135,0)</f>
        <v>0</v>
      </c>
      <c r="BF135" s="140">
        <f>IF(N135="snížená",J135,0)</f>
        <v>0</v>
      </c>
      <c r="BG135" s="140">
        <f>IF(N135="zákl. přenesená",J135,0)</f>
        <v>0</v>
      </c>
      <c r="BH135" s="140">
        <f>IF(N135="sníž. přenesená",J135,0)</f>
        <v>0</v>
      </c>
      <c r="BI135" s="140">
        <f>IF(N135="nulová",J135,0)</f>
        <v>0</v>
      </c>
      <c r="BJ135" s="17" t="s">
        <v>81</v>
      </c>
      <c r="BK135" s="140">
        <f>ROUND(I135*H135,2)</f>
        <v>0</v>
      </c>
      <c r="BL135" s="17" t="s">
        <v>91</v>
      </c>
      <c r="BM135" s="139" t="s">
        <v>369</v>
      </c>
    </row>
    <row r="136" spans="2:65" s="1" customFormat="1">
      <c r="B136" s="32"/>
      <c r="D136" s="141" t="s">
        <v>133</v>
      </c>
      <c r="F136" s="142" t="s">
        <v>370</v>
      </c>
      <c r="I136" s="143"/>
      <c r="L136" s="32"/>
      <c r="M136" s="144"/>
      <c r="T136" s="52"/>
      <c r="AT136" s="17" t="s">
        <v>133</v>
      </c>
      <c r="AU136" s="17" t="s">
        <v>83</v>
      </c>
    </row>
    <row r="137" spans="2:65" s="1" customFormat="1" ht="39">
      <c r="B137" s="32"/>
      <c r="D137" s="141" t="s">
        <v>135</v>
      </c>
      <c r="F137" s="145" t="s">
        <v>371</v>
      </c>
      <c r="I137" s="143"/>
      <c r="L137" s="32"/>
      <c r="M137" s="144"/>
      <c r="T137" s="52"/>
      <c r="AT137" s="17" t="s">
        <v>135</v>
      </c>
      <c r="AU137" s="17" t="s">
        <v>83</v>
      </c>
    </row>
    <row r="138" spans="2:65" s="12" customFormat="1">
      <c r="B138" s="146"/>
      <c r="D138" s="141" t="s">
        <v>137</v>
      </c>
      <c r="E138" s="147" t="s">
        <v>3</v>
      </c>
      <c r="F138" s="148" t="s">
        <v>372</v>
      </c>
      <c r="H138" s="149">
        <v>1.5</v>
      </c>
      <c r="I138" s="150"/>
      <c r="L138" s="146"/>
      <c r="M138" s="151"/>
      <c r="T138" s="152"/>
      <c r="AT138" s="147" t="s">
        <v>137</v>
      </c>
      <c r="AU138" s="147" t="s">
        <v>83</v>
      </c>
      <c r="AV138" s="12" t="s">
        <v>83</v>
      </c>
      <c r="AW138" s="12" t="s">
        <v>34</v>
      </c>
      <c r="AX138" s="12" t="s">
        <v>74</v>
      </c>
      <c r="AY138" s="147" t="s">
        <v>124</v>
      </c>
    </row>
    <row r="139" spans="2:65" s="12" customFormat="1">
      <c r="B139" s="146"/>
      <c r="D139" s="141" t="s">
        <v>137</v>
      </c>
      <c r="E139" s="147" t="s">
        <v>3</v>
      </c>
      <c r="F139" s="148" t="s">
        <v>373</v>
      </c>
      <c r="H139" s="149">
        <v>1.08</v>
      </c>
      <c r="I139" s="150"/>
      <c r="L139" s="146"/>
      <c r="M139" s="151"/>
      <c r="T139" s="152"/>
      <c r="AT139" s="147" t="s">
        <v>137</v>
      </c>
      <c r="AU139" s="147" t="s">
        <v>83</v>
      </c>
      <c r="AV139" s="12" t="s">
        <v>83</v>
      </c>
      <c r="AW139" s="12" t="s">
        <v>34</v>
      </c>
      <c r="AX139" s="12" t="s">
        <v>74</v>
      </c>
      <c r="AY139" s="147" t="s">
        <v>124</v>
      </c>
    </row>
    <row r="140" spans="2:65" s="14" customFormat="1">
      <c r="B140" s="159"/>
      <c r="D140" s="141" t="s">
        <v>137</v>
      </c>
      <c r="E140" s="160" t="s">
        <v>3</v>
      </c>
      <c r="F140" s="161" t="s">
        <v>146</v>
      </c>
      <c r="H140" s="162">
        <v>2.58</v>
      </c>
      <c r="I140" s="163"/>
      <c r="L140" s="159"/>
      <c r="M140" s="164"/>
      <c r="T140" s="165"/>
      <c r="AT140" s="160" t="s">
        <v>137</v>
      </c>
      <c r="AU140" s="160" t="s">
        <v>83</v>
      </c>
      <c r="AV140" s="14" t="s">
        <v>91</v>
      </c>
      <c r="AW140" s="14" t="s">
        <v>34</v>
      </c>
      <c r="AX140" s="14" t="s">
        <v>81</v>
      </c>
      <c r="AY140" s="160" t="s">
        <v>124</v>
      </c>
    </row>
    <row r="141" spans="2:65" s="1" customFormat="1" ht="14.45" customHeight="1">
      <c r="B141" s="127"/>
      <c r="C141" s="128" t="s">
        <v>125</v>
      </c>
      <c r="D141" s="128" t="s">
        <v>127</v>
      </c>
      <c r="E141" s="129" t="s">
        <v>374</v>
      </c>
      <c r="F141" s="130" t="s">
        <v>375</v>
      </c>
      <c r="G141" s="131" t="s">
        <v>165</v>
      </c>
      <c r="H141" s="132">
        <v>2.58</v>
      </c>
      <c r="I141" s="133"/>
      <c r="J141" s="134">
        <f>ROUND(I141*H141,2)</f>
        <v>0</v>
      </c>
      <c r="K141" s="130" t="s">
        <v>131</v>
      </c>
      <c r="L141" s="32"/>
      <c r="M141" s="135" t="s">
        <v>3</v>
      </c>
      <c r="N141" s="136" t="s">
        <v>46</v>
      </c>
      <c r="P141" s="137">
        <f>O141*H141</f>
        <v>0</v>
      </c>
      <c r="Q141" s="137">
        <v>0</v>
      </c>
      <c r="R141" s="137">
        <f>Q141*H141</f>
        <v>0</v>
      </c>
      <c r="S141" s="137">
        <v>0</v>
      </c>
      <c r="T141" s="138">
        <f>S141*H141</f>
        <v>0</v>
      </c>
      <c r="AR141" s="139" t="s">
        <v>91</v>
      </c>
      <c r="AT141" s="139" t="s">
        <v>127</v>
      </c>
      <c r="AU141" s="139" t="s">
        <v>83</v>
      </c>
      <c r="AY141" s="17" t="s">
        <v>124</v>
      </c>
      <c r="BE141" s="140">
        <f>IF(N141="základní",J141,0)</f>
        <v>0</v>
      </c>
      <c r="BF141" s="140">
        <f>IF(N141="snížená",J141,0)</f>
        <v>0</v>
      </c>
      <c r="BG141" s="140">
        <f>IF(N141="zákl. přenesená",J141,0)</f>
        <v>0</v>
      </c>
      <c r="BH141" s="140">
        <f>IF(N141="sníž. přenesená",J141,0)</f>
        <v>0</v>
      </c>
      <c r="BI141" s="140">
        <f>IF(N141="nulová",J141,0)</f>
        <v>0</v>
      </c>
      <c r="BJ141" s="17" t="s">
        <v>81</v>
      </c>
      <c r="BK141" s="140">
        <f>ROUND(I141*H141,2)</f>
        <v>0</v>
      </c>
      <c r="BL141" s="17" t="s">
        <v>91</v>
      </c>
      <c r="BM141" s="139" t="s">
        <v>376</v>
      </c>
    </row>
    <row r="142" spans="2:65" s="1" customFormat="1">
      <c r="B142" s="32"/>
      <c r="D142" s="141" t="s">
        <v>133</v>
      </c>
      <c r="F142" s="142" t="s">
        <v>377</v>
      </c>
      <c r="I142" s="143"/>
      <c r="L142" s="32"/>
      <c r="M142" s="144"/>
      <c r="T142" s="52"/>
      <c r="AT142" s="17" t="s">
        <v>133</v>
      </c>
      <c r="AU142" s="17" t="s">
        <v>83</v>
      </c>
    </row>
    <row r="143" spans="2:65" s="1" customFormat="1" ht="39">
      <c r="B143" s="32"/>
      <c r="D143" s="141" t="s">
        <v>135</v>
      </c>
      <c r="F143" s="145" t="s">
        <v>371</v>
      </c>
      <c r="I143" s="143"/>
      <c r="L143" s="32"/>
      <c r="M143" s="144"/>
      <c r="T143" s="52"/>
      <c r="AT143" s="17" t="s">
        <v>135</v>
      </c>
      <c r="AU143" s="17" t="s">
        <v>83</v>
      </c>
    </row>
    <row r="144" spans="2:65" s="1" customFormat="1" ht="14.45" customHeight="1">
      <c r="B144" s="127"/>
      <c r="C144" s="128" t="s">
        <v>199</v>
      </c>
      <c r="D144" s="128" t="s">
        <v>127</v>
      </c>
      <c r="E144" s="129" t="s">
        <v>378</v>
      </c>
      <c r="F144" s="130" t="s">
        <v>379</v>
      </c>
      <c r="G144" s="131" t="s">
        <v>209</v>
      </c>
      <c r="H144" s="132">
        <v>2.5000000000000001E-2</v>
      </c>
      <c r="I144" s="133"/>
      <c r="J144" s="134">
        <f>ROUND(I144*H144,2)</f>
        <v>0</v>
      </c>
      <c r="K144" s="130" t="s">
        <v>131</v>
      </c>
      <c r="L144" s="32"/>
      <c r="M144" s="135" t="s">
        <v>3</v>
      </c>
      <c r="N144" s="136" t="s">
        <v>46</v>
      </c>
      <c r="P144" s="137">
        <f>O144*H144</f>
        <v>0</v>
      </c>
      <c r="Q144" s="137">
        <v>1.0606199999999999</v>
      </c>
      <c r="R144" s="137">
        <f>Q144*H144</f>
        <v>2.6515499999999997E-2</v>
      </c>
      <c r="S144" s="137">
        <v>0</v>
      </c>
      <c r="T144" s="138">
        <f>S144*H144</f>
        <v>0</v>
      </c>
      <c r="AR144" s="139" t="s">
        <v>91</v>
      </c>
      <c r="AT144" s="139" t="s">
        <v>127</v>
      </c>
      <c r="AU144" s="139" t="s">
        <v>83</v>
      </c>
      <c r="AY144" s="17" t="s">
        <v>124</v>
      </c>
      <c r="BE144" s="140">
        <f>IF(N144="základní",J144,0)</f>
        <v>0</v>
      </c>
      <c r="BF144" s="140">
        <f>IF(N144="snížená",J144,0)</f>
        <v>0</v>
      </c>
      <c r="BG144" s="140">
        <f>IF(N144="zákl. přenesená",J144,0)</f>
        <v>0</v>
      </c>
      <c r="BH144" s="140">
        <f>IF(N144="sníž. přenesená",J144,0)</f>
        <v>0</v>
      </c>
      <c r="BI144" s="140">
        <f>IF(N144="nulová",J144,0)</f>
        <v>0</v>
      </c>
      <c r="BJ144" s="17" t="s">
        <v>81</v>
      </c>
      <c r="BK144" s="140">
        <f>ROUND(I144*H144,2)</f>
        <v>0</v>
      </c>
      <c r="BL144" s="17" t="s">
        <v>91</v>
      </c>
      <c r="BM144" s="139" t="s">
        <v>380</v>
      </c>
    </row>
    <row r="145" spans="2:65" s="1" customFormat="1">
      <c r="B145" s="32"/>
      <c r="D145" s="141" t="s">
        <v>133</v>
      </c>
      <c r="F145" s="142" t="s">
        <v>381</v>
      </c>
      <c r="I145" s="143"/>
      <c r="L145" s="32"/>
      <c r="M145" s="144"/>
      <c r="T145" s="52"/>
      <c r="AT145" s="17" t="s">
        <v>133</v>
      </c>
      <c r="AU145" s="17" t="s">
        <v>83</v>
      </c>
    </row>
    <row r="146" spans="2:65" s="1" customFormat="1" ht="29.25">
      <c r="B146" s="32"/>
      <c r="D146" s="141" t="s">
        <v>135</v>
      </c>
      <c r="F146" s="145" t="s">
        <v>382</v>
      </c>
      <c r="I146" s="143"/>
      <c r="L146" s="32"/>
      <c r="M146" s="144"/>
      <c r="T146" s="52"/>
      <c r="AT146" s="17" t="s">
        <v>135</v>
      </c>
      <c r="AU146" s="17" t="s">
        <v>83</v>
      </c>
    </row>
    <row r="147" spans="2:65" s="1" customFormat="1" ht="14.45" customHeight="1">
      <c r="B147" s="127"/>
      <c r="C147" s="128" t="s">
        <v>206</v>
      </c>
      <c r="D147" s="128" t="s">
        <v>127</v>
      </c>
      <c r="E147" s="129" t="s">
        <v>383</v>
      </c>
      <c r="F147" s="130" t="s">
        <v>384</v>
      </c>
      <c r="G147" s="131" t="s">
        <v>209</v>
      </c>
      <c r="H147" s="132">
        <v>2.5000000000000001E-2</v>
      </c>
      <c r="I147" s="133"/>
      <c r="J147" s="134">
        <f>ROUND(I147*H147,2)</f>
        <v>0</v>
      </c>
      <c r="K147" s="130" t="s">
        <v>131</v>
      </c>
      <c r="L147" s="32"/>
      <c r="M147" s="135" t="s">
        <v>3</v>
      </c>
      <c r="N147" s="136" t="s">
        <v>46</v>
      </c>
      <c r="P147" s="137">
        <f>O147*H147</f>
        <v>0</v>
      </c>
      <c r="Q147" s="137">
        <v>1.06277</v>
      </c>
      <c r="R147" s="137">
        <f>Q147*H147</f>
        <v>2.6569250000000003E-2</v>
      </c>
      <c r="S147" s="137">
        <v>0</v>
      </c>
      <c r="T147" s="138">
        <f>S147*H147</f>
        <v>0</v>
      </c>
      <c r="AR147" s="139" t="s">
        <v>91</v>
      </c>
      <c r="AT147" s="139" t="s">
        <v>127</v>
      </c>
      <c r="AU147" s="139" t="s">
        <v>83</v>
      </c>
      <c r="AY147" s="17" t="s">
        <v>124</v>
      </c>
      <c r="BE147" s="140">
        <f>IF(N147="základní",J147,0)</f>
        <v>0</v>
      </c>
      <c r="BF147" s="140">
        <f>IF(N147="snížená",J147,0)</f>
        <v>0</v>
      </c>
      <c r="BG147" s="140">
        <f>IF(N147="zákl. přenesená",J147,0)</f>
        <v>0</v>
      </c>
      <c r="BH147" s="140">
        <f>IF(N147="sníž. přenesená",J147,0)</f>
        <v>0</v>
      </c>
      <c r="BI147" s="140">
        <f>IF(N147="nulová",J147,0)</f>
        <v>0</v>
      </c>
      <c r="BJ147" s="17" t="s">
        <v>81</v>
      </c>
      <c r="BK147" s="140">
        <f>ROUND(I147*H147,2)</f>
        <v>0</v>
      </c>
      <c r="BL147" s="17" t="s">
        <v>91</v>
      </c>
      <c r="BM147" s="139" t="s">
        <v>385</v>
      </c>
    </row>
    <row r="148" spans="2:65" s="1" customFormat="1">
      <c r="B148" s="32"/>
      <c r="D148" s="141" t="s">
        <v>133</v>
      </c>
      <c r="F148" s="142" t="s">
        <v>386</v>
      </c>
      <c r="I148" s="143"/>
      <c r="L148" s="32"/>
      <c r="M148" s="144"/>
      <c r="T148" s="52"/>
      <c r="AT148" s="17" t="s">
        <v>133</v>
      </c>
      <c r="AU148" s="17" t="s">
        <v>83</v>
      </c>
    </row>
    <row r="149" spans="2:65" s="1" customFormat="1" ht="29.25">
      <c r="B149" s="32"/>
      <c r="D149" s="141" t="s">
        <v>135</v>
      </c>
      <c r="F149" s="145" t="s">
        <v>382</v>
      </c>
      <c r="I149" s="143"/>
      <c r="L149" s="32"/>
      <c r="M149" s="144"/>
      <c r="T149" s="52"/>
      <c r="AT149" s="17" t="s">
        <v>135</v>
      </c>
      <c r="AU149" s="17" t="s">
        <v>83</v>
      </c>
    </row>
    <row r="150" spans="2:65" s="11" customFormat="1" ht="22.9" customHeight="1">
      <c r="B150" s="115"/>
      <c r="D150" s="116" t="s">
        <v>73</v>
      </c>
      <c r="E150" s="125" t="s">
        <v>88</v>
      </c>
      <c r="F150" s="125" t="s">
        <v>387</v>
      </c>
      <c r="I150" s="118"/>
      <c r="J150" s="126">
        <f>BK150</f>
        <v>0</v>
      </c>
      <c r="L150" s="115"/>
      <c r="M150" s="120"/>
      <c r="P150" s="121">
        <f>SUM(P151:P168)</f>
        <v>0</v>
      </c>
      <c r="R150" s="121">
        <f>SUM(R151:R168)</f>
        <v>26.188187880000001</v>
      </c>
      <c r="T150" s="122">
        <f>SUM(T151:T168)</f>
        <v>0</v>
      </c>
      <c r="AR150" s="116" t="s">
        <v>81</v>
      </c>
      <c r="AT150" s="123" t="s">
        <v>73</v>
      </c>
      <c r="AU150" s="123" t="s">
        <v>81</v>
      </c>
      <c r="AY150" s="116" t="s">
        <v>124</v>
      </c>
      <c r="BK150" s="124">
        <f>SUM(BK151:BK168)</f>
        <v>0</v>
      </c>
    </row>
    <row r="151" spans="2:65" s="1" customFormat="1" ht="14.45" customHeight="1">
      <c r="B151" s="127"/>
      <c r="C151" s="128" t="s">
        <v>213</v>
      </c>
      <c r="D151" s="128" t="s">
        <v>127</v>
      </c>
      <c r="E151" s="129" t="s">
        <v>388</v>
      </c>
      <c r="F151" s="130" t="s">
        <v>389</v>
      </c>
      <c r="G151" s="131" t="s">
        <v>165</v>
      </c>
      <c r="H151" s="132">
        <v>66.12</v>
      </c>
      <c r="I151" s="133"/>
      <c r="J151" s="134">
        <f>ROUND(I151*H151,2)</f>
        <v>0</v>
      </c>
      <c r="K151" s="130" t="s">
        <v>131</v>
      </c>
      <c r="L151" s="32"/>
      <c r="M151" s="135" t="s">
        <v>3</v>
      </c>
      <c r="N151" s="136" t="s">
        <v>46</v>
      </c>
      <c r="P151" s="137">
        <f>O151*H151</f>
        <v>0</v>
      </c>
      <c r="Q151" s="137">
        <v>0.36276999999999998</v>
      </c>
      <c r="R151" s="137">
        <f>Q151*H151</f>
        <v>23.986352400000001</v>
      </c>
      <c r="S151" s="137">
        <v>0</v>
      </c>
      <c r="T151" s="138">
        <f>S151*H151</f>
        <v>0</v>
      </c>
      <c r="AR151" s="139" t="s">
        <v>91</v>
      </c>
      <c r="AT151" s="139" t="s">
        <v>127</v>
      </c>
      <c r="AU151" s="139" t="s">
        <v>83</v>
      </c>
      <c r="AY151" s="17" t="s">
        <v>124</v>
      </c>
      <c r="BE151" s="140">
        <f>IF(N151="základní",J151,0)</f>
        <v>0</v>
      </c>
      <c r="BF151" s="140">
        <f>IF(N151="snížená",J151,0)</f>
        <v>0</v>
      </c>
      <c r="BG151" s="140">
        <f>IF(N151="zákl. přenesená",J151,0)</f>
        <v>0</v>
      </c>
      <c r="BH151" s="140">
        <f>IF(N151="sníž. přenesená",J151,0)</f>
        <v>0</v>
      </c>
      <c r="BI151" s="140">
        <f>IF(N151="nulová",J151,0)</f>
        <v>0</v>
      </c>
      <c r="BJ151" s="17" t="s">
        <v>81</v>
      </c>
      <c r="BK151" s="140">
        <f>ROUND(I151*H151,2)</f>
        <v>0</v>
      </c>
      <c r="BL151" s="17" t="s">
        <v>91</v>
      </c>
      <c r="BM151" s="139" t="s">
        <v>390</v>
      </c>
    </row>
    <row r="152" spans="2:65" s="1" customFormat="1">
      <c r="B152" s="32"/>
      <c r="D152" s="141" t="s">
        <v>133</v>
      </c>
      <c r="F152" s="142" t="s">
        <v>391</v>
      </c>
      <c r="I152" s="143"/>
      <c r="L152" s="32"/>
      <c r="M152" s="144"/>
      <c r="T152" s="52"/>
      <c r="AT152" s="17" t="s">
        <v>133</v>
      </c>
      <c r="AU152" s="17" t="s">
        <v>83</v>
      </c>
    </row>
    <row r="153" spans="2:65" s="1" customFormat="1" ht="68.25">
      <c r="B153" s="32"/>
      <c r="D153" s="141" t="s">
        <v>135</v>
      </c>
      <c r="F153" s="145" t="s">
        <v>392</v>
      </c>
      <c r="I153" s="143"/>
      <c r="L153" s="32"/>
      <c r="M153" s="144"/>
      <c r="T153" s="52"/>
      <c r="AT153" s="17" t="s">
        <v>135</v>
      </c>
      <c r="AU153" s="17" t="s">
        <v>83</v>
      </c>
    </row>
    <row r="154" spans="2:65" s="13" customFormat="1">
      <c r="B154" s="153"/>
      <c r="D154" s="141" t="s">
        <v>137</v>
      </c>
      <c r="E154" s="154" t="s">
        <v>3</v>
      </c>
      <c r="F154" s="155" t="s">
        <v>393</v>
      </c>
      <c r="H154" s="154" t="s">
        <v>3</v>
      </c>
      <c r="I154" s="156"/>
      <c r="L154" s="153"/>
      <c r="M154" s="157"/>
      <c r="T154" s="158"/>
      <c r="AT154" s="154" t="s">
        <v>137</v>
      </c>
      <c r="AU154" s="154" t="s">
        <v>83</v>
      </c>
      <c r="AV154" s="13" t="s">
        <v>81</v>
      </c>
      <c r="AW154" s="13" t="s">
        <v>34</v>
      </c>
      <c r="AX154" s="13" t="s">
        <v>74</v>
      </c>
      <c r="AY154" s="154" t="s">
        <v>124</v>
      </c>
    </row>
    <row r="155" spans="2:65" s="12" customFormat="1">
      <c r="B155" s="146"/>
      <c r="D155" s="141" t="s">
        <v>137</v>
      </c>
      <c r="E155" s="147" t="s">
        <v>3</v>
      </c>
      <c r="F155" s="148" t="s">
        <v>394</v>
      </c>
      <c r="H155" s="149">
        <v>34.119999999999997</v>
      </c>
      <c r="I155" s="150"/>
      <c r="L155" s="146"/>
      <c r="M155" s="151"/>
      <c r="T155" s="152"/>
      <c r="AT155" s="147" t="s">
        <v>137</v>
      </c>
      <c r="AU155" s="147" t="s">
        <v>83</v>
      </c>
      <c r="AV155" s="12" t="s">
        <v>83</v>
      </c>
      <c r="AW155" s="12" t="s">
        <v>34</v>
      </c>
      <c r="AX155" s="12" t="s">
        <v>74</v>
      </c>
      <c r="AY155" s="147" t="s">
        <v>124</v>
      </c>
    </row>
    <row r="156" spans="2:65" s="12" customFormat="1">
      <c r="B156" s="146"/>
      <c r="D156" s="141" t="s">
        <v>137</v>
      </c>
      <c r="E156" s="147" t="s">
        <v>3</v>
      </c>
      <c r="F156" s="148" t="s">
        <v>395</v>
      </c>
      <c r="H156" s="149">
        <v>32</v>
      </c>
      <c r="I156" s="150"/>
      <c r="L156" s="146"/>
      <c r="M156" s="151"/>
      <c r="T156" s="152"/>
      <c r="AT156" s="147" t="s">
        <v>137</v>
      </c>
      <c r="AU156" s="147" t="s">
        <v>83</v>
      </c>
      <c r="AV156" s="12" t="s">
        <v>83</v>
      </c>
      <c r="AW156" s="12" t="s">
        <v>34</v>
      </c>
      <c r="AX156" s="12" t="s">
        <v>74</v>
      </c>
      <c r="AY156" s="147" t="s">
        <v>124</v>
      </c>
    </row>
    <row r="157" spans="2:65" s="14" customFormat="1">
      <c r="B157" s="159"/>
      <c r="D157" s="141" t="s">
        <v>137</v>
      </c>
      <c r="E157" s="160" t="s">
        <v>3</v>
      </c>
      <c r="F157" s="161" t="s">
        <v>146</v>
      </c>
      <c r="H157" s="162">
        <v>66.12</v>
      </c>
      <c r="I157" s="163"/>
      <c r="L157" s="159"/>
      <c r="M157" s="164"/>
      <c r="T157" s="165"/>
      <c r="AT157" s="160" t="s">
        <v>137</v>
      </c>
      <c r="AU157" s="160" t="s">
        <v>83</v>
      </c>
      <c r="AV157" s="14" t="s">
        <v>91</v>
      </c>
      <c r="AW157" s="14" t="s">
        <v>34</v>
      </c>
      <c r="AX157" s="14" t="s">
        <v>81</v>
      </c>
      <c r="AY157" s="160" t="s">
        <v>124</v>
      </c>
    </row>
    <row r="158" spans="2:65" s="1" customFormat="1" ht="14.45" customHeight="1">
      <c r="B158" s="127"/>
      <c r="C158" s="128" t="s">
        <v>219</v>
      </c>
      <c r="D158" s="128" t="s">
        <v>127</v>
      </c>
      <c r="E158" s="129" t="s">
        <v>396</v>
      </c>
      <c r="F158" s="130" t="s">
        <v>397</v>
      </c>
      <c r="G158" s="131" t="s">
        <v>165</v>
      </c>
      <c r="H158" s="132">
        <v>3.4</v>
      </c>
      <c r="I158" s="133"/>
      <c r="J158" s="134">
        <f>ROUND(I158*H158,2)</f>
        <v>0</v>
      </c>
      <c r="K158" s="130" t="s">
        <v>131</v>
      </c>
      <c r="L158" s="32"/>
      <c r="M158" s="135" t="s">
        <v>3</v>
      </c>
      <c r="N158" s="136" t="s">
        <v>46</v>
      </c>
      <c r="P158" s="137">
        <f>O158*H158</f>
        <v>0</v>
      </c>
      <c r="Q158" s="137">
        <v>0.45195000000000002</v>
      </c>
      <c r="R158" s="137">
        <f>Q158*H158</f>
        <v>1.5366299999999999</v>
      </c>
      <c r="S158" s="137">
        <v>0</v>
      </c>
      <c r="T158" s="138">
        <f>S158*H158</f>
        <v>0</v>
      </c>
      <c r="AR158" s="139" t="s">
        <v>91</v>
      </c>
      <c r="AT158" s="139" t="s">
        <v>127</v>
      </c>
      <c r="AU158" s="139" t="s">
        <v>83</v>
      </c>
      <c r="AY158" s="17" t="s">
        <v>124</v>
      </c>
      <c r="BE158" s="140">
        <f>IF(N158="základní",J158,0)</f>
        <v>0</v>
      </c>
      <c r="BF158" s="140">
        <f>IF(N158="snížená",J158,0)</f>
        <v>0</v>
      </c>
      <c r="BG158" s="140">
        <f>IF(N158="zákl. přenesená",J158,0)</f>
        <v>0</v>
      </c>
      <c r="BH158" s="140">
        <f>IF(N158="sníž. přenesená",J158,0)</f>
        <v>0</v>
      </c>
      <c r="BI158" s="140">
        <f>IF(N158="nulová",J158,0)</f>
        <v>0</v>
      </c>
      <c r="BJ158" s="17" t="s">
        <v>81</v>
      </c>
      <c r="BK158" s="140">
        <f>ROUND(I158*H158,2)</f>
        <v>0</v>
      </c>
      <c r="BL158" s="17" t="s">
        <v>91</v>
      </c>
      <c r="BM158" s="139" t="s">
        <v>398</v>
      </c>
    </row>
    <row r="159" spans="2:65" s="1" customFormat="1">
      <c r="B159" s="32"/>
      <c r="D159" s="141" t="s">
        <v>133</v>
      </c>
      <c r="F159" s="142" t="s">
        <v>399</v>
      </c>
      <c r="I159" s="143"/>
      <c r="L159" s="32"/>
      <c r="M159" s="144"/>
      <c r="T159" s="52"/>
      <c r="AT159" s="17" t="s">
        <v>133</v>
      </c>
      <c r="AU159" s="17" t="s">
        <v>83</v>
      </c>
    </row>
    <row r="160" spans="2:65" s="1" customFormat="1" ht="68.25">
      <c r="B160" s="32"/>
      <c r="D160" s="141" t="s">
        <v>135</v>
      </c>
      <c r="F160" s="145" t="s">
        <v>392</v>
      </c>
      <c r="I160" s="143"/>
      <c r="L160" s="32"/>
      <c r="M160" s="144"/>
      <c r="T160" s="52"/>
      <c r="AT160" s="17" t="s">
        <v>135</v>
      </c>
      <c r="AU160" s="17" t="s">
        <v>83</v>
      </c>
    </row>
    <row r="161" spans="2:65" s="12" customFormat="1">
      <c r="B161" s="146"/>
      <c r="D161" s="141" t="s">
        <v>137</v>
      </c>
      <c r="E161" s="147" t="s">
        <v>3</v>
      </c>
      <c r="F161" s="148" t="s">
        <v>400</v>
      </c>
      <c r="H161" s="149">
        <v>3.4</v>
      </c>
      <c r="I161" s="150"/>
      <c r="L161" s="146"/>
      <c r="M161" s="151"/>
      <c r="T161" s="152"/>
      <c r="AT161" s="147" t="s">
        <v>137</v>
      </c>
      <c r="AU161" s="147" t="s">
        <v>83</v>
      </c>
      <c r="AV161" s="12" t="s">
        <v>83</v>
      </c>
      <c r="AW161" s="12" t="s">
        <v>34</v>
      </c>
      <c r="AX161" s="12" t="s">
        <v>81</v>
      </c>
      <c r="AY161" s="147" t="s">
        <v>124</v>
      </c>
    </row>
    <row r="162" spans="2:65" s="1" customFormat="1" ht="14.45" customHeight="1">
      <c r="B162" s="127"/>
      <c r="C162" s="128" t="s">
        <v>225</v>
      </c>
      <c r="D162" s="128" t="s">
        <v>127</v>
      </c>
      <c r="E162" s="129" t="s">
        <v>401</v>
      </c>
      <c r="F162" s="130" t="s">
        <v>402</v>
      </c>
      <c r="G162" s="131" t="s">
        <v>209</v>
      </c>
      <c r="H162" s="132">
        <v>0.63400000000000001</v>
      </c>
      <c r="I162" s="133"/>
      <c r="J162" s="134">
        <f>ROUND(I162*H162,2)</f>
        <v>0</v>
      </c>
      <c r="K162" s="130" t="s">
        <v>131</v>
      </c>
      <c r="L162" s="32"/>
      <c r="M162" s="135" t="s">
        <v>3</v>
      </c>
      <c r="N162" s="136" t="s">
        <v>46</v>
      </c>
      <c r="P162" s="137">
        <f>O162*H162</f>
        <v>0</v>
      </c>
      <c r="Q162" s="137">
        <v>1.04922</v>
      </c>
      <c r="R162" s="137">
        <f>Q162*H162</f>
        <v>0.66520548000000002</v>
      </c>
      <c r="S162" s="137">
        <v>0</v>
      </c>
      <c r="T162" s="138">
        <f>S162*H162</f>
        <v>0</v>
      </c>
      <c r="AR162" s="139" t="s">
        <v>91</v>
      </c>
      <c r="AT162" s="139" t="s">
        <v>127</v>
      </c>
      <c r="AU162" s="139" t="s">
        <v>83</v>
      </c>
      <c r="AY162" s="17" t="s">
        <v>124</v>
      </c>
      <c r="BE162" s="140">
        <f>IF(N162="základní",J162,0)</f>
        <v>0</v>
      </c>
      <c r="BF162" s="140">
        <f>IF(N162="snížená",J162,0)</f>
        <v>0</v>
      </c>
      <c r="BG162" s="140">
        <f>IF(N162="zákl. přenesená",J162,0)</f>
        <v>0</v>
      </c>
      <c r="BH162" s="140">
        <f>IF(N162="sníž. přenesená",J162,0)</f>
        <v>0</v>
      </c>
      <c r="BI162" s="140">
        <f>IF(N162="nulová",J162,0)</f>
        <v>0</v>
      </c>
      <c r="BJ162" s="17" t="s">
        <v>81</v>
      </c>
      <c r="BK162" s="140">
        <f>ROUND(I162*H162,2)</f>
        <v>0</v>
      </c>
      <c r="BL162" s="17" t="s">
        <v>91</v>
      </c>
      <c r="BM162" s="139" t="s">
        <v>403</v>
      </c>
    </row>
    <row r="163" spans="2:65" s="1" customFormat="1" ht="19.5">
      <c r="B163" s="32"/>
      <c r="D163" s="141" t="s">
        <v>133</v>
      </c>
      <c r="F163" s="142" t="s">
        <v>404</v>
      </c>
      <c r="I163" s="143"/>
      <c r="L163" s="32"/>
      <c r="M163" s="144"/>
      <c r="T163" s="52"/>
      <c r="AT163" s="17" t="s">
        <v>133</v>
      </c>
      <c r="AU163" s="17" t="s">
        <v>83</v>
      </c>
    </row>
    <row r="164" spans="2:65" s="13" customFormat="1">
      <c r="B164" s="153"/>
      <c r="D164" s="141" t="s">
        <v>137</v>
      </c>
      <c r="E164" s="154" t="s">
        <v>3</v>
      </c>
      <c r="F164" s="155" t="s">
        <v>405</v>
      </c>
      <c r="H164" s="154" t="s">
        <v>3</v>
      </c>
      <c r="I164" s="156"/>
      <c r="L164" s="153"/>
      <c r="M164" s="157"/>
      <c r="T164" s="158"/>
      <c r="AT164" s="154" t="s">
        <v>137</v>
      </c>
      <c r="AU164" s="154" t="s">
        <v>83</v>
      </c>
      <c r="AV164" s="13" t="s">
        <v>81</v>
      </c>
      <c r="AW164" s="13" t="s">
        <v>34</v>
      </c>
      <c r="AX164" s="13" t="s">
        <v>74</v>
      </c>
      <c r="AY164" s="154" t="s">
        <v>124</v>
      </c>
    </row>
    <row r="165" spans="2:65" s="12" customFormat="1">
      <c r="B165" s="146"/>
      <c r="D165" s="141" t="s">
        <v>137</v>
      </c>
      <c r="E165" s="147" t="s">
        <v>3</v>
      </c>
      <c r="F165" s="148" t="s">
        <v>406</v>
      </c>
      <c r="H165" s="149">
        <v>7.0000000000000007E-2</v>
      </c>
      <c r="I165" s="150"/>
      <c r="L165" s="146"/>
      <c r="M165" s="151"/>
      <c r="T165" s="152"/>
      <c r="AT165" s="147" t="s">
        <v>137</v>
      </c>
      <c r="AU165" s="147" t="s">
        <v>83</v>
      </c>
      <c r="AV165" s="12" t="s">
        <v>83</v>
      </c>
      <c r="AW165" s="12" t="s">
        <v>34</v>
      </c>
      <c r="AX165" s="12" t="s">
        <v>74</v>
      </c>
      <c r="AY165" s="147" t="s">
        <v>124</v>
      </c>
    </row>
    <row r="166" spans="2:65" s="13" customFormat="1">
      <c r="B166" s="153"/>
      <c r="D166" s="141" t="s">
        <v>137</v>
      </c>
      <c r="E166" s="154" t="s">
        <v>3</v>
      </c>
      <c r="F166" s="155" t="s">
        <v>407</v>
      </c>
      <c r="H166" s="154" t="s">
        <v>3</v>
      </c>
      <c r="I166" s="156"/>
      <c r="L166" s="153"/>
      <c r="M166" s="157"/>
      <c r="T166" s="158"/>
      <c r="AT166" s="154" t="s">
        <v>137</v>
      </c>
      <c r="AU166" s="154" t="s">
        <v>83</v>
      </c>
      <c r="AV166" s="13" t="s">
        <v>81</v>
      </c>
      <c r="AW166" s="13" t="s">
        <v>34</v>
      </c>
      <c r="AX166" s="13" t="s">
        <v>74</v>
      </c>
      <c r="AY166" s="154" t="s">
        <v>124</v>
      </c>
    </row>
    <row r="167" spans="2:65" s="12" customFormat="1">
      <c r="B167" s="146"/>
      <c r="D167" s="141" t="s">
        <v>137</v>
      </c>
      <c r="E167" s="147" t="s">
        <v>3</v>
      </c>
      <c r="F167" s="148" t="s">
        <v>408</v>
      </c>
      <c r="H167" s="149">
        <v>0.56399999999999995</v>
      </c>
      <c r="I167" s="150"/>
      <c r="L167" s="146"/>
      <c r="M167" s="151"/>
      <c r="T167" s="152"/>
      <c r="AT167" s="147" t="s">
        <v>137</v>
      </c>
      <c r="AU167" s="147" t="s">
        <v>83</v>
      </c>
      <c r="AV167" s="12" t="s">
        <v>83</v>
      </c>
      <c r="AW167" s="12" t="s">
        <v>34</v>
      </c>
      <c r="AX167" s="12" t="s">
        <v>74</v>
      </c>
      <c r="AY167" s="147" t="s">
        <v>124</v>
      </c>
    </row>
    <row r="168" spans="2:65" s="14" customFormat="1">
      <c r="B168" s="159"/>
      <c r="D168" s="141" t="s">
        <v>137</v>
      </c>
      <c r="E168" s="160" t="s">
        <v>3</v>
      </c>
      <c r="F168" s="161" t="s">
        <v>146</v>
      </c>
      <c r="H168" s="162">
        <v>0.63400000000000001</v>
      </c>
      <c r="I168" s="163"/>
      <c r="L168" s="159"/>
      <c r="M168" s="164"/>
      <c r="T168" s="165"/>
      <c r="AT168" s="160" t="s">
        <v>137</v>
      </c>
      <c r="AU168" s="160" t="s">
        <v>83</v>
      </c>
      <c r="AV168" s="14" t="s">
        <v>91</v>
      </c>
      <c r="AW168" s="14" t="s">
        <v>34</v>
      </c>
      <c r="AX168" s="14" t="s">
        <v>81</v>
      </c>
      <c r="AY168" s="160" t="s">
        <v>124</v>
      </c>
    </row>
    <row r="169" spans="2:65" s="11" customFormat="1" ht="22.9" customHeight="1">
      <c r="B169" s="115"/>
      <c r="D169" s="116" t="s">
        <v>73</v>
      </c>
      <c r="E169" s="125" t="s">
        <v>91</v>
      </c>
      <c r="F169" s="125" t="s">
        <v>409</v>
      </c>
      <c r="I169" s="118"/>
      <c r="J169" s="126">
        <f>BK169</f>
        <v>0</v>
      </c>
      <c r="L169" s="115"/>
      <c r="M169" s="120"/>
      <c r="P169" s="121">
        <f>SUM(P170:P223)</f>
        <v>0</v>
      </c>
      <c r="R169" s="121">
        <f>SUM(R170:R223)</f>
        <v>43.264731379999994</v>
      </c>
      <c r="T169" s="122">
        <f>SUM(T170:T223)</f>
        <v>0</v>
      </c>
      <c r="AR169" s="116" t="s">
        <v>81</v>
      </c>
      <c r="AT169" s="123" t="s">
        <v>73</v>
      </c>
      <c r="AU169" s="123" t="s">
        <v>81</v>
      </c>
      <c r="AY169" s="116" t="s">
        <v>124</v>
      </c>
      <c r="BK169" s="124">
        <f>SUM(BK170:BK223)</f>
        <v>0</v>
      </c>
    </row>
    <row r="170" spans="2:65" s="1" customFormat="1" ht="14.45" customHeight="1">
      <c r="B170" s="127"/>
      <c r="C170" s="128" t="s">
        <v>9</v>
      </c>
      <c r="D170" s="128" t="s">
        <v>127</v>
      </c>
      <c r="E170" s="129" t="s">
        <v>410</v>
      </c>
      <c r="F170" s="130" t="s">
        <v>411</v>
      </c>
      <c r="G170" s="131" t="s">
        <v>130</v>
      </c>
      <c r="H170" s="132">
        <v>13.587999999999999</v>
      </c>
      <c r="I170" s="133"/>
      <c r="J170" s="134">
        <f>ROUND(I170*H170,2)</f>
        <v>0</v>
      </c>
      <c r="K170" s="130" t="s">
        <v>131</v>
      </c>
      <c r="L170" s="32"/>
      <c r="M170" s="135" t="s">
        <v>3</v>
      </c>
      <c r="N170" s="136" t="s">
        <v>46</v>
      </c>
      <c r="P170" s="137">
        <f>O170*H170</f>
        <v>0</v>
      </c>
      <c r="Q170" s="137">
        <v>2.45343</v>
      </c>
      <c r="R170" s="137">
        <f>Q170*H170</f>
        <v>33.33720684</v>
      </c>
      <c r="S170" s="137">
        <v>0</v>
      </c>
      <c r="T170" s="138">
        <f>S170*H170</f>
        <v>0</v>
      </c>
      <c r="AR170" s="139" t="s">
        <v>91</v>
      </c>
      <c r="AT170" s="139" t="s">
        <v>127</v>
      </c>
      <c r="AU170" s="139" t="s">
        <v>83</v>
      </c>
      <c r="AY170" s="17" t="s">
        <v>124</v>
      </c>
      <c r="BE170" s="140">
        <f>IF(N170="základní",J170,0)</f>
        <v>0</v>
      </c>
      <c r="BF170" s="140">
        <f>IF(N170="snížená",J170,0)</f>
        <v>0</v>
      </c>
      <c r="BG170" s="140">
        <f>IF(N170="zákl. přenesená",J170,0)</f>
        <v>0</v>
      </c>
      <c r="BH170" s="140">
        <f>IF(N170="sníž. přenesená",J170,0)</f>
        <v>0</v>
      </c>
      <c r="BI170" s="140">
        <f>IF(N170="nulová",J170,0)</f>
        <v>0</v>
      </c>
      <c r="BJ170" s="17" t="s">
        <v>81</v>
      </c>
      <c r="BK170" s="140">
        <f>ROUND(I170*H170,2)</f>
        <v>0</v>
      </c>
      <c r="BL170" s="17" t="s">
        <v>91</v>
      </c>
      <c r="BM170" s="139" t="s">
        <v>412</v>
      </c>
    </row>
    <row r="171" spans="2:65" s="1" customFormat="1" ht="19.5">
      <c r="B171" s="32"/>
      <c r="D171" s="141" t="s">
        <v>133</v>
      </c>
      <c r="F171" s="142" t="s">
        <v>413</v>
      </c>
      <c r="I171" s="143"/>
      <c r="L171" s="32"/>
      <c r="M171" s="144"/>
      <c r="T171" s="52"/>
      <c r="AT171" s="17" t="s">
        <v>133</v>
      </c>
      <c r="AU171" s="17" t="s">
        <v>83</v>
      </c>
    </row>
    <row r="172" spans="2:65" s="1" customFormat="1" ht="39">
      <c r="B172" s="32"/>
      <c r="D172" s="141" t="s">
        <v>135</v>
      </c>
      <c r="F172" s="145" t="s">
        <v>414</v>
      </c>
      <c r="I172" s="143"/>
      <c r="L172" s="32"/>
      <c r="M172" s="144"/>
      <c r="T172" s="52"/>
      <c r="AT172" s="17" t="s">
        <v>135</v>
      </c>
      <c r="AU172" s="17" t="s">
        <v>83</v>
      </c>
    </row>
    <row r="173" spans="2:65" s="12" customFormat="1">
      <c r="B173" s="146"/>
      <c r="D173" s="141" t="s">
        <v>137</v>
      </c>
      <c r="E173" s="147" t="s">
        <v>3</v>
      </c>
      <c r="F173" s="148" t="s">
        <v>415</v>
      </c>
      <c r="H173" s="149">
        <v>13.128</v>
      </c>
      <c r="I173" s="150"/>
      <c r="L173" s="146"/>
      <c r="M173" s="151"/>
      <c r="T173" s="152"/>
      <c r="AT173" s="147" t="s">
        <v>137</v>
      </c>
      <c r="AU173" s="147" t="s">
        <v>83</v>
      </c>
      <c r="AV173" s="12" t="s">
        <v>83</v>
      </c>
      <c r="AW173" s="12" t="s">
        <v>34</v>
      </c>
      <c r="AX173" s="12" t="s">
        <v>74</v>
      </c>
      <c r="AY173" s="147" t="s">
        <v>124</v>
      </c>
    </row>
    <row r="174" spans="2:65" s="13" customFormat="1">
      <c r="B174" s="153"/>
      <c r="D174" s="141" t="s">
        <v>137</v>
      </c>
      <c r="E174" s="154" t="s">
        <v>3</v>
      </c>
      <c r="F174" s="155" t="s">
        <v>416</v>
      </c>
      <c r="H174" s="154" t="s">
        <v>3</v>
      </c>
      <c r="I174" s="156"/>
      <c r="L174" s="153"/>
      <c r="M174" s="157"/>
      <c r="T174" s="158"/>
      <c r="AT174" s="154" t="s">
        <v>137</v>
      </c>
      <c r="AU174" s="154" t="s">
        <v>83</v>
      </c>
      <c r="AV174" s="13" t="s">
        <v>81</v>
      </c>
      <c r="AW174" s="13" t="s">
        <v>34</v>
      </c>
      <c r="AX174" s="13" t="s">
        <v>74</v>
      </c>
      <c r="AY174" s="154" t="s">
        <v>124</v>
      </c>
    </row>
    <row r="175" spans="2:65" s="12" customFormat="1">
      <c r="B175" s="146"/>
      <c r="D175" s="141" t="s">
        <v>137</v>
      </c>
      <c r="E175" s="147" t="s">
        <v>3</v>
      </c>
      <c r="F175" s="148" t="s">
        <v>417</v>
      </c>
      <c r="H175" s="149">
        <v>0.46</v>
      </c>
      <c r="I175" s="150"/>
      <c r="L175" s="146"/>
      <c r="M175" s="151"/>
      <c r="T175" s="152"/>
      <c r="AT175" s="147" t="s">
        <v>137</v>
      </c>
      <c r="AU175" s="147" t="s">
        <v>83</v>
      </c>
      <c r="AV175" s="12" t="s">
        <v>83</v>
      </c>
      <c r="AW175" s="12" t="s">
        <v>34</v>
      </c>
      <c r="AX175" s="12" t="s">
        <v>74</v>
      </c>
      <c r="AY175" s="147" t="s">
        <v>124</v>
      </c>
    </row>
    <row r="176" spans="2:65" s="14" customFormat="1">
      <c r="B176" s="159"/>
      <c r="D176" s="141" t="s">
        <v>137</v>
      </c>
      <c r="E176" s="160" t="s">
        <v>3</v>
      </c>
      <c r="F176" s="161" t="s">
        <v>146</v>
      </c>
      <c r="H176" s="162">
        <v>13.587999999999999</v>
      </c>
      <c r="I176" s="163"/>
      <c r="L176" s="159"/>
      <c r="M176" s="164"/>
      <c r="T176" s="165"/>
      <c r="AT176" s="160" t="s">
        <v>137</v>
      </c>
      <c r="AU176" s="160" t="s">
        <v>83</v>
      </c>
      <c r="AV176" s="14" t="s">
        <v>91</v>
      </c>
      <c r="AW176" s="14" t="s">
        <v>34</v>
      </c>
      <c r="AX176" s="14" t="s">
        <v>81</v>
      </c>
      <c r="AY176" s="160" t="s">
        <v>124</v>
      </c>
    </row>
    <row r="177" spans="2:65" s="1" customFormat="1" ht="14.45" customHeight="1">
      <c r="B177" s="127"/>
      <c r="C177" s="128" t="s">
        <v>236</v>
      </c>
      <c r="D177" s="128" t="s">
        <v>127</v>
      </c>
      <c r="E177" s="129" t="s">
        <v>418</v>
      </c>
      <c r="F177" s="130" t="s">
        <v>419</v>
      </c>
      <c r="G177" s="131" t="s">
        <v>165</v>
      </c>
      <c r="H177" s="132">
        <v>75.224999999999994</v>
      </c>
      <c r="I177" s="133"/>
      <c r="J177" s="134">
        <f>ROUND(I177*H177,2)</f>
        <v>0</v>
      </c>
      <c r="K177" s="130" t="s">
        <v>131</v>
      </c>
      <c r="L177" s="32"/>
      <c r="M177" s="135" t="s">
        <v>3</v>
      </c>
      <c r="N177" s="136" t="s">
        <v>46</v>
      </c>
      <c r="P177" s="137">
        <f>O177*H177</f>
        <v>0</v>
      </c>
      <c r="Q177" s="137">
        <v>5.3299999999999997E-3</v>
      </c>
      <c r="R177" s="137">
        <f>Q177*H177</f>
        <v>0.40094924999999992</v>
      </c>
      <c r="S177" s="137">
        <v>0</v>
      </c>
      <c r="T177" s="138">
        <f>S177*H177</f>
        <v>0</v>
      </c>
      <c r="AR177" s="139" t="s">
        <v>91</v>
      </c>
      <c r="AT177" s="139" t="s">
        <v>127</v>
      </c>
      <c r="AU177" s="139" t="s">
        <v>83</v>
      </c>
      <c r="AY177" s="17" t="s">
        <v>124</v>
      </c>
      <c r="BE177" s="140">
        <f>IF(N177="základní",J177,0)</f>
        <v>0</v>
      </c>
      <c r="BF177" s="140">
        <f>IF(N177="snížená",J177,0)</f>
        <v>0</v>
      </c>
      <c r="BG177" s="140">
        <f>IF(N177="zákl. přenesená",J177,0)</f>
        <v>0</v>
      </c>
      <c r="BH177" s="140">
        <f>IF(N177="sníž. přenesená",J177,0)</f>
        <v>0</v>
      </c>
      <c r="BI177" s="140">
        <f>IF(N177="nulová",J177,0)</f>
        <v>0</v>
      </c>
      <c r="BJ177" s="17" t="s">
        <v>81</v>
      </c>
      <c r="BK177" s="140">
        <f>ROUND(I177*H177,2)</f>
        <v>0</v>
      </c>
      <c r="BL177" s="17" t="s">
        <v>91</v>
      </c>
      <c r="BM177" s="139" t="s">
        <v>420</v>
      </c>
    </row>
    <row r="178" spans="2:65" s="1" customFormat="1">
      <c r="B178" s="32"/>
      <c r="D178" s="141" t="s">
        <v>133</v>
      </c>
      <c r="F178" s="142" t="s">
        <v>421</v>
      </c>
      <c r="I178" s="143"/>
      <c r="L178" s="32"/>
      <c r="M178" s="144"/>
      <c r="T178" s="52"/>
      <c r="AT178" s="17" t="s">
        <v>133</v>
      </c>
      <c r="AU178" s="17" t="s">
        <v>83</v>
      </c>
    </row>
    <row r="179" spans="2:65" s="1" customFormat="1" ht="146.25">
      <c r="B179" s="32"/>
      <c r="D179" s="141" t="s">
        <v>135</v>
      </c>
      <c r="F179" s="145" t="s">
        <v>422</v>
      </c>
      <c r="I179" s="143"/>
      <c r="L179" s="32"/>
      <c r="M179" s="144"/>
      <c r="T179" s="52"/>
      <c r="AT179" s="17" t="s">
        <v>135</v>
      </c>
      <c r="AU179" s="17" t="s">
        <v>83</v>
      </c>
    </row>
    <row r="180" spans="2:65" s="12" customFormat="1">
      <c r="B180" s="146"/>
      <c r="D180" s="141" t="s">
        <v>137</v>
      </c>
      <c r="E180" s="147" t="s">
        <v>3</v>
      </c>
      <c r="F180" s="148" t="s">
        <v>423</v>
      </c>
      <c r="H180" s="149">
        <v>65.641000000000005</v>
      </c>
      <c r="I180" s="150"/>
      <c r="L180" s="146"/>
      <c r="M180" s="151"/>
      <c r="T180" s="152"/>
      <c r="AT180" s="147" t="s">
        <v>137</v>
      </c>
      <c r="AU180" s="147" t="s">
        <v>83</v>
      </c>
      <c r="AV180" s="12" t="s">
        <v>83</v>
      </c>
      <c r="AW180" s="12" t="s">
        <v>34</v>
      </c>
      <c r="AX180" s="12" t="s">
        <v>74</v>
      </c>
      <c r="AY180" s="147" t="s">
        <v>124</v>
      </c>
    </row>
    <row r="181" spans="2:65" s="12" customFormat="1">
      <c r="B181" s="146"/>
      <c r="D181" s="141" t="s">
        <v>137</v>
      </c>
      <c r="E181" s="147" t="s">
        <v>3</v>
      </c>
      <c r="F181" s="148" t="s">
        <v>424</v>
      </c>
      <c r="H181" s="149">
        <v>9.5839999999999996</v>
      </c>
      <c r="I181" s="150"/>
      <c r="L181" s="146"/>
      <c r="M181" s="151"/>
      <c r="T181" s="152"/>
      <c r="AT181" s="147" t="s">
        <v>137</v>
      </c>
      <c r="AU181" s="147" t="s">
        <v>83</v>
      </c>
      <c r="AV181" s="12" t="s">
        <v>83</v>
      </c>
      <c r="AW181" s="12" t="s">
        <v>34</v>
      </c>
      <c r="AX181" s="12" t="s">
        <v>74</v>
      </c>
      <c r="AY181" s="147" t="s">
        <v>124</v>
      </c>
    </row>
    <row r="182" spans="2:65" s="14" customFormat="1">
      <c r="B182" s="159"/>
      <c r="D182" s="141" t="s">
        <v>137</v>
      </c>
      <c r="E182" s="160" t="s">
        <v>3</v>
      </c>
      <c r="F182" s="161" t="s">
        <v>146</v>
      </c>
      <c r="H182" s="162">
        <v>75.224999999999994</v>
      </c>
      <c r="I182" s="163"/>
      <c r="L182" s="159"/>
      <c r="M182" s="164"/>
      <c r="T182" s="165"/>
      <c r="AT182" s="160" t="s">
        <v>137</v>
      </c>
      <c r="AU182" s="160" t="s">
        <v>83</v>
      </c>
      <c r="AV182" s="14" t="s">
        <v>91</v>
      </c>
      <c r="AW182" s="14" t="s">
        <v>34</v>
      </c>
      <c r="AX182" s="14" t="s">
        <v>81</v>
      </c>
      <c r="AY182" s="160" t="s">
        <v>124</v>
      </c>
    </row>
    <row r="183" spans="2:65" s="1" customFormat="1" ht="14.45" customHeight="1">
      <c r="B183" s="127"/>
      <c r="C183" s="128" t="s">
        <v>248</v>
      </c>
      <c r="D183" s="128" t="s">
        <v>127</v>
      </c>
      <c r="E183" s="129" t="s">
        <v>425</v>
      </c>
      <c r="F183" s="130" t="s">
        <v>426</v>
      </c>
      <c r="G183" s="131" t="s">
        <v>165</v>
      </c>
      <c r="H183" s="132">
        <v>75.224999999999994</v>
      </c>
      <c r="I183" s="133"/>
      <c r="J183" s="134">
        <f>ROUND(I183*H183,2)</f>
        <v>0</v>
      </c>
      <c r="K183" s="130" t="s">
        <v>131</v>
      </c>
      <c r="L183" s="32"/>
      <c r="M183" s="135" t="s">
        <v>3</v>
      </c>
      <c r="N183" s="136" t="s">
        <v>46</v>
      </c>
      <c r="P183" s="137">
        <f>O183*H183</f>
        <v>0</v>
      </c>
      <c r="Q183" s="137">
        <v>0</v>
      </c>
      <c r="R183" s="137">
        <f>Q183*H183</f>
        <v>0</v>
      </c>
      <c r="S183" s="137">
        <v>0</v>
      </c>
      <c r="T183" s="138">
        <f>S183*H183</f>
        <v>0</v>
      </c>
      <c r="AR183" s="139" t="s">
        <v>91</v>
      </c>
      <c r="AT183" s="139" t="s">
        <v>127</v>
      </c>
      <c r="AU183" s="139" t="s">
        <v>83</v>
      </c>
      <c r="AY183" s="17" t="s">
        <v>124</v>
      </c>
      <c r="BE183" s="140">
        <f>IF(N183="základní",J183,0)</f>
        <v>0</v>
      </c>
      <c r="BF183" s="140">
        <f>IF(N183="snížená",J183,0)</f>
        <v>0</v>
      </c>
      <c r="BG183" s="140">
        <f>IF(N183="zákl. přenesená",J183,0)</f>
        <v>0</v>
      </c>
      <c r="BH183" s="140">
        <f>IF(N183="sníž. přenesená",J183,0)</f>
        <v>0</v>
      </c>
      <c r="BI183" s="140">
        <f>IF(N183="nulová",J183,0)</f>
        <v>0</v>
      </c>
      <c r="BJ183" s="17" t="s">
        <v>81</v>
      </c>
      <c r="BK183" s="140">
        <f>ROUND(I183*H183,2)</f>
        <v>0</v>
      </c>
      <c r="BL183" s="17" t="s">
        <v>91</v>
      </c>
      <c r="BM183" s="139" t="s">
        <v>427</v>
      </c>
    </row>
    <row r="184" spans="2:65" s="1" customFormat="1">
      <c r="B184" s="32"/>
      <c r="D184" s="141" t="s">
        <v>133</v>
      </c>
      <c r="F184" s="142" t="s">
        <v>428</v>
      </c>
      <c r="I184" s="143"/>
      <c r="L184" s="32"/>
      <c r="M184" s="144"/>
      <c r="T184" s="52"/>
      <c r="AT184" s="17" t="s">
        <v>133</v>
      </c>
      <c r="AU184" s="17" t="s">
        <v>83</v>
      </c>
    </row>
    <row r="185" spans="2:65" s="1" customFormat="1" ht="146.25">
      <c r="B185" s="32"/>
      <c r="D185" s="141" t="s">
        <v>135</v>
      </c>
      <c r="F185" s="145" t="s">
        <v>422</v>
      </c>
      <c r="I185" s="143"/>
      <c r="L185" s="32"/>
      <c r="M185" s="144"/>
      <c r="T185" s="52"/>
      <c r="AT185" s="17" t="s">
        <v>135</v>
      </c>
      <c r="AU185" s="17" t="s">
        <v>83</v>
      </c>
    </row>
    <row r="186" spans="2:65" s="1" customFormat="1" ht="14.45" customHeight="1">
      <c r="B186" s="127"/>
      <c r="C186" s="128" t="s">
        <v>264</v>
      </c>
      <c r="D186" s="128" t="s">
        <v>127</v>
      </c>
      <c r="E186" s="129" t="s">
        <v>429</v>
      </c>
      <c r="F186" s="130" t="s">
        <v>430</v>
      </c>
      <c r="G186" s="131" t="s">
        <v>165</v>
      </c>
      <c r="H186" s="132">
        <v>72.491</v>
      </c>
      <c r="I186" s="133"/>
      <c r="J186" s="134">
        <f>ROUND(I186*H186,2)</f>
        <v>0</v>
      </c>
      <c r="K186" s="130" t="s">
        <v>131</v>
      </c>
      <c r="L186" s="32"/>
      <c r="M186" s="135" t="s">
        <v>3</v>
      </c>
      <c r="N186" s="136" t="s">
        <v>46</v>
      </c>
      <c r="P186" s="137">
        <f>O186*H186</f>
        <v>0</v>
      </c>
      <c r="Q186" s="137">
        <v>8.8000000000000003E-4</v>
      </c>
      <c r="R186" s="137">
        <f>Q186*H186</f>
        <v>6.3792080000000001E-2</v>
      </c>
      <c r="S186" s="137">
        <v>0</v>
      </c>
      <c r="T186" s="138">
        <f>S186*H186</f>
        <v>0</v>
      </c>
      <c r="AR186" s="139" t="s">
        <v>91</v>
      </c>
      <c r="AT186" s="139" t="s">
        <v>127</v>
      </c>
      <c r="AU186" s="139" t="s">
        <v>83</v>
      </c>
      <c r="AY186" s="17" t="s">
        <v>124</v>
      </c>
      <c r="BE186" s="140">
        <f>IF(N186="základní",J186,0)</f>
        <v>0</v>
      </c>
      <c r="BF186" s="140">
        <f>IF(N186="snížená",J186,0)</f>
        <v>0</v>
      </c>
      <c r="BG186" s="140">
        <f>IF(N186="zákl. přenesená",J186,0)</f>
        <v>0</v>
      </c>
      <c r="BH186" s="140">
        <f>IF(N186="sníž. přenesená",J186,0)</f>
        <v>0</v>
      </c>
      <c r="BI186" s="140">
        <f>IF(N186="nulová",J186,0)</f>
        <v>0</v>
      </c>
      <c r="BJ186" s="17" t="s">
        <v>81</v>
      </c>
      <c r="BK186" s="140">
        <f>ROUND(I186*H186,2)</f>
        <v>0</v>
      </c>
      <c r="BL186" s="17" t="s">
        <v>91</v>
      </c>
      <c r="BM186" s="139" t="s">
        <v>431</v>
      </c>
    </row>
    <row r="187" spans="2:65" s="1" customFormat="1">
      <c r="B187" s="32"/>
      <c r="D187" s="141" t="s">
        <v>133</v>
      </c>
      <c r="F187" s="142" t="s">
        <v>432</v>
      </c>
      <c r="I187" s="143"/>
      <c r="L187" s="32"/>
      <c r="M187" s="144"/>
      <c r="T187" s="52"/>
      <c r="AT187" s="17" t="s">
        <v>133</v>
      </c>
      <c r="AU187" s="17" t="s">
        <v>83</v>
      </c>
    </row>
    <row r="188" spans="2:65" s="1" customFormat="1" ht="29.25">
      <c r="B188" s="32"/>
      <c r="D188" s="141" t="s">
        <v>135</v>
      </c>
      <c r="F188" s="145" t="s">
        <v>433</v>
      </c>
      <c r="I188" s="143"/>
      <c r="L188" s="32"/>
      <c r="M188" s="144"/>
      <c r="T188" s="52"/>
      <c r="AT188" s="17" t="s">
        <v>135</v>
      </c>
      <c r="AU188" s="17" t="s">
        <v>83</v>
      </c>
    </row>
    <row r="189" spans="2:65" s="12" customFormat="1">
      <c r="B189" s="146"/>
      <c r="D189" s="141" t="s">
        <v>137</v>
      </c>
      <c r="E189" s="147" t="s">
        <v>3</v>
      </c>
      <c r="F189" s="148" t="s">
        <v>434</v>
      </c>
      <c r="H189" s="149">
        <v>72.491</v>
      </c>
      <c r="I189" s="150"/>
      <c r="L189" s="146"/>
      <c r="M189" s="151"/>
      <c r="T189" s="152"/>
      <c r="AT189" s="147" t="s">
        <v>137</v>
      </c>
      <c r="AU189" s="147" t="s">
        <v>83</v>
      </c>
      <c r="AV189" s="12" t="s">
        <v>83</v>
      </c>
      <c r="AW189" s="12" t="s">
        <v>34</v>
      </c>
      <c r="AX189" s="12" t="s">
        <v>81</v>
      </c>
      <c r="AY189" s="147" t="s">
        <v>124</v>
      </c>
    </row>
    <row r="190" spans="2:65" s="1" customFormat="1" ht="14.45" customHeight="1">
      <c r="B190" s="127"/>
      <c r="C190" s="128" t="s">
        <v>272</v>
      </c>
      <c r="D190" s="128" t="s">
        <v>127</v>
      </c>
      <c r="E190" s="129" t="s">
        <v>435</v>
      </c>
      <c r="F190" s="130" t="s">
        <v>436</v>
      </c>
      <c r="G190" s="131" t="s">
        <v>165</v>
      </c>
      <c r="H190" s="132">
        <v>72.491</v>
      </c>
      <c r="I190" s="133"/>
      <c r="J190" s="134">
        <f>ROUND(I190*H190,2)</f>
        <v>0</v>
      </c>
      <c r="K190" s="130" t="s">
        <v>131</v>
      </c>
      <c r="L190" s="32"/>
      <c r="M190" s="135" t="s">
        <v>3</v>
      </c>
      <c r="N190" s="136" t="s">
        <v>46</v>
      </c>
      <c r="P190" s="137">
        <f>O190*H190</f>
        <v>0</v>
      </c>
      <c r="Q190" s="137">
        <v>0</v>
      </c>
      <c r="R190" s="137">
        <f>Q190*H190</f>
        <v>0</v>
      </c>
      <c r="S190" s="137">
        <v>0</v>
      </c>
      <c r="T190" s="138">
        <f>S190*H190</f>
        <v>0</v>
      </c>
      <c r="AR190" s="139" t="s">
        <v>91</v>
      </c>
      <c r="AT190" s="139" t="s">
        <v>127</v>
      </c>
      <c r="AU190" s="139" t="s">
        <v>83</v>
      </c>
      <c r="AY190" s="17" t="s">
        <v>124</v>
      </c>
      <c r="BE190" s="140">
        <f>IF(N190="základní",J190,0)</f>
        <v>0</v>
      </c>
      <c r="BF190" s="140">
        <f>IF(N190="snížená",J190,0)</f>
        <v>0</v>
      </c>
      <c r="BG190" s="140">
        <f>IF(N190="zákl. přenesená",J190,0)</f>
        <v>0</v>
      </c>
      <c r="BH190" s="140">
        <f>IF(N190="sníž. přenesená",J190,0)</f>
        <v>0</v>
      </c>
      <c r="BI190" s="140">
        <f>IF(N190="nulová",J190,0)</f>
        <v>0</v>
      </c>
      <c r="BJ190" s="17" t="s">
        <v>81</v>
      </c>
      <c r="BK190" s="140">
        <f>ROUND(I190*H190,2)</f>
        <v>0</v>
      </c>
      <c r="BL190" s="17" t="s">
        <v>91</v>
      </c>
      <c r="BM190" s="139" t="s">
        <v>437</v>
      </c>
    </row>
    <row r="191" spans="2:65" s="1" customFormat="1">
      <c r="B191" s="32"/>
      <c r="D191" s="141" t="s">
        <v>133</v>
      </c>
      <c r="F191" s="142" t="s">
        <v>438</v>
      </c>
      <c r="I191" s="143"/>
      <c r="L191" s="32"/>
      <c r="M191" s="144"/>
      <c r="T191" s="52"/>
      <c r="AT191" s="17" t="s">
        <v>133</v>
      </c>
      <c r="AU191" s="17" t="s">
        <v>83</v>
      </c>
    </row>
    <row r="192" spans="2:65" s="1" customFormat="1" ht="29.25">
      <c r="B192" s="32"/>
      <c r="D192" s="141" t="s">
        <v>135</v>
      </c>
      <c r="F192" s="145" t="s">
        <v>433</v>
      </c>
      <c r="I192" s="143"/>
      <c r="L192" s="32"/>
      <c r="M192" s="144"/>
      <c r="T192" s="52"/>
      <c r="AT192" s="17" t="s">
        <v>135</v>
      </c>
      <c r="AU192" s="17" t="s">
        <v>83</v>
      </c>
    </row>
    <row r="193" spans="2:65" s="1" customFormat="1" ht="14.45" customHeight="1">
      <c r="B193" s="127"/>
      <c r="C193" s="128" t="s">
        <v>281</v>
      </c>
      <c r="D193" s="128" t="s">
        <v>127</v>
      </c>
      <c r="E193" s="129" t="s">
        <v>439</v>
      </c>
      <c r="F193" s="130" t="s">
        <v>440</v>
      </c>
      <c r="G193" s="131" t="s">
        <v>209</v>
      </c>
      <c r="H193" s="132">
        <v>1.6319999999999999</v>
      </c>
      <c r="I193" s="133"/>
      <c r="J193" s="134">
        <f>ROUND(I193*H193,2)</f>
        <v>0</v>
      </c>
      <c r="K193" s="130" t="s">
        <v>131</v>
      </c>
      <c r="L193" s="32"/>
      <c r="M193" s="135" t="s">
        <v>3</v>
      </c>
      <c r="N193" s="136" t="s">
        <v>46</v>
      </c>
      <c r="P193" s="137">
        <f>O193*H193</f>
        <v>0</v>
      </c>
      <c r="Q193" s="137">
        <v>1.05555</v>
      </c>
      <c r="R193" s="137">
        <f>Q193*H193</f>
        <v>1.7226575999999998</v>
      </c>
      <c r="S193" s="137">
        <v>0</v>
      </c>
      <c r="T193" s="138">
        <f>S193*H193</f>
        <v>0</v>
      </c>
      <c r="AR193" s="139" t="s">
        <v>91</v>
      </c>
      <c r="AT193" s="139" t="s">
        <v>127</v>
      </c>
      <c r="AU193" s="139" t="s">
        <v>83</v>
      </c>
      <c r="AY193" s="17" t="s">
        <v>124</v>
      </c>
      <c r="BE193" s="140">
        <f>IF(N193="základní",J193,0)</f>
        <v>0</v>
      </c>
      <c r="BF193" s="140">
        <f>IF(N193="snížená",J193,0)</f>
        <v>0</v>
      </c>
      <c r="BG193" s="140">
        <f>IF(N193="zákl. přenesená",J193,0)</f>
        <v>0</v>
      </c>
      <c r="BH193" s="140">
        <f>IF(N193="sníž. přenesená",J193,0)</f>
        <v>0</v>
      </c>
      <c r="BI193" s="140">
        <f>IF(N193="nulová",J193,0)</f>
        <v>0</v>
      </c>
      <c r="BJ193" s="17" t="s">
        <v>81</v>
      </c>
      <c r="BK193" s="140">
        <f>ROUND(I193*H193,2)</f>
        <v>0</v>
      </c>
      <c r="BL193" s="17" t="s">
        <v>91</v>
      </c>
      <c r="BM193" s="139" t="s">
        <v>441</v>
      </c>
    </row>
    <row r="194" spans="2:65" s="1" customFormat="1" ht="29.25">
      <c r="B194" s="32"/>
      <c r="D194" s="141" t="s">
        <v>133</v>
      </c>
      <c r="F194" s="142" t="s">
        <v>442</v>
      </c>
      <c r="I194" s="143"/>
      <c r="L194" s="32"/>
      <c r="M194" s="144"/>
      <c r="T194" s="52"/>
      <c r="AT194" s="17" t="s">
        <v>133</v>
      </c>
      <c r="AU194" s="17" t="s">
        <v>83</v>
      </c>
    </row>
    <row r="195" spans="2:65" s="1" customFormat="1" ht="14.45" customHeight="1">
      <c r="B195" s="127"/>
      <c r="C195" s="128" t="s">
        <v>8</v>
      </c>
      <c r="D195" s="128" t="s">
        <v>127</v>
      </c>
      <c r="E195" s="129" t="s">
        <v>443</v>
      </c>
      <c r="F195" s="130" t="s">
        <v>444</v>
      </c>
      <c r="G195" s="131" t="s">
        <v>130</v>
      </c>
      <c r="H195" s="132">
        <v>0.7</v>
      </c>
      <c r="I195" s="133"/>
      <c r="J195" s="134">
        <f>ROUND(I195*H195,2)</f>
        <v>0</v>
      </c>
      <c r="K195" s="130" t="s">
        <v>131</v>
      </c>
      <c r="L195" s="32"/>
      <c r="M195" s="135" t="s">
        <v>3</v>
      </c>
      <c r="N195" s="136" t="s">
        <v>46</v>
      </c>
      <c r="P195" s="137">
        <f>O195*H195</f>
        <v>0</v>
      </c>
      <c r="Q195" s="137">
        <v>2.4533700000000001</v>
      </c>
      <c r="R195" s="137">
        <f>Q195*H195</f>
        <v>1.7173589999999999</v>
      </c>
      <c r="S195" s="137">
        <v>0</v>
      </c>
      <c r="T195" s="138">
        <f>S195*H195</f>
        <v>0</v>
      </c>
      <c r="AR195" s="139" t="s">
        <v>91</v>
      </c>
      <c r="AT195" s="139" t="s">
        <v>127</v>
      </c>
      <c r="AU195" s="139" t="s">
        <v>83</v>
      </c>
      <c r="AY195" s="17" t="s">
        <v>124</v>
      </c>
      <c r="BE195" s="140">
        <f>IF(N195="základní",J195,0)</f>
        <v>0</v>
      </c>
      <c r="BF195" s="140">
        <f>IF(N195="snížená",J195,0)</f>
        <v>0</v>
      </c>
      <c r="BG195" s="140">
        <f>IF(N195="zákl. přenesená",J195,0)</f>
        <v>0</v>
      </c>
      <c r="BH195" s="140">
        <f>IF(N195="sníž. přenesená",J195,0)</f>
        <v>0</v>
      </c>
      <c r="BI195" s="140">
        <f>IF(N195="nulová",J195,0)</f>
        <v>0</v>
      </c>
      <c r="BJ195" s="17" t="s">
        <v>81</v>
      </c>
      <c r="BK195" s="140">
        <f>ROUND(I195*H195,2)</f>
        <v>0</v>
      </c>
      <c r="BL195" s="17" t="s">
        <v>91</v>
      </c>
      <c r="BM195" s="139" t="s">
        <v>445</v>
      </c>
    </row>
    <row r="196" spans="2:65" s="1" customFormat="1">
      <c r="B196" s="32"/>
      <c r="D196" s="141" t="s">
        <v>133</v>
      </c>
      <c r="F196" s="142" t="s">
        <v>446</v>
      </c>
      <c r="I196" s="143"/>
      <c r="L196" s="32"/>
      <c r="M196" s="144"/>
      <c r="T196" s="52"/>
      <c r="AT196" s="17" t="s">
        <v>133</v>
      </c>
      <c r="AU196" s="17" t="s">
        <v>83</v>
      </c>
    </row>
    <row r="197" spans="2:65" s="13" customFormat="1">
      <c r="B197" s="153"/>
      <c r="D197" s="141" t="s">
        <v>137</v>
      </c>
      <c r="E197" s="154" t="s">
        <v>3</v>
      </c>
      <c r="F197" s="155" t="s">
        <v>447</v>
      </c>
      <c r="H197" s="154" t="s">
        <v>3</v>
      </c>
      <c r="I197" s="156"/>
      <c r="L197" s="153"/>
      <c r="M197" s="157"/>
      <c r="T197" s="158"/>
      <c r="AT197" s="154" t="s">
        <v>137</v>
      </c>
      <c r="AU197" s="154" t="s">
        <v>83</v>
      </c>
      <c r="AV197" s="13" t="s">
        <v>81</v>
      </c>
      <c r="AW197" s="13" t="s">
        <v>34</v>
      </c>
      <c r="AX197" s="13" t="s">
        <v>74</v>
      </c>
      <c r="AY197" s="154" t="s">
        <v>124</v>
      </c>
    </row>
    <row r="198" spans="2:65" s="12" customFormat="1">
      <c r="B198" s="146"/>
      <c r="D198" s="141" t="s">
        <v>137</v>
      </c>
      <c r="E198" s="147" t="s">
        <v>3</v>
      </c>
      <c r="F198" s="148" t="s">
        <v>448</v>
      </c>
      <c r="H198" s="149">
        <v>0.7</v>
      </c>
      <c r="I198" s="150"/>
      <c r="L198" s="146"/>
      <c r="M198" s="151"/>
      <c r="T198" s="152"/>
      <c r="AT198" s="147" t="s">
        <v>137</v>
      </c>
      <c r="AU198" s="147" t="s">
        <v>83</v>
      </c>
      <c r="AV198" s="12" t="s">
        <v>83</v>
      </c>
      <c r="AW198" s="12" t="s">
        <v>34</v>
      </c>
      <c r="AX198" s="12" t="s">
        <v>81</v>
      </c>
      <c r="AY198" s="147" t="s">
        <v>124</v>
      </c>
    </row>
    <row r="199" spans="2:65" s="1" customFormat="1" ht="14.45" customHeight="1">
      <c r="B199" s="127"/>
      <c r="C199" s="128" t="s">
        <v>293</v>
      </c>
      <c r="D199" s="128" t="s">
        <v>127</v>
      </c>
      <c r="E199" s="129" t="s">
        <v>449</v>
      </c>
      <c r="F199" s="130" t="s">
        <v>450</v>
      </c>
      <c r="G199" s="131" t="s">
        <v>130</v>
      </c>
      <c r="H199" s="132">
        <v>2.2000000000000002</v>
      </c>
      <c r="I199" s="133"/>
      <c r="J199" s="134">
        <f>ROUND(I199*H199,2)</f>
        <v>0</v>
      </c>
      <c r="K199" s="130" t="s">
        <v>131</v>
      </c>
      <c r="L199" s="32"/>
      <c r="M199" s="135" t="s">
        <v>3</v>
      </c>
      <c r="N199" s="136" t="s">
        <v>46</v>
      </c>
      <c r="P199" s="137">
        <f>O199*H199</f>
        <v>0</v>
      </c>
      <c r="Q199" s="137">
        <v>2.4533700000000001</v>
      </c>
      <c r="R199" s="137">
        <f>Q199*H199</f>
        <v>5.3974140000000004</v>
      </c>
      <c r="S199" s="137">
        <v>0</v>
      </c>
      <c r="T199" s="138">
        <f>S199*H199</f>
        <v>0</v>
      </c>
      <c r="AR199" s="139" t="s">
        <v>91</v>
      </c>
      <c r="AT199" s="139" t="s">
        <v>127</v>
      </c>
      <c r="AU199" s="139" t="s">
        <v>83</v>
      </c>
      <c r="AY199" s="17" t="s">
        <v>124</v>
      </c>
      <c r="BE199" s="140">
        <f>IF(N199="základní",J199,0)</f>
        <v>0</v>
      </c>
      <c r="BF199" s="140">
        <f>IF(N199="snížená",J199,0)</f>
        <v>0</v>
      </c>
      <c r="BG199" s="140">
        <f>IF(N199="zákl. přenesená",J199,0)</f>
        <v>0</v>
      </c>
      <c r="BH199" s="140">
        <f>IF(N199="sníž. přenesená",J199,0)</f>
        <v>0</v>
      </c>
      <c r="BI199" s="140">
        <f>IF(N199="nulová",J199,0)</f>
        <v>0</v>
      </c>
      <c r="BJ199" s="17" t="s">
        <v>81</v>
      </c>
      <c r="BK199" s="140">
        <f>ROUND(I199*H199,2)</f>
        <v>0</v>
      </c>
      <c r="BL199" s="17" t="s">
        <v>91</v>
      </c>
      <c r="BM199" s="139" t="s">
        <v>451</v>
      </c>
    </row>
    <row r="200" spans="2:65" s="1" customFormat="1">
      <c r="B200" s="32"/>
      <c r="D200" s="141" t="s">
        <v>133</v>
      </c>
      <c r="F200" s="142" t="s">
        <v>452</v>
      </c>
      <c r="I200" s="143"/>
      <c r="L200" s="32"/>
      <c r="M200" s="144"/>
      <c r="T200" s="52"/>
      <c r="AT200" s="17" t="s">
        <v>133</v>
      </c>
      <c r="AU200" s="17" t="s">
        <v>83</v>
      </c>
    </row>
    <row r="201" spans="2:65" s="13" customFormat="1">
      <c r="B201" s="153"/>
      <c r="D201" s="141" t="s">
        <v>137</v>
      </c>
      <c r="E201" s="154" t="s">
        <v>3</v>
      </c>
      <c r="F201" s="155" t="s">
        <v>453</v>
      </c>
      <c r="H201" s="154" t="s">
        <v>3</v>
      </c>
      <c r="I201" s="156"/>
      <c r="L201" s="153"/>
      <c r="M201" s="157"/>
      <c r="T201" s="158"/>
      <c r="AT201" s="154" t="s">
        <v>137</v>
      </c>
      <c r="AU201" s="154" t="s">
        <v>83</v>
      </c>
      <c r="AV201" s="13" t="s">
        <v>81</v>
      </c>
      <c r="AW201" s="13" t="s">
        <v>34</v>
      </c>
      <c r="AX201" s="13" t="s">
        <v>74</v>
      </c>
      <c r="AY201" s="154" t="s">
        <v>124</v>
      </c>
    </row>
    <row r="202" spans="2:65" s="12" customFormat="1">
      <c r="B202" s="146"/>
      <c r="D202" s="141" t="s">
        <v>137</v>
      </c>
      <c r="E202" s="147" t="s">
        <v>3</v>
      </c>
      <c r="F202" s="148" t="s">
        <v>454</v>
      </c>
      <c r="H202" s="149">
        <v>2.2000000000000002</v>
      </c>
      <c r="I202" s="150"/>
      <c r="L202" s="146"/>
      <c r="M202" s="151"/>
      <c r="T202" s="152"/>
      <c r="AT202" s="147" t="s">
        <v>137</v>
      </c>
      <c r="AU202" s="147" t="s">
        <v>83</v>
      </c>
      <c r="AV202" s="12" t="s">
        <v>83</v>
      </c>
      <c r="AW202" s="12" t="s">
        <v>34</v>
      </c>
      <c r="AX202" s="12" t="s">
        <v>81</v>
      </c>
      <c r="AY202" s="147" t="s">
        <v>124</v>
      </c>
    </row>
    <row r="203" spans="2:65" s="1" customFormat="1" ht="14.45" customHeight="1">
      <c r="B203" s="127"/>
      <c r="C203" s="128" t="s">
        <v>298</v>
      </c>
      <c r="D203" s="128" t="s">
        <v>127</v>
      </c>
      <c r="E203" s="129" t="s">
        <v>455</v>
      </c>
      <c r="F203" s="130" t="s">
        <v>456</v>
      </c>
      <c r="G203" s="131" t="s">
        <v>209</v>
      </c>
      <c r="H203" s="132">
        <v>0.29899999999999999</v>
      </c>
      <c r="I203" s="133"/>
      <c r="J203" s="134">
        <f>ROUND(I203*H203,2)</f>
        <v>0</v>
      </c>
      <c r="K203" s="130" t="s">
        <v>131</v>
      </c>
      <c r="L203" s="32"/>
      <c r="M203" s="135" t="s">
        <v>3</v>
      </c>
      <c r="N203" s="136" t="s">
        <v>46</v>
      </c>
      <c r="P203" s="137">
        <f>O203*H203</f>
        <v>0</v>
      </c>
      <c r="Q203" s="137">
        <v>1.0492699999999999</v>
      </c>
      <c r="R203" s="137">
        <f>Q203*H203</f>
        <v>0.31373172999999999</v>
      </c>
      <c r="S203" s="137">
        <v>0</v>
      </c>
      <c r="T203" s="138">
        <f>S203*H203</f>
        <v>0</v>
      </c>
      <c r="AR203" s="139" t="s">
        <v>91</v>
      </c>
      <c r="AT203" s="139" t="s">
        <v>127</v>
      </c>
      <c r="AU203" s="139" t="s">
        <v>83</v>
      </c>
      <c r="AY203" s="17" t="s">
        <v>124</v>
      </c>
      <c r="BE203" s="140">
        <f>IF(N203="základní",J203,0)</f>
        <v>0</v>
      </c>
      <c r="BF203" s="140">
        <f>IF(N203="snížená",J203,0)</f>
        <v>0</v>
      </c>
      <c r="BG203" s="140">
        <f>IF(N203="zákl. přenesená",J203,0)</f>
        <v>0</v>
      </c>
      <c r="BH203" s="140">
        <f>IF(N203="sníž. přenesená",J203,0)</f>
        <v>0</v>
      </c>
      <c r="BI203" s="140">
        <f>IF(N203="nulová",J203,0)</f>
        <v>0</v>
      </c>
      <c r="BJ203" s="17" t="s">
        <v>81</v>
      </c>
      <c r="BK203" s="140">
        <f>ROUND(I203*H203,2)</f>
        <v>0</v>
      </c>
      <c r="BL203" s="17" t="s">
        <v>91</v>
      </c>
      <c r="BM203" s="139" t="s">
        <v>457</v>
      </c>
    </row>
    <row r="204" spans="2:65" s="1" customFormat="1">
      <c r="B204" s="32"/>
      <c r="D204" s="141" t="s">
        <v>133</v>
      </c>
      <c r="F204" s="142" t="s">
        <v>458</v>
      </c>
      <c r="I204" s="143"/>
      <c r="L204" s="32"/>
      <c r="M204" s="144"/>
      <c r="T204" s="52"/>
      <c r="AT204" s="17" t="s">
        <v>133</v>
      </c>
      <c r="AU204" s="17" t="s">
        <v>83</v>
      </c>
    </row>
    <row r="205" spans="2:65" s="12" customFormat="1">
      <c r="B205" s="146"/>
      <c r="D205" s="141" t="s">
        <v>137</v>
      </c>
      <c r="E205" s="147" t="s">
        <v>3</v>
      </c>
      <c r="F205" s="148" t="s">
        <v>459</v>
      </c>
      <c r="H205" s="149">
        <v>0.26400000000000001</v>
      </c>
      <c r="I205" s="150"/>
      <c r="L205" s="146"/>
      <c r="M205" s="151"/>
      <c r="T205" s="152"/>
      <c r="AT205" s="147" t="s">
        <v>137</v>
      </c>
      <c r="AU205" s="147" t="s">
        <v>83</v>
      </c>
      <c r="AV205" s="12" t="s">
        <v>83</v>
      </c>
      <c r="AW205" s="12" t="s">
        <v>34</v>
      </c>
      <c r="AX205" s="12" t="s">
        <v>74</v>
      </c>
      <c r="AY205" s="147" t="s">
        <v>124</v>
      </c>
    </row>
    <row r="206" spans="2:65" s="13" customFormat="1">
      <c r="B206" s="153"/>
      <c r="D206" s="141" t="s">
        <v>137</v>
      </c>
      <c r="E206" s="154" t="s">
        <v>3</v>
      </c>
      <c r="F206" s="155" t="s">
        <v>460</v>
      </c>
      <c r="H206" s="154" t="s">
        <v>3</v>
      </c>
      <c r="I206" s="156"/>
      <c r="L206" s="153"/>
      <c r="M206" s="157"/>
      <c r="T206" s="158"/>
      <c r="AT206" s="154" t="s">
        <v>137</v>
      </c>
      <c r="AU206" s="154" t="s">
        <v>83</v>
      </c>
      <c r="AV206" s="13" t="s">
        <v>81</v>
      </c>
      <c r="AW206" s="13" t="s">
        <v>34</v>
      </c>
      <c r="AX206" s="13" t="s">
        <v>74</v>
      </c>
      <c r="AY206" s="154" t="s">
        <v>124</v>
      </c>
    </row>
    <row r="207" spans="2:65" s="12" customFormat="1">
      <c r="B207" s="146"/>
      <c r="D207" s="141" t="s">
        <v>137</v>
      </c>
      <c r="E207" s="147" t="s">
        <v>3</v>
      </c>
      <c r="F207" s="148" t="s">
        <v>461</v>
      </c>
      <c r="H207" s="149">
        <v>3.5000000000000003E-2</v>
      </c>
      <c r="I207" s="150"/>
      <c r="L207" s="146"/>
      <c r="M207" s="151"/>
      <c r="T207" s="152"/>
      <c r="AT207" s="147" t="s">
        <v>137</v>
      </c>
      <c r="AU207" s="147" t="s">
        <v>83</v>
      </c>
      <c r="AV207" s="12" t="s">
        <v>83</v>
      </c>
      <c r="AW207" s="12" t="s">
        <v>34</v>
      </c>
      <c r="AX207" s="12" t="s">
        <v>74</v>
      </c>
      <c r="AY207" s="147" t="s">
        <v>124</v>
      </c>
    </row>
    <row r="208" spans="2:65" s="14" customFormat="1">
      <c r="B208" s="159"/>
      <c r="D208" s="141" t="s">
        <v>137</v>
      </c>
      <c r="E208" s="160" t="s">
        <v>3</v>
      </c>
      <c r="F208" s="161" t="s">
        <v>146</v>
      </c>
      <c r="H208" s="162">
        <v>0.29899999999999999</v>
      </c>
      <c r="I208" s="163"/>
      <c r="L208" s="159"/>
      <c r="M208" s="164"/>
      <c r="T208" s="165"/>
      <c r="AT208" s="160" t="s">
        <v>137</v>
      </c>
      <c r="AU208" s="160" t="s">
        <v>83</v>
      </c>
      <c r="AV208" s="14" t="s">
        <v>91</v>
      </c>
      <c r="AW208" s="14" t="s">
        <v>34</v>
      </c>
      <c r="AX208" s="14" t="s">
        <v>81</v>
      </c>
      <c r="AY208" s="160" t="s">
        <v>124</v>
      </c>
    </row>
    <row r="209" spans="2:65" s="1" customFormat="1" ht="14.45" customHeight="1">
      <c r="B209" s="127"/>
      <c r="C209" s="128" t="s">
        <v>303</v>
      </c>
      <c r="D209" s="128" t="s">
        <v>127</v>
      </c>
      <c r="E209" s="129" t="s">
        <v>462</v>
      </c>
      <c r="F209" s="130" t="s">
        <v>463</v>
      </c>
      <c r="G209" s="131" t="s">
        <v>165</v>
      </c>
      <c r="H209" s="132">
        <v>21.984000000000002</v>
      </c>
      <c r="I209" s="133"/>
      <c r="J209" s="134">
        <f>ROUND(I209*H209,2)</f>
        <v>0</v>
      </c>
      <c r="K209" s="130" t="s">
        <v>131</v>
      </c>
      <c r="L209" s="32"/>
      <c r="M209" s="135" t="s">
        <v>3</v>
      </c>
      <c r="N209" s="136" t="s">
        <v>46</v>
      </c>
      <c r="P209" s="137">
        <f>O209*H209</f>
        <v>0</v>
      </c>
      <c r="Q209" s="137">
        <v>1.282E-2</v>
      </c>
      <c r="R209" s="137">
        <f>Q209*H209</f>
        <v>0.28183488000000001</v>
      </c>
      <c r="S209" s="137">
        <v>0</v>
      </c>
      <c r="T209" s="138">
        <f>S209*H209</f>
        <v>0</v>
      </c>
      <c r="AR209" s="139" t="s">
        <v>91</v>
      </c>
      <c r="AT209" s="139" t="s">
        <v>127</v>
      </c>
      <c r="AU209" s="139" t="s">
        <v>83</v>
      </c>
      <c r="AY209" s="17" t="s">
        <v>124</v>
      </c>
      <c r="BE209" s="140">
        <f>IF(N209="základní",J209,0)</f>
        <v>0</v>
      </c>
      <c r="BF209" s="140">
        <f>IF(N209="snížená",J209,0)</f>
        <v>0</v>
      </c>
      <c r="BG209" s="140">
        <f>IF(N209="zákl. přenesená",J209,0)</f>
        <v>0</v>
      </c>
      <c r="BH209" s="140">
        <f>IF(N209="sníž. přenesená",J209,0)</f>
        <v>0</v>
      </c>
      <c r="BI209" s="140">
        <f>IF(N209="nulová",J209,0)</f>
        <v>0</v>
      </c>
      <c r="BJ209" s="17" t="s">
        <v>81</v>
      </c>
      <c r="BK209" s="140">
        <f>ROUND(I209*H209,2)</f>
        <v>0</v>
      </c>
      <c r="BL209" s="17" t="s">
        <v>91</v>
      </c>
      <c r="BM209" s="139" t="s">
        <v>464</v>
      </c>
    </row>
    <row r="210" spans="2:65" s="1" customFormat="1">
      <c r="B210" s="32"/>
      <c r="D210" s="141" t="s">
        <v>133</v>
      </c>
      <c r="F210" s="142" t="s">
        <v>465</v>
      </c>
      <c r="I210" s="143"/>
      <c r="L210" s="32"/>
      <c r="M210" s="144"/>
      <c r="T210" s="52"/>
      <c r="AT210" s="17" t="s">
        <v>133</v>
      </c>
      <c r="AU210" s="17" t="s">
        <v>83</v>
      </c>
    </row>
    <row r="211" spans="2:65" s="12" customFormat="1">
      <c r="B211" s="146"/>
      <c r="D211" s="141" t="s">
        <v>137</v>
      </c>
      <c r="E211" s="147" t="s">
        <v>3</v>
      </c>
      <c r="F211" s="148" t="s">
        <v>466</v>
      </c>
      <c r="H211" s="149">
        <v>10.6</v>
      </c>
      <c r="I211" s="150"/>
      <c r="L211" s="146"/>
      <c r="M211" s="151"/>
      <c r="T211" s="152"/>
      <c r="AT211" s="147" t="s">
        <v>137</v>
      </c>
      <c r="AU211" s="147" t="s">
        <v>83</v>
      </c>
      <c r="AV211" s="12" t="s">
        <v>83</v>
      </c>
      <c r="AW211" s="12" t="s">
        <v>34</v>
      </c>
      <c r="AX211" s="12" t="s">
        <v>74</v>
      </c>
      <c r="AY211" s="147" t="s">
        <v>124</v>
      </c>
    </row>
    <row r="212" spans="2:65" s="12" customFormat="1">
      <c r="B212" s="146"/>
      <c r="D212" s="141" t="s">
        <v>137</v>
      </c>
      <c r="E212" s="147" t="s">
        <v>3</v>
      </c>
      <c r="F212" s="148" t="s">
        <v>467</v>
      </c>
      <c r="H212" s="149">
        <v>3.464</v>
      </c>
      <c r="I212" s="150"/>
      <c r="L212" s="146"/>
      <c r="M212" s="151"/>
      <c r="T212" s="152"/>
      <c r="AT212" s="147" t="s">
        <v>137</v>
      </c>
      <c r="AU212" s="147" t="s">
        <v>83</v>
      </c>
      <c r="AV212" s="12" t="s">
        <v>83</v>
      </c>
      <c r="AW212" s="12" t="s">
        <v>34</v>
      </c>
      <c r="AX212" s="12" t="s">
        <v>74</v>
      </c>
      <c r="AY212" s="147" t="s">
        <v>124</v>
      </c>
    </row>
    <row r="213" spans="2:65" s="13" customFormat="1">
      <c r="B213" s="153"/>
      <c r="D213" s="141" t="s">
        <v>137</v>
      </c>
      <c r="E213" s="154" t="s">
        <v>3</v>
      </c>
      <c r="F213" s="155" t="s">
        <v>468</v>
      </c>
      <c r="H213" s="154" t="s">
        <v>3</v>
      </c>
      <c r="I213" s="156"/>
      <c r="L213" s="153"/>
      <c r="M213" s="157"/>
      <c r="T213" s="158"/>
      <c r="AT213" s="154" t="s">
        <v>137</v>
      </c>
      <c r="AU213" s="154" t="s">
        <v>83</v>
      </c>
      <c r="AV213" s="13" t="s">
        <v>81</v>
      </c>
      <c r="AW213" s="13" t="s">
        <v>34</v>
      </c>
      <c r="AX213" s="13" t="s">
        <v>74</v>
      </c>
      <c r="AY213" s="154" t="s">
        <v>124</v>
      </c>
    </row>
    <row r="214" spans="2:65" s="12" customFormat="1">
      <c r="B214" s="146"/>
      <c r="D214" s="141" t="s">
        <v>137</v>
      </c>
      <c r="E214" s="147" t="s">
        <v>3</v>
      </c>
      <c r="F214" s="148" t="s">
        <v>469</v>
      </c>
      <c r="H214" s="149">
        <v>7.92</v>
      </c>
      <c r="I214" s="150"/>
      <c r="L214" s="146"/>
      <c r="M214" s="151"/>
      <c r="T214" s="152"/>
      <c r="AT214" s="147" t="s">
        <v>137</v>
      </c>
      <c r="AU214" s="147" t="s">
        <v>83</v>
      </c>
      <c r="AV214" s="12" t="s">
        <v>83</v>
      </c>
      <c r="AW214" s="12" t="s">
        <v>34</v>
      </c>
      <c r="AX214" s="12" t="s">
        <v>74</v>
      </c>
      <c r="AY214" s="147" t="s">
        <v>124</v>
      </c>
    </row>
    <row r="215" spans="2:65" s="14" customFormat="1">
      <c r="B215" s="159"/>
      <c r="D215" s="141" t="s">
        <v>137</v>
      </c>
      <c r="E215" s="160" t="s">
        <v>3</v>
      </c>
      <c r="F215" s="161" t="s">
        <v>146</v>
      </c>
      <c r="H215" s="162">
        <v>21.984000000000002</v>
      </c>
      <c r="I215" s="163"/>
      <c r="L215" s="159"/>
      <c r="M215" s="164"/>
      <c r="T215" s="165"/>
      <c r="AT215" s="160" t="s">
        <v>137</v>
      </c>
      <c r="AU215" s="160" t="s">
        <v>83</v>
      </c>
      <c r="AV215" s="14" t="s">
        <v>91</v>
      </c>
      <c r="AW215" s="14" t="s">
        <v>34</v>
      </c>
      <c r="AX215" s="14" t="s">
        <v>81</v>
      </c>
      <c r="AY215" s="160" t="s">
        <v>124</v>
      </c>
    </row>
    <row r="216" spans="2:65" s="1" customFormat="1" ht="14.45" customHeight="1">
      <c r="B216" s="127"/>
      <c r="C216" s="128" t="s">
        <v>470</v>
      </c>
      <c r="D216" s="128" t="s">
        <v>127</v>
      </c>
      <c r="E216" s="129" t="s">
        <v>471</v>
      </c>
      <c r="F216" s="130" t="s">
        <v>472</v>
      </c>
      <c r="G216" s="131" t="s">
        <v>165</v>
      </c>
      <c r="H216" s="132">
        <v>21.984000000000002</v>
      </c>
      <c r="I216" s="133"/>
      <c r="J216" s="134">
        <f>ROUND(I216*H216,2)</f>
        <v>0</v>
      </c>
      <c r="K216" s="130" t="s">
        <v>131</v>
      </c>
      <c r="L216" s="32"/>
      <c r="M216" s="135" t="s">
        <v>3</v>
      </c>
      <c r="N216" s="136" t="s">
        <v>46</v>
      </c>
      <c r="P216" s="137">
        <f>O216*H216</f>
        <v>0</v>
      </c>
      <c r="Q216" s="137">
        <v>0</v>
      </c>
      <c r="R216" s="137">
        <f>Q216*H216</f>
        <v>0</v>
      </c>
      <c r="S216" s="137">
        <v>0</v>
      </c>
      <c r="T216" s="138">
        <f>S216*H216</f>
        <v>0</v>
      </c>
      <c r="AR216" s="139" t="s">
        <v>91</v>
      </c>
      <c r="AT216" s="139" t="s">
        <v>127</v>
      </c>
      <c r="AU216" s="139" t="s">
        <v>83</v>
      </c>
      <c r="AY216" s="17" t="s">
        <v>124</v>
      </c>
      <c r="BE216" s="140">
        <f>IF(N216="základní",J216,0)</f>
        <v>0</v>
      </c>
      <c r="BF216" s="140">
        <f>IF(N216="snížená",J216,0)</f>
        <v>0</v>
      </c>
      <c r="BG216" s="140">
        <f>IF(N216="zákl. přenesená",J216,0)</f>
        <v>0</v>
      </c>
      <c r="BH216" s="140">
        <f>IF(N216="sníž. přenesená",J216,0)</f>
        <v>0</v>
      </c>
      <c r="BI216" s="140">
        <f>IF(N216="nulová",J216,0)</f>
        <v>0</v>
      </c>
      <c r="BJ216" s="17" t="s">
        <v>81</v>
      </c>
      <c r="BK216" s="140">
        <f>ROUND(I216*H216,2)</f>
        <v>0</v>
      </c>
      <c r="BL216" s="17" t="s">
        <v>91</v>
      </c>
      <c r="BM216" s="139" t="s">
        <v>473</v>
      </c>
    </row>
    <row r="217" spans="2:65" s="1" customFormat="1">
      <c r="B217" s="32"/>
      <c r="D217" s="141" t="s">
        <v>133</v>
      </c>
      <c r="F217" s="142" t="s">
        <v>474</v>
      </c>
      <c r="I217" s="143"/>
      <c r="L217" s="32"/>
      <c r="M217" s="144"/>
      <c r="T217" s="52"/>
      <c r="AT217" s="17" t="s">
        <v>133</v>
      </c>
      <c r="AU217" s="17" t="s">
        <v>83</v>
      </c>
    </row>
    <row r="218" spans="2:65" s="1" customFormat="1" ht="14.45" customHeight="1">
      <c r="B218" s="127"/>
      <c r="C218" s="128" t="s">
        <v>475</v>
      </c>
      <c r="D218" s="128" t="s">
        <v>127</v>
      </c>
      <c r="E218" s="129" t="s">
        <v>476</v>
      </c>
      <c r="F218" s="130" t="s">
        <v>477</v>
      </c>
      <c r="G218" s="131" t="s">
        <v>165</v>
      </c>
      <c r="H218" s="132">
        <v>10.6</v>
      </c>
      <c r="I218" s="133"/>
      <c r="J218" s="134">
        <f>ROUND(I218*H218,2)</f>
        <v>0</v>
      </c>
      <c r="K218" s="130" t="s">
        <v>131</v>
      </c>
      <c r="L218" s="32"/>
      <c r="M218" s="135" t="s">
        <v>3</v>
      </c>
      <c r="N218" s="136" t="s">
        <v>46</v>
      </c>
      <c r="P218" s="137">
        <f>O218*H218</f>
        <v>0</v>
      </c>
      <c r="Q218" s="137">
        <v>2.81E-3</v>
      </c>
      <c r="R218" s="137">
        <f>Q218*H218</f>
        <v>2.9786E-2</v>
      </c>
      <c r="S218" s="137">
        <v>0</v>
      </c>
      <c r="T218" s="138">
        <f>S218*H218</f>
        <v>0</v>
      </c>
      <c r="AR218" s="139" t="s">
        <v>91</v>
      </c>
      <c r="AT218" s="139" t="s">
        <v>127</v>
      </c>
      <c r="AU218" s="139" t="s">
        <v>83</v>
      </c>
      <c r="AY218" s="17" t="s">
        <v>124</v>
      </c>
      <c r="BE218" s="140">
        <f>IF(N218="základní",J218,0)</f>
        <v>0</v>
      </c>
      <c r="BF218" s="140">
        <f>IF(N218="snížená",J218,0)</f>
        <v>0</v>
      </c>
      <c r="BG218" s="140">
        <f>IF(N218="zákl. přenesená",J218,0)</f>
        <v>0</v>
      </c>
      <c r="BH218" s="140">
        <f>IF(N218="sníž. přenesená",J218,0)</f>
        <v>0</v>
      </c>
      <c r="BI218" s="140">
        <f>IF(N218="nulová",J218,0)</f>
        <v>0</v>
      </c>
      <c r="BJ218" s="17" t="s">
        <v>81</v>
      </c>
      <c r="BK218" s="140">
        <f>ROUND(I218*H218,2)</f>
        <v>0</v>
      </c>
      <c r="BL218" s="17" t="s">
        <v>91</v>
      </c>
      <c r="BM218" s="139" t="s">
        <v>478</v>
      </c>
    </row>
    <row r="219" spans="2:65" s="1" customFormat="1" ht="19.5">
      <c r="B219" s="32"/>
      <c r="D219" s="141" t="s">
        <v>133</v>
      </c>
      <c r="F219" s="142" t="s">
        <v>479</v>
      </c>
      <c r="I219" s="143"/>
      <c r="L219" s="32"/>
      <c r="M219" s="144"/>
      <c r="T219" s="52"/>
      <c r="AT219" s="17" t="s">
        <v>133</v>
      </c>
      <c r="AU219" s="17" t="s">
        <v>83</v>
      </c>
    </row>
    <row r="220" spans="2:65" s="12" customFormat="1">
      <c r="B220" s="146"/>
      <c r="D220" s="141" t="s">
        <v>137</v>
      </c>
      <c r="E220" s="147" t="s">
        <v>3</v>
      </c>
      <c r="F220" s="148" t="s">
        <v>466</v>
      </c>
      <c r="H220" s="149">
        <v>10.6</v>
      </c>
      <c r="I220" s="150"/>
      <c r="L220" s="146"/>
      <c r="M220" s="151"/>
      <c r="T220" s="152"/>
      <c r="AT220" s="147" t="s">
        <v>137</v>
      </c>
      <c r="AU220" s="147" t="s">
        <v>83</v>
      </c>
      <c r="AV220" s="12" t="s">
        <v>83</v>
      </c>
      <c r="AW220" s="12" t="s">
        <v>34</v>
      </c>
      <c r="AX220" s="12" t="s">
        <v>74</v>
      </c>
      <c r="AY220" s="147" t="s">
        <v>124</v>
      </c>
    </row>
    <row r="221" spans="2:65" s="14" customFormat="1">
      <c r="B221" s="159"/>
      <c r="D221" s="141" t="s">
        <v>137</v>
      </c>
      <c r="E221" s="160" t="s">
        <v>3</v>
      </c>
      <c r="F221" s="161" t="s">
        <v>146</v>
      </c>
      <c r="H221" s="162">
        <v>10.6</v>
      </c>
      <c r="I221" s="163"/>
      <c r="L221" s="159"/>
      <c r="M221" s="164"/>
      <c r="T221" s="165"/>
      <c r="AT221" s="160" t="s">
        <v>137</v>
      </c>
      <c r="AU221" s="160" t="s">
        <v>83</v>
      </c>
      <c r="AV221" s="14" t="s">
        <v>91</v>
      </c>
      <c r="AW221" s="14" t="s">
        <v>34</v>
      </c>
      <c r="AX221" s="14" t="s">
        <v>81</v>
      </c>
      <c r="AY221" s="160" t="s">
        <v>124</v>
      </c>
    </row>
    <row r="222" spans="2:65" s="1" customFormat="1" ht="14.45" customHeight="1">
      <c r="B222" s="127"/>
      <c r="C222" s="128" t="s">
        <v>480</v>
      </c>
      <c r="D222" s="128" t="s">
        <v>127</v>
      </c>
      <c r="E222" s="129" t="s">
        <v>481</v>
      </c>
      <c r="F222" s="130" t="s">
        <v>482</v>
      </c>
      <c r="G222" s="131" t="s">
        <v>165</v>
      </c>
      <c r="H222" s="132">
        <v>10.6</v>
      </c>
      <c r="I222" s="133"/>
      <c r="J222" s="134">
        <f>ROUND(I222*H222,2)</f>
        <v>0</v>
      </c>
      <c r="K222" s="130" t="s">
        <v>131</v>
      </c>
      <c r="L222" s="32"/>
      <c r="M222" s="135" t="s">
        <v>3</v>
      </c>
      <c r="N222" s="136" t="s">
        <v>46</v>
      </c>
      <c r="P222" s="137">
        <f>O222*H222</f>
        <v>0</v>
      </c>
      <c r="Q222" s="137">
        <v>0</v>
      </c>
      <c r="R222" s="137">
        <f>Q222*H222</f>
        <v>0</v>
      </c>
      <c r="S222" s="137">
        <v>0</v>
      </c>
      <c r="T222" s="138">
        <f>S222*H222</f>
        <v>0</v>
      </c>
      <c r="AR222" s="139" t="s">
        <v>91</v>
      </c>
      <c r="AT222" s="139" t="s">
        <v>127</v>
      </c>
      <c r="AU222" s="139" t="s">
        <v>83</v>
      </c>
      <c r="AY222" s="17" t="s">
        <v>124</v>
      </c>
      <c r="BE222" s="140">
        <f>IF(N222="základní",J222,0)</f>
        <v>0</v>
      </c>
      <c r="BF222" s="140">
        <f>IF(N222="snížená",J222,0)</f>
        <v>0</v>
      </c>
      <c r="BG222" s="140">
        <f>IF(N222="zákl. přenesená",J222,0)</f>
        <v>0</v>
      </c>
      <c r="BH222" s="140">
        <f>IF(N222="sníž. přenesená",J222,0)</f>
        <v>0</v>
      </c>
      <c r="BI222" s="140">
        <f>IF(N222="nulová",J222,0)</f>
        <v>0</v>
      </c>
      <c r="BJ222" s="17" t="s">
        <v>81</v>
      </c>
      <c r="BK222" s="140">
        <f>ROUND(I222*H222,2)</f>
        <v>0</v>
      </c>
      <c r="BL222" s="17" t="s">
        <v>91</v>
      </c>
      <c r="BM222" s="139" t="s">
        <v>483</v>
      </c>
    </row>
    <row r="223" spans="2:65" s="1" customFormat="1" ht="19.5">
      <c r="B223" s="32"/>
      <c r="D223" s="141" t="s">
        <v>133</v>
      </c>
      <c r="F223" s="142" t="s">
        <v>484</v>
      </c>
      <c r="I223" s="143"/>
      <c r="L223" s="32"/>
      <c r="M223" s="144"/>
      <c r="T223" s="52"/>
      <c r="AT223" s="17" t="s">
        <v>133</v>
      </c>
      <c r="AU223" s="17" t="s">
        <v>83</v>
      </c>
    </row>
    <row r="224" spans="2:65" s="11" customFormat="1" ht="22.9" customHeight="1">
      <c r="B224" s="115"/>
      <c r="D224" s="116" t="s">
        <v>73</v>
      </c>
      <c r="E224" s="125" t="s">
        <v>169</v>
      </c>
      <c r="F224" s="125" t="s">
        <v>485</v>
      </c>
      <c r="I224" s="118"/>
      <c r="J224" s="126">
        <f>BK224</f>
        <v>0</v>
      </c>
      <c r="L224" s="115"/>
      <c r="M224" s="120"/>
      <c r="P224" s="121">
        <f>SUM(P225:P301)</f>
        <v>0</v>
      </c>
      <c r="R224" s="121">
        <f>SUM(R225:R301)</f>
        <v>14.616548449999998</v>
      </c>
      <c r="T224" s="122">
        <f>SUM(T225:T301)</f>
        <v>0</v>
      </c>
      <c r="AR224" s="116" t="s">
        <v>81</v>
      </c>
      <c r="AT224" s="123" t="s">
        <v>73</v>
      </c>
      <c r="AU224" s="123" t="s">
        <v>81</v>
      </c>
      <c r="AY224" s="116" t="s">
        <v>124</v>
      </c>
      <c r="BK224" s="124">
        <f>SUM(BK225:BK301)</f>
        <v>0</v>
      </c>
    </row>
    <row r="225" spans="2:65" s="1" customFormat="1" ht="14.45" customHeight="1">
      <c r="B225" s="127"/>
      <c r="C225" s="128" t="s">
        <v>486</v>
      </c>
      <c r="D225" s="128" t="s">
        <v>127</v>
      </c>
      <c r="E225" s="129" t="s">
        <v>487</v>
      </c>
      <c r="F225" s="130" t="s">
        <v>488</v>
      </c>
      <c r="G225" s="131" t="s">
        <v>165</v>
      </c>
      <c r="H225" s="132">
        <v>138</v>
      </c>
      <c r="I225" s="133"/>
      <c r="J225" s="134">
        <f>ROUND(I225*H225,2)</f>
        <v>0</v>
      </c>
      <c r="K225" s="130" t="s">
        <v>131</v>
      </c>
      <c r="L225" s="32"/>
      <c r="M225" s="135" t="s">
        <v>3</v>
      </c>
      <c r="N225" s="136" t="s">
        <v>46</v>
      </c>
      <c r="P225" s="137">
        <f>O225*H225</f>
        <v>0</v>
      </c>
      <c r="Q225" s="137">
        <v>7.3499999999999998E-3</v>
      </c>
      <c r="R225" s="137">
        <f>Q225*H225</f>
        <v>1.0143</v>
      </c>
      <c r="S225" s="137">
        <v>0</v>
      </c>
      <c r="T225" s="138">
        <f>S225*H225</f>
        <v>0</v>
      </c>
      <c r="AR225" s="139" t="s">
        <v>91</v>
      </c>
      <c r="AT225" s="139" t="s">
        <v>127</v>
      </c>
      <c r="AU225" s="139" t="s">
        <v>83</v>
      </c>
      <c r="AY225" s="17" t="s">
        <v>124</v>
      </c>
      <c r="BE225" s="140">
        <f>IF(N225="základní",J225,0)</f>
        <v>0</v>
      </c>
      <c r="BF225" s="140">
        <f>IF(N225="snížená",J225,0)</f>
        <v>0</v>
      </c>
      <c r="BG225" s="140">
        <f>IF(N225="zákl. přenesená",J225,0)</f>
        <v>0</v>
      </c>
      <c r="BH225" s="140">
        <f>IF(N225="sníž. přenesená",J225,0)</f>
        <v>0</v>
      </c>
      <c r="BI225" s="140">
        <f>IF(N225="nulová",J225,0)</f>
        <v>0</v>
      </c>
      <c r="BJ225" s="17" t="s">
        <v>81</v>
      </c>
      <c r="BK225" s="140">
        <f>ROUND(I225*H225,2)</f>
        <v>0</v>
      </c>
      <c r="BL225" s="17" t="s">
        <v>91</v>
      </c>
      <c r="BM225" s="139" t="s">
        <v>489</v>
      </c>
    </row>
    <row r="226" spans="2:65" s="1" customFormat="1">
      <c r="B226" s="32"/>
      <c r="D226" s="141" t="s">
        <v>133</v>
      </c>
      <c r="F226" s="142" t="s">
        <v>490</v>
      </c>
      <c r="I226" s="143"/>
      <c r="L226" s="32"/>
      <c r="M226" s="144"/>
      <c r="T226" s="52"/>
      <c r="AT226" s="17" t="s">
        <v>133</v>
      </c>
      <c r="AU226" s="17" t="s">
        <v>83</v>
      </c>
    </row>
    <row r="227" spans="2:65" s="1" customFormat="1" ht="14.45" customHeight="1">
      <c r="B227" s="127"/>
      <c r="C227" s="128" t="s">
        <v>491</v>
      </c>
      <c r="D227" s="128" t="s">
        <v>127</v>
      </c>
      <c r="E227" s="129" t="s">
        <v>492</v>
      </c>
      <c r="F227" s="130" t="s">
        <v>493</v>
      </c>
      <c r="G227" s="131" t="s">
        <v>165</v>
      </c>
      <c r="H227" s="132">
        <v>138</v>
      </c>
      <c r="I227" s="133"/>
      <c r="J227" s="134">
        <f>ROUND(I227*H227,2)</f>
        <v>0</v>
      </c>
      <c r="K227" s="130" t="s">
        <v>131</v>
      </c>
      <c r="L227" s="32"/>
      <c r="M227" s="135" t="s">
        <v>3</v>
      </c>
      <c r="N227" s="136" t="s">
        <v>46</v>
      </c>
      <c r="P227" s="137">
        <f>O227*H227</f>
        <v>0</v>
      </c>
      <c r="Q227" s="137">
        <v>1.8380000000000001E-2</v>
      </c>
      <c r="R227" s="137">
        <f>Q227*H227</f>
        <v>2.5364400000000002</v>
      </c>
      <c r="S227" s="137">
        <v>0</v>
      </c>
      <c r="T227" s="138">
        <f>S227*H227</f>
        <v>0</v>
      </c>
      <c r="AR227" s="139" t="s">
        <v>91</v>
      </c>
      <c r="AT227" s="139" t="s">
        <v>127</v>
      </c>
      <c r="AU227" s="139" t="s">
        <v>83</v>
      </c>
      <c r="AY227" s="17" t="s">
        <v>124</v>
      </c>
      <c r="BE227" s="140">
        <f>IF(N227="základní",J227,0)</f>
        <v>0</v>
      </c>
      <c r="BF227" s="140">
        <f>IF(N227="snížená",J227,0)</f>
        <v>0</v>
      </c>
      <c r="BG227" s="140">
        <f>IF(N227="zákl. přenesená",J227,0)</f>
        <v>0</v>
      </c>
      <c r="BH227" s="140">
        <f>IF(N227="sníž. přenesená",J227,0)</f>
        <v>0</v>
      </c>
      <c r="BI227" s="140">
        <f>IF(N227="nulová",J227,0)</f>
        <v>0</v>
      </c>
      <c r="BJ227" s="17" t="s">
        <v>81</v>
      </c>
      <c r="BK227" s="140">
        <f>ROUND(I227*H227,2)</f>
        <v>0</v>
      </c>
      <c r="BL227" s="17" t="s">
        <v>91</v>
      </c>
      <c r="BM227" s="139" t="s">
        <v>494</v>
      </c>
    </row>
    <row r="228" spans="2:65" s="1" customFormat="1" ht="19.5">
      <c r="B228" s="32"/>
      <c r="D228" s="141" t="s">
        <v>133</v>
      </c>
      <c r="F228" s="142" t="s">
        <v>495</v>
      </c>
      <c r="I228" s="143"/>
      <c r="L228" s="32"/>
      <c r="M228" s="144"/>
      <c r="T228" s="52"/>
      <c r="AT228" s="17" t="s">
        <v>133</v>
      </c>
      <c r="AU228" s="17" t="s">
        <v>83</v>
      </c>
    </row>
    <row r="229" spans="2:65" s="1" customFormat="1" ht="48.75">
      <c r="B229" s="32"/>
      <c r="D229" s="141" t="s">
        <v>135</v>
      </c>
      <c r="F229" s="145" t="s">
        <v>496</v>
      </c>
      <c r="I229" s="143"/>
      <c r="L229" s="32"/>
      <c r="M229" s="144"/>
      <c r="T229" s="52"/>
      <c r="AT229" s="17" t="s">
        <v>135</v>
      </c>
      <c r="AU229" s="17" t="s">
        <v>83</v>
      </c>
    </row>
    <row r="230" spans="2:65" s="12" customFormat="1">
      <c r="B230" s="146"/>
      <c r="D230" s="141" t="s">
        <v>137</v>
      </c>
      <c r="E230" s="147" t="s">
        <v>3</v>
      </c>
      <c r="F230" s="148" t="s">
        <v>195</v>
      </c>
      <c r="H230" s="149">
        <v>136.375</v>
      </c>
      <c r="I230" s="150"/>
      <c r="L230" s="146"/>
      <c r="M230" s="151"/>
      <c r="T230" s="152"/>
      <c r="AT230" s="147" t="s">
        <v>137</v>
      </c>
      <c r="AU230" s="147" t="s">
        <v>83</v>
      </c>
      <c r="AV230" s="12" t="s">
        <v>83</v>
      </c>
      <c r="AW230" s="12" t="s">
        <v>34</v>
      </c>
      <c r="AX230" s="12" t="s">
        <v>74</v>
      </c>
      <c r="AY230" s="147" t="s">
        <v>124</v>
      </c>
    </row>
    <row r="231" spans="2:65" s="12" customFormat="1">
      <c r="B231" s="146"/>
      <c r="D231" s="141" t="s">
        <v>137</v>
      </c>
      <c r="E231" s="147" t="s">
        <v>3</v>
      </c>
      <c r="F231" s="148" t="s">
        <v>497</v>
      </c>
      <c r="H231" s="149">
        <v>32.92</v>
      </c>
      <c r="I231" s="150"/>
      <c r="L231" s="146"/>
      <c r="M231" s="151"/>
      <c r="T231" s="152"/>
      <c r="AT231" s="147" t="s">
        <v>137</v>
      </c>
      <c r="AU231" s="147" t="s">
        <v>83</v>
      </c>
      <c r="AV231" s="12" t="s">
        <v>83</v>
      </c>
      <c r="AW231" s="12" t="s">
        <v>34</v>
      </c>
      <c r="AX231" s="12" t="s">
        <v>74</v>
      </c>
      <c r="AY231" s="147" t="s">
        <v>124</v>
      </c>
    </row>
    <row r="232" spans="2:65" s="12" customFormat="1">
      <c r="B232" s="146"/>
      <c r="D232" s="141" t="s">
        <v>137</v>
      </c>
      <c r="E232" s="147" t="s">
        <v>3</v>
      </c>
      <c r="F232" s="148" t="s">
        <v>498</v>
      </c>
      <c r="H232" s="149">
        <v>31.225999999999999</v>
      </c>
      <c r="I232" s="150"/>
      <c r="L232" s="146"/>
      <c r="M232" s="151"/>
      <c r="T232" s="152"/>
      <c r="AT232" s="147" t="s">
        <v>137</v>
      </c>
      <c r="AU232" s="147" t="s">
        <v>83</v>
      </c>
      <c r="AV232" s="12" t="s">
        <v>83</v>
      </c>
      <c r="AW232" s="12" t="s">
        <v>34</v>
      </c>
      <c r="AX232" s="12" t="s">
        <v>74</v>
      </c>
      <c r="AY232" s="147" t="s">
        <v>124</v>
      </c>
    </row>
    <row r="233" spans="2:65" s="12" customFormat="1">
      <c r="B233" s="146"/>
      <c r="D233" s="141" t="s">
        <v>137</v>
      </c>
      <c r="E233" s="147" t="s">
        <v>3</v>
      </c>
      <c r="F233" s="148" t="s">
        <v>196</v>
      </c>
      <c r="H233" s="149">
        <v>-11.289</v>
      </c>
      <c r="I233" s="150"/>
      <c r="L233" s="146"/>
      <c r="M233" s="151"/>
      <c r="T233" s="152"/>
      <c r="AT233" s="147" t="s">
        <v>137</v>
      </c>
      <c r="AU233" s="147" t="s">
        <v>83</v>
      </c>
      <c r="AV233" s="12" t="s">
        <v>83</v>
      </c>
      <c r="AW233" s="12" t="s">
        <v>34</v>
      </c>
      <c r="AX233" s="12" t="s">
        <v>74</v>
      </c>
      <c r="AY233" s="147" t="s">
        <v>124</v>
      </c>
    </row>
    <row r="234" spans="2:65" s="12" customFormat="1">
      <c r="B234" s="146"/>
      <c r="D234" s="141" t="s">
        <v>137</v>
      </c>
      <c r="E234" s="147" t="s">
        <v>3</v>
      </c>
      <c r="F234" s="148" t="s">
        <v>197</v>
      </c>
      <c r="H234" s="149">
        <v>-1.99</v>
      </c>
      <c r="I234" s="150"/>
      <c r="L234" s="146"/>
      <c r="M234" s="151"/>
      <c r="T234" s="152"/>
      <c r="AT234" s="147" t="s">
        <v>137</v>
      </c>
      <c r="AU234" s="147" t="s">
        <v>83</v>
      </c>
      <c r="AV234" s="12" t="s">
        <v>83</v>
      </c>
      <c r="AW234" s="12" t="s">
        <v>34</v>
      </c>
      <c r="AX234" s="12" t="s">
        <v>74</v>
      </c>
      <c r="AY234" s="147" t="s">
        <v>124</v>
      </c>
    </row>
    <row r="235" spans="2:65" s="12" customFormat="1">
      <c r="B235" s="146"/>
      <c r="D235" s="141" t="s">
        <v>137</v>
      </c>
      <c r="E235" s="147" t="s">
        <v>3</v>
      </c>
      <c r="F235" s="148" t="s">
        <v>198</v>
      </c>
      <c r="H235" s="149">
        <v>-1.0920000000000001</v>
      </c>
      <c r="I235" s="150"/>
      <c r="L235" s="146"/>
      <c r="M235" s="151"/>
      <c r="T235" s="152"/>
      <c r="AT235" s="147" t="s">
        <v>137</v>
      </c>
      <c r="AU235" s="147" t="s">
        <v>83</v>
      </c>
      <c r="AV235" s="12" t="s">
        <v>83</v>
      </c>
      <c r="AW235" s="12" t="s">
        <v>34</v>
      </c>
      <c r="AX235" s="12" t="s">
        <v>74</v>
      </c>
      <c r="AY235" s="147" t="s">
        <v>124</v>
      </c>
    </row>
    <row r="236" spans="2:65" s="15" customFormat="1">
      <c r="B236" s="169"/>
      <c r="D236" s="141" t="s">
        <v>137</v>
      </c>
      <c r="E236" s="170" t="s">
        <v>3</v>
      </c>
      <c r="F236" s="171" t="s">
        <v>334</v>
      </c>
      <c r="H236" s="172">
        <v>186.15</v>
      </c>
      <c r="I236" s="173"/>
      <c r="L236" s="169"/>
      <c r="M236" s="174"/>
      <c r="T236" s="175"/>
      <c r="AT236" s="170" t="s">
        <v>137</v>
      </c>
      <c r="AU236" s="170" t="s">
        <v>83</v>
      </c>
      <c r="AV236" s="15" t="s">
        <v>88</v>
      </c>
      <c r="AW236" s="15" t="s">
        <v>34</v>
      </c>
      <c r="AX236" s="15" t="s">
        <v>74</v>
      </c>
      <c r="AY236" s="170" t="s">
        <v>124</v>
      </c>
    </row>
    <row r="237" spans="2:65" s="12" customFormat="1">
      <c r="B237" s="146"/>
      <c r="D237" s="141" t="s">
        <v>137</v>
      </c>
      <c r="E237" s="147" t="s">
        <v>3</v>
      </c>
      <c r="F237" s="148" t="s">
        <v>499</v>
      </c>
      <c r="H237" s="149">
        <v>-48.15</v>
      </c>
      <c r="I237" s="150"/>
      <c r="L237" s="146"/>
      <c r="M237" s="151"/>
      <c r="T237" s="152"/>
      <c r="AT237" s="147" t="s">
        <v>137</v>
      </c>
      <c r="AU237" s="147" t="s">
        <v>83</v>
      </c>
      <c r="AV237" s="12" t="s">
        <v>83</v>
      </c>
      <c r="AW237" s="12" t="s">
        <v>34</v>
      </c>
      <c r="AX237" s="12" t="s">
        <v>74</v>
      </c>
      <c r="AY237" s="147" t="s">
        <v>124</v>
      </c>
    </row>
    <row r="238" spans="2:65" s="14" customFormat="1">
      <c r="B238" s="159"/>
      <c r="D238" s="141" t="s">
        <v>137</v>
      </c>
      <c r="E238" s="160" t="s">
        <v>3</v>
      </c>
      <c r="F238" s="161" t="s">
        <v>146</v>
      </c>
      <c r="H238" s="162">
        <v>138</v>
      </c>
      <c r="I238" s="163"/>
      <c r="L238" s="159"/>
      <c r="M238" s="164"/>
      <c r="T238" s="165"/>
      <c r="AT238" s="160" t="s">
        <v>137</v>
      </c>
      <c r="AU238" s="160" t="s">
        <v>83</v>
      </c>
      <c r="AV238" s="14" t="s">
        <v>91</v>
      </c>
      <c r="AW238" s="14" t="s">
        <v>34</v>
      </c>
      <c r="AX238" s="14" t="s">
        <v>81</v>
      </c>
      <c r="AY238" s="160" t="s">
        <v>124</v>
      </c>
    </row>
    <row r="239" spans="2:65" s="1" customFormat="1" ht="14.45" customHeight="1">
      <c r="B239" s="127"/>
      <c r="C239" s="128" t="s">
        <v>500</v>
      </c>
      <c r="D239" s="128" t="s">
        <v>127</v>
      </c>
      <c r="E239" s="129" t="s">
        <v>501</v>
      </c>
      <c r="F239" s="130" t="s">
        <v>502</v>
      </c>
      <c r="G239" s="131" t="s">
        <v>165</v>
      </c>
      <c r="H239" s="132">
        <v>260.00400000000002</v>
      </c>
      <c r="I239" s="133"/>
      <c r="J239" s="134">
        <f>ROUND(I239*H239,2)</f>
        <v>0</v>
      </c>
      <c r="K239" s="130" t="s">
        <v>131</v>
      </c>
      <c r="L239" s="32"/>
      <c r="M239" s="135" t="s">
        <v>3</v>
      </c>
      <c r="N239" s="136" t="s">
        <v>46</v>
      </c>
      <c r="P239" s="137">
        <f>O239*H239</f>
        <v>0</v>
      </c>
      <c r="Q239" s="137">
        <v>7.9000000000000008E-3</v>
      </c>
      <c r="R239" s="137">
        <f>Q239*H239</f>
        <v>2.0540316000000005</v>
      </c>
      <c r="S239" s="137">
        <v>0</v>
      </c>
      <c r="T239" s="138">
        <f>S239*H239</f>
        <v>0</v>
      </c>
      <c r="AR239" s="139" t="s">
        <v>91</v>
      </c>
      <c r="AT239" s="139" t="s">
        <v>127</v>
      </c>
      <c r="AU239" s="139" t="s">
        <v>83</v>
      </c>
      <c r="AY239" s="17" t="s">
        <v>124</v>
      </c>
      <c r="BE239" s="140">
        <f>IF(N239="základní",J239,0)</f>
        <v>0</v>
      </c>
      <c r="BF239" s="140">
        <f>IF(N239="snížená",J239,0)</f>
        <v>0</v>
      </c>
      <c r="BG239" s="140">
        <f>IF(N239="zákl. přenesená",J239,0)</f>
        <v>0</v>
      </c>
      <c r="BH239" s="140">
        <f>IF(N239="sníž. přenesená",J239,0)</f>
        <v>0</v>
      </c>
      <c r="BI239" s="140">
        <f>IF(N239="nulová",J239,0)</f>
        <v>0</v>
      </c>
      <c r="BJ239" s="17" t="s">
        <v>81</v>
      </c>
      <c r="BK239" s="140">
        <f>ROUND(I239*H239,2)</f>
        <v>0</v>
      </c>
      <c r="BL239" s="17" t="s">
        <v>91</v>
      </c>
      <c r="BM239" s="139" t="s">
        <v>503</v>
      </c>
    </row>
    <row r="240" spans="2:65" s="1" customFormat="1" ht="19.5">
      <c r="B240" s="32"/>
      <c r="D240" s="141" t="s">
        <v>133</v>
      </c>
      <c r="F240" s="142" t="s">
        <v>504</v>
      </c>
      <c r="I240" s="143"/>
      <c r="L240" s="32"/>
      <c r="M240" s="144"/>
      <c r="T240" s="52"/>
      <c r="AT240" s="17" t="s">
        <v>133</v>
      </c>
      <c r="AU240" s="17" t="s">
        <v>83</v>
      </c>
    </row>
    <row r="241" spans="2:65" s="1" customFormat="1" ht="48.75">
      <c r="B241" s="32"/>
      <c r="D241" s="141" t="s">
        <v>135</v>
      </c>
      <c r="F241" s="145" t="s">
        <v>496</v>
      </c>
      <c r="I241" s="143"/>
      <c r="L241" s="32"/>
      <c r="M241" s="144"/>
      <c r="T241" s="52"/>
      <c r="AT241" s="17" t="s">
        <v>135</v>
      </c>
      <c r="AU241" s="17" t="s">
        <v>83</v>
      </c>
    </row>
    <row r="242" spans="2:65" s="12" customFormat="1">
      <c r="B242" s="146"/>
      <c r="D242" s="141" t="s">
        <v>137</v>
      </c>
      <c r="E242" s="147" t="s">
        <v>3</v>
      </c>
      <c r="F242" s="148" t="s">
        <v>195</v>
      </c>
      <c r="H242" s="149">
        <v>136.375</v>
      </c>
      <c r="I242" s="150"/>
      <c r="L242" s="146"/>
      <c r="M242" s="151"/>
      <c r="T242" s="152"/>
      <c r="AT242" s="147" t="s">
        <v>137</v>
      </c>
      <c r="AU242" s="147" t="s">
        <v>83</v>
      </c>
      <c r="AV242" s="12" t="s">
        <v>83</v>
      </c>
      <c r="AW242" s="12" t="s">
        <v>34</v>
      </c>
      <c r="AX242" s="12" t="s">
        <v>74</v>
      </c>
      <c r="AY242" s="147" t="s">
        <v>124</v>
      </c>
    </row>
    <row r="243" spans="2:65" s="12" customFormat="1">
      <c r="B243" s="146"/>
      <c r="D243" s="141" t="s">
        <v>137</v>
      </c>
      <c r="E243" s="147" t="s">
        <v>3</v>
      </c>
      <c r="F243" s="148" t="s">
        <v>196</v>
      </c>
      <c r="H243" s="149">
        <v>-11.289</v>
      </c>
      <c r="I243" s="150"/>
      <c r="L243" s="146"/>
      <c r="M243" s="151"/>
      <c r="T243" s="152"/>
      <c r="AT243" s="147" t="s">
        <v>137</v>
      </c>
      <c r="AU243" s="147" t="s">
        <v>83</v>
      </c>
      <c r="AV243" s="12" t="s">
        <v>83</v>
      </c>
      <c r="AW243" s="12" t="s">
        <v>34</v>
      </c>
      <c r="AX243" s="12" t="s">
        <v>74</v>
      </c>
      <c r="AY243" s="147" t="s">
        <v>124</v>
      </c>
    </row>
    <row r="244" spans="2:65" s="12" customFormat="1">
      <c r="B244" s="146"/>
      <c r="D244" s="141" t="s">
        <v>137</v>
      </c>
      <c r="E244" s="147" t="s">
        <v>3</v>
      </c>
      <c r="F244" s="148" t="s">
        <v>197</v>
      </c>
      <c r="H244" s="149">
        <v>-1.99</v>
      </c>
      <c r="I244" s="150"/>
      <c r="L244" s="146"/>
      <c r="M244" s="151"/>
      <c r="T244" s="152"/>
      <c r="AT244" s="147" t="s">
        <v>137</v>
      </c>
      <c r="AU244" s="147" t="s">
        <v>83</v>
      </c>
      <c r="AV244" s="12" t="s">
        <v>83</v>
      </c>
      <c r="AW244" s="12" t="s">
        <v>34</v>
      </c>
      <c r="AX244" s="12" t="s">
        <v>74</v>
      </c>
      <c r="AY244" s="147" t="s">
        <v>124</v>
      </c>
    </row>
    <row r="245" spans="2:65" s="12" customFormat="1">
      <c r="B245" s="146"/>
      <c r="D245" s="141" t="s">
        <v>137</v>
      </c>
      <c r="E245" s="147" t="s">
        <v>3</v>
      </c>
      <c r="F245" s="148" t="s">
        <v>198</v>
      </c>
      <c r="H245" s="149">
        <v>-1.0920000000000001</v>
      </c>
      <c r="I245" s="150"/>
      <c r="L245" s="146"/>
      <c r="M245" s="151"/>
      <c r="T245" s="152"/>
      <c r="AT245" s="147" t="s">
        <v>137</v>
      </c>
      <c r="AU245" s="147" t="s">
        <v>83</v>
      </c>
      <c r="AV245" s="12" t="s">
        <v>83</v>
      </c>
      <c r="AW245" s="12" t="s">
        <v>34</v>
      </c>
      <c r="AX245" s="12" t="s">
        <v>74</v>
      </c>
      <c r="AY245" s="147" t="s">
        <v>124</v>
      </c>
    </row>
    <row r="246" spans="2:65" s="15" customFormat="1">
      <c r="B246" s="169"/>
      <c r="D246" s="141" t="s">
        <v>137</v>
      </c>
      <c r="E246" s="170" t="s">
        <v>3</v>
      </c>
      <c r="F246" s="171" t="s">
        <v>334</v>
      </c>
      <c r="H246" s="172">
        <v>122.004</v>
      </c>
      <c r="I246" s="173"/>
      <c r="L246" s="169"/>
      <c r="M246" s="174"/>
      <c r="T246" s="175"/>
      <c r="AT246" s="170" t="s">
        <v>137</v>
      </c>
      <c r="AU246" s="170" t="s">
        <v>83</v>
      </c>
      <c r="AV246" s="15" t="s">
        <v>88</v>
      </c>
      <c r="AW246" s="15" t="s">
        <v>34</v>
      </c>
      <c r="AX246" s="15" t="s">
        <v>74</v>
      </c>
      <c r="AY246" s="170" t="s">
        <v>124</v>
      </c>
    </row>
    <row r="247" spans="2:65" s="13" customFormat="1">
      <c r="B247" s="153"/>
      <c r="D247" s="141" t="s">
        <v>137</v>
      </c>
      <c r="E247" s="154" t="s">
        <v>3</v>
      </c>
      <c r="F247" s="155" t="s">
        <v>505</v>
      </c>
      <c r="H247" s="154" t="s">
        <v>3</v>
      </c>
      <c r="I247" s="156"/>
      <c r="L247" s="153"/>
      <c r="M247" s="157"/>
      <c r="T247" s="158"/>
      <c r="AT247" s="154" t="s">
        <v>137</v>
      </c>
      <c r="AU247" s="154" t="s">
        <v>83</v>
      </c>
      <c r="AV247" s="13" t="s">
        <v>81</v>
      </c>
      <c r="AW247" s="13" t="s">
        <v>34</v>
      </c>
      <c r="AX247" s="13" t="s">
        <v>74</v>
      </c>
      <c r="AY247" s="154" t="s">
        <v>124</v>
      </c>
    </row>
    <row r="248" spans="2:65" s="12" customFormat="1">
      <c r="B248" s="146"/>
      <c r="D248" s="141" t="s">
        <v>137</v>
      </c>
      <c r="E248" s="147" t="s">
        <v>3</v>
      </c>
      <c r="F248" s="148" t="s">
        <v>506</v>
      </c>
      <c r="H248" s="149">
        <v>122.004</v>
      </c>
      <c r="I248" s="150"/>
      <c r="L248" s="146"/>
      <c r="M248" s="151"/>
      <c r="T248" s="152"/>
      <c r="AT248" s="147" t="s">
        <v>137</v>
      </c>
      <c r="AU248" s="147" t="s">
        <v>83</v>
      </c>
      <c r="AV248" s="12" t="s">
        <v>83</v>
      </c>
      <c r="AW248" s="12" t="s">
        <v>34</v>
      </c>
      <c r="AX248" s="12" t="s">
        <v>74</v>
      </c>
      <c r="AY248" s="147" t="s">
        <v>124</v>
      </c>
    </row>
    <row r="249" spans="2:65" s="13" customFormat="1">
      <c r="B249" s="153"/>
      <c r="D249" s="141" t="s">
        <v>137</v>
      </c>
      <c r="E249" s="154" t="s">
        <v>3</v>
      </c>
      <c r="F249" s="155" t="s">
        <v>507</v>
      </c>
      <c r="H249" s="154" t="s">
        <v>3</v>
      </c>
      <c r="I249" s="156"/>
      <c r="L249" s="153"/>
      <c r="M249" s="157"/>
      <c r="T249" s="158"/>
      <c r="AT249" s="154" t="s">
        <v>137</v>
      </c>
      <c r="AU249" s="154" t="s">
        <v>83</v>
      </c>
      <c r="AV249" s="13" t="s">
        <v>81</v>
      </c>
      <c r="AW249" s="13" t="s">
        <v>34</v>
      </c>
      <c r="AX249" s="13" t="s">
        <v>74</v>
      </c>
      <c r="AY249" s="154" t="s">
        <v>124</v>
      </c>
    </row>
    <row r="250" spans="2:65" s="12" customFormat="1">
      <c r="B250" s="146"/>
      <c r="D250" s="141" t="s">
        <v>137</v>
      </c>
      <c r="E250" s="147" t="s">
        <v>3</v>
      </c>
      <c r="F250" s="148" t="s">
        <v>497</v>
      </c>
      <c r="H250" s="149">
        <v>32.92</v>
      </c>
      <c r="I250" s="150"/>
      <c r="L250" s="146"/>
      <c r="M250" s="151"/>
      <c r="T250" s="152"/>
      <c r="AT250" s="147" t="s">
        <v>137</v>
      </c>
      <c r="AU250" s="147" t="s">
        <v>83</v>
      </c>
      <c r="AV250" s="12" t="s">
        <v>83</v>
      </c>
      <c r="AW250" s="12" t="s">
        <v>34</v>
      </c>
      <c r="AX250" s="12" t="s">
        <v>74</v>
      </c>
      <c r="AY250" s="147" t="s">
        <v>124</v>
      </c>
    </row>
    <row r="251" spans="2:65" s="12" customFormat="1">
      <c r="B251" s="146"/>
      <c r="D251" s="141" t="s">
        <v>137</v>
      </c>
      <c r="E251" s="147" t="s">
        <v>3</v>
      </c>
      <c r="F251" s="148" t="s">
        <v>498</v>
      </c>
      <c r="H251" s="149">
        <v>31.225999999999999</v>
      </c>
      <c r="I251" s="150"/>
      <c r="L251" s="146"/>
      <c r="M251" s="151"/>
      <c r="T251" s="152"/>
      <c r="AT251" s="147" t="s">
        <v>137</v>
      </c>
      <c r="AU251" s="147" t="s">
        <v>83</v>
      </c>
      <c r="AV251" s="12" t="s">
        <v>83</v>
      </c>
      <c r="AW251" s="12" t="s">
        <v>34</v>
      </c>
      <c r="AX251" s="12" t="s">
        <v>74</v>
      </c>
      <c r="AY251" s="147" t="s">
        <v>124</v>
      </c>
    </row>
    <row r="252" spans="2:65" s="15" customFormat="1">
      <c r="B252" s="169"/>
      <c r="D252" s="141" t="s">
        <v>137</v>
      </c>
      <c r="E252" s="170" t="s">
        <v>3</v>
      </c>
      <c r="F252" s="171" t="s">
        <v>334</v>
      </c>
      <c r="H252" s="172">
        <v>186.15</v>
      </c>
      <c r="I252" s="173"/>
      <c r="L252" s="169"/>
      <c r="M252" s="174"/>
      <c r="T252" s="175"/>
      <c r="AT252" s="170" t="s">
        <v>137</v>
      </c>
      <c r="AU252" s="170" t="s">
        <v>83</v>
      </c>
      <c r="AV252" s="15" t="s">
        <v>88</v>
      </c>
      <c r="AW252" s="15" t="s">
        <v>34</v>
      </c>
      <c r="AX252" s="15" t="s">
        <v>74</v>
      </c>
      <c r="AY252" s="170" t="s">
        <v>124</v>
      </c>
    </row>
    <row r="253" spans="2:65" s="12" customFormat="1">
      <c r="B253" s="146"/>
      <c r="D253" s="141" t="s">
        <v>137</v>
      </c>
      <c r="E253" s="147" t="s">
        <v>3</v>
      </c>
      <c r="F253" s="148" t="s">
        <v>499</v>
      </c>
      <c r="H253" s="149">
        <v>-48.15</v>
      </c>
      <c r="I253" s="150"/>
      <c r="L253" s="146"/>
      <c r="M253" s="151"/>
      <c r="T253" s="152"/>
      <c r="AT253" s="147" t="s">
        <v>137</v>
      </c>
      <c r="AU253" s="147" t="s">
        <v>83</v>
      </c>
      <c r="AV253" s="12" t="s">
        <v>83</v>
      </c>
      <c r="AW253" s="12" t="s">
        <v>34</v>
      </c>
      <c r="AX253" s="12" t="s">
        <v>74</v>
      </c>
      <c r="AY253" s="147" t="s">
        <v>124</v>
      </c>
    </row>
    <row r="254" spans="2:65" s="14" customFormat="1">
      <c r="B254" s="159"/>
      <c r="D254" s="141" t="s">
        <v>137</v>
      </c>
      <c r="E254" s="160" t="s">
        <v>3</v>
      </c>
      <c r="F254" s="161" t="s">
        <v>146</v>
      </c>
      <c r="H254" s="162">
        <v>260.00400000000002</v>
      </c>
      <c r="I254" s="163"/>
      <c r="L254" s="159"/>
      <c r="M254" s="164"/>
      <c r="T254" s="165"/>
      <c r="AT254" s="160" t="s">
        <v>137</v>
      </c>
      <c r="AU254" s="160" t="s">
        <v>83</v>
      </c>
      <c r="AV254" s="14" t="s">
        <v>91</v>
      </c>
      <c r="AW254" s="14" t="s">
        <v>34</v>
      </c>
      <c r="AX254" s="14" t="s">
        <v>81</v>
      </c>
      <c r="AY254" s="160" t="s">
        <v>124</v>
      </c>
    </row>
    <row r="255" spans="2:65" s="1" customFormat="1" ht="14.45" customHeight="1">
      <c r="B255" s="127"/>
      <c r="C255" s="128" t="s">
        <v>508</v>
      </c>
      <c r="D255" s="128" t="s">
        <v>127</v>
      </c>
      <c r="E255" s="129" t="s">
        <v>509</v>
      </c>
      <c r="F255" s="130" t="s">
        <v>510</v>
      </c>
      <c r="G255" s="131" t="s">
        <v>165</v>
      </c>
      <c r="H255" s="132">
        <v>48.15</v>
      </c>
      <c r="I255" s="133"/>
      <c r="J255" s="134">
        <f>ROUND(I255*H255,2)</f>
        <v>0</v>
      </c>
      <c r="K255" s="130" t="s">
        <v>131</v>
      </c>
      <c r="L255" s="32"/>
      <c r="M255" s="135" t="s">
        <v>3</v>
      </c>
      <c r="N255" s="136" t="s">
        <v>46</v>
      </c>
      <c r="P255" s="137">
        <f>O255*H255</f>
        <v>0</v>
      </c>
      <c r="Q255" s="137">
        <v>3.4500000000000003E-2</v>
      </c>
      <c r="R255" s="137">
        <f>Q255*H255</f>
        <v>1.6611750000000001</v>
      </c>
      <c r="S255" s="137">
        <v>0</v>
      </c>
      <c r="T255" s="138">
        <f>S255*H255</f>
        <v>0</v>
      </c>
      <c r="AR255" s="139" t="s">
        <v>91</v>
      </c>
      <c r="AT255" s="139" t="s">
        <v>127</v>
      </c>
      <c r="AU255" s="139" t="s">
        <v>83</v>
      </c>
      <c r="AY255" s="17" t="s">
        <v>124</v>
      </c>
      <c r="BE255" s="140">
        <f>IF(N255="základní",J255,0)</f>
        <v>0</v>
      </c>
      <c r="BF255" s="140">
        <f>IF(N255="snížená",J255,0)</f>
        <v>0</v>
      </c>
      <c r="BG255" s="140">
        <f>IF(N255="zákl. přenesená",J255,0)</f>
        <v>0</v>
      </c>
      <c r="BH255" s="140">
        <f>IF(N255="sníž. přenesená",J255,0)</f>
        <v>0</v>
      </c>
      <c r="BI255" s="140">
        <f>IF(N255="nulová",J255,0)</f>
        <v>0</v>
      </c>
      <c r="BJ255" s="17" t="s">
        <v>81</v>
      </c>
      <c r="BK255" s="140">
        <f>ROUND(I255*H255,2)</f>
        <v>0</v>
      </c>
      <c r="BL255" s="17" t="s">
        <v>91</v>
      </c>
      <c r="BM255" s="139" t="s">
        <v>511</v>
      </c>
    </row>
    <row r="256" spans="2:65" s="1" customFormat="1" ht="19.5">
      <c r="B256" s="32"/>
      <c r="D256" s="141" t="s">
        <v>133</v>
      </c>
      <c r="F256" s="142" t="s">
        <v>512</v>
      </c>
      <c r="I256" s="143"/>
      <c r="L256" s="32"/>
      <c r="M256" s="144"/>
      <c r="T256" s="52"/>
      <c r="AT256" s="17" t="s">
        <v>133</v>
      </c>
      <c r="AU256" s="17" t="s">
        <v>83</v>
      </c>
    </row>
    <row r="257" spans="2:65" s="1" customFormat="1" ht="126.75">
      <c r="B257" s="32"/>
      <c r="D257" s="141" t="s">
        <v>135</v>
      </c>
      <c r="F257" s="145" t="s">
        <v>513</v>
      </c>
      <c r="I257" s="143"/>
      <c r="L257" s="32"/>
      <c r="M257" s="144"/>
      <c r="T257" s="52"/>
      <c r="AT257" s="17" t="s">
        <v>135</v>
      </c>
      <c r="AU257" s="17" t="s">
        <v>83</v>
      </c>
    </row>
    <row r="258" spans="2:65" s="12" customFormat="1">
      <c r="B258" s="146"/>
      <c r="D258" s="141" t="s">
        <v>137</v>
      </c>
      <c r="E258" s="147" t="s">
        <v>3</v>
      </c>
      <c r="F258" s="148" t="s">
        <v>514</v>
      </c>
      <c r="H258" s="149">
        <v>48.15</v>
      </c>
      <c r="I258" s="150"/>
      <c r="L258" s="146"/>
      <c r="M258" s="151"/>
      <c r="T258" s="152"/>
      <c r="AT258" s="147" t="s">
        <v>137</v>
      </c>
      <c r="AU258" s="147" t="s">
        <v>83</v>
      </c>
      <c r="AV258" s="12" t="s">
        <v>83</v>
      </c>
      <c r="AW258" s="12" t="s">
        <v>34</v>
      </c>
      <c r="AX258" s="12" t="s">
        <v>81</v>
      </c>
      <c r="AY258" s="147" t="s">
        <v>124</v>
      </c>
    </row>
    <row r="259" spans="2:65" s="1" customFormat="1" ht="14.45" customHeight="1">
      <c r="B259" s="127"/>
      <c r="C259" s="128" t="s">
        <v>515</v>
      </c>
      <c r="D259" s="128" t="s">
        <v>127</v>
      </c>
      <c r="E259" s="129" t="s">
        <v>516</v>
      </c>
      <c r="F259" s="130" t="s">
        <v>517</v>
      </c>
      <c r="G259" s="131" t="s">
        <v>165</v>
      </c>
      <c r="H259" s="132">
        <v>96.3</v>
      </c>
      <c r="I259" s="133"/>
      <c r="J259" s="134">
        <f>ROUND(I259*H259,2)</f>
        <v>0</v>
      </c>
      <c r="K259" s="130" t="s">
        <v>131</v>
      </c>
      <c r="L259" s="32"/>
      <c r="M259" s="135" t="s">
        <v>3</v>
      </c>
      <c r="N259" s="136" t="s">
        <v>46</v>
      </c>
      <c r="P259" s="137">
        <f>O259*H259</f>
        <v>0</v>
      </c>
      <c r="Q259" s="137">
        <v>0.01</v>
      </c>
      <c r="R259" s="137">
        <f>Q259*H259</f>
        <v>0.96299999999999997</v>
      </c>
      <c r="S259" s="137">
        <v>0</v>
      </c>
      <c r="T259" s="138">
        <f>S259*H259</f>
        <v>0</v>
      </c>
      <c r="AR259" s="139" t="s">
        <v>91</v>
      </c>
      <c r="AT259" s="139" t="s">
        <v>127</v>
      </c>
      <c r="AU259" s="139" t="s">
        <v>83</v>
      </c>
      <c r="AY259" s="17" t="s">
        <v>124</v>
      </c>
      <c r="BE259" s="140">
        <f>IF(N259="základní",J259,0)</f>
        <v>0</v>
      </c>
      <c r="BF259" s="140">
        <f>IF(N259="snížená",J259,0)</f>
        <v>0</v>
      </c>
      <c r="BG259" s="140">
        <f>IF(N259="zákl. přenesená",J259,0)</f>
        <v>0</v>
      </c>
      <c r="BH259" s="140">
        <f>IF(N259="sníž. přenesená",J259,0)</f>
        <v>0</v>
      </c>
      <c r="BI259" s="140">
        <f>IF(N259="nulová",J259,0)</f>
        <v>0</v>
      </c>
      <c r="BJ259" s="17" t="s">
        <v>81</v>
      </c>
      <c r="BK259" s="140">
        <f>ROUND(I259*H259,2)</f>
        <v>0</v>
      </c>
      <c r="BL259" s="17" t="s">
        <v>91</v>
      </c>
      <c r="BM259" s="139" t="s">
        <v>518</v>
      </c>
    </row>
    <row r="260" spans="2:65" s="1" customFormat="1">
      <c r="B260" s="32"/>
      <c r="D260" s="141" t="s">
        <v>133</v>
      </c>
      <c r="F260" s="142" t="s">
        <v>519</v>
      </c>
      <c r="I260" s="143"/>
      <c r="L260" s="32"/>
      <c r="M260" s="144"/>
      <c r="T260" s="52"/>
      <c r="AT260" s="17" t="s">
        <v>133</v>
      </c>
      <c r="AU260" s="17" t="s">
        <v>83</v>
      </c>
    </row>
    <row r="261" spans="2:65" s="1" customFormat="1" ht="126.75">
      <c r="B261" s="32"/>
      <c r="D261" s="141" t="s">
        <v>135</v>
      </c>
      <c r="F261" s="145" t="s">
        <v>513</v>
      </c>
      <c r="I261" s="143"/>
      <c r="L261" s="32"/>
      <c r="M261" s="144"/>
      <c r="T261" s="52"/>
      <c r="AT261" s="17" t="s">
        <v>135</v>
      </c>
      <c r="AU261" s="17" t="s">
        <v>83</v>
      </c>
    </row>
    <row r="262" spans="2:65" s="12" customFormat="1">
      <c r="B262" s="146"/>
      <c r="D262" s="141" t="s">
        <v>137</v>
      </c>
      <c r="F262" s="148" t="s">
        <v>520</v>
      </c>
      <c r="H262" s="149">
        <v>96.3</v>
      </c>
      <c r="I262" s="150"/>
      <c r="L262" s="146"/>
      <c r="M262" s="151"/>
      <c r="T262" s="152"/>
      <c r="AT262" s="147" t="s">
        <v>137</v>
      </c>
      <c r="AU262" s="147" t="s">
        <v>83</v>
      </c>
      <c r="AV262" s="12" t="s">
        <v>83</v>
      </c>
      <c r="AW262" s="12" t="s">
        <v>4</v>
      </c>
      <c r="AX262" s="12" t="s">
        <v>81</v>
      </c>
      <c r="AY262" s="147" t="s">
        <v>124</v>
      </c>
    </row>
    <row r="263" spans="2:65" s="1" customFormat="1" ht="14.45" customHeight="1">
      <c r="B263" s="127"/>
      <c r="C263" s="128" t="s">
        <v>521</v>
      </c>
      <c r="D263" s="128" t="s">
        <v>127</v>
      </c>
      <c r="E263" s="129" t="s">
        <v>522</v>
      </c>
      <c r="F263" s="130" t="s">
        <v>523</v>
      </c>
      <c r="G263" s="131" t="s">
        <v>165</v>
      </c>
      <c r="H263" s="132">
        <v>74.27</v>
      </c>
      <c r="I263" s="133"/>
      <c r="J263" s="134">
        <f>ROUND(I263*H263,2)</f>
        <v>0</v>
      </c>
      <c r="K263" s="130" t="s">
        <v>131</v>
      </c>
      <c r="L263" s="32"/>
      <c r="M263" s="135" t="s">
        <v>3</v>
      </c>
      <c r="N263" s="136" t="s">
        <v>46</v>
      </c>
      <c r="P263" s="137">
        <f>O263*H263</f>
        <v>0</v>
      </c>
      <c r="Q263" s="137">
        <v>7.3499999999999998E-3</v>
      </c>
      <c r="R263" s="137">
        <f>Q263*H263</f>
        <v>0.54588449999999999</v>
      </c>
      <c r="S263" s="137">
        <v>0</v>
      </c>
      <c r="T263" s="138">
        <f>S263*H263</f>
        <v>0</v>
      </c>
      <c r="AR263" s="139" t="s">
        <v>91</v>
      </c>
      <c r="AT263" s="139" t="s">
        <v>127</v>
      </c>
      <c r="AU263" s="139" t="s">
        <v>83</v>
      </c>
      <c r="AY263" s="17" t="s">
        <v>124</v>
      </c>
      <c r="BE263" s="140">
        <f>IF(N263="základní",J263,0)</f>
        <v>0</v>
      </c>
      <c r="BF263" s="140">
        <f>IF(N263="snížená",J263,0)</f>
        <v>0</v>
      </c>
      <c r="BG263" s="140">
        <f>IF(N263="zákl. přenesená",J263,0)</f>
        <v>0</v>
      </c>
      <c r="BH263" s="140">
        <f>IF(N263="sníž. přenesená",J263,0)</f>
        <v>0</v>
      </c>
      <c r="BI263" s="140">
        <f>IF(N263="nulová",J263,0)</f>
        <v>0</v>
      </c>
      <c r="BJ263" s="17" t="s">
        <v>81</v>
      </c>
      <c r="BK263" s="140">
        <f>ROUND(I263*H263,2)</f>
        <v>0</v>
      </c>
      <c r="BL263" s="17" t="s">
        <v>91</v>
      </c>
      <c r="BM263" s="139" t="s">
        <v>524</v>
      </c>
    </row>
    <row r="264" spans="2:65" s="1" customFormat="1">
      <c r="B264" s="32"/>
      <c r="D264" s="141" t="s">
        <v>133</v>
      </c>
      <c r="F264" s="142" t="s">
        <v>525</v>
      </c>
      <c r="I264" s="143"/>
      <c r="L264" s="32"/>
      <c r="M264" s="144"/>
      <c r="T264" s="52"/>
      <c r="AT264" s="17" t="s">
        <v>133</v>
      </c>
      <c r="AU264" s="17" t="s">
        <v>83</v>
      </c>
    </row>
    <row r="265" spans="2:65" s="1" customFormat="1" ht="14.45" customHeight="1">
      <c r="B265" s="127"/>
      <c r="C265" s="128" t="s">
        <v>526</v>
      </c>
      <c r="D265" s="128" t="s">
        <v>127</v>
      </c>
      <c r="E265" s="129" t="s">
        <v>527</v>
      </c>
      <c r="F265" s="130" t="s">
        <v>528</v>
      </c>
      <c r="G265" s="131" t="s">
        <v>165</v>
      </c>
      <c r="H265" s="132">
        <v>74.27</v>
      </c>
      <c r="I265" s="133"/>
      <c r="J265" s="134">
        <f>ROUND(I265*H265,2)</f>
        <v>0</v>
      </c>
      <c r="K265" s="130" t="s">
        <v>131</v>
      </c>
      <c r="L265" s="32"/>
      <c r="M265" s="135" t="s">
        <v>3</v>
      </c>
      <c r="N265" s="136" t="s">
        <v>46</v>
      </c>
      <c r="P265" s="137">
        <f>O265*H265</f>
        <v>0</v>
      </c>
      <c r="Q265" s="137">
        <v>2.6360000000000001E-2</v>
      </c>
      <c r="R265" s="137">
        <f>Q265*H265</f>
        <v>1.9577572000000001</v>
      </c>
      <c r="S265" s="137">
        <v>0</v>
      </c>
      <c r="T265" s="138">
        <f>S265*H265</f>
        <v>0</v>
      </c>
      <c r="AR265" s="139" t="s">
        <v>91</v>
      </c>
      <c r="AT265" s="139" t="s">
        <v>127</v>
      </c>
      <c r="AU265" s="139" t="s">
        <v>83</v>
      </c>
      <c r="AY265" s="17" t="s">
        <v>124</v>
      </c>
      <c r="BE265" s="140">
        <f>IF(N265="základní",J265,0)</f>
        <v>0</v>
      </c>
      <c r="BF265" s="140">
        <f>IF(N265="snížená",J265,0)</f>
        <v>0</v>
      </c>
      <c r="BG265" s="140">
        <f>IF(N265="zákl. přenesená",J265,0)</f>
        <v>0</v>
      </c>
      <c r="BH265" s="140">
        <f>IF(N265="sníž. přenesená",J265,0)</f>
        <v>0</v>
      </c>
      <c r="BI265" s="140">
        <f>IF(N265="nulová",J265,0)</f>
        <v>0</v>
      </c>
      <c r="BJ265" s="17" t="s">
        <v>81</v>
      </c>
      <c r="BK265" s="140">
        <f>ROUND(I265*H265,2)</f>
        <v>0</v>
      </c>
      <c r="BL265" s="17" t="s">
        <v>91</v>
      </c>
      <c r="BM265" s="139" t="s">
        <v>529</v>
      </c>
    </row>
    <row r="266" spans="2:65" s="1" customFormat="1" ht="19.5">
      <c r="B266" s="32"/>
      <c r="D266" s="141" t="s">
        <v>133</v>
      </c>
      <c r="F266" s="142" t="s">
        <v>530</v>
      </c>
      <c r="I266" s="143"/>
      <c r="L266" s="32"/>
      <c r="M266" s="144"/>
      <c r="T266" s="52"/>
      <c r="AT266" s="17" t="s">
        <v>133</v>
      </c>
      <c r="AU266" s="17" t="s">
        <v>83</v>
      </c>
    </row>
    <row r="267" spans="2:65" s="1" customFormat="1" ht="39">
      <c r="B267" s="32"/>
      <c r="D267" s="141" t="s">
        <v>135</v>
      </c>
      <c r="F267" s="145" t="s">
        <v>531</v>
      </c>
      <c r="I267" s="143"/>
      <c r="L267" s="32"/>
      <c r="M267" s="144"/>
      <c r="T267" s="52"/>
      <c r="AT267" s="17" t="s">
        <v>135</v>
      </c>
      <c r="AU267" s="17" t="s">
        <v>83</v>
      </c>
    </row>
    <row r="268" spans="2:65" s="12" customFormat="1">
      <c r="B268" s="146"/>
      <c r="D268" s="141" t="s">
        <v>137</v>
      </c>
      <c r="E268" s="147" t="s">
        <v>3</v>
      </c>
      <c r="F268" s="148" t="s">
        <v>532</v>
      </c>
      <c r="H268" s="149">
        <v>41.423999999999999</v>
      </c>
      <c r="I268" s="150"/>
      <c r="L268" s="146"/>
      <c r="M268" s="151"/>
      <c r="T268" s="152"/>
      <c r="AT268" s="147" t="s">
        <v>137</v>
      </c>
      <c r="AU268" s="147" t="s">
        <v>83</v>
      </c>
      <c r="AV268" s="12" t="s">
        <v>83</v>
      </c>
      <c r="AW268" s="12" t="s">
        <v>34</v>
      </c>
      <c r="AX268" s="12" t="s">
        <v>74</v>
      </c>
      <c r="AY268" s="147" t="s">
        <v>124</v>
      </c>
    </row>
    <row r="269" spans="2:65" s="12" customFormat="1">
      <c r="B269" s="146"/>
      <c r="D269" s="141" t="s">
        <v>137</v>
      </c>
      <c r="E269" s="147" t="s">
        <v>3</v>
      </c>
      <c r="F269" s="148" t="s">
        <v>533</v>
      </c>
      <c r="H269" s="149">
        <v>32.845999999999997</v>
      </c>
      <c r="I269" s="150"/>
      <c r="L269" s="146"/>
      <c r="M269" s="151"/>
      <c r="T269" s="152"/>
      <c r="AT269" s="147" t="s">
        <v>137</v>
      </c>
      <c r="AU269" s="147" t="s">
        <v>83</v>
      </c>
      <c r="AV269" s="12" t="s">
        <v>83</v>
      </c>
      <c r="AW269" s="12" t="s">
        <v>34</v>
      </c>
      <c r="AX269" s="12" t="s">
        <v>74</v>
      </c>
      <c r="AY269" s="147" t="s">
        <v>124</v>
      </c>
    </row>
    <row r="270" spans="2:65" s="14" customFormat="1">
      <c r="B270" s="159"/>
      <c r="D270" s="141" t="s">
        <v>137</v>
      </c>
      <c r="E270" s="160" t="s">
        <v>3</v>
      </c>
      <c r="F270" s="161" t="s">
        <v>146</v>
      </c>
      <c r="H270" s="162">
        <v>74.27</v>
      </c>
      <c r="I270" s="163"/>
      <c r="L270" s="159"/>
      <c r="M270" s="164"/>
      <c r="T270" s="165"/>
      <c r="AT270" s="160" t="s">
        <v>137</v>
      </c>
      <c r="AU270" s="160" t="s">
        <v>83</v>
      </c>
      <c r="AV270" s="14" t="s">
        <v>91</v>
      </c>
      <c r="AW270" s="14" t="s">
        <v>34</v>
      </c>
      <c r="AX270" s="14" t="s">
        <v>81</v>
      </c>
      <c r="AY270" s="160" t="s">
        <v>124</v>
      </c>
    </row>
    <row r="271" spans="2:65" s="1" customFormat="1" ht="14.45" customHeight="1">
      <c r="B271" s="127"/>
      <c r="C271" s="128" t="s">
        <v>534</v>
      </c>
      <c r="D271" s="128" t="s">
        <v>127</v>
      </c>
      <c r="E271" s="129" t="s">
        <v>535</v>
      </c>
      <c r="F271" s="130" t="s">
        <v>536</v>
      </c>
      <c r="G271" s="131" t="s">
        <v>165</v>
      </c>
      <c r="H271" s="132">
        <v>148.54</v>
      </c>
      <c r="I271" s="133"/>
      <c r="J271" s="134">
        <f>ROUND(I271*H271,2)</f>
        <v>0</v>
      </c>
      <c r="K271" s="130" t="s">
        <v>131</v>
      </c>
      <c r="L271" s="32"/>
      <c r="M271" s="135" t="s">
        <v>3</v>
      </c>
      <c r="N271" s="136" t="s">
        <v>46</v>
      </c>
      <c r="P271" s="137">
        <f>O271*H271</f>
        <v>0</v>
      </c>
      <c r="Q271" s="137">
        <v>7.9000000000000008E-3</v>
      </c>
      <c r="R271" s="137">
        <f>Q271*H271</f>
        <v>1.1734660000000001</v>
      </c>
      <c r="S271" s="137">
        <v>0</v>
      </c>
      <c r="T271" s="138">
        <f>S271*H271</f>
        <v>0</v>
      </c>
      <c r="AR271" s="139" t="s">
        <v>91</v>
      </c>
      <c r="AT271" s="139" t="s">
        <v>127</v>
      </c>
      <c r="AU271" s="139" t="s">
        <v>83</v>
      </c>
      <c r="AY271" s="17" t="s">
        <v>124</v>
      </c>
      <c r="BE271" s="140">
        <f>IF(N271="základní",J271,0)</f>
        <v>0</v>
      </c>
      <c r="BF271" s="140">
        <f>IF(N271="snížená",J271,0)</f>
        <v>0</v>
      </c>
      <c r="BG271" s="140">
        <f>IF(N271="zákl. přenesená",J271,0)</f>
        <v>0</v>
      </c>
      <c r="BH271" s="140">
        <f>IF(N271="sníž. přenesená",J271,0)</f>
        <v>0</v>
      </c>
      <c r="BI271" s="140">
        <f>IF(N271="nulová",J271,0)</f>
        <v>0</v>
      </c>
      <c r="BJ271" s="17" t="s">
        <v>81</v>
      </c>
      <c r="BK271" s="140">
        <f>ROUND(I271*H271,2)</f>
        <v>0</v>
      </c>
      <c r="BL271" s="17" t="s">
        <v>91</v>
      </c>
      <c r="BM271" s="139" t="s">
        <v>537</v>
      </c>
    </row>
    <row r="272" spans="2:65" s="1" customFormat="1" ht="19.5">
      <c r="B272" s="32"/>
      <c r="D272" s="141" t="s">
        <v>133</v>
      </c>
      <c r="F272" s="142" t="s">
        <v>538</v>
      </c>
      <c r="I272" s="143"/>
      <c r="L272" s="32"/>
      <c r="M272" s="144"/>
      <c r="T272" s="52"/>
      <c r="AT272" s="17" t="s">
        <v>133</v>
      </c>
      <c r="AU272" s="17" t="s">
        <v>83</v>
      </c>
    </row>
    <row r="273" spans="2:65" s="1" customFormat="1" ht="39">
      <c r="B273" s="32"/>
      <c r="D273" s="141" t="s">
        <v>135</v>
      </c>
      <c r="F273" s="145" t="s">
        <v>531</v>
      </c>
      <c r="I273" s="143"/>
      <c r="L273" s="32"/>
      <c r="M273" s="144"/>
      <c r="T273" s="52"/>
      <c r="AT273" s="17" t="s">
        <v>135</v>
      </c>
      <c r="AU273" s="17" t="s">
        <v>83</v>
      </c>
    </row>
    <row r="274" spans="2:65" s="12" customFormat="1">
      <c r="B274" s="146"/>
      <c r="D274" s="141" t="s">
        <v>137</v>
      </c>
      <c r="F274" s="148" t="s">
        <v>539</v>
      </c>
      <c r="H274" s="149">
        <v>148.54</v>
      </c>
      <c r="I274" s="150"/>
      <c r="L274" s="146"/>
      <c r="M274" s="151"/>
      <c r="T274" s="152"/>
      <c r="AT274" s="147" t="s">
        <v>137</v>
      </c>
      <c r="AU274" s="147" t="s">
        <v>83</v>
      </c>
      <c r="AV274" s="12" t="s">
        <v>83</v>
      </c>
      <c r="AW274" s="12" t="s">
        <v>4</v>
      </c>
      <c r="AX274" s="12" t="s">
        <v>81</v>
      </c>
      <c r="AY274" s="147" t="s">
        <v>124</v>
      </c>
    </row>
    <row r="275" spans="2:65" s="1" customFormat="1" ht="14.45" customHeight="1">
      <c r="B275" s="127"/>
      <c r="C275" s="128" t="s">
        <v>540</v>
      </c>
      <c r="D275" s="128" t="s">
        <v>127</v>
      </c>
      <c r="E275" s="129" t="s">
        <v>541</v>
      </c>
      <c r="F275" s="130" t="s">
        <v>542</v>
      </c>
      <c r="G275" s="131" t="s">
        <v>165</v>
      </c>
      <c r="H275" s="132">
        <v>114.04300000000001</v>
      </c>
      <c r="I275" s="133"/>
      <c r="J275" s="134">
        <f>ROUND(I275*H275,2)</f>
        <v>0</v>
      </c>
      <c r="K275" s="130" t="s">
        <v>131</v>
      </c>
      <c r="L275" s="32"/>
      <c r="M275" s="135" t="s">
        <v>3</v>
      </c>
      <c r="N275" s="136" t="s">
        <v>46</v>
      </c>
      <c r="P275" s="137">
        <f>O275*H275</f>
        <v>0</v>
      </c>
      <c r="Q275" s="137">
        <v>1.255E-2</v>
      </c>
      <c r="R275" s="137">
        <f>Q275*H275</f>
        <v>1.4312396500000002</v>
      </c>
      <c r="S275" s="137">
        <v>0</v>
      </c>
      <c r="T275" s="138">
        <f>S275*H275</f>
        <v>0</v>
      </c>
      <c r="AR275" s="139" t="s">
        <v>91</v>
      </c>
      <c r="AT275" s="139" t="s">
        <v>127</v>
      </c>
      <c r="AU275" s="139" t="s">
        <v>83</v>
      </c>
      <c r="AY275" s="17" t="s">
        <v>124</v>
      </c>
      <c r="BE275" s="140">
        <f>IF(N275="základní",J275,0)</f>
        <v>0</v>
      </c>
      <c r="BF275" s="140">
        <f>IF(N275="snížená",J275,0)</f>
        <v>0</v>
      </c>
      <c r="BG275" s="140">
        <f>IF(N275="zákl. přenesená",J275,0)</f>
        <v>0</v>
      </c>
      <c r="BH275" s="140">
        <f>IF(N275="sníž. přenesená",J275,0)</f>
        <v>0</v>
      </c>
      <c r="BI275" s="140">
        <f>IF(N275="nulová",J275,0)</f>
        <v>0</v>
      </c>
      <c r="BJ275" s="17" t="s">
        <v>81</v>
      </c>
      <c r="BK275" s="140">
        <f>ROUND(I275*H275,2)</f>
        <v>0</v>
      </c>
      <c r="BL275" s="17" t="s">
        <v>91</v>
      </c>
      <c r="BM275" s="139" t="s">
        <v>543</v>
      </c>
    </row>
    <row r="276" spans="2:65" s="1" customFormat="1">
      <c r="B276" s="32"/>
      <c r="D276" s="141" t="s">
        <v>133</v>
      </c>
      <c r="F276" s="142" t="s">
        <v>544</v>
      </c>
      <c r="I276" s="143"/>
      <c r="L276" s="32"/>
      <c r="M276" s="144"/>
      <c r="T276" s="52"/>
      <c r="AT276" s="17" t="s">
        <v>133</v>
      </c>
      <c r="AU276" s="17" t="s">
        <v>83</v>
      </c>
    </row>
    <row r="277" spans="2:65" s="12" customFormat="1">
      <c r="B277" s="146"/>
      <c r="D277" s="141" t="s">
        <v>137</v>
      </c>
      <c r="E277" s="147" t="s">
        <v>3</v>
      </c>
      <c r="F277" s="148" t="s">
        <v>545</v>
      </c>
      <c r="H277" s="149">
        <v>128.41399999999999</v>
      </c>
      <c r="I277" s="150"/>
      <c r="L277" s="146"/>
      <c r="M277" s="151"/>
      <c r="T277" s="152"/>
      <c r="AT277" s="147" t="s">
        <v>137</v>
      </c>
      <c r="AU277" s="147" t="s">
        <v>83</v>
      </c>
      <c r="AV277" s="12" t="s">
        <v>83</v>
      </c>
      <c r="AW277" s="12" t="s">
        <v>34</v>
      </c>
      <c r="AX277" s="12" t="s">
        <v>74</v>
      </c>
      <c r="AY277" s="147" t="s">
        <v>124</v>
      </c>
    </row>
    <row r="278" spans="2:65" s="12" customFormat="1">
      <c r="B278" s="146"/>
      <c r="D278" s="141" t="s">
        <v>137</v>
      </c>
      <c r="E278" s="147" t="s">
        <v>3</v>
      </c>
      <c r="F278" s="148" t="s">
        <v>196</v>
      </c>
      <c r="H278" s="149">
        <v>-11.289</v>
      </c>
      <c r="I278" s="150"/>
      <c r="L278" s="146"/>
      <c r="M278" s="151"/>
      <c r="T278" s="152"/>
      <c r="AT278" s="147" t="s">
        <v>137</v>
      </c>
      <c r="AU278" s="147" t="s">
        <v>83</v>
      </c>
      <c r="AV278" s="12" t="s">
        <v>83</v>
      </c>
      <c r="AW278" s="12" t="s">
        <v>34</v>
      </c>
      <c r="AX278" s="12" t="s">
        <v>74</v>
      </c>
      <c r="AY278" s="147" t="s">
        <v>124</v>
      </c>
    </row>
    <row r="279" spans="2:65" s="12" customFormat="1">
      <c r="B279" s="146"/>
      <c r="D279" s="141" t="s">
        <v>137</v>
      </c>
      <c r="E279" s="147" t="s">
        <v>3</v>
      </c>
      <c r="F279" s="148" t="s">
        <v>197</v>
      </c>
      <c r="H279" s="149">
        <v>-1.99</v>
      </c>
      <c r="I279" s="150"/>
      <c r="L279" s="146"/>
      <c r="M279" s="151"/>
      <c r="T279" s="152"/>
      <c r="AT279" s="147" t="s">
        <v>137</v>
      </c>
      <c r="AU279" s="147" t="s">
        <v>83</v>
      </c>
      <c r="AV279" s="12" t="s">
        <v>83</v>
      </c>
      <c r="AW279" s="12" t="s">
        <v>34</v>
      </c>
      <c r="AX279" s="12" t="s">
        <v>74</v>
      </c>
      <c r="AY279" s="147" t="s">
        <v>124</v>
      </c>
    </row>
    <row r="280" spans="2:65" s="12" customFormat="1">
      <c r="B280" s="146"/>
      <c r="D280" s="141" t="s">
        <v>137</v>
      </c>
      <c r="E280" s="147" t="s">
        <v>3</v>
      </c>
      <c r="F280" s="148" t="s">
        <v>198</v>
      </c>
      <c r="H280" s="149">
        <v>-1.0920000000000001</v>
      </c>
      <c r="I280" s="150"/>
      <c r="L280" s="146"/>
      <c r="M280" s="151"/>
      <c r="T280" s="152"/>
      <c r="AT280" s="147" t="s">
        <v>137</v>
      </c>
      <c r="AU280" s="147" t="s">
        <v>83</v>
      </c>
      <c r="AV280" s="12" t="s">
        <v>83</v>
      </c>
      <c r="AW280" s="12" t="s">
        <v>34</v>
      </c>
      <c r="AX280" s="12" t="s">
        <v>74</v>
      </c>
      <c r="AY280" s="147" t="s">
        <v>124</v>
      </c>
    </row>
    <row r="281" spans="2:65" s="14" customFormat="1">
      <c r="B281" s="159"/>
      <c r="D281" s="141" t="s">
        <v>137</v>
      </c>
      <c r="E281" s="160" t="s">
        <v>3</v>
      </c>
      <c r="F281" s="161" t="s">
        <v>146</v>
      </c>
      <c r="H281" s="162">
        <v>114.04300000000001</v>
      </c>
      <c r="I281" s="163"/>
      <c r="L281" s="159"/>
      <c r="M281" s="164"/>
      <c r="T281" s="165"/>
      <c r="AT281" s="160" t="s">
        <v>137</v>
      </c>
      <c r="AU281" s="160" t="s">
        <v>83</v>
      </c>
      <c r="AV281" s="14" t="s">
        <v>91</v>
      </c>
      <c r="AW281" s="14" t="s">
        <v>34</v>
      </c>
      <c r="AX281" s="14" t="s">
        <v>81</v>
      </c>
      <c r="AY281" s="160" t="s">
        <v>124</v>
      </c>
    </row>
    <row r="282" spans="2:65" s="1" customFormat="1" ht="14.45" customHeight="1">
      <c r="B282" s="127"/>
      <c r="C282" s="128" t="s">
        <v>546</v>
      </c>
      <c r="D282" s="128" t="s">
        <v>127</v>
      </c>
      <c r="E282" s="129" t="s">
        <v>547</v>
      </c>
      <c r="F282" s="130" t="s">
        <v>548</v>
      </c>
      <c r="G282" s="131" t="s">
        <v>130</v>
      </c>
      <c r="H282" s="132">
        <v>0.5</v>
      </c>
      <c r="I282" s="133"/>
      <c r="J282" s="134">
        <f>ROUND(I282*H282,2)</f>
        <v>0</v>
      </c>
      <c r="K282" s="130" t="s">
        <v>131</v>
      </c>
      <c r="L282" s="32"/>
      <c r="M282" s="135" t="s">
        <v>3</v>
      </c>
      <c r="N282" s="136" t="s">
        <v>46</v>
      </c>
      <c r="P282" s="137">
        <f>O282*H282</f>
        <v>0</v>
      </c>
      <c r="Q282" s="137">
        <v>2.45329</v>
      </c>
      <c r="R282" s="137">
        <f>Q282*H282</f>
        <v>1.226645</v>
      </c>
      <c r="S282" s="137">
        <v>0</v>
      </c>
      <c r="T282" s="138">
        <f>S282*H282</f>
        <v>0</v>
      </c>
      <c r="AR282" s="139" t="s">
        <v>91</v>
      </c>
      <c r="AT282" s="139" t="s">
        <v>127</v>
      </c>
      <c r="AU282" s="139" t="s">
        <v>83</v>
      </c>
      <c r="AY282" s="17" t="s">
        <v>124</v>
      </c>
      <c r="BE282" s="140">
        <f>IF(N282="základní",J282,0)</f>
        <v>0</v>
      </c>
      <c r="BF282" s="140">
        <f>IF(N282="snížená",J282,0)</f>
        <v>0</v>
      </c>
      <c r="BG282" s="140">
        <f>IF(N282="zákl. přenesená",J282,0)</f>
        <v>0</v>
      </c>
      <c r="BH282" s="140">
        <f>IF(N282="sníž. přenesená",J282,0)</f>
        <v>0</v>
      </c>
      <c r="BI282" s="140">
        <f>IF(N282="nulová",J282,0)</f>
        <v>0</v>
      </c>
      <c r="BJ282" s="17" t="s">
        <v>81</v>
      </c>
      <c r="BK282" s="140">
        <f>ROUND(I282*H282,2)</f>
        <v>0</v>
      </c>
      <c r="BL282" s="17" t="s">
        <v>91</v>
      </c>
      <c r="BM282" s="139" t="s">
        <v>549</v>
      </c>
    </row>
    <row r="283" spans="2:65" s="1" customFormat="1">
      <c r="B283" s="32"/>
      <c r="D283" s="141" t="s">
        <v>133</v>
      </c>
      <c r="F283" s="142" t="s">
        <v>550</v>
      </c>
      <c r="I283" s="143"/>
      <c r="L283" s="32"/>
      <c r="M283" s="144"/>
      <c r="T283" s="52"/>
      <c r="AT283" s="17" t="s">
        <v>133</v>
      </c>
      <c r="AU283" s="17" t="s">
        <v>83</v>
      </c>
    </row>
    <row r="284" spans="2:65" s="1" customFormat="1" ht="146.25">
      <c r="B284" s="32"/>
      <c r="D284" s="141" t="s">
        <v>135</v>
      </c>
      <c r="F284" s="145" t="s">
        <v>551</v>
      </c>
      <c r="I284" s="143"/>
      <c r="L284" s="32"/>
      <c r="M284" s="144"/>
      <c r="T284" s="52"/>
      <c r="AT284" s="17" t="s">
        <v>135</v>
      </c>
      <c r="AU284" s="17" t="s">
        <v>83</v>
      </c>
    </row>
    <row r="285" spans="2:65" s="13" customFormat="1">
      <c r="B285" s="153"/>
      <c r="D285" s="141" t="s">
        <v>137</v>
      </c>
      <c r="E285" s="154" t="s">
        <v>3</v>
      </c>
      <c r="F285" s="155" t="s">
        <v>552</v>
      </c>
      <c r="H285" s="154" t="s">
        <v>3</v>
      </c>
      <c r="I285" s="156"/>
      <c r="L285" s="153"/>
      <c r="M285" s="157"/>
      <c r="T285" s="158"/>
      <c r="AT285" s="154" t="s">
        <v>137</v>
      </c>
      <c r="AU285" s="154" t="s">
        <v>83</v>
      </c>
      <c r="AV285" s="13" t="s">
        <v>81</v>
      </c>
      <c r="AW285" s="13" t="s">
        <v>34</v>
      </c>
      <c r="AX285" s="13" t="s">
        <v>74</v>
      </c>
      <c r="AY285" s="154" t="s">
        <v>124</v>
      </c>
    </row>
    <row r="286" spans="2:65" s="12" customFormat="1">
      <c r="B286" s="146"/>
      <c r="D286" s="141" t="s">
        <v>137</v>
      </c>
      <c r="E286" s="147" t="s">
        <v>3</v>
      </c>
      <c r="F286" s="148" t="s">
        <v>553</v>
      </c>
      <c r="H286" s="149">
        <v>0.5</v>
      </c>
      <c r="I286" s="150"/>
      <c r="L286" s="146"/>
      <c r="M286" s="151"/>
      <c r="T286" s="152"/>
      <c r="AT286" s="147" t="s">
        <v>137</v>
      </c>
      <c r="AU286" s="147" t="s">
        <v>83</v>
      </c>
      <c r="AV286" s="12" t="s">
        <v>83</v>
      </c>
      <c r="AW286" s="12" t="s">
        <v>34</v>
      </c>
      <c r="AX286" s="12" t="s">
        <v>81</v>
      </c>
      <c r="AY286" s="147" t="s">
        <v>124</v>
      </c>
    </row>
    <row r="287" spans="2:65" s="1" customFormat="1" ht="14.45" customHeight="1">
      <c r="B287" s="127"/>
      <c r="C287" s="128" t="s">
        <v>554</v>
      </c>
      <c r="D287" s="128" t="s">
        <v>127</v>
      </c>
      <c r="E287" s="129" t="s">
        <v>555</v>
      </c>
      <c r="F287" s="130" t="s">
        <v>556</v>
      </c>
      <c r="G287" s="131" t="s">
        <v>130</v>
      </c>
      <c r="H287" s="132">
        <v>0.5</v>
      </c>
      <c r="I287" s="133"/>
      <c r="J287" s="134">
        <f>ROUND(I287*H287,2)</f>
        <v>0</v>
      </c>
      <c r="K287" s="130" t="s">
        <v>131</v>
      </c>
      <c r="L287" s="32"/>
      <c r="M287" s="135" t="s">
        <v>3</v>
      </c>
      <c r="N287" s="136" t="s">
        <v>46</v>
      </c>
      <c r="P287" s="137">
        <f>O287*H287</f>
        <v>0</v>
      </c>
      <c r="Q287" s="137">
        <v>0</v>
      </c>
      <c r="R287" s="137">
        <f>Q287*H287</f>
        <v>0</v>
      </c>
      <c r="S287" s="137">
        <v>0</v>
      </c>
      <c r="T287" s="138">
        <f>S287*H287</f>
        <v>0</v>
      </c>
      <c r="AR287" s="139" t="s">
        <v>91</v>
      </c>
      <c r="AT287" s="139" t="s">
        <v>127</v>
      </c>
      <c r="AU287" s="139" t="s">
        <v>83</v>
      </c>
      <c r="AY287" s="17" t="s">
        <v>124</v>
      </c>
      <c r="BE287" s="140">
        <f>IF(N287="základní",J287,0)</f>
        <v>0</v>
      </c>
      <c r="BF287" s="140">
        <f>IF(N287="snížená",J287,0)</f>
        <v>0</v>
      </c>
      <c r="BG287" s="140">
        <f>IF(N287="zákl. přenesená",J287,0)</f>
        <v>0</v>
      </c>
      <c r="BH287" s="140">
        <f>IF(N287="sníž. přenesená",J287,0)</f>
        <v>0</v>
      </c>
      <c r="BI287" s="140">
        <f>IF(N287="nulová",J287,0)</f>
        <v>0</v>
      </c>
      <c r="BJ287" s="17" t="s">
        <v>81</v>
      </c>
      <c r="BK287" s="140">
        <f>ROUND(I287*H287,2)</f>
        <v>0</v>
      </c>
      <c r="BL287" s="17" t="s">
        <v>91</v>
      </c>
      <c r="BM287" s="139" t="s">
        <v>557</v>
      </c>
    </row>
    <row r="288" spans="2:65" s="1" customFormat="1">
      <c r="B288" s="32"/>
      <c r="D288" s="141" t="s">
        <v>133</v>
      </c>
      <c r="F288" s="142" t="s">
        <v>558</v>
      </c>
      <c r="I288" s="143"/>
      <c r="L288" s="32"/>
      <c r="M288" s="144"/>
      <c r="T288" s="52"/>
      <c r="AT288" s="17" t="s">
        <v>133</v>
      </c>
      <c r="AU288" s="17" t="s">
        <v>83</v>
      </c>
    </row>
    <row r="289" spans="2:65" s="1" customFormat="1" ht="58.5">
      <c r="B289" s="32"/>
      <c r="D289" s="141" t="s">
        <v>135</v>
      </c>
      <c r="F289" s="145" t="s">
        <v>559</v>
      </c>
      <c r="I289" s="143"/>
      <c r="L289" s="32"/>
      <c r="M289" s="144"/>
      <c r="T289" s="52"/>
      <c r="AT289" s="17" t="s">
        <v>135</v>
      </c>
      <c r="AU289" s="17" t="s">
        <v>83</v>
      </c>
    </row>
    <row r="290" spans="2:65" s="1" customFormat="1" ht="14.45" customHeight="1">
      <c r="B290" s="127"/>
      <c r="C290" s="128" t="s">
        <v>560</v>
      </c>
      <c r="D290" s="128" t="s">
        <v>127</v>
      </c>
      <c r="E290" s="129" t="s">
        <v>561</v>
      </c>
      <c r="F290" s="130" t="s">
        <v>562</v>
      </c>
      <c r="G290" s="131" t="s">
        <v>130</v>
      </c>
      <c r="H290" s="132">
        <v>0.5</v>
      </c>
      <c r="I290" s="133"/>
      <c r="J290" s="134">
        <f>ROUND(I290*H290,2)</f>
        <v>0</v>
      </c>
      <c r="K290" s="130" t="s">
        <v>131</v>
      </c>
      <c r="L290" s="32"/>
      <c r="M290" s="135" t="s">
        <v>3</v>
      </c>
      <c r="N290" s="136" t="s">
        <v>46</v>
      </c>
      <c r="P290" s="137">
        <f>O290*H290</f>
        <v>0</v>
      </c>
      <c r="Q290" s="137">
        <v>0</v>
      </c>
      <c r="R290" s="137">
        <f>Q290*H290</f>
        <v>0</v>
      </c>
      <c r="S290" s="137">
        <v>0</v>
      </c>
      <c r="T290" s="138">
        <f>S290*H290</f>
        <v>0</v>
      </c>
      <c r="AR290" s="139" t="s">
        <v>91</v>
      </c>
      <c r="AT290" s="139" t="s">
        <v>127</v>
      </c>
      <c r="AU290" s="139" t="s">
        <v>83</v>
      </c>
      <c r="AY290" s="17" t="s">
        <v>124</v>
      </c>
      <c r="BE290" s="140">
        <f>IF(N290="základní",J290,0)</f>
        <v>0</v>
      </c>
      <c r="BF290" s="140">
        <f>IF(N290="snížená",J290,0)</f>
        <v>0</v>
      </c>
      <c r="BG290" s="140">
        <f>IF(N290="zákl. přenesená",J290,0)</f>
        <v>0</v>
      </c>
      <c r="BH290" s="140">
        <f>IF(N290="sníž. přenesená",J290,0)</f>
        <v>0</v>
      </c>
      <c r="BI290" s="140">
        <f>IF(N290="nulová",J290,0)</f>
        <v>0</v>
      </c>
      <c r="BJ290" s="17" t="s">
        <v>81</v>
      </c>
      <c r="BK290" s="140">
        <f>ROUND(I290*H290,2)</f>
        <v>0</v>
      </c>
      <c r="BL290" s="17" t="s">
        <v>91</v>
      </c>
      <c r="BM290" s="139" t="s">
        <v>563</v>
      </c>
    </row>
    <row r="291" spans="2:65" s="1" customFormat="1" ht="19.5">
      <c r="B291" s="32"/>
      <c r="D291" s="141" t="s">
        <v>133</v>
      </c>
      <c r="F291" s="142" t="s">
        <v>564</v>
      </c>
      <c r="I291" s="143"/>
      <c r="L291" s="32"/>
      <c r="M291" s="144"/>
      <c r="T291" s="52"/>
      <c r="AT291" s="17" t="s">
        <v>133</v>
      </c>
      <c r="AU291" s="17" t="s">
        <v>83</v>
      </c>
    </row>
    <row r="292" spans="2:65" s="1" customFormat="1" ht="58.5">
      <c r="B292" s="32"/>
      <c r="D292" s="141" t="s">
        <v>135</v>
      </c>
      <c r="F292" s="145" t="s">
        <v>559</v>
      </c>
      <c r="I292" s="143"/>
      <c r="L292" s="32"/>
      <c r="M292" s="144"/>
      <c r="T292" s="52"/>
      <c r="AT292" s="17" t="s">
        <v>135</v>
      </c>
      <c r="AU292" s="17" t="s">
        <v>83</v>
      </c>
    </row>
    <row r="293" spans="2:65" s="1" customFormat="1" ht="14.45" customHeight="1">
      <c r="B293" s="127"/>
      <c r="C293" s="128" t="s">
        <v>565</v>
      </c>
      <c r="D293" s="128" t="s">
        <v>127</v>
      </c>
      <c r="E293" s="129" t="s">
        <v>566</v>
      </c>
      <c r="F293" s="130" t="s">
        <v>567</v>
      </c>
      <c r="G293" s="131" t="s">
        <v>130</v>
      </c>
      <c r="H293" s="132">
        <v>0.5</v>
      </c>
      <c r="I293" s="133"/>
      <c r="J293" s="134">
        <f>ROUND(I293*H293,2)</f>
        <v>0</v>
      </c>
      <c r="K293" s="130" t="s">
        <v>131</v>
      </c>
      <c r="L293" s="32"/>
      <c r="M293" s="135" t="s">
        <v>3</v>
      </c>
      <c r="N293" s="136" t="s">
        <v>46</v>
      </c>
      <c r="P293" s="137">
        <f>O293*H293</f>
        <v>0</v>
      </c>
      <c r="Q293" s="137">
        <v>0</v>
      </c>
      <c r="R293" s="137">
        <f>Q293*H293</f>
        <v>0</v>
      </c>
      <c r="S293" s="137">
        <v>0</v>
      </c>
      <c r="T293" s="138">
        <f>S293*H293</f>
        <v>0</v>
      </c>
      <c r="AR293" s="139" t="s">
        <v>91</v>
      </c>
      <c r="AT293" s="139" t="s">
        <v>127</v>
      </c>
      <c r="AU293" s="139" t="s">
        <v>83</v>
      </c>
      <c r="AY293" s="17" t="s">
        <v>124</v>
      </c>
      <c r="BE293" s="140">
        <f>IF(N293="základní",J293,0)</f>
        <v>0</v>
      </c>
      <c r="BF293" s="140">
        <f>IF(N293="snížená",J293,0)</f>
        <v>0</v>
      </c>
      <c r="BG293" s="140">
        <f>IF(N293="zákl. přenesená",J293,0)</f>
        <v>0</v>
      </c>
      <c r="BH293" s="140">
        <f>IF(N293="sníž. přenesená",J293,0)</f>
        <v>0</v>
      </c>
      <c r="BI293" s="140">
        <f>IF(N293="nulová",J293,0)</f>
        <v>0</v>
      </c>
      <c r="BJ293" s="17" t="s">
        <v>81</v>
      </c>
      <c r="BK293" s="140">
        <f>ROUND(I293*H293,2)</f>
        <v>0</v>
      </c>
      <c r="BL293" s="17" t="s">
        <v>91</v>
      </c>
      <c r="BM293" s="139" t="s">
        <v>568</v>
      </c>
    </row>
    <row r="294" spans="2:65" s="1" customFormat="1">
      <c r="B294" s="32"/>
      <c r="D294" s="141" t="s">
        <v>133</v>
      </c>
      <c r="F294" s="142" t="s">
        <v>569</v>
      </c>
      <c r="I294" s="143"/>
      <c r="L294" s="32"/>
      <c r="M294" s="144"/>
      <c r="T294" s="52"/>
      <c r="AT294" s="17" t="s">
        <v>133</v>
      </c>
      <c r="AU294" s="17" t="s">
        <v>83</v>
      </c>
    </row>
    <row r="295" spans="2:65" s="1" customFormat="1" ht="58.5">
      <c r="B295" s="32"/>
      <c r="D295" s="141" t="s">
        <v>135</v>
      </c>
      <c r="F295" s="145" t="s">
        <v>559</v>
      </c>
      <c r="I295" s="143"/>
      <c r="L295" s="32"/>
      <c r="M295" s="144"/>
      <c r="T295" s="52"/>
      <c r="AT295" s="17" t="s">
        <v>135</v>
      </c>
      <c r="AU295" s="17" t="s">
        <v>83</v>
      </c>
    </row>
    <row r="296" spans="2:65" s="1" customFormat="1" ht="14.45" customHeight="1">
      <c r="B296" s="127"/>
      <c r="C296" s="128" t="s">
        <v>570</v>
      </c>
      <c r="D296" s="128" t="s">
        <v>127</v>
      </c>
      <c r="E296" s="129" t="s">
        <v>571</v>
      </c>
      <c r="F296" s="130" t="s">
        <v>572</v>
      </c>
      <c r="G296" s="131" t="s">
        <v>209</v>
      </c>
      <c r="H296" s="132">
        <v>2.5000000000000001E-2</v>
      </c>
      <c r="I296" s="133"/>
      <c r="J296" s="134">
        <f>ROUND(I296*H296,2)</f>
        <v>0</v>
      </c>
      <c r="K296" s="130" t="s">
        <v>131</v>
      </c>
      <c r="L296" s="32"/>
      <c r="M296" s="135" t="s">
        <v>3</v>
      </c>
      <c r="N296" s="136" t="s">
        <v>46</v>
      </c>
      <c r="P296" s="137">
        <f>O296*H296</f>
        <v>0</v>
      </c>
      <c r="Q296" s="137">
        <v>1.0416099999999999</v>
      </c>
      <c r="R296" s="137">
        <f>Q296*H296</f>
        <v>2.6040250000000001E-2</v>
      </c>
      <c r="S296" s="137">
        <v>0</v>
      </c>
      <c r="T296" s="138">
        <f>S296*H296</f>
        <v>0</v>
      </c>
      <c r="AR296" s="139" t="s">
        <v>91</v>
      </c>
      <c r="AT296" s="139" t="s">
        <v>127</v>
      </c>
      <c r="AU296" s="139" t="s">
        <v>83</v>
      </c>
      <c r="AY296" s="17" t="s">
        <v>124</v>
      </c>
      <c r="BE296" s="140">
        <f>IF(N296="základní",J296,0)</f>
        <v>0</v>
      </c>
      <c r="BF296" s="140">
        <f>IF(N296="snížená",J296,0)</f>
        <v>0</v>
      </c>
      <c r="BG296" s="140">
        <f>IF(N296="zákl. přenesená",J296,0)</f>
        <v>0</v>
      </c>
      <c r="BH296" s="140">
        <f>IF(N296="sníž. přenesená",J296,0)</f>
        <v>0</v>
      </c>
      <c r="BI296" s="140">
        <f>IF(N296="nulová",J296,0)</f>
        <v>0</v>
      </c>
      <c r="BJ296" s="17" t="s">
        <v>81</v>
      </c>
      <c r="BK296" s="140">
        <f>ROUND(I296*H296,2)</f>
        <v>0</v>
      </c>
      <c r="BL296" s="17" t="s">
        <v>91</v>
      </c>
      <c r="BM296" s="139" t="s">
        <v>573</v>
      </c>
    </row>
    <row r="297" spans="2:65" s="1" customFormat="1">
      <c r="B297" s="32"/>
      <c r="D297" s="141" t="s">
        <v>133</v>
      </c>
      <c r="F297" s="142" t="s">
        <v>574</v>
      </c>
      <c r="I297" s="143"/>
      <c r="L297" s="32"/>
      <c r="M297" s="144"/>
      <c r="T297" s="52"/>
      <c r="AT297" s="17" t="s">
        <v>133</v>
      </c>
      <c r="AU297" s="17" t="s">
        <v>83</v>
      </c>
    </row>
    <row r="298" spans="2:65" s="1" customFormat="1" ht="29.25">
      <c r="B298" s="32"/>
      <c r="D298" s="141" t="s">
        <v>135</v>
      </c>
      <c r="F298" s="145" t="s">
        <v>575</v>
      </c>
      <c r="I298" s="143"/>
      <c r="L298" s="32"/>
      <c r="M298" s="144"/>
      <c r="T298" s="52"/>
      <c r="AT298" s="17" t="s">
        <v>135</v>
      </c>
      <c r="AU298" s="17" t="s">
        <v>83</v>
      </c>
    </row>
    <row r="299" spans="2:65" s="1" customFormat="1" ht="14.45" customHeight="1">
      <c r="B299" s="127"/>
      <c r="C299" s="128" t="s">
        <v>576</v>
      </c>
      <c r="D299" s="128" t="s">
        <v>127</v>
      </c>
      <c r="E299" s="129" t="s">
        <v>577</v>
      </c>
      <c r="F299" s="130" t="s">
        <v>578</v>
      </c>
      <c r="G299" s="131" t="s">
        <v>209</v>
      </c>
      <c r="H299" s="132">
        <v>2.5000000000000001E-2</v>
      </c>
      <c r="I299" s="133"/>
      <c r="J299" s="134">
        <f>ROUND(I299*H299,2)</f>
        <v>0</v>
      </c>
      <c r="K299" s="130" t="s">
        <v>131</v>
      </c>
      <c r="L299" s="32"/>
      <c r="M299" s="135" t="s">
        <v>3</v>
      </c>
      <c r="N299" s="136" t="s">
        <v>46</v>
      </c>
      <c r="P299" s="137">
        <f>O299*H299</f>
        <v>0</v>
      </c>
      <c r="Q299" s="137">
        <v>1.06277</v>
      </c>
      <c r="R299" s="137">
        <f>Q299*H299</f>
        <v>2.6569250000000003E-2</v>
      </c>
      <c r="S299" s="137">
        <v>0</v>
      </c>
      <c r="T299" s="138">
        <f>S299*H299</f>
        <v>0</v>
      </c>
      <c r="AR299" s="139" t="s">
        <v>91</v>
      </c>
      <c r="AT299" s="139" t="s">
        <v>127</v>
      </c>
      <c r="AU299" s="139" t="s">
        <v>83</v>
      </c>
      <c r="AY299" s="17" t="s">
        <v>124</v>
      </c>
      <c r="BE299" s="140">
        <f>IF(N299="základní",J299,0)</f>
        <v>0</v>
      </c>
      <c r="BF299" s="140">
        <f>IF(N299="snížená",J299,0)</f>
        <v>0</v>
      </c>
      <c r="BG299" s="140">
        <f>IF(N299="zákl. přenesená",J299,0)</f>
        <v>0</v>
      </c>
      <c r="BH299" s="140">
        <f>IF(N299="sníž. přenesená",J299,0)</f>
        <v>0</v>
      </c>
      <c r="BI299" s="140">
        <f>IF(N299="nulová",J299,0)</f>
        <v>0</v>
      </c>
      <c r="BJ299" s="17" t="s">
        <v>81</v>
      </c>
      <c r="BK299" s="140">
        <f>ROUND(I299*H299,2)</f>
        <v>0</v>
      </c>
      <c r="BL299" s="17" t="s">
        <v>91</v>
      </c>
      <c r="BM299" s="139" t="s">
        <v>579</v>
      </c>
    </row>
    <row r="300" spans="2:65" s="1" customFormat="1">
      <c r="B300" s="32"/>
      <c r="D300" s="141" t="s">
        <v>133</v>
      </c>
      <c r="F300" s="142" t="s">
        <v>580</v>
      </c>
      <c r="I300" s="143"/>
      <c r="L300" s="32"/>
      <c r="M300" s="144"/>
      <c r="T300" s="52"/>
      <c r="AT300" s="17" t="s">
        <v>133</v>
      </c>
      <c r="AU300" s="17" t="s">
        <v>83</v>
      </c>
    </row>
    <row r="301" spans="2:65" s="1" customFormat="1" ht="29.25">
      <c r="B301" s="32"/>
      <c r="D301" s="141" t="s">
        <v>135</v>
      </c>
      <c r="F301" s="145" t="s">
        <v>575</v>
      </c>
      <c r="I301" s="143"/>
      <c r="L301" s="32"/>
      <c r="M301" s="144"/>
      <c r="T301" s="52"/>
      <c r="AT301" s="17" t="s">
        <v>135</v>
      </c>
      <c r="AU301" s="17" t="s">
        <v>83</v>
      </c>
    </row>
    <row r="302" spans="2:65" s="11" customFormat="1" ht="22.9" customHeight="1">
      <c r="B302" s="115"/>
      <c r="D302" s="116" t="s">
        <v>73</v>
      </c>
      <c r="E302" s="125" t="s">
        <v>125</v>
      </c>
      <c r="F302" s="125" t="s">
        <v>126</v>
      </c>
      <c r="I302" s="118"/>
      <c r="J302" s="126">
        <f>BK302</f>
        <v>0</v>
      </c>
      <c r="L302" s="115"/>
      <c r="M302" s="120"/>
      <c r="P302" s="121">
        <f>SUM(P303:P338)</f>
        <v>0</v>
      </c>
      <c r="R302" s="121">
        <f>SUM(R303:R338)</f>
        <v>0.24383673</v>
      </c>
      <c r="T302" s="122">
        <f>SUM(T303:T338)</f>
        <v>0</v>
      </c>
      <c r="AR302" s="116" t="s">
        <v>81</v>
      </c>
      <c r="AT302" s="123" t="s">
        <v>73</v>
      </c>
      <c r="AU302" s="123" t="s">
        <v>81</v>
      </c>
      <c r="AY302" s="116" t="s">
        <v>124</v>
      </c>
      <c r="BK302" s="124">
        <f>SUM(BK303:BK338)</f>
        <v>0</v>
      </c>
    </row>
    <row r="303" spans="2:65" s="1" customFormat="1" ht="14.45" customHeight="1">
      <c r="B303" s="127"/>
      <c r="C303" s="128" t="s">
        <v>581</v>
      </c>
      <c r="D303" s="128" t="s">
        <v>127</v>
      </c>
      <c r="E303" s="129" t="s">
        <v>582</v>
      </c>
      <c r="F303" s="130" t="s">
        <v>583</v>
      </c>
      <c r="G303" s="131" t="s">
        <v>165</v>
      </c>
      <c r="H303" s="132">
        <v>228</v>
      </c>
      <c r="I303" s="133"/>
      <c r="J303" s="134">
        <f>ROUND(I303*H303,2)</f>
        <v>0</v>
      </c>
      <c r="K303" s="130" t="s">
        <v>131</v>
      </c>
      <c r="L303" s="32"/>
      <c r="M303" s="135" t="s">
        <v>3</v>
      </c>
      <c r="N303" s="136" t="s">
        <v>46</v>
      </c>
      <c r="P303" s="137">
        <f>O303*H303</f>
        <v>0</v>
      </c>
      <c r="Q303" s="137">
        <v>0</v>
      </c>
      <c r="R303" s="137">
        <f>Q303*H303</f>
        <v>0</v>
      </c>
      <c r="S303" s="137">
        <v>0</v>
      </c>
      <c r="T303" s="138">
        <f>S303*H303</f>
        <v>0</v>
      </c>
      <c r="AR303" s="139" t="s">
        <v>91</v>
      </c>
      <c r="AT303" s="139" t="s">
        <v>127</v>
      </c>
      <c r="AU303" s="139" t="s">
        <v>83</v>
      </c>
      <c r="AY303" s="17" t="s">
        <v>124</v>
      </c>
      <c r="BE303" s="140">
        <f>IF(N303="základní",J303,0)</f>
        <v>0</v>
      </c>
      <c r="BF303" s="140">
        <f>IF(N303="snížená",J303,0)</f>
        <v>0</v>
      </c>
      <c r="BG303" s="140">
        <f>IF(N303="zákl. přenesená",J303,0)</f>
        <v>0</v>
      </c>
      <c r="BH303" s="140">
        <f>IF(N303="sníž. přenesená",J303,0)</f>
        <v>0</v>
      </c>
      <c r="BI303" s="140">
        <f>IF(N303="nulová",J303,0)</f>
        <v>0</v>
      </c>
      <c r="BJ303" s="17" t="s">
        <v>81</v>
      </c>
      <c r="BK303" s="140">
        <f>ROUND(I303*H303,2)</f>
        <v>0</v>
      </c>
      <c r="BL303" s="17" t="s">
        <v>91</v>
      </c>
      <c r="BM303" s="139" t="s">
        <v>584</v>
      </c>
    </row>
    <row r="304" spans="2:65" s="1" customFormat="1" ht="19.5">
      <c r="B304" s="32"/>
      <c r="D304" s="141" t="s">
        <v>133</v>
      </c>
      <c r="F304" s="142" t="s">
        <v>585</v>
      </c>
      <c r="I304" s="143"/>
      <c r="L304" s="32"/>
      <c r="M304" s="144"/>
      <c r="T304" s="52"/>
      <c r="AT304" s="17" t="s">
        <v>133</v>
      </c>
      <c r="AU304" s="17" t="s">
        <v>83</v>
      </c>
    </row>
    <row r="305" spans="2:65" s="1" customFormat="1" ht="78">
      <c r="B305" s="32"/>
      <c r="D305" s="141" t="s">
        <v>135</v>
      </c>
      <c r="F305" s="145" t="s">
        <v>586</v>
      </c>
      <c r="I305" s="143"/>
      <c r="L305" s="32"/>
      <c r="M305" s="144"/>
      <c r="T305" s="52"/>
      <c r="AT305" s="17" t="s">
        <v>135</v>
      </c>
      <c r="AU305" s="17" t="s">
        <v>83</v>
      </c>
    </row>
    <row r="306" spans="2:65" s="12" customFormat="1">
      <c r="B306" s="146"/>
      <c r="D306" s="141" t="s">
        <v>137</v>
      </c>
      <c r="E306" s="147" t="s">
        <v>3</v>
      </c>
      <c r="F306" s="148" t="s">
        <v>587</v>
      </c>
      <c r="H306" s="149">
        <v>100</v>
      </c>
      <c r="I306" s="150"/>
      <c r="L306" s="146"/>
      <c r="M306" s="151"/>
      <c r="T306" s="152"/>
      <c r="AT306" s="147" t="s">
        <v>137</v>
      </c>
      <c r="AU306" s="147" t="s">
        <v>83</v>
      </c>
      <c r="AV306" s="12" t="s">
        <v>83</v>
      </c>
      <c r="AW306" s="12" t="s">
        <v>34</v>
      </c>
      <c r="AX306" s="12" t="s">
        <v>74</v>
      </c>
      <c r="AY306" s="147" t="s">
        <v>124</v>
      </c>
    </row>
    <row r="307" spans="2:65" s="12" customFormat="1">
      <c r="B307" s="146"/>
      <c r="D307" s="141" t="s">
        <v>137</v>
      </c>
      <c r="E307" s="147" t="s">
        <v>3</v>
      </c>
      <c r="F307" s="148" t="s">
        <v>588</v>
      </c>
      <c r="H307" s="149">
        <v>128</v>
      </c>
      <c r="I307" s="150"/>
      <c r="L307" s="146"/>
      <c r="M307" s="151"/>
      <c r="T307" s="152"/>
      <c r="AT307" s="147" t="s">
        <v>137</v>
      </c>
      <c r="AU307" s="147" t="s">
        <v>83</v>
      </c>
      <c r="AV307" s="12" t="s">
        <v>83</v>
      </c>
      <c r="AW307" s="12" t="s">
        <v>34</v>
      </c>
      <c r="AX307" s="12" t="s">
        <v>74</v>
      </c>
      <c r="AY307" s="147" t="s">
        <v>124</v>
      </c>
    </row>
    <row r="308" spans="2:65" s="14" customFormat="1">
      <c r="B308" s="159"/>
      <c r="D308" s="141" t="s">
        <v>137</v>
      </c>
      <c r="E308" s="160" t="s">
        <v>3</v>
      </c>
      <c r="F308" s="161" t="s">
        <v>146</v>
      </c>
      <c r="H308" s="162">
        <v>228</v>
      </c>
      <c r="I308" s="163"/>
      <c r="L308" s="159"/>
      <c r="M308" s="164"/>
      <c r="T308" s="165"/>
      <c r="AT308" s="160" t="s">
        <v>137</v>
      </c>
      <c r="AU308" s="160" t="s">
        <v>83</v>
      </c>
      <c r="AV308" s="14" t="s">
        <v>91</v>
      </c>
      <c r="AW308" s="14" t="s">
        <v>34</v>
      </c>
      <c r="AX308" s="14" t="s">
        <v>81</v>
      </c>
      <c r="AY308" s="160" t="s">
        <v>124</v>
      </c>
    </row>
    <row r="309" spans="2:65" s="1" customFormat="1" ht="14.45" customHeight="1">
      <c r="B309" s="127"/>
      <c r="C309" s="128" t="s">
        <v>589</v>
      </c>
      <c r="D309" s="128" t="s">
        <v>127</v>
      </c>
      <c r="E309" s="129" t="s">
        <v>590</v>
      </c>
      <c r="F309" s="130" t="s">
        <v>591</v>
      </c>
      <c r="G309" s="131" t="s">
        <v>165</v>
      </c>
      <c r="H309" s="132">
        <v>13680</v>
      </c>
      <c r="I309" s="133"/>
      <c r="J309" s="134">
        <f>ROUND(I309*H309,2)</f>
        <v>0</v>
      </c>
      <c r="K309" s="130" t="s">
        <v>131</v>
      </c>
      <c r="L309" s="32"/>
      <c r="M309" s="135" t="s">
        <v>3</v>
      </c>
      <c r="N309" s="136" t="s">
        <v>46</v>
      </c>
      <c r="P309" s="137">
        <f>O309*H309</f>
        <v>0</v>
      </c>
      <c r="Q309" s="137">
        <v>0</v>
      </c>
      <c r="R309" s="137">
        <f>Q309*H309</f>
        <v>0</v>
      </c>
      <c r="S309" s="137">
        <v>0</v>
      </c>
      <c r="T309" s="138">
        <f>S309*H309</f>
        <v>0</v>
      </c>
      <c r="AR309" s="139" t="s">
        <v>91</v>
      </c>
      <c r="AT309" s="139" t="s">
        <v>127</v>
      </c>
      <c r="AU309" s="139" t="s">
        <v>83</v>
      </c>
      <c r="AY309" s="17" t="s">
        <v>124</v>
      </c>
      <c r="BE309" s="140">
        <f>IF(N309="základní",J309,0)</f>
        <v>0</v>
      </c>
      <c r="BF309" s="140">
        <f>IF(N309="snížená",J309,0)</f>
        <v>0</v>
      </c>
      <c r="BG309" s="140">
        <f>IF(N309="zákl. přenesená",J309,0)</f>
        <v>0</v>
      </c>
      <c r="BH309" s="140">
        <f>IF(N309="sníž. přenesená",J309,0)</f>
        <v>0</v>
      </c>
      <c r="BI309" s="140">
        <f>IF(N309="nulová",J309,0)</f>
        <v>0</v>
      </c>
      <c r="BJ309" s="17" t="s">
        <v>81</v>
      </c>
      <c r="BK309" s="140">
        <f>ROUND(I309*H309,2)</f>
        <v>0</v>
      </c>
      <c r="BL309" s="17" t="s">
        <v>91</v>
      </c>
      <c r="BM309" s="139" t="s">
        <v>592</v>
      </c>
    </row>
    <row r="310" spans="2:65" s="1" customFormat="1" ht="19.5">
      <c r="B310" s="32"/>
      <c r="D310" s="141" t="s">
        <v>133</v>
      </c>
      <c r="F310" s="142" t="s">
        <v>593</v>
      </c>
      <c r="I310" s="143"/>
      <c r="L310" s="32"/>
      <c r="M310" s="144"/>
      <c r="T310" s="52"/>
      <c r="AT310" s="17" t="s">
        <v>133</v>
      </c>
      <c r="AU310" s="17" t="s">
        <v>83</v>
      </c>
    </row>
    <row r="311" spans="2:65" s="1" customFormat="1" ht="78">
      <c r="B311" s="32"/>
      <c r="D311" s="141" t="s">
        <v>135</v>
      </c>
      <c r="F311" s="145" t="s">
        <v>586</v>
      </c>
      <c r="I311" s="143"/>
      <c r="L311" s="32"/>
      <c r="M311" s="144"/>
      <c r="T311" s="52"/>
      <c r="AT311" s="17" t="s">
        <v>135</v>
      </c>
      <c r="AU311" s="17" t="s">
        <v>83</v>
      </c>
    </row>
    <row r="312" spans="2:65" s="12" customFormat="1">
      <c r="B312" s="146"/>
      <c r="D312" s="141" t="s">
        <v>137</v>
      </c>
      <c r="F312" s="148" t="s">
        <v>594</v>
      </c>
      <c r="H312" s="149">
        <v>13680</v>
      </c>
      <c r="I312" s="150"/>
      <c r="L312" s="146"/>
      <c r="M312" s="151"/>
      <c r="T312" s="152"/>
      <c r="AT312" s="147" t="s">
        <v>137</v>
      </c>
      <c r="AU312" s="147" t="s">
        <v>83</v>
      </c>
      <c r="AV312" s="12" t="s">
        <v>83</v>
      </c>
      <c r="AW312" s="12" t="s">
        <v>4</v>
      </c>
      <c r="AX312" s="12" t="s">
        <v>81</v>
      </c>
      <c r="AY312" s="147" t="s">
        <v>124</v>
      </c>
    </row>
    <row r="313" spans="2:65" s="1" customFormat="1" ht="14.45" customHeight="1">
      <c r="B313" s="127"/>
      <c r="C313" s="128" t="s">
        <v>595</v>
      </c>
      <c r="D313" s="128" t="s">
        <v>127</v>
      </c>
      <c r="E313" s="129" t="s">
        <v>596</v>
      </c>
      <c r="F313" s="130" t="s">
        <v>597</v>
      </c>
      <c r="G313" s="131" t="s">
        <v>165</v>
      </c>
      <c r="H313" s="132">
        <v>228</v>
      </c>
      <c r="I313" s="133"/>
      <c r="J313" s="134">
        <f>ROUND(I313*H313,2)</f>
        <v>0</v>
      </c>
      <c r="K313" s="130" t="s">
        <v>131</v>
      </c>
      <c r="L313" s="32"/>
      <c r="M313" s="135" t="s">
        <v>3</v>
      </c>
      <c r="N313" s="136" t="s">
        <v>46</v>
      </c>
      <c r="P313" s="137">
        <f>O313*H313</f>
        <v>0</v>
      </c>
      <c r="Q313" s="137">
        <v>0</v>
      </c>
      <c r="R313" s="137">
        <f>Q313*H313</f>
        <v>0</v>
      </c>
      <c r="S313" s="137">
        <v>0</v>
      </c>
      <c r="T313" s="138">
        <f>S313*H313</f>
        <v>0</v>
      </c>
      <c r="AR313" s="139" t="s">
        <v>91</v>
      </c>
      <c r="AT313" s="139" t="s">
        <v>127</v>
      </c>
      <c r="AU313" s="139" t="s">
        <v>83</v>
      </c>
      <c r="AY313" s="17" t="s">
        <v>124</v>
      </c>
      <c r="BE313" s="140">
        <f>IF(N313="základní",J313,0)</f>
        <v>0</v>
      </c>
      <c r="BF313" s="140">
        <f>IF(N313="snížená",J313,0)</f>
        <v>0</v>
      </c>
      <c r="BG313" s="140">
        <f>IF(N313="zákl. přenesená",J313,0)</f>
        <v>0</v>
      </c>
      <c r="BH313" s="140">
        <f>IF(N313="sníž. přenesená",J313,0)</f>
        <v>0</v>
      </c>
      <c r="BI313" s="140">
        <f>IF(N313="nulová",J313,0)</f>
        <v>0</v>
      </c>
      <c r="BJ313" s="17" t="s">
        <v>81</v>
      </c>
      <c r="BK313" s="140">
        <f>ROUND(I313*H313,2)</f>
        <v>0</v>
      </c>
      <c r="BL313" s="17" t="s">
        <v>91</v>
      </c>
      <c r="BM313" s="139" t="s">
        <v>598</v>
      </c>
    </row>
    <row r="314" spans="2:65" s="1" customFormat="1" ht="19.5">
      <c r="B314" s="32"/>
      <c r="D314" s="141" t="s">
        <v>133</v>
      </c>
      <c r="F314" s="142" t="s">
        <v>599</v>
      </c>
      <c r="I314" s="143"/>
      <c r="L314" s="32"/>
      <c r="M314" s="144"/>
      <c r="T314" s="52"/>
      <c r="AT314" s="17" t="s">
        <v>133</v>
      </c>
      <c r="AU314" s="17" t="s">
        <v>83</v>
      </c>
    </row>
    <row r="315" spans="2:65" s="1" customFormat="1" ht="48.75">
      <c r="B315" s="32"/>
      <c r="D315" s="141" t="s">
        <v>135</v>
      </c>
      <c r="F315" s="145" t="s">
        <v>600</v>
      </c>
      <c r="I315" s="143"/>
      <c r="L315" s="32"/>
      <c r="M315" s="144"/>
      <c r="T315" s="52"/>
      <c r="AT315" s="17" t="s">
        <v>135</v>
      </c>
      <c r="AU315" s="17" t="s">
        <v>83</v>
      </c>
    </row>
    <row r="316" spans="2:65" s="1" customFormat="1" ht="14.45" customHeight="1">
      <c r="B316" s="127"/>
      <c r="C316" s="128" t="s">
        <v>601</v>
      </c>
      <c r="D316" s="128" t="s">
        <v>127</v>
      </c>
      <c r="E316" s="129" t="s">
        <v>602</v>
      </c>
      <c r="F316" s="130" t="s">
        <v>603</v>
      </c>
      <c r="G316" s="131" t="s">
        <v>165</v>
      </c>
      <c r="H316" s="132">
        <v>69.950999999999993</v>
      </c>
      <c r="I316" s="133"/>
      <c r="J316" s="134">
        <f>ROUND(I316*H316,2)</f>
        <v>0</v>
      </c>
      <c r="K316" s="130" t="s">
        <v>131</v>
      </c>
      <c r="L316" s="32"/>
      <c r="M316" s="135" t="s">
        <v>3</v>
      </c>
      <c r="N316" s="136" t="s">
        <v>46</v>
      </c>
      <c r="P316" s="137">
        <f>O316*H316</f>
        <v>0</v>
      </c>
      <c r="Q316" s="137">
        <v>1.2999999999999999E-4</v>
      </c>
      <c r="R316" s="137">
        <f>Q316*H316</f>
        <v>9.0936299999999984E-3</v>
      </c>
      <c r="S316" s="137">
        <v>0</v>
      </c>
      <c r="T316" s="138">
        <f>S316*H316</f>
        <v>0</v>
      </c>
      <c r="AR316" s="139" t="s">
        <v>91</v>
      </c>
      <c r="AT316" s="139" t="s">
        <v>127</v>
      </c>
      <c r="AU316" s="139" t="s">
        <v>83</v>
      </c>
      <c r="AY316" s="17" t="s">
        <v>124</v>
      </c>
      <c r="BE316" s="140">
        <f>IF(N316="základní",J316,0)</f>
        <v>0</v>
      </c>
      <c r="BF316" s="140">
        <f>IF(N316="snížená",J316,0)</f>
        <v>0</v>
      </c>
      <c r="BG316" s="140">
        <f>IF(N316="zákl. přenesená",J316,0)</f>
        <v>0</v>
      </c>
      <c r="BH316" s="140">
        <f>IF(N316="sníž. přenesená",J316,0)</f>
        <v>0</v>
      </c>
      <c r="BI316" s="140">
        <f>IF(N316="nulová",J316,0)</f>
        <v>0</v>
      </c>
      <c r="BJ316" s="17" t="s">
        <v>81</v>
      </c>
      <c r="BK316" s="140">
        <f>ROUND(I316*H316,2)</f>
        <v>0</v>
      </c>
      <c r="BL316" s="17" t="s">
        <v>91</v>
      </c>
      <c r="BM316" s="139" t="s">
        <v>604</v>
      </c>
    </row>
    <row r="317" spans="2:65" s="1" customFormat="1">
      <c r="B317" s="32"/>
      <c r="D317" s="141" t="s">
        <v>133</v>
      </c>
      <c r="F317" s="142" t="s">
        <v>605</v>
      </c>
      <c r="I317" s="143"/>
      <c r="L317" s="32"/>
      <c r="M317" s="144"/>
      <c r="T317" s="52"/>
      <c r="AT317" s="17" t="s">
        <v>133</v>
      </c>
      <c r="AU317" s="17" t="s">
        <v>83</v>
      </c>
    </row>
    <row r="318" spans="2:65" s="1" customFormat="1" ht="48.75">
      <c r="B318" s="32"/>
      <c r="D318" s="141" t="s">
        <v>135</v>
      </c>
      <c r="F318" s="145" t="s">
        <v>606</v>
      </c>
      <c r="I318" s="143"/>
      <c r="L318" s="32"/>
      <c r="M318" s="144"/>
      <c r="T318" s="52"/>
      <c r="AT318" s="17" t="s">
        <v>135</v>
      </c>
      <c r="AU318" s="17" t="s">
        <v>83</v>
      </c>
    </row>
    <row r="319" spans="2:65" s="1" customFormat="1" ht="14.45" customHeight="1">
      <c r="B319" s="127"/>
      <c r="C319" s="128" t="s">
        <v>607</v>
      </c>
      <c r="D319" s="128" t="s">
        <v>127</v>
      </c>
      <c r="E319" s="129" t="s">
        <v>608</v>
      </c>
      <c r="F319" s="130" t="s">
        <v>609</v>
      </c>
      <c r="G319" s="131" t="s">
        <v>165</v>
      </c>
      <c r="H319" s="132">
        <v>69.950999999999993</v>
      </c>
      <c r="I319" s="133"/>
      <c r="J319" s="134">
        <f>ROUND(I319*H319,2)</f>
        <v>0</v>
      </c>
      <c r="K319" s="130" t="s">
        <v>131</v>
      </c>
      <c r="L319" s="32"/>
      <c r="M319" s="135" t="s">
        <v>3</v>
      </c>
      <c r="N319" s="136" t="s">
        <v>46</v>
      </c>
      <c r="P319" s="137">
        <f>O319*H319</f>
        <v>0</v>
      </c>
      <c r="Q319" s="137">
        <v>4.0000000000000003E-5</v>
      </c>
      <c r="R319" s="137">
        <f>Q319*H319</f>
        <v>2.7980399999999999E-3</v>
      </c>
      <c r="S319" s="137">
        <v>0</v>
      </c>
      <c r="T319" s="138">
        <f>S319*H319</f>
        <v>0</v>
      </c>
      <c r="AR319" s="139" t="s">
        <v>91</v>
      </c>
      <c r="AT319" s="139" t="s">
        <v>127</v>
      </c>
      <c r="AU319" s="139" t="s">
        <v>83</v>
      </c>
      <c r="AY319" s="17" t="s">
        <v>124</v>
      </c>
      <c r="BE319" s="140">
        <f>IF(N319="základní",J319,0)</f>
        <v>0</v>
      </c>
      <c r="BF319" s="140">
        <f>IF(N319="snížená",J319,0)</f>
        <v>0</v>
      </c>
      <c r="BG319" s="140">
        <f>IF(N319="zákl. přenesená",J319,0)</f>
        <v>0</v>
      </c>
      <c r="BH319" s="140">
        <f>IF(N319="sníž. přenesená",J319,0)</f>
        <v>0</v>
      </c>
      <c r="BI319" s="140">
        <f>IF(N319="nulová",J319,0)</f>
        <v>0</v>
      </c>
      <c r="BJ319" s="17" t="s">
        <v>81</v>
      </c>
      <c r="BK319" s="140">
        <f>ROUND(I319*H319,2)</f>
        <v>0</v>
      </c>
      <c r="BL319" s="17" t="s">
        <v>91</v>
      </c>
      <c r="BM319" s="139" t="s">
        <v>610</v>
      </c>
    </row>
    <row r="320" spans="2:65" s="1" customFormat="1">
      <c r="B320" s="32"/>
      <c r="D320" s="141" t="s">
        <v>133</v>
      </c>
      <c r="F320" s="142" t="s">
        <v>611</v>
      </c>
      <c r="I320" s="143"/>
      <c r="L320" s="32"/>
      <c r="M320" s="144"/>
      <c r="T320" s="52"/>
      <c r="AT320" s="17" t="s">
        <v>133</v>
      </c>
      <c r="AU320" s="17" t="s">
        <v>83</v>
      </c>
    </row>
    <row r="321" spans="2:65" s="1" customFormat="1" ht="175.5">
      <c r="B321" s="32"/>
      <c r="D321" s="141" t="s">
        <v>135</v>
      </c>
      <c r="F321" s="145" t="s">
        <v>612</v>
      </c>
      <c r="I321" s="143"/>
      <c r="L321" s="32"/>
      <c r="M321" s="144"/>
      <c r="T321" s="52"/>
      <c r="AT321" s="17" t="s">
        <v>135</v>
      </c>
      <c r="AU321" s="17" t="s">
        <v>83</v>
      </c>
    </row>
    <row r="322" spans="2:65" s="12" customFormat="1">
      <c r="B322" s="146"/>
      <c r="D322" s="141" t="s">
        <v>137</v>
      </c>
      <c r="E322" s="147" t="s">
        <v>3</v>
      </c>
      <c r="F322" s="148" t="s">
        <v>613</v>
      </c>
      <c r="H322" s="149">
        <v>69.950999999999993</v>
      </c>
      <c r="I322" s="150"/>
      <c r="L322" s="146"/>
      <c r="M322" s="151"/>
      <c r="T322" s="152"/>
      <c r="AT322" s="147" t="s">
        <v>137</v>
      </c>
      <c r="AU322" s="147" t="s">
        <v>83</v>
      </c>
      <c r="AV322" s="12" t="s">
        <v>83</v>
      </c>
      <c r="AW322" s="12" t="s">
        <v>34</v>
      </c>
      <c r="AX322" s="12" t="s">
        <v>81</v>
      </c>
      <c r="AY322" s="147" t="s">
        <v>124</v>
      </c>
    </row>
    <row r="323" spans="2:65" s="1" customFormat="1" ht="14.45" customHeight="1">
      <c r="B323" s="127"/>
      <c r="C323" s="128" t="s">
        <v>614</v>
      </c>
      <c r="D323" s="128" t="s">
        <v>127</v>
      </c>
      <c r="E323" s="129" t="s">
        <v>615</v>
      </c>
      <c r="F323" s="130" t="s">
        <v>616</v>
      </c>
      <c r="G323" s="131" t="s">
        <v>165</v>
      </c>
      <c r="H323" s="132">
        <v>7.0140000000000002</v>
      </c>
      <c r="I323" s="133"/>
      <c r="J323" s="134">
        <f>ROUND(I323*H323,2)</f>
        <v>0</v>
      </c>
      <c r="K323" s="130" t="s">
        <v>131</v>
      </c>
      <c r="L323" s="32"/>
      <c r="M323" s="135" t="s">
        <v>3</v>
      </c>
      <c r="N323" s="136" t="s">
        <v>46</v>
      </c>
      <c r="P323" s="137">
        <f>O323*H323</f>
        <v>0</v>
      </c>
      <c r="Q323" s="137">
        <v>1.7899999999999999E-3</v>
      </c>
      <c r="R323" s="137">
        <f>Q323*H323</f>
        <v>1.255506E-2</v>
      </c>
      <c r="S323" s="137">
        <v>0</v>
      </c>
      <c r="T323" s="138">
        <f>S323*H323</f>
        <v>0</v>
      </c>
      <c r="AR323" s="139" t="s">
        <v>91</v>
      </c>
      <c r="AT323" s="139" t="s">
        <v>127</v>
      </c>
      <c r="AU323" s="139" t="s">
        <v>83</v>
      </c>
      <c r="AY323" s="17" t="s">
        <v>124</v>
      </c>
      <c r="BE323" s="140">
        <f>IF(N323="základní",J323,0)</f>
        <v>0</v>
      </c>
      <c r="BF323" s="140">
        <f>IF(N323="snížená",J323,0)</f>
        <v>0</v>
      </c>
      <c r="BG323" s="140">
        <f>IF(N323="zákl. přenesená",J323,0)</f>
        <v>0</v>
      </c>
      <c r="BH323" s="140">
        <f>IF(N323="sníž. přenesená",J323,0)</f>
        <v>0</v>
      </c>
      <c r="BI323" s="140">
        <f>IF(N323="nulová",J323,0)</f>
        <v>0</v>
      </c>
      <c r="BJ323" s="17" t="s">
        <v>81</v>
      </c>
      <c r="BK323" s="140">
        <f>ROUND(I323*H323,2)</f>
        <v>0</v>
      </c>
      <c r="BL323" s="17" t="s">
        <v>91</v>
      </c>
      <c r="BM323" s="139" t="s">
        <v>617</v>
      </c>
    </row>
    <row r="324" spans="2:65" s="1" customFormat="1">
      <c r="B324" s="32"/>
      <c r="D324" s="141" t="s">
        <v>133</v>
      </c>
      <c r="F324" s="142" t="s">
        <v>618</v>
      </c>
      <c r="I324" s="143"/>
      <c r="L324" s="32"/>
      <c r="M324" s="144"/>
      <c r="T324" s="52"/>
      <c r="AT324" s="17" t="s">
        <v>133</v>
      </c>
      <c r="AU324" s="17" t="s">
        <v>83</v>
      </c>
    </row>
    <row r="325" spans="2:65" s="1" customFormat="1" ht="29.25">
      <c r="B325" s="32"/>
      <c r="D325" s="141" t="s">
        <v>135</v>
      </c>
      <c r="F325" s="145" t="s">
        <v>619</v>
      </c>
      <c r="I325" s="143"/>
      <c r="L325" s="32"/>
      <c r="M325" s="144"/>
      <c r="T325" s="52"/>
      <c r="AT325" s="17" t="s">
        <v>135</v>
      </c>
      <c r="AU325" s="17" t="s">
        <v>83</v>
      </c>
    </row>
    <row r="326" spans="2:65" s="12" customFormat="1">
      <c r="B326" s="146"/>
      <c r="D326" s="141" t="s">
        <v>137</v>
      </c>
      <c r="E326" s="147" t="s">
        <v>3</v>
      </c>
      <c r="F326" s="148" t="s">
        <v>620</v>
      </c>
      <c r="H326" s="149">
        <v>5.8680000000000003</v>
      </c>
      <c r="I326" s="150"/>
      <c r="L326" s="146"/>
      <c r="M326" s="151"/>
      <c r="T326" s="152"/>
      <c r="AT326" s="147" t="s">
        <v>137</v>
      </c>
      <c r="AU326" s="147" t="s">
        <v>83</v>
      </c>
      <c r="AV326" s="12" t="s">
        <v>83</v>
      </c>
      <c r="AW326" s="12" t="s">
        <v>34</v>
      </c>
      <c r="AX326" s="12" t="s">
        <v>74</v>
      </c>
      <c r="AY326" s="147" t="s">
        <v>124</v>
      </c>
    </row>
    <row r="327" spans="2:65" s="13" customFormat="1">
      <c r="B327" s="153"/>
      <c r="D327" s="141" t="s">
        <v>137</v>
      </c>
      <c r="E327" s="154" t="s">
        <v>3</v>
      </c>
      <c r="F327" s="155" t="s">
        <v>621</v>
      </c>
      <c r="H327" s="154" t="s">
        <v>3</v>
      </c>
      <c r="I327" s="156"/>
      <c r="L327" s="153"/>
      <c r="M327" s="157"/>
      <c r="T327" s="158"/>
      <c r="AT327" s="154" t="s">
        <v>137</v>
      </c>
      <c r="AU327" s="154" t="s">
        <v>83</v>
      </c>
      <c r="AV327" s="13" t="s">
        <v>81</v>
      </c>
      <c r="AW327" s="13" t="s">
        <v>34</v>
      </c>
      <c r="AX327" s="13" t="s">
        <v>74</v>
      </c>
      <c r="AY327" s="154" t="s">
        <v>124</v>
      </c>
    </row>
    <row r="328" spans="2:65" s="12" customFormat="1">
      <c r="B328" s="146"/>
      <c r="D328" s="141" t="s">
        <v>137</v>
      </c>
      <c r="E328" s="147" t="s">
        <v>3</v>
      </c>
      <c r="F328" s="148" t="s">
        <v>622</v>
      </c>
      <c r="H328" s="149">
        <v>0.60199999999999998</v>
      </c>
      <c r="I328" s="150"/>
      <c r="L328" s="146"/>
      <c r="M328" s="151"/>
      <c r="T328" s="152"/>
      <c r="AT328" s="147" t="s">
        <v>137</v>
      </c>
      <c r="AU328" s="147" t="s">
        <v>83</v>
      </c>
      <c r="AV328" s="12" t="s">
        <v>83</v>
      </c>
      <c r="AW328" s="12" t="s">
        <v>34</v>
      </c>
      <c r="AX328" s="12" t="s">
        <v>74</v>
      </c>
      <c r="AY328" s="147" t="s">
        <v>124</v>
      </c>
    </row>
    <row r="329" spans="2:65" s="12" customFormat="1">
      <c r="B329" s="146"/>
      <c r="D329" s="141" t="s">
        <v>137</v>
      </c>
      <c r="E329" s="147" t="s">
        <v>3</v>
      </c>
      <c r="F329" s="148" t="s">
        <v>623</v>
      </c>
      <c r="H329" s="149">
        <v>0.14099999999999999</v>
      </c>
      <c r="I329" s="150"/>
      <c r="L329" s="146"/>
      <c r="M329" s="151"/>
      <c r="T329" s="152"/>
      <c r="AT329" s="147" t="s">
        <v>137</v>
      </c>
      <c r="AU329" s="147" t="s">
        <v>83</v>
      </c>
      <c r="AV329" s="12" t="s">
        <v>83</v>
      </c>
      <c r="AW329" s="12" t="s">
        <v>34</v>
      </c>
      <c r="AX329" s="12" t="s">
        <v>74</v>
      </c>
      <c r="AY329" s="147" t="s">
        <v>124</v>
      </c>
    </row>
    <row r="330" spans="2:65" s="12" customFormat="1">
      <c r="B330" s="146"/>
      <c r="D330" s="141" t="s">
        <v>137</v>
      </c>
      <c r="E330" s="147" t="s">
        <v>3</v>
      </c>
      <c r="F330" s="148" t="s">
        <v>624</v>
      </c>
      <c r="H330" s="149">
        <v>0.40300000000000002</v>
      </c>
      <c r="I330" s="150"/>
      <c r="L330" s="146"/>
      <c r="M330" s="151"/>
      <c r="T330" s="152"/>
      <c r="AT330" s="147" t="s">
        <v>137</v>
      </c>
      <c r="AU330" s="147" t="s">
        <v>83</v>
      </c>
      <c r="AV330" s="12" t="s">
        <v>83</v>
      </c>
      <c r="AW330" s="12" t="s">
        <v>34</v>
      </c>
      <c r="AX330" s="12" t="s">
        <v>74</v>
      </c>
      <c r="AY330" s="147" t="s">
        <v>124</v>
      </c>
    </row>
    <row r="331" spans="2:65" s="14" customFormat="1">
      <c r="B331" s="159"/>
      <c r="D331" s="141" t="s">
        <v>137</v>
      </c>
      <c r="E331" s="160" t="s">
        <v>3</v>
      </c>
      <c r="F331" s="161" t="s">
        <v>146</v>
      </c>
      <c r="H331" s="162">
        <v>7.0140000000000002</v>
      </c>
      <c r="I331" s="163"/>
      <c r="L331" s="159"/>
      <c r="M331" s="164"/>
      <c r="T331" s="165"/>
      <c r="AT331" s="160" t="s">
        <v>137</v>
      </c>
      <c r="AU331" s="160" t="s">
        <v>83</v>
      </c>
      <c r="AV331" s="14" t="s">
        <v>91</v>
      </c>
      <c r="AW331" s="14" t="s">
        <v>34</v>
      </c>
      <c r="AX331" s="14" t="s">
        <v>81</v>
      </c>
      <c r="AY331" s="160" t="s">
        <v>124</v>
      </c>
    </row>
    <row r="332" spans="2:65" s="1" customFormat="1" ht="14.45" customHeight="1">
      <c r="B332" s="127"/>
      <c r="C332" s="128" t="s">
        <v>625</v>
      </c>
      <c r="D332" s="128" t="s">
        <v>127</v>
      </c>
      <c r="E332" s="129" t="s">
        <v>626</v>
      </c>
      <c r="F332" s="130" t="s">
        <v>627</v>
      </c>
      <c r="G332" s="131" t="s">
        <v>185</v>
      </c>
      <c r="H332" s="132">
        <v>10.65</v>
      </c>
      <c r="I332" s="133"/>
      <c r="J332" s="134">
        <f>ROUND(I332*H332,2)</f>
        <v>0</v>
      </c>
      <c r="K332" s="130" t="s">
        <v>131</v>
      </c>
      <c r="L332" s="32"/>
      <c r="M332" s="135" t="s">
        <v>3</v>
      </c>
      <c r="N332" s="136" t="s">
        <v>46</v>
      </c>
      <c r="P332" s="137">
        <f>O332*H332</f>
        <v>0</v>
      </c>
      <c r="Q332" s="137">
        <v>1.805E-2</v>
      </c>
      <c r="R332" s="137">
        <f>Q332*H332</f>
        <v>0.1922325</v>
      </c>
      <c r="S332" s="137">
        <v>0</v>
      </c>
      <c r="T332" s="138">
        <f>S332*H332</f>
        <v>0</v>
      </c>
      <c r="AR332" s="139" t="s">
        <v>91</v>
      </c>
      <c r="AT332" s="139" t="s">
        <v>127</v>
      </c>
      <c r="AU332" s="139" t="s">
        <v>83</v>
      </c>
      <c r="AY332" s="17" t="s">
        <v>124</v>
      </c>
      <c r="BE332" s="140">
        <f>IF(N332="základní",J332,0)</f>
        <v>0</v>
      </c>
      <c r="BF332" s="140">
        <f>IF(N332="snížená",J332,0)</f>
        <v>0</v>
      </c>
      <c r="BG332" s="140">
        <f>IF(N332="zákl. přenesená",J332,0)</f>
        <v>0</v>
      </c>
      <c r="BH332" s="140">
        <f>IF(N332="sníž. přenesená",J332,0)</f>
        <v>0</v>
      </c>
      <c r="BI332" s="140">
        <f>IF(N332="nulová",J332,0)</f>
        <v>0</v>
      </c>
      <c r="BJ332" s="17" t="s">
        <v>81</v>
      </c>
      <c r="BK332" s="140">
        <f>ROUND(I332*H332,2)</f>
        <v>0</v>
      </c>
      <c r="BL332" s="17" t="s">
        <v>91</v>
      </c>
      <c r="BM332" s="139" t="s">
        <v>628</v>
      </c>
    </row>
    <row r="333" spans="2:65" s="1" customFormat="1">
      <c r="B333" s="32"/>
      <c r="D333" s="141" t="s">
        <v>133</v>
      </c>
      <c r="F333" s="142" t="s">
        <v>629</v>
      </c>
      <c r="I333" s="143"/>
      <c r="L333" s="32"/>
      <c r="M333" s="144"/>
      <c r="T333" s="52"/>
      <c r="AT333" s="17" t="s">
        <v>133</v>
      </c>
      <c r="AU333" s="17" t="s">
        <v>83</v>
      </c>
    </row>
    <row r="334" spans="2:65" s="1" customFormat="1" ht="29.25">
      <c r="B334" s="32"/>
      <c r="D334" s="141" t="s">
        <v>135</v>
      </c>
      <c r="F334" s="145" t="s">
        <v>630</v>
      </c>
      <c r="I334" s="143"/>
      <c r="L334" s="32"/>
      <c r="M334" s="144"/>
      <c r="T334" s="52"/>
      <c r="AT334" s="17" t="s">
        <v>135</v>
      </c>
      <c r="AU334" s="17" t="s">
        <v>83</v>
      </c>
    </row>
    <row r="335" spans="2:65" s="12" customFormat="1">
      <c r="B335" s="146"/>
      <c r="D335" s="141" t="s">
        <v>137</v>
      </c>
      <c r="E335" s="147" t="s">
        <v>3</v>
      </c>
      <c r="F335" s="148" t="s">
        <v>631</v>
      </c>
      <c r="H335" s="149">
        <v>10.65</v>
      </c>
      <c r="I335" s="150"/>
      <c r="L335" s="146"/>
      <c r="M335" s="151"/>
      <c r="T335" s="152"/>
      <c r="AT335" s="147" t="s">
        <v>137</v>
      </c>
      <c r="AU335" s="147" t="s">
        <v>83</v>
      </c>
      <c r="AV335" s="12" t="s">
        <v>83</v>
      </c>
      <c r="AW335" s="12" t="s">
        <v>34</v>
      </c>
      <c r="AX335" s="12" t="s">
        <v>81</v>
      </c>
      <c r="AY335" s="147" t="s">
        <v>124</v>
      </c>
    </row>
    <row r="336" spans="2:65" s="1" customFormat="1" ht="14.45" customHeight="1">
      <c r="B336" s="127"/>
      <c r="C336" s="128" t="s">
        <v>632</v>
      </c>
      <c r="D336" s="128" t="s">
        <v>127</v>
      </c>
      <c r="E336" s="129" t="s">
        <v>633</v>
      </c>
      <c r="F336" s="130" t="s">
        <v>634</v>
      </c>
      <c r="G336" s="131" t="s">
        <v>185</v>
      </c>
      <c r="H336" s="132">
        <v>10.65</v>
      </c>
      <c r="I336" s="133"/>
      <c r="J336" s="134">
        <f>ROUND(I336*H336,2)</f>
        <v>0</v>
      </c>
      <c r="K336" s="130" t="s">
        <v>131</v>
      </c>
      <c r="L336" s="32"/>
      <c r="M336" s="135" t="s">
        <v>3</v>
      </c>
      <c r="N336" s="136" t="s">
        <v>46</v>
      </c>
      <c r="P336" s="137">
        <f>O336*H336</f>
        <v>0</v>
      </c>
      <c r="Q336" s="137">
        <v>2.5500000000000002E-3</v>
      </c>
      <c r="R336" s="137">
        <f>Q336*H336</f>
        <v>2.7157500000000005E-2</v>
      </c>
      <c r="S336" s="137">
        <v>0</v>
      </c>
      <c r="T336" s="138">
        <f>S336*H336</f>
        <v>0</v>
      </c>
      <c r="AR336" s="139" t="s">
        <v>91</v>
      </c>
      <c r="AT336" s="139" t="s">
        <v>127</v>
      </c>
      <c r="AU336" s="139" t="s">
        <v>83</v>
      </c>
      <c r="AY336" s="17" t="s">
        <v>124</v>
      </c>
      <c r="BE336" s="140">
        <f>IF(N336="základní",J336,0)</f>
        <v>0</v>
      </c>
      <c r="BF336" s="140">
        <f>IF(N336="snížená",J336,0)</f>
        <v>0</v>
      </c>
      <c r="BG336" s="140">
        <f>IF(N336="zákl. přenesená",J336,0)</f>
        <v>0</v>
      </c>
      <c r="BH336" s="140">
        <f>IF(N336="sníž. přenesená",J336,0)</f>
        <v>0</v>
      </c>
      <c r="BI336" s="140">
        <f>IF(N336="nulová",J336,0)</f>
        <v>0</v>
      </c>
      <c r="BJ336" s="17" t="s">
        <v>81</v>
      </c>
      <c r="BK336" s="140">
        <f>ROUND(I336*H336,2)</f>
        <v>0</v>
      </c>
      <c r="BL336" s="17" t="s">
        <v>91</v>
      </c>
      <c r="BM336" s="139" t="s">
        <v>635</v>
      </c>
    </row>
    <row r="337" spans="2:65" s="1" customFormat="1" ht="19.5">
      <c r="B337" s="32"/>
      <c r="D337" s="141" t="s">
        <v>133</v>
      </c>
      <c r="F337" s="142" t="s">
        <v>636</v>
      </c>
      <c r="I337" s="143"/>
      <c r="L337" s="32"/>
      <c r="M337" s="144"/>
      <c r="T337" s="52"/>
      <c r="AT337" s="17" t="s">
        <v>133</v>
      </c>
      <c r="AU337" s="17" t="s">
        <v>83</v>
      </c>
    </row>
    <row r="338" spans="2:65" s="1" customFormat="1" ht="29.25">
      <c r="B338" s="32"/>
      <c r="D338" s="141" t="s">
        <v>135</v>
      </c>
      <c r="F338" s="145" t="s">
        <v>630</v>
      </c>
      <c r="I338" s="143"/>
      <c r="L338" s="32"/>
      <c r="M338" s="144"/>
      <c r="T338" s="52"/>
      <c r="AT338" s="17" t="s">
        <v>135</v>
      </c>
      <c r="AU338" s="17" t="s">
        <v>83</v>
      </c>
    </row>
    <row r="339" spans="2:65" s="11" customFormat="1" ht="22.9" customHeight="1">
      <c r="B339" s="115"/>
      <c r="D339" s="116" t="s">
        <v>73</v>
      </c>
      <c r="E339" s="125" t="s">
        <v>637</v>
      </c>
      <c r="F339" s="125" t="s">
        <v>638</v>
      </c>
      <c r="I339" s="118"/>
      <c r="J339" s="126">
        <f>BK339</f>
        <v>0</v>
      </c>
      <c r="L339" s="115"/>
      <c r="M339" s="120"/>
      <c r="P339" s="121">
        <f>SUM(P340:P342)</f>
        <v>0</v>
      </c>
      <c r="R339" s="121">
        <f>SUM(R340:R342)</f>
        <v>0</v>
      </c>
      <c r="T339" s="122">
        <f>SUM(T340:T342)</f>
        <v>0</v>
      </c>
      <c r="AR339" s="116" t="s">
        <v>81</v>
      </c>
      <c r="AT339" s="123" t="s">
        <v>73</v>
      </c>
      <c r="AU339" s="123" t="s">
        <v>81</v>
      </c>
      <c r="AY339" s="116" t="s">
        <v>124</v>
      </c>
      <c r="BK339" s="124">
        <f>SUM(BK340:BK342)</f>
        <v>0</v>
      </c>
    </row>
    <row r="340" spans="2:65" s="1" customFormat="1" ht="14.45" customHeight="1">
      <c r="B340" s="127"/>
      <c r="C340" s="128" t="s">
        <v>639</v>
      </c>
      <c r="D340" s="128" t="s">
        <v>127</v>
      </c>
      <c r="E340" s="129" t="s">
        <v>640</v>
      </c>
      <c r="F340" s="130" t="s">
        <v>641</v>
      </c>
      <c r="G340" s="131" t="s">
        <v>209</v>
      </c>
      <c r="H340" s="132">
        <v>89.438000000000002</v>
      </c>
      <c r="I340" s="133"/>
      <c r="J340" s="134">
        <f>ROUND(I340*H340,2)</f>
        <v>0</v>
      </c>
      <c r="K340" s="130" t="s">
        <v>131</v>
      </c>
      <c r="L340" s="32"/>
      <c r="M340" s="135" t="s">
        <v>3</v>
      </c>
      <c r="N340" s="136" t="s">
        <v>46</v>
      </c>
      <c r="P340" s="137">
        <f>O340*H340</f>
        <v>0</v>
      </c>
      <c r="Q340" s="137">
        <v>0</v>
      </c>
      <c r="R340" s="137">
        <f>Q340*H340</f>
        <v>0</v>
      </c>
      <c r="S340" s="137">
        <v>0</v>
      </c>
      <c r="T340" s="138">
        <f>S340*H340</f>
        <v>0</v>
      </c>
      <c r="AR340" s="139" t="s">
        <v>91</v>
      </c>
      <c r="AT340" s="139" t="s">
        <v>127</v>
      </c>
      <c r="AU340" s="139" t="s">
        <v>83</v>
      </c>
      <c r="AY340" s="17" t="s">
        <v>124</v>
      </c>
      <c r="BE340" s="140">
        <f>IF(N340="základní",J340,0)</f>
        <v>0</v>
      </c>
      <c r="BF340" s="140">
        <f>IF(N340="snížená",J340,0)</f>
        <v>0</v>
      </c>
      <c r="BG340" s="140">
        <f>IF(N340="zákl. přenesená",J340,0)</f>
        <v>0</v>
      </c>
      <c r="BH340" s="140">
        <f>IF(N340="sníž. přenesená",J340,0)</f>
        <v>0</v>
      </c>
      <c r="BI340" s="140">
        <f>IF(N340="nulová",J340,0)</f>
        <v>0</v>
      </c>
      <c r="BJ340" s="17" t="s">
        <v>81</v>
      </c>
      <c r="BK340" s="140">
        <f>ROUND(I340*H340,2)</f>
        <v>0</v>
      </c>
      <c r="BL340" s="17" t="s">
        <v>91</v>
      </c>
      <c r="BM340" s="139" t="s">
        <v>642</v>
      </c>
    </row>
    <row r="341" spans="2:65" s="1" customFormat="1" ht="19.5">
      <c r="B341" s="32"/>
      <c r="D341" s="141" t="s">
        <v>133</v>
      </c>
      <c r="F341" s="142" t="s">
        <v>643</v>
      </c>
      <c r="I341" s="143"/>
      <c r="L341" s="32"/>
      <c r="M341" s="144"/>
      <c r="T341" s="52"/>
      <c r="AT341" s="17" t="s">
        <v>133</v>
      </c>
      <c r="AU341" s="17" t="s">
        <v>83</v>
      </c>
    </row>
    <row r="342" spans="2:65" s="1" customFormat="1" ht="58.5">
      <c r="B342" s="32"/>
      <c r="D342" s="141" t="s">
        <v>135</v>
      </c>
      <c r="F342" s="145" t="s">
        <v>644</v>
      </c>
      <c r="I342" s="143"/>
      <c r="L342" s="32"/>
      <c r="M342" s="144"/>
      <c r="T342" s="52"/>
      <c r="AT342" s="17" t="s">
        <v>135</v>
      </c>
      <c r="AU342" s="17" t="s">
        <v>83</v>
      </c>
    </row>
    <row r="343" spans="2:65" s="11" customFormat="1" ht="25.9" customHeight="1">
      <c r="B343" s="115"/>
      <c r="D343" s="116" t="s">
        <v>73</v>
      </c>
      <c r="E343" s="117" t="s">
        <v>244</v>
      </c>
      <c r="F343" s="117" t="s">
        <v>245</v>
      </c>
      <c r="I343" s="118"/>
      <c r="J343" s="119">
        <f>BK343</f>
        <v>0</v>
      </c>
      <c r="L343" s="115"/>
      <c r="M343" s="120"/>
      <c r="P343" s="121">
        <f>P344+P402+P429+P479+P498+P554+P591</f>
        <v>0</v>
      </c>
      <c r="R343" s="121">
        <f>R344+R402+R429+R479+R498+R554+R591</f>
        <v>10.338992409999999</v>
      </c>
      <c r="T343" s="122">
        <f>T344+T402+T429+T479+T498+T554+T591</f>
        <v>0.13253999999999999</v>
      </c>
      <c r="AR343" s="116" t="s">
        <v>83</v>
      </c>
      <c r="AT343" s="123" t="s">
        <v>73</v>
      </c>
      <c r="AU343" s="123" t="s">
        <v>74</v>
      </c>
      <c r="AY343" s="116" t="s">
        <v>124</v>
      </c>
      <c r="BK343" s="124">
        <f>BK344+BK402+BK429+BK479+BK498+BK554+BK591</f>
        <v>0</v>
      </c>
    </row>
    <row r="344" spans="2:65" s="11" customFormat="1" ht="22.9" customHeight="1">
      <c r="B344" s="115"/>
      <c r="D344" s="116" t="s">
        <v>73</v>
      </c>
      <c r="E344" s="125" t="s">
        <v>246</v>
      </c>
      <c r="F344" s="125" t="s">
        <v>247</v>
      </c>
      <c r="I344" s="118"/>
      <c r="J344" s="126">
        <f>BK344</f>
        <v>0</v>
      </c>
      <c r="L344" s="115"/>
      <c r="M344" s="120"/>
      <c r="P344" s="121">
        <f>SUM(P345:P401)</f>
        <v>0</v>
      </c>
      <c r="R344" s="121">
        <f>SUM(R345:R401)</f>
        <v>4.5259900599999998</v>
      </c>
      <c r="T344" s="122">
        <f>SUM(T345:T401)</f>
        <v>4.9500000000000002E-2</v>
      </c>
      <c r="AR344" s="116" t="s">
        <v>83</v>
      </c>
      <c r="AT344" s="123" t="s">
        <v>73</v>
      </c>
      <c r="AU344" s="123" t="s">
        <v>81</v>
      </c>
      <c r="AY344" s="116" t="s">
        <v>124</v>
      </c>
      <c r="BK344" s="124">
        <f>SUM(BK345:BK401)</f>
        <v>0</v>
      </c>
    </row>
    <row r="345" spans="2:65" s="1" customFormat="1" ht="14.45" customHeight="1">
      <c r="B345" s="127"/>
      <c r="C345" s="128" t="s">
        <v>645</v>
      </c>
      <c r="D345" s="128" t="s">
        <v>127</v>
      </c>
      <c r="E345" s="129" t="s">
        <v>646</v>
      </c>
      <c r="F345" s="130" t="s">
        <v>647</v>
      </c>
      <c r="G345" s="131" t="s">
        <v>130</v>
      </c>
      <c r="H345" s="132">
        <v>2.5950000000000002</v>
      </c>
      <c r="I345" s="133"/>
      <c r="J345" s="134">
        <f>ROUND(I345*H345,2)</f>
        <v>0</v>
      </c>
      <c r="K345" s="130" t="s">
        <v>131</v>
      </c>
      <c r="L345" s="32"/>
      <c r="M345" s="135" t="s">
        <v>3</v>
      </c>
      <c r="N345" s="136" t="s">
        <v>46</v>
      </c>
      <c r="P345" s="137">
        <f>O345*H345</f>
        <v>0</v>
      </c>
      <c r="Q345" s="137">
        <v>1.08E-3</v>
      </c>
      <c r="R345" s="137">
        <f>Q345*H345</f>
        <v>2.8026000000000001E-3</v>
      </c>
      <c r="S345" s="137">
        <v>0</v>
      </c>
      <c r="T345" s="138">
        <f>S345*H345</f>
        <v>0</v>
      </c>
      <c r="AR345" s="139" t="s">
        <v>236</v>
      </c>
      <c r="AT345" s="139" t="s">
        <v>127</v>
      </c>
      <c r="AU345" s="139" t="s">
        <v>83</v>
      </c>
      <c r="AY345" s="17" t="s">
        <v>124</v>
      </c>
      <c r="BE345" s="140">
        <f>IF(N345="základní",J345,0)</f>
        <v>0</v>
      </c>
      <c r="BF345" s="140">
        <f>IF(N345="snížená",J345,0)</f>
        <v>0</v>
      </c>
      <c r="BG345" s="140">
        <f>IF(N345="zákl. přenesená",J345,0)</f>
        <v>0</v>
      </c>
      <c r="BH345" s="140">
        <f>IF(N345="sníž. přenesená",J345,0)</f>
        <v>0</v>
      </c>
      <c r="BI345" s="140">
        <f>IF(N345="nulová",J345,0)</f>
        <v>0</v>
      </c>
      <c r="BJ345" s="17" t="s">
        <v>81</v>
      </c>
      <c r="BK345" s="140">
        <f>ROUND(I345*H345,2)</f>
        <v>0</v>
      </c>
      <c r="BL345" s="17" t="s">
        <v>236</v>
      </c>
      <c r="BM345" s="139" t="s">
        <v>648</v>
      </c>
    </row>
    <row r="346" spans="2:65" s="1" customFormat="1" ht="19.5">
      <c r="B346" s="32"/>
      <c r="D346" s="141" t="s">
        <v>133</v>
      </c>
      <c r="F346" s="142" t="s">
        <v>649</v>
      </c>
      <c r="I346" s="143"/>
      <c r="L346" s="32"/>
      <c r="M346" s="144"/>
      <c r="T346" s="52"/>
      <c r="AT346" s="17" t="s">
        <v>133</v>
      </c>
      <c r="AU346" s="17" t="s">
        <v>83</v>
      </c>
    </row>
    <row r="347" spans="2:65" s="1" customFormat="1" ht="156">
      <c r="B347" s="32"/>
      <c r="D347" s="141" t="s">
        <v>135</v>
      </c>
      <c r="F347" s="145" t="s">
        <v>650</v>
      </c>
      <c r="I347" s="143"/>
      <c r="L347" s="32"/>
      <c r="M347" s="144"/>
      <c r="T347" s="52"/>
      <c r="AT347" s="17" t="s">
        <v>135</v>
      </c>
      <c r="AU347" s="17" t="s">
        <v>83</v>
      </c>
    </row>
    <row r="348" spans="2:65" s="12" customFormat="1">
      <c r="B348" s="146"/>
      <c r="D348" s="141" t="s">
        <v>137</v>
      </c>
      <c r="E348" s="147" t="s">
        <v>3</v>
      </c>
      <c r="F348" s="148" t="s">
        <v>651</v>
      </c>
      <c r="H348" s="149">
        <v>2.5950000000000002</v>
      </c>
      <c r="I348" s="150"/>
      <c r="L348" s="146"/>
      <c r="M348" s="151"/>
      <c r="T348" s="152"/>
      <c r="AT348" s="147" t="s">
        <v>137</v>
      </c>
      <c r="AU348" s="147" t="s">
        <v>83</v>
      </c>
      <c r="AV348" s="12" t="s">
        <v>83</v>
      </c>
      <c r="AW348" s="12" t="s">
        <v>34</v>
      </c>
      <c r="AX348" s="12" t="s">
        <v>81</v>
      </c>
      <c r="AY348" s="147" t="s">
        <v>124</v>
      </c>
    </row>
    <row r="349" spans="2:65" s="1" customFormat="1" ht="14.45" customHeight="1">
      <c r="B349" s="127"/>
      <c r="C349" s="128" t="s">
        <v>652</v>
      </c>
      <c r="D349" s="128" t="s">
        <v>127</v>
      </c>
      <c r="E349" s="129" t="s">
        <v>653</v>
      </c>
      <c r="F349" s="130" t="s">
        <v>654</v>
      </c>
      <c r="G349" s="131" t="s">
        <v>655</v>
      </c>
      <c r="H349" s="132">
        <v>250</v>
      </c>
      <c r="I349" s="133"/>
      <c r="J349" s="134">
        <f>ROUND(I349*H349,2)</f>
        <v>0</v>
      </c>
      <c r="K349" s="130" t="s">
        <v>131</v>
      </c>
      <c r="L349" s="32"/>
      <c r="M349" s="135" t="s">
        <v>3</v>
      </c>
      <c r="N349" s="136" t="s">
        <v>46</v>
      </c>
      <c r="P349" s="137">
        <f>O349*H349</f>
        <v>0</v>
      </c>
      <c r="Q349" s="137">
        <v>0</v>
      </c>
      <c r="R349" s="137">
        <f>Q349*H349</f>
        <v>0</v>
      </c>
      <c r="S349" s="137">
        <v>0</v>
      </c>
      <c r="T349" s="138">
        <f>S349*H349</f>
        <v>0</v>
      </c>
      <c r="AR349" s="139" t="s">
        <v>236</v>
      </c>
      <c r="AT349" s="139" t="s">
        <v>127</v>
      </c>
      <c r="AU349" s="139" t="s">
        <v>83</v>
      </c>
      <c r="AY349" s="17" t="s">
        <v>124</v>
      </c>
      <c r="BE349" s="140">
        <f>IF(N349="základní",J349,0)</f>
        <v>0</v>
      </c>
      <c r="BF349" s="140">
        <f>IF(N349="snížená",J349,0)</f>
        <v>0</v>
      </c>
      <c r="BG349" s="140">
        <f>IF(N349="zákl. přenesená",J349,0)</f>
        <v>0</v>
      </c>
      <c r="BH349" s="140">
        <f>IF(N349="sníž. přenesená",J349,0)</f>
        <v>0</v>
      </c>
      <c r="BI349" s="140">
        <f>IF(N349="nulová",J349,0)</f>
        <v>0</v>
      </c>
      <c r="BJ349" s="17" t="s">
        <v>81</v>
      </c>
      <c r="BK349" s="140">
        <f>ROUND(I349*H349,2)</f>
        <v>0</v>
      </c>
      <c r="BL349" s="17" t="s">
        <v>236</v>
      </c>
      <c r="BM349" s="139" t="s">
        <v>656</v>
      </c>
    </row>
    <row r="350" spans="2:65" s="1" customFormat="1">
      <c r="B350" s="32"/>
      <c r="D350" s="141" t="s">
        <v>133</v>
      </c>
      <c r="F350" s="142" t="s">
        <v>657</v>
      </c>
      <c r="I350" s="143"/>
      <c r="L350" s="32"/>
      <c r="M350" s="144"/>
      <c r="T350" s="52"/>
      <c r="AT350" s="17" t="s">
        <v>133</v>
      </c>
      <c r="AU350" s="17" t="s">
        <v>83</v>
      </c>
    </row>
    <row r="351" spans="2:65" s="1" customFormat="1" ht="156">
      <c r="B351" s="32"/>
      <c r="D351" s="141" t="s">
        <v>135</v>
      </c>
      <c r="F351" s="145" t="s">
        <v>650</v>
      </c>
      <c r="I351" s="143"/>
      <c r="L351" s="32"/>
      <c r="M351" s="144"/>
      <c r="T351" s="52"/>
      <c r="AT351" s="17" t="s">
        <v>135</v>
      </c>
      <c r="AU351" s="17" t="s">
        <v>83</v>
      </c>
    </row>
    <row r="352" spans="2:65" s="1" customFormat="1" ht="14.45" customHeight="1">
      <c r="B352" s="127"/>
      <c r="C352" s="176" t="s">
        <v>658</v>
      </c>
      <c r="D352" s="176" t="s">
        <v>659</v>
      </c>
      <c r="E352" s="177" t="s">
        <v>660</v>
      </c>
      <c r="F352" s="178" t="s">
        <v>661</v>
      </c>
      <c r="G352" s="179" t="s">
        <v>655</v>
      </c>
      <c r="H352" s="180">
        <v>250</v>
      </c>
      <c r="I352" s="181"/>
      <c r="J352" s="182">
        <f>ROUND(I352*H352,2)</f>
        <v>0</v>
      </c>
      <c r="K352" s="178" t="s">
        <v>3</v>
      </c>
      <c r="L352" s="183"/>
      <c r="M352" s="184" t="s">
        <v>3</v>
      </c>
      <c r="N352" s="185" t="s">
        <v>46</v>
      </c>
      <c r="P352" s="137">
        <f>O352*H352</f>
        <v>0</v>
      </c>
      <c r="Q352" s="137">
        <v>1E-3</v>
      </c>
      <c r="R352" s="137">
        <f>Q352*H352</f>
        <v>0.25</v>
      </c>
      <c r="S352" s="137">
        <v>0</v>
      </c>
      <c r="T352" s="138">
        <f>S352*H352</f>
        <v>0</v>
      </c>
      <c r="AR352" s="139" t="s">
        <v>515</v>
      </c>
      <c r="AT352" s="139" t="s">
        <v>659</v>
      </c>
      <c r="AU352" s="139" t="s">
        <v>83</v>
      </c>
      <c r="AY352" s="17" t="s">
        <v>124</v>
      </c>
      <c r="BE352" s="140">
        <f>IF(N352="základní",J352,0)</f>
        <v>0</v>
      </c>
      <c r="BF352" s="140">
        <f>IF(N352="snížená",J352,0)</f>
        <v>0</v>
      </c>
      <c r="BG352" s="140">
        <f>IF(N352="zákl. přenesená",J352,0)</f>
        <v>0</v>
      </c>
      <c r="BH352" s="140">
        <f>IF(N352="sníž. přenesená",J352,0)</f>
        <v>0</v>
      </c>
      <c r="BI352" s="140">
        <f>IF(N352="nulová",J352,0)</f>
        <v>0</v>
      </c>
      <c r="BJ352" s="17" t="s">
        <v>81</v>
      </c>
      <c r="BK352" s="140">
        <f>ROUND(I352*H352,2)</f>
        <v>0</v>
      </c>
      <c r="BL352" s="17" t="s">
        <v>236</v>
      </c>
      <c r="BM352" s="139" t="s">
        <v>662</v>
      </c>
    </row>
    <row r="353" spans="2:65" s="1" customFormat="1">
      <c r="B353" s="32"/>
      <c r="D353" s="141" t="s">
        <v>133</v>
      </c>
      <c r="F353" s="142" t="s">
        <v>661</v>
      </c>
      <c r="I353" s="143"/>
      <c r="L353" s="32"/>
      <c r="M353" s="144"/>
      <c r="T353" s="52"/>
      <c r="AT353" s="17" t="s">
        <v>133</v>
      </c>
      <c r="AU353" s="17" t="s">
        <v>83</v>
      </c>
    </row>
    <row r="354" spans="2:65" s="1" customFormat="1" ht="14.45" customHeight="1">
      <c r="B354" s="127"/>
      <c r="C354" s="128" t="s">
        <v>663</v>
      </c>
      <c r="D354" s="128" t="s">
        <v>127</v>
      </c>
      <c r="E354" s="129" t="s">
        <v>664</v>
      </c>
      <c r="F354" s="130" t="s">
        <v>665</v>
      </c>
      <c r="G354" s="131" t="s">
        <v>185</v>
      </c>
      <c r="H354" s="132">
        <v>2</v>
      </c>
      <c r="I354" s="133"/>
      <c r="J354" s="134">
        <f>ROUND(I354*H354,2)</f>
        <v>0</v>
      </c>
      <c r="K354" s="130" t="s">
        <v>131</v>
      </c>
      <c r="L354" s="32"/>
      <c r="M354" s="135" t="s">
        <v>3</v>
      </c>
      <c r="N354" s="136" t="s">
        <v>46</v>
      </c>
      <c r="P354" s="137">
        <f>O354*H354</f>
        <v>0</v>
      </c>
      <c r="Q354" s="137">
        <v>0</v>
      </c>
      <c r="R354" s="137">
        <f>Q354*H354</f>
        <v>0</v>
      </c>
      <c r="S354" s="137">
        <v>2.4750000000000001E-2</v>
      </c>
      <c r="T354" s="138">
        <f>S354*H354</f>
        <v>4.9500000000000002E-2</v>
      </c>
      <c r="AR354" s="139" t="s">
        <v>236</v>
      </c>
      <c r="AT354" s="139" t="s">
        <v>127</v>
      </c>
      <c r="AU354" s="139" t="s">
        <v>83</v>
      </c>
      <c r="AY354" s="17" t="s">
        <v>124</v>
      </c>
      <c r="BE354" s="140">
        <f>IF(N354="základní",J354,0)</f>
        <v>0</v>
      </c>
      <c r="BF354" s="140">
        <f>IF(N354="snížená",J354,0)</f>
        <v>0</v>
      </c>
      <c r="BG354" s="140">
        <f>IF(N354="zákl. přenesená",J354,0)</f>
        <v>0</v>
      </c>
      <c r="BH354" s="140">
        <f>IF(N354="sníž. přenesená",J354,0)</f>
        <v>0</v>
      </c>
      <c r="BI354" s="140">
        <f>IF(N354="nulová",J354,0)</f>
        <v>0</v>
      </c>
      <c r="BJ354" s="17" t="s">
        <v>81</v>
      </c>
      <c r="BK354" s="140">
        <f>ROUND(I354*H354,2)</f>
        <v>0</v>
      </c>
      <c r="BL354" s="17" t="s">
        <v>236</v>
      </c>
      <c r="BM354" s="139" t="s">
        <v>666</v>
      </c>
    </row>
    <row r="355" spans="2:65" s="1" customFormat="1" ht="19.5">
      <c r="B355" s="32"/>
      <c r="D355" s="141" t="s">
        <v>133</v>
      </c>
      <c r="F355" s="142" t="s">
        <v>667</v>
      </c>
      <c r="I355" s="143"/>
      <c r="L355" s="32"/>
      <c r="M355" s="144"/>
      <c r="T355" s="52"/>
      <c r="AT355" s="17" t="s">
        <v>133</v>
      </c>
      <c r="AU355" s="17" t="s">
        <v>83</v>
      </c>
    </row>
    <row r="356" spans="2:65" s="1" customFormat="1" ht="39">
      <c r="B356" s="32"/>
      <c r="D356" s="141" t="s">
        <v>135</v>
      </c>
      <c r="F356" s="145" t="s">
        <v>668</v>
      </c>
      <c r="I356" s="143"/>
      <c r="L356" s="32"/>
      <c r="M356" s="144"/>
      <c r="T356" s="52"/>
      <c r="AT356" s="17" t="s">
        <v>135</v>
      </c>
      <c r="AU356" s="17" t="s">
        <v>83</v>
      </c>
    </row>
    <row r="357" spans="2:65" s="1" customFormat="1" ht="14.45" customHeight="1">
      <c r="B357" s="127"/>
      <c r="C357" s="128" t="s">
        <v>669</v>
      </c>
      <c r="D357" s="128" t="s">
        <v>127</v>
      </c>
      <c r="E357" s="129" t="s">
        <v>670</v>
      </c>
      <c r="F357" s="130" t="s">
        <v>671</v>
      </c>
      <c r="G357" s="131" t="s">
        <v>185</v>
      </c>
      <c r="H357" s="132">
        <v>49.5</v>
      </c>
      <c r="I357" s="133"/>
      <c r="J357" s="134">
        <f>ROUND(I357*H357,2)</f>
        <v>0</v>
      </c>
      <c r="K357" s="130" t="s">
        <v>131</v>
      </c>
      <c r="L357" s="32"/>
      <c r="M357" s="135" t="s">
        <v>3</v>
      </c>
      <c r="N357" s="136" t="s">
        <v>46</v>
      </c>
      <c r="P357" s="137">
        <f>O357*H357</f>
        <v>0</v>
      </c>
      <c r="Q357" s="137">
        <v>0</v>
      </c>
      <c r="R357" s="137">
        <f>Q357*H357</f>
        <v>0</v>
      </c>
      <c r="S357" s="137">
        <v>0</v>
      </c>
      <c r="T357" s="138">
        <f>S357*H357</f>
        <v>0</v>
      </c>
      <c r="AR357" s="139" t="s">
        <v>236</v>
      </c>
      <c r="AT357" s="139" t="s">
        <v>127</v>
      </c>
      <c r="AU357" s="139" t="s">
        <v>83</v>
      </c>
      <c r="AY357" s="17" t="s">
        <v>124</v>
      </c>
      <c r="BE357" s="140">
        <f>IF(N357="základní",J357,0)</f>
        <v>0</v>
      </c>
      <c r="BF357" s="140">
        <f>IF(N357="snížená",J357,0)</f>
        <v>0</v>
      </c>
      <c r="BG357" s="140">
        <f>IF(N357="zákl. přenesená",J357,0)</f>
        <v>0</v>
      </c>
      <c r="BH357" s="140">
        <f>IF(N357="sníž. přenesená",J357,0)</f>
        <v>0</v>
      </c>
      <c r="BI357" s="140">
        <f>IF(N357="nulová",J357,0)</f>
        <v>0</v>
      </c>
      <c r="BJ357" s="17" t="s">
        <v>81</v>
      </c>
      <c r="BK357" s="140">
        <f>ROUND(I357*H357,2)</f>
        <v>0</v>
      </c>
      <c r="BL357" s="17" t="s">
        <v>236</v>
      </c>
      <c r="BM357" s="139" t="s">
        <v>672</v>
      </c>
    </row>
    <row r="358" spans="2:65" s="1" customFormat="1" ht="19.5">
      <c r="B358" s="32"/>
      <c r="D358" s="141" t="s">
        <v>133</v>
      </c>
      <c r="F358" s="142" t="s">
        <v>673</v>
      </c>
      <c r="I358" s="143"/>
      <c r="L358" s="32"/>
      <c r="M358" s="144"/>
      <c r="T358" s="52"/>
      <c r="AT358" s="17" t="s">
        <v>133</v>
      </c>
      <c r="AU358" s="17" t="s">
        <v>83</v>
      </c>
    </row>
    <row r="359" spans="2:65" s="1" customFormat="1" ht="78">
      <c r="B359" s="32"/>
      <c r="D359" s="141" t="s">
        <v>135</v>
      </c>
      <c r="F359" s="145" t="s">
        <v>674</v>
      </c>
      <c r="I359" s="143"/>
      <c r="L359" s="32"/>
      <c r="M359" s="144"/>
      <c r="T359" s="52"/>
      <c r="AT359" s="17" t="s">
        <v>135</v>
      </c>
      <c r="AU359" s="17" t="s">
        <v>83</v>
      </c>
    </row>
    <row r="360" spans="2:65" s="13" customFormat="1">
      <c r="B360" s="153"/>
      <c r="D360" s="141" t="s">
        <v>137</v>
      </c>
      <c r="E360" s="154" t="s">
        <v>3</v>
      </c>
      <c r="F360" s="155" t="s">
        <v>675</v>
      </c>
      <c r="H360" s="154" t="s">
        <v>3</v>
      </c>
      <c r="I360" s="156"/>
      <c r="L360" s="153"/>
      <c r="M360" s="157"/>
      <c r="T360" s="158"/>
      <c r="AT360" s="154" t="s">
        <v>137</v>
      </c>
      <c r="AU360" s="154" t="s">
        <v>83</v>
      </c>
      <c r="AV360" s="13" t="s">
        <v>81</v>
      </c>
      <c r="AW360" s="13" t="s">
        <v>34</v>
      </c>
      <c r="AX360" s="13" t="s">
        <v>74</v>
      </c>
      <c r="AY360" s="154" t="s">
        <v>124</v>
      </c>
    </row>
    <row r="361" spans="2:65" s="12" customFormat="1">
      <c r="B361" s="146"/>
      <c r="D361" s="141" t="s">
        <v>137</v>
      </c>
      <c r="E361" s="147" t="s">
        <v>3</v>
      </c>
      <c r="F361" s="148" t="s">
        <v>676</v>
      </c>
      <c r="H361" s="149">
        <v>49.5</v>
      </c>
      <c r="I361" s="150"/>
      <c r="L361" s="146"/>
      <c r="M361" s="151"/>
      <c r="T361" s="152"/>
      <c r="AT361" s="147" t="s">
        <v>137</v>
      </c>
      <c r="AU361" s="147" t="s">
        <v>83</v>
      </c>
      <c r="AV361" s="12" t="s">
        <v>83</v>
      </c>
      <c r="AW361" s="12" t="s">
        <v>34</v>
      </c>
      <c r="AX361" s="12" t="s">
        <v>81</v>
      </c>
      <c r="AY361" s="147" t="s">
        <v>124</v>
      </c>
    </row>
    <row r="362" spans="2:65" s="1" customFormat="1" ht="14.45" customHeight="1">
      <c r="B362" s="127"/>
      <c r="C362" s="176" t="s">
        <v>677</v>
      </c>
      <c r="D362" s="176" t="s">
        <v>659</v>
      </c>
      <c r="E362" s="177" t="s">
        <v>678</v>
      </c>
      <c r="F362" s="178" t="s">
        <v>679</v>
      </c>
      <c r="G362" s="179" t="s">
        <v>130</v>
      </c>
      <c r="H362" s="180">
        <v>0.54500000000000004</v>
      </c>
      <c r="I362" s="181"/>
      <c r="J362" s="182">
        <f>ROUND(I362*H362,2)</f>
        <v>0</v>
      </c>
      <c r="K362" s="178" t="s">
        <v>131</v>
      </c>
      <c r="L362" s="183"/>
      <c r="M362" s="184" t="s">
        <v>3</v>
      </c>
      <c r="N362" s="185" t="s">
        <v>46</v>
      </c>
      <c r="P362" s="137">
        <f>O362*H362</f>
        <v>0</v>
      </c>
      <c r="Q362" s="137">
        <v>0.55000000000000004</v>
      </c>
      <c r="R362" s="137">
        <f>Q362*H362</f>
        <v>0.29975000000000007</v>
      </c>
      <c r="S362" s="137">
        <v>0</v>
      </c>
      <c r="T362" s="138">
        <f>S362*H362</f>
        <v>0</v>
      </c>
      <c r="AR362" s="139" t="s">
        <v>515</v>
      </c>
      <c r="AT362" s="139" t="s">
        <v>659</v>
      </c>
      <c r="AU362" s="139" t="s">
        <v>83</v>
      </c>
      <c r="AY362" s="17" t="s">
        <v>124</v>
      </c>
      <c r="BE362" s="140">
        <f>IF(N362="základní",J362,0)</f>
        <v>0</v>
      </c>
      <c r="BF362" s="140">
        <f>IF(N362="snížená",J362,0)</f>
        <v>0</v>
      </c>
      <c r="BG362" s="140">
        <f>IF(N362="zákl. přenesená",J362,0)</f>
        <v>0</v>
      </c>
      <c r="BH362" s="140">
        <f>IF(N362="sníž. přenesená",J362,0)</f>
        <v>0</v>
      </c>
      <c r="BI362" s="140">
        <f>IF(N362="nulová",J362,0)</f>
        <v>0</v>
      </c>
      <c r="BJ362" s="17" t="s">
        <v>81</v>
      </c>
      <c r="BK362" s="140">
        <f>ROUND(I362*H362,2)</f>
        <v>0</v>
      </c>
      <c r="BL362" s="17" t="s">
        <v>236</v>
      </c>
      <c r="BM362" s="139" t="s">
        <v>680</v>
      </c>
    </row>
    <row r="363" spans="2:65" s="1" customFormat="1">
      <c r="B363" s="32"/>
      <c r="D363" s="141" t="s">
        <v>133</v>
      </c>
      <c r="F363" s="142" t="s">
        <v>679</v>
      </c>
      <c r="I363" s="143"/>
      <c r="L363" s="32"/>
      <c r="M363" s="144"/>
      <c r="T363" s="52"/>
      <c r="AT363" s="17" t="s">
        <v>133</v>
      </c>
      <c r="AU363" s="17" t="s">
        <v>83</v>
      </c>
    </row>
    <row r="364" spans="2:65" s="12" customFormat="1">
      <c r="B364" s="146"/>
      <c r="D364" s="141" t="s">
        <v>137</v>
      </c>
      <c r="E364" s="147" t="s">
        <v>3</v>
      </c>
      <c r="F364" s="148" t="s">
        <v>681</v>
      </c>
      <c r="H364" s="149">
        <v>0.495</v>
      </c>
      <c r="I364" s="150"/>
      <c r="L364" s="146"/>
      <c r="M364" s="151"/>
      <c r="T364" s="152"/>
      <c r="AT364" s="147" t="s">
        <v>137</v>
      </c>
      <c r="AU364" s="147" t="s">
        <v>83</v>
      </c>
      <c r="AV364" s="12" t="s">
        <v>83</v>
      </c>
      <c r="AW364" s="12" t="s">
        <v>34</v>
      </c>
      <c r="AX364" s="12" t="s">
        <v>81</v>
      </c>
      <c r="AY364" s="147" t="s">
        <v>124</v>
      </c>
    </row>
    <row r="365" spans="2:65" s="12" customFormat="1">
      <c r="B365" s="146"/>
      <c r="D365" s="141" t="s">
        <v>137</v>
      </c>
      <c r="F365" s="148" t="s">
        <v>682</v>
      </c>
      <c r="H365" s="149">
        <v>0.54500000000000004</v>
      </c>
      <c r="I365" s="150"/>
      <c r="L365" s="146"/>
      <c r="M365" s="151"/>
      <c r="T365" s="152"/>
      <c r="AT365" s="147" t="s">
        <v>137</v>
      </c>
      <c r="AU365" s="147" t="s">
        <v>83</v>
      </c>
      <c r="AV365" s="12" t="s">
        <v>83</v>
      </c>
      <c r="AW365" s="12" t="s">
        <v>4</v>
      </c>
      <c r="AX365" s="12" t="s">
        <v>81</v>
      </c>
      <c r="AY365" s="147" t="s">
        <v>124</v>
      </c>
    </row>
    <row r="366" spans="2:65" s="1" customFormat="1" ht="14.45" customHeight="1">
      <c r="B366" s="127"/>
      <c r="C366" s="128" t="s">
        <v>683</v>
      </c>
      <c r="D366" s="128" t="s">
        <v>127</v>
      </c>
      <c r="E366" s="129" t="s">
        <v>684</v>
      </c>
      <c r="F366" s="130" t="s">
        <v>685</v>
      </c>
      <c r="G366" s="131" t="s">
        <v>185</v>
      </c>
      <c r="H366" s="132">
        <v>131.25</v>
      </c>
      <c r="I366" s="133"/>
      <c r="J366" s="134">
        <f>ROUND(I366*H366,2)</f>
        <v>0</v>
      </c>
      <c r="K366" s="130" t="s">
        <v>131</v>
      </c>
      <c r="L366" s="32"/>
      <c r="M366" s="135" t="s">
        <v>3</v>
      </c>
      <c r="N366" s="136" t="s">
        <v>46</v>
      </c>
      <c r="P366" s="137">
        <f>O366*H366</f>
        <v>0</v>
      </c>
      <c r="Q366" s="137">
        <v>0</v>
      </c>
      <c r="R366" s="137">
        <f>Q366*H366</f>
        <v>0</v>
      </c>
      <c r="S366" s="137">
        <v>0</v>
      </c>
      <c r="T366" s="138">
        <f>S366*H366</f>
        <v>0</v>
      </c>
      <c r="AR366" s="139" t="s">
        <v>236</v>
      </c>
      <c r="AT366" s="139" t="s">
        <v>127</v>
      </c>
      <c r="AU366" s="139" t="s">
        <v>83</v>
      </c>
      <c r="AY366" s="17" t="s">
        <v>124</v>
      </c>
      <c r="BE366" s="140">
        <f>IF(N366="základní",J366,0)</f>
        <v>0</v>
      </c>
      <c r="BF366" s="140">
        <f>IF(N366="snížená",J366,0)</f>
        <v>0</v>
      </c>
      <c r="BG366" s="140">
        <f>IF(N366="zákl. přenesená",J366,0)</f>
        <v>0</v>
      </c>
      <c r="BH366" s="140">
        <f>IF(N366="sníž. přenesená",J366,0)</f>
        <v>0</v>
      </c>
      <c r="BI366" s="140">
        <f>IF(N366="nulová",J366,0)</f>
        <v>0</v>
      </c>
      <c r="BJ366" s="17" t="s">
        <v>81</v>
      </c>
      <c r="BK366" s="140">
        <f>ROUND(I366*H366,2)</f>
        <v>0</v>
      </c>
      <c r="BL366" s="17" t="s">
        <v>236</v>
      </c>
      <c r="BM366" s="139" t="s">
        <v>686</v>
      </c>
    </row>
    <row r="367" spans="2:65" s="1" customFormat="1" ht="19.5">
      <c r="B367" s="32"/>
      <c r="D367" s="141" t="s">
        <v>133</v>
      </c>
      <c r="F367" s="142" t="s">
        <v>687</v>
      </c>
      <c r="I367" s="143"/>
      <c r="L367" s="32"/>
      <c r="M367" s="144"/>
      <c r="T367" s="52"/>
      <c r="AT367" s="17" t="s">
        <v>133</v>
      </c>
      <c r="AU367" s="17" t="s">
        <v>83</v>
      </c>
    </row>
    <row r="368" spans="2:65" s="1" customFormat="1" ht="78">
      <c r="B368" s="32"/>
      <c r="D368" s="141" t="s">
        <v>135</v>
      </c>
      <c r="F368" s="145" t="s">
        <v>674</v>
      </c>
      <c r="I368" s="143"/>
      <c r="L368" s="32"/>
      <c r="M368" s="144"/>
      <c r="T368" s="52"/>
      <c r="AT368" s="17" t="s">
        <v>135</v>
      </c>
      <c r="AU368" s="17" t="s">
        <v>83</v>
      </c>
    </row>
    <row r="369" spans="2:65" s="13" customFormat="1">
      <c r="B369" s="153"/>
      <c r="D369" s="141" t="s">
        <v>137</v>
      </c>
      <c r="E369" s="154" t="s">
        <v>3</v>
      </c>
      <c r="F369" s="155" t="s">
        <v>688</v>
      </c>
      <c r="H369" s="154" t="s">
        <v>3</v>
      </c>
      <c r="I369" s="156"/>
      <c r="L369" s="153"/>
      <c r="M369" s="157"/>
      <c r="T369" s="158"/>
      <c r="AT369" s="154" t="s">
        <v>137</v>
      </c>
      <c r="AU369" s="154" t="s">
        <v>83</v>
      </c>
      <c r="AV369" s="13" t="s">
        <v>81</v>
      </c>
      <c r="AW369" s="13" t="s">
        <v>34</v>
      </c>
      <c r="AX369" s="13" t="s">
        <v>74</v>
      </c>
      <c r="AY369" s="154" t="s">
        <v>124</v>
      </c>
    </row>
    <row r="370" spans="2:65" s="12" customFormat="1">
      <c r="B370" s="146"/>
      <c r="D370" s="141" t="s">
        <v>137</v>
      </c>
      <c r="E370" s="147" t="s">
        <v>3</v>
      </c>
      <c r="F370" s="148" t="s">
        <v>689</v>
      </c>
      <c r="H370" s="149">
        <v>131.25</v>
      </c>
      <c r="I370" s="150"/>
      <c r="L370" s="146"/>
      <c r="M370" s="151"/>
      <c r="T370" s="152"/>
      <c r="AT370" s="147" t="s">
        <v>137</v>
      </c>
      <c r="AU370" s="147" t="s">
        <v>83</v>
      </c>
      <c r="AV370" s="12" t="s">
        <v>83</v>
      </c>
      <c r="AW370" s="12" t="s">
        <v>34</v>
      </c>
      <c r="AX370" s="12" t="s">
        <v>81</v>
      </c>
      <c r="AY370" s="147" t="s">
        <v>124</v>
      </c>
    </row>
    <row r="371" spans="2:65" s="1" customFormat="1" ht="14.45" customHeight="1">
      <c r="B371" s="127"/>
      <c r="C371" s="176" t="s">
        <v>690</v>
      </c>
      <c r="D371" s="176" t="s">
        <v>659</v>
      </c>
      <c r="E371" s="177" t="s">
        <v>691</v>
      </c>
      <c r="F371" s="178" t="s">
        <v>692</v>
      </c>
      <c r="G371" s="179" t="s">
        <v>130</v>
      </c>
      <c r="H371" s="180">
        <v>2.31</v>
      </c>
      <c r="I371" s="181"/>
      <c r="J371" s="182">
        <f>ROUND(I371*H371,2)</f>
        <v>0</v>
      </c>
      <c r="K371" s="178" t="s">
        <v>131</v>
      </c>
      <c r="L371" s="183"/>
      <c r="M371" s="184" t="s">
        <v>3</v>
      </c>
      <c r="N371" s="185" t="s">
        <v>46</v>
      </c>
      <c r="P371" s="137">
        <f>O371*H371</f>
        <v>0</v>
      </c>
      <c r="Q371" s="137">
        <v>0.55000000000000004</v>
      </c>
      <c r="R371" s="137">
        <f>Q371*H371</f>
        <v>1.2705000000000002</v>
      </c>
      <c r="S371" s="137">
        <v>0</v>
      </c>
      <c r="T371" s="138">
        <f>S371*H371</f>
        <v>0</v>
      </c>
      <c r="AR371" s="139" t="s">
        <v>515</v>
      </c>
      <c r="AT371" s="139" t="s">
        <v>659</v>
      </c>
      <c r="AU371" s="139" t="s">
        <v>83</v>
      </c>
      <c r="AY371" s="17" t="s">
        <v>124</v>
      </c>
      <c r="BE371" s="140">
        <f>IF(N371="základní",J371,0)</f>
        <v>0</v>
      </c>
      <c r="BF371" s="140">
        <f>IF(N371="snížená",J371,0)</f>
        <v>0</v>
      </c>
      <c r="BG371" s="140">
        <f>IF(N371="zákl. přenesená",J371,0)</f>
        <v>0</v>
      </c>
      <c r="BH371" s="140">
        <f>IF(N371="sníž. přenesená",J371,0)</f>
        <v>0</v>
      </c>
      <c r="BI371" s="140">
        <f>IF(N371="nulová",J371,0)</f>
        <v>0</v>
      </c>
      <c r="BJ371" s="17" t="s">
        <v>81</v>
      </c>
      <c r="BK371" s="140">
        <f>ROUND(I371*H371,2)</f>
        <v>0</v>
      </c>
      <c r="BL371" s="17" t="s">
        <v>236</v>
      </c>
      <c r="BM371" s="139" t="s">
        <v>693</v>
      </c>
    </row>
    <row r="372" spans="2:65" s="1" customFormat="1">
      <c r="B372" s="32"/>
      <c r="D372" s="141" t="s">
        <v>133</v>
      </c>
      <c r="F372" s="142" t="s">
        <v>692</v>
      </c>
      <c r="I372" s="143"/>
      <c r="L372" s="32"/>
      <c r="M372" s="144"/>
      <c r="T372" s="52"/>
      <c r="AT372" s="17" t="s">
        <v>133</v>
      </c>
      <c r="AU372" s="17" t="s">
        <v>83</v>
      </c>
    </row>
    <row r="373" spans="2:65" s="12" customFormat="1">
      <c r="B373" s="146"/>
      <c r="D373" s="141" t="s">
        <v>137</v>
      </c>
      <c r="E373" s="147" t="s">
        <v>3</v>
      </c>
      <c r="F373" s="148" t="s">
        <v>694</v>
      </c>
      <c r="H373" s="149">
        <v>2.1</v>
      </c>
      <c r="I373" s="150"/>
      <c r="L373" s="146"/>
      <c r="M373" s="151"/>
      <c r="T373" s="152"/>
      <c r="AT373" s="147" t="s">
        <v>137</v>
      </c>
      <c r="AU373" s="147" t="s">
        <v>83</v>
      </c>
      <c r="AV373" s="12" t="s">
        <v>83</v>
      </c>
      <c r="AW373" s="12" t="s">
        <v>34</v>
      </c>
      <c r="AX373" s="12" t="s">
        <v>81</v>
      </c>
      <c r="AY373" s="147" t="s">
        <v>124</v>
      </c>
    </row>
    <row r="374" spans="2:65" s="12" customFormat="1">
      <c r="B374" s="146"/>
      <c r="D374" s="141" t="s">
        <v>137</v>
      </c>
      <c r="F374" s="148" t="s">
        <v>695</v>
      </c>
      <c r="H374" s="149">
        <v>2.31</v>
      </c>
      <c r="I374" s="150"/>
      <c r="L374" s="146"/>
      <c r="M374" s="151"/>
      <c r="T374" s="152"/>
      <c r="AT374" s="147" t="s">
        <v>137</v>
      </c>
      <c r="AU374" s="147" t="s">
        <v>83</v>
      </c>
      <c r="AV374" s="12" t="s">
        <v>83</v>
      </c>
      <c r="AW374" s="12" t="s">
        <v>4</v>
      </c>
      <c r="AX374" s="12" t="s">
        <v>81</v>
      </c>
      <c r="AY374" s="147" t="s">
        <v>124</v>
      </c>
    </row>
    <row r="375" spans="2:65" s="1" customFormat="1" ht="14.45" customHeight="1">
      <c r="B375" s="127"/>
      <c r="C375" s="128" t="s">
        <v>696</v>
      </c>
      <c r="D375" s="128" t="s">
        <v>127</v>
      </c>
      <c r="E375" s="129" t="s">
        <v>697</v>
      </c>
      <c r="F375" s="130" t="s">
        <v>698</v>
      </c>
      <c r="G375" s="131" t="s">
        <v>185</v>
      </c>
      <c r="H375" s="132">
        <v>2</v>
      </c>
      <c r="I375" s="133"/>
      <c r="J375" s="134">
        <f>ROUND(I375*H375,2)</f>
        <v>0</v>
      </c>
      <c r="K375" s="130" t="s">
        <v>131</v>
      </c>
      <c r="L375" s="32"/>
      <c r="M375" s="135" t="s">
        <v>3</v>
      </c>
      <c r="N375" s="136" t="s">
        <v>46</v>
      </c>
      <c r="P375" s="137">
        <f>O375*H375</f>
        <v>0</v>
      </c>
      <c r="Q375" s="137">
        <v>2.733E-2</v>
      </c>
      <c r="R375" s="137">
        <f>Q375*H375</f>
        <v>5.466E-2</v>
      </c>
      <c r="S375" s="137">
        <v>0</v>
      </c>
      <c r="T375" s="138">
        <f>S375*H375</f>
        <v>0</v>
      </c>
      <c r="AR375" s="139" t="s">
        <v>236</v>
      </c>
      <c r="AT375" s="139" t="s">
        <v>127</v>
      </c>
      <c r="AU375" s="139" t="s">
        <v>83</v>
      </c>
      <c r="AY375" s="17" t="s">
        <v>124</v>
      </c>
      <c r="BE375" s="140">
        <f>IF(N375="základní",J375,0)</f>
        <v>0</v>
      </c>
      <c r="BF375" s="140">
        <f>IF(N375="snížená",J375,0)</f>
        <v>0</v>
      </c>
      <c r="BG375" s="140">
        <f>IF(N375="zákl. přenesená",J375,0)</f>
        <v>0</v>
      </c>
      <c r="BH375" s="140">
        <f>IF(N375="sníž. přenesená",J375,0)</f>
        <v>0</v>
      </c>
      <c r="BI375" s="140">
        <f>IF(N375="nulová",J375,0)</f>
        <v>0</v>
      </c>
      <c r="BJ375" s="17" t="s">
        <v>81</v>
      </c>
      <c r="BK375" s="140">
        <f>ROUND(I375*H375,2)</f>
        <v>0</v>
      </c>
      <c r="BL375" s="17" t="s">
        <v>236</v>
      </c>
      <c r="BM375" s="139" t="s">
        <v>699</v>
      </c>
    </row>
    <row r="376" spans="2:65" s="1" customFormat="1">
      <c r="B376" s="32"/>
      <c r="D376" s="141" t="s">
        <v>133</v>
      </c>
      <c r="F376" s="142" t="s">
        <v>700</v>
      </c>
      <c r="I376" s="143"/>
      <c r="L376" s="32"/>
      <c r="M376" s="144"/>
      <c r="T376" s="52"/>
      <c r="AT376" s="17" t="s">
        <v>133</v>
      </c>
      <c r="AU376" s="17" t="s">
        <v>83</v>
      </c>
    </row>
    <row r="377" spans="2:65" s="1" customFormat="1" ht="39">
      <c r="B377" s="32"/>
      <c r="D377" s="141" t="s">
        <v>135</v>
      </c>
      <c r="F377" s="145" t="s">
        <v>701</v>
      </c>
      <c r="I377" s="143"/>
      <c r="L377" s="32"/>
      <c r="M377" s="144"/>
      <c r="T377" s="52"/>
      <c r="AT377" s="17" t="s">
        <v>135</v>
      </c>
      <c r="AU377" s="17" t="s">
        <v>83</v>
      </c>
    </row>
    <row r="378" spans="2:65" s="1" customFormat="1" ht="14.45" customHeight="1">
      <c r="B378" s="127"/>
      <c r="C378" s="128" t="s">
        <v>702</v>
      </c>
      <c r="D378" s="128" t="s">
        <v>127</v>
      </c>
      <c r="E378" s="129" t="s">
        <v>703</v>
      </c>
      <c r="F378" s="130" t="s">
        <v>704</v>
      </c>
      <c r="G378" s="131" t="s">
        <v>165</v>
      </c>
      <c r="H378" s="132">
        <v>109.8</v>
      </c>
      <c r="I378" s="133"/>
      <c r="J378" s="134">
        <f>ROUND(I378*H378,2)</f>
        <v>0</v>
      </c>
      <c r="K378" s="130" t="s">
        <v>131</v>
      </c>
      <c r="L378" s="32"/>
      <c r="M378" s="135" t="s">
        <v>3</v>
      </c>
      <c r="N378" s="136" t="s">
        <v>46</v>
      </c>
      <c r="P378" s="137">
        <f>O378*H378</f>
        <v>0</v>
      </c>
      <c r="Q378" s="137">
        <v>1.61E-2</v>
      </c>
      <c r="R378" s="137">
        <f>Q378*H378</f>
        <v>1.7677799999999999</v>
      </c>
      <c r="S378" s="137">
        <v>0</v>
      </c>
      <c r="T378" s="138">
        <f>S378*H378</f>
        <v>0</v>
      </c>
      <c r="AR378" s="139" t="s">
        <v>236</v>
      </c>
      <c r="AT378" s="139" t="s">
        <v>127</v>
      </c>
      <c r="AU378" s="139" t="s">
        <v>83</v>
      </c>
      <c r="AY378" s="17" t="s">
        <v>124</v>
      </c>
      <c r="BE378" s="140">
        <f>IF(N378="základní",J378,0)</f>
        <v>0</v>
      </c>
      <c r="BF378" s="140">
        <f>IF(N378="snížená",J378,0)</f>
        <v>0</v>
      </c>
      <c r="BG378" s="140">
        <f>IF(N378="zákl. přenesená",J378,0)</f>
        <v>0</v>
      </c>
      <c r="BH378" s="140">
        <f>IF(N378="sníž. přenesená",J378,0)</f>
        <v>0</v>
      </c>
      <c r="BI378" s="140">
        <f>IF(N378="nulová",J378,0)</f>
        <v>0</v>
      </c>
      <c r="BJ378" s="17" t="s">
        <v>81</v>
      </c>
      <c r="BK378" s="140">
        <f>ROUND(I378*H378,2)</f>
        <v>0</v>
      </c>
      <c r="BL378" s="17" t="s">
        <v>236</v>
      </c>
      <c r="BM378" s="139" t="s">
        <v>705</v>
      </c>
    </row>
    <row r="379" spans="2:65" s="1" customFormat="1" ht="19.5">
      <c r="B379" s="32"/>
      <c r="D379" s="141" t="s">
        <v>133</v>
      </c>
      <c r="F379" s="142" t="s">
        <v>706</v>
      </c>
      <c r="I379" s="143"/>
      <c r="L379" s="32"/>
      <c r="M379" s="144"/>
      <c r="T379" s="52"/>
      <c r="AT379" s="17" t="s">
        <v>133</v>
      </c>
      <c r="AU379" s="17" t="s">
        <v>83</v>
      </c>
    </row>
    <row r="380" spans="2:65" s="1" customFormat="1" ht="39">
      <c r="B380" s="32"/>
      <c r="D380" s="141" t="s">
        <v>135</v>
      </c>
      <c r="F380" s="145" t="s">
        <v>707</v>
      </c>
      <c r="I380" s="143"/>
      <c r="L380" s="32"/>
      <c r="M380" s="144"/>
      <c r="T380" s="52"/>
      <c r="AT380" s="17" t="s">
        <v>135</v>
      </c>
      <c r="AU380" s="17" t="s">
        <v>83</v>
      </c>
    </row>
    <row r="381" spans="2:65" s="1" customFormat="1" ht="14.45" customHeight="1">
      <c r="B381" s="127"/>
      <c r="C381" s="128" t="s">
        <v>708</v>
      </c>
      <c r="D381" s="128" t="s">
        <v>127</v>
      </c>
      <c r="E381" s="129" t="s">
        <v>709</v>
      </c>
      <c r="F381" s="130" t="s">
        <v>710</v>
      </c>
      <c r="G381" s="131" t="s">
        <v>165</v>
      </c>
      <c r="H381" s="132">
        <v>109.8</v>
      </c>
      <c r="I381" s="133"/>
      <c r="J381" s="134">
        <f>ROUND(I381*H381,2)</f>
        <v>0</v>
      </c>
      <c r="K381" s="130" t="s">
        <v>131</v>
      </c>
      <c r="L381" s="32"/>
      <c r="M381" s="135" t="s">
        <v>3</v>
      </c>
      <c r="N381" s="136" t="s">
        <v>46</v>
      </c>
      <c r="P381" s="137">
        <f>O381*H381</f>
        <v>0</v>
      </c>
      <c r="Q381" s="137">
        <v>0</v>
      </c>
      <c r="R381" s="137">
        <f>Q381*H381</f>
        <v>0</v>
      </c>
      <c r="S381" s="137">
        <v>0</v>
      </c>
      <c r="T381" s="138">
        <f>S381*H381</f>
        <v>0</v>
      </c>
      <c r="AR381" s="139" t="s">
        <v>236</v>
      </c>
      <c r="AT381" s="139" t="s">
        <v>127</v>
      </c>
      <c r="AU381" s="139" t="s">
        <v>83</v>
      </c>
      <c r="AY381" s="17" t="s">
        <v>124</v>
      </c>
      <c r="BE381" s="140">
        <f>IF(N381="základní",J381,0)</f>
        <v>0</v>
      </c>
      <c r="BF381" s="140">
        <f>IF(N381="snížená",J381,0)</f>
        <v>0</v>
      </c>
      <c r="BG381" s="140">
        <f>IF(N381="zákl. přenesená",J381,0)</f>
        <v>0</v>
      </c>
      <c r="BH381" s="140">
        <f>IF(N381="sníž. přenesená",J381,0)</f>
        <v>0</v>
      </c>
      <c r="BI381" s="140">
        <f>IF(N381="nulová",J381,0)</f>
        <v>0</v>
      </c>
      <c r="BJ381" s="17" t="s">
        <v>81</v>
      </c>
      <c r="BK381" s="140">
        <f>ROUND(I381*H381,2)</f>
        <v>0</v>
      </c>
      <c r="BL381" s="17" t="s">
        <v>236</v>
      </c>
      <c r="BM381" s="139" t="s">
        <v>711</v>
      </c>
    </row>
    <row r="382" spans="2:65" s="1" customFormat="1">
      <c r="B382" s="32"/>
      <c r="D382" s="141" t="s">
        <v>133</v>
      </c>
      <c r="F382" s="142" t="s">
        <v>712</v>
      </c>
      <c r="I382" s="143"/>
      <c r="L382" s="32"/>
      <c r="M382" s="144"/>
      <c r="T382" s="52"/>
      <c r="AT382" s="17" t="s">
        <v>133</v>
      </c>
      <c r="AU382" s="17" t="s">
        <v>83</v>
      </c>
    </row>
    <row r="383" spans="2:65" s="1" customFormat="1" ht="39">
      <c r="B383" s="32"/>
      <c r="D383" s="141" t="s">
        <v>135</v>
      </c>
      <c r="F383" s="145" t="s">
        <v>707</v>
      </c>
      <c r="I383" s="143"/>
      <c r="L383" s="32"/>
      <c r="M383" s="144"/>
      <c r="T383" s="52"/>
      <c r="AT383" s="17" t="s">
        <v>135</v>
      </c>
      <c r="AU383" s="17" t="s">
        <v>83</v>
      </c>
    </row>
    <row r="384" spans="2:65" s="12" customFormat="1">
      <c r="B384" s="146"/>
      <c r="D384" s="141" t="s">
        <v>137</v>
      </c>
      <c r="E384" s="147" t="s">
        <v>3</v>
      </c>
      <c r="F384" s="148" t="s">
        <v>713</v>
      </c>
      <c r="H384" s="149">
        <v>109.8</v>
      </c>
      <c r="I384" s="150"/>
      <c r="L384" s="146"/>
      <c r="M384" s="151"/>
      <c r="T384" s="152"/>
      <c r="AT384" s="147" t="s">
        <v>137</v>
      </c>
      <c r="AU384" s="147" t="s">
        <v>83</v>
      </c>
      <c r="AV384" s="12" t="s">
        <v>83</v>
      </c>
      <c r="AW384" s="12" t="s">
        <v>34</v>
      </c>
      <c r="AX384" s="12" t="s">
        <v>81</v>
      </c>
      <c r="AY384" s="147" t="s">
        <v>124</v>
      </c>
    </row>
    <row r="385" spans="2:65" s="1" customFormat="1" ht="14.45" customHeight="1">
      <c r="B385" s="127"/>
      <c r="C385" s="176" t="s">
        <v>714</v>
      </c>
      <c r="D385" s="176" t="s">
        <v>659</v>
      </c>
      <c r="E385" s="177" t="s">
        <v>715</v>
      </c>
      <c r="F385" s="178" t="s">
        <v>716</v>
      </c>
      <c r="G385" s="179" t="s">
        <v>130</v>
      </c>
      <c r="H385" s="180">
        <v>1.3180000000000001</v>
      </c>
      <c r="I385" s="181"/>
      <c r="J385" s="182">
        <f>ROUND(I385*H385,2)</f>
        <v>0</v>
      </c>
      <c r="K385" s="178" t="s">
        <v>131</v>
      </c>
      <c r="L385" s="183"/>
      <c r="M385" s="184" t="s">
        <v>3</v>
      </c>
      <c r="N385" s="185" t="s">
        <v>46</v>
      </c>
      <c r="P385" s="137">
        <f>O385*H385</f>
        <v>0</v>
      </c>
      <c r="Q385" s="137">
        <v>0.55000000000000004</v>
      </c>
      <c r="R385" s="137">
        <f>Q385*H385</f>
        <v>0.7249000000000001</v>
      </c>
      <c r="S385" s="137">
        <v>0</v>
      </c>
      <c r="T385" s="138">
        <f>S385*H385</f>
        <v>0</v>
      </c>
      <c r="AR385" s="139" t="s">
        <v>515</v>
      </c>
      <c r="AT385" s="139" t="s">
        <v>659</v>
      </c>
      <c r="AU385" s="139" t="s">
        <v>83</v>
      </c>
      <c r="AY385" s="17" t="s">
        <v>124</v>
      </c>
      <c r="BE385" s="140">
        <f>IF(N385="základní",J385,0)</f>
        <v>0</v>
      </c>
      <c r="BF385" s="140">
        <f>IF(N385="snížená",J385,0)</f>
        <v>0</v>
      </c>
      <c r="BG385" s="140">
        <f>IF(N385="zákl. přenesená",J385,0)</f>
        <v>0</v>
      </c>
      <c r="BH385" s="140">
        <f>IF(N385="sníž. přenesená",J385,0)</f>
        <v>0</v>
      </c>
      <c r="BI385" s="140">
        <f>IF(N385="nulová",J385,0)</f>
        <v>0</v>
      </c>
      <c r="BJ385" s="17" t="s">
        <v>81</v>
      </c>
      <c r="BK385" s="140">
        <f>ROUND(I385*H385,2)</f>
        <v>0</v>
      </c>
      <c r="BL385" s="17" t="s">
        <v>236</v>
      </c>
      <c r="BM385" s="139" t="s">
        <v>717</v>
      </c>
    </row>
    <row r="386" spans="2:65" s="1" customFormat="1">
      <c r="B386" s="32"/>
      <c r="D386" s="141" t="s">
        <v>133</v>
      </c>
      <c r="F386" s="142" t="s">
        <v>716</v>
      </c>
      <c r="I386" s="143"/>
      <c r="L386" s="32"/>
      <c r="M386" s="144"/>
      <c r="T386" s="52"/>
      <c r="AT386" s="17" t="s">
        <v>133</v>
      </c>
      <c r="AU386" s="17" t="s">
        <v>83</v>
      </c>
    </row>
    <row r="387" spans="2:65" s="12" customFormat="1">
      <c r="B387" s="146"/>
      <c r="D387" s="141" t="s">
        <v>137</v>
      </c>
      <c r="E387" s="147" t="s">
        <v>3</v>
      </c>
      <c r="F387" s="148" t="s">
        <v>718</v>
      </c>
      <c r="H387" s="149">
        <v>1.3180000000000001</v>
      </c>
      <c r="I387" s="150"/>
      <c r="L387" s="146"/>
      <c r="M387" s="151"/>
      <c r="T387" s="152"/>
      <c r="AT387" s="147" t="s">
        <v>137</v>
      </c>
      <c r="AU387" s="147" t="s">
        <v>83</v>
      </c>
      <c r="AV387" s="12" t="s">
        <v>83</v>
      </c>
      <c r="AW387" s="12" t="s">
        <v>34</v>
      </c>
      <c r="AX387" s="12" t="s">
        <v>81</v>
      </c>
      <c r="AY387" s="147" t="s">
        <v>124</v>
      </c>
    </row>
    <row r="388" spans="2:65" s="1" customFormat="1" ht="14.45" customHeight="1">
      <c r="B388" s="127"/>
      <c r="C388" s="128" t="s">
        <v>719</v>
      </c>
      <c r="D388" s="128" t="s">
        <v>127</v>
      </c>
      <c r="E388" s="129" t="s">
        <v>720</v>
      </c>
      <c r="F388" s="130" t="s">
        <v>721</v>
      </c>
      <c r="G388" s="131" t="s">
        <v>185</v>
      </c>
      <c r="H388" s="132">
        <v>132</v>
      </c>
      <c r="I388" s="133"/>
      <c r="J388" s="134">
        <f>ROUND(I388*H388,2)</f>
        <v>0</v>
      </c>
      <c r="K388" s="130" t="s">
        <v>131</v>
      </c>
      <c r="L388" s="32"/>
      <c r="M388" s="135" t="s">
        <v>3</v>
      </c>
      <c r="N388" s="136" t="s">
        <v>46</v>
      </c>
      <c r="P388" s="137">
        <f>O388*H388</f>
        <v>0</v>
      </c>
      <c r="Q388" s="137">
        <v>0</v>
      </c>
      <c r="R388" s="137">
        <f>Q388*H388</f>
        <v>0</v>
      </c>
      <c r="S388" s="137">
        <v>0</v>
      </c>
      <c r="T388" s="138">
        <f>S388*H388</f>
        <v>0</v>
      </c>
      <c r="AR388" s="139" t="s">
        <v>236</v>
      </c>
      <c r="AT388" s="139" t="s">
        <v>127</v>
      </c>
      <c r="AU388" s="139" t="s">
        <v>83</v>
      </c>
      <c r="AY388" s="17" t="s">
        <v>124</v>
      </c>
      <c r="BE388" s="140">
        <f>IF(N388="základní",J388,0)</f>
        <v>0</v>
      </c>
      <c r="BF388" s="140">
        <f>IF(N388="snížená",J388,0)</f>
        <v>0</v>
      </c>
      <c r="BG388" s="140">
        <f>IF(N388="zákl. přenesená",J388,0)</f>
        <v>0</v>
      </c>
      <c r="BH388" s="140">
        <f>IF(N388="sníž. přenesená",J388,0)</f>
        <v>0</v>
      </c>
      <c r="BI388" s="140">
        <f>IF(N388="nulová",J388,0)</f>
        <v>0</v>
      </c>
      <c r="BJ388" s="17" t="s">
        <v>81</v>
      </c>
      <c r="BK388" s="140">
        <f>ROUND(I388*H388,2)</f>
        <v>0</v>
      </c>
      <c r="BL388" s="17" t="s">
        <v>236</v>
      </c>
      <c r="BM388" s="139" t="s">
        <v>722</v>
      </c>
    </row>
    <row r="389" spans="2:65" s="1" customFormat="1">
      <c r="B389" s="32"/>
      <c r="D389" s="141" t="s">
        <v>133</v>
      </c>
      <c r="F389" s="142" t="s">
        <v>723</v>
      </c>
      <c r="I389" s="143"/>
      <c r="L389" s="32"/>
      <c r="M389" s="144"/>
      <c r="T389" s="52"/>
      <c r="AT389" s="17" t="s">
        <v>133</v>
      </c>
      <c r="AU389" s="17" t="s">
        <v>83</v>
      </c>
    </row>
    <row r="390" spans="2:65" s="1" customFormat="1" ht="39">
      <c r="B390" s="32"/>
      <c r="D390" s="141" t="s">
        <v>135</v>
      </c>
      <c r="F390" s="145" t="s">
        <v>707</v>
      </c>
      <c r="I390" s="143"/>
      <c r="L390" s="32"/>
      <c r="M390" s="144"/>
      <c r="T390" s="52"/>
      <c r="AT390" s="17" t="s">
        <v>135</v>
      </c>
      <c r="AU390" s="17" t="s">
        <v>83</v>
      </c>
    </row>
    <row r="391" spans="2:65" s="12" customFormat="1">
      <c r="B391" s="146"/>
      <c r="D391" s="141" t="s">
        <v>137</v>
      </c>
      <c r="E391" s="147" t="s">
        <v>3</v>
      </c>
      <c r="F391" s="148" t="s">
        <v>724</v>
      </c>
      <c r="H391" s="149">
        <v>132</v>
      </c>
      <c r="I391" s="150"/>
      <c r="L391" s="146"/>
      <c r="M391" s="151"/>
      <c r="T391" s="152"/>
      <c r="AT391" s="147" t="s">
        <v>137</v>
      </c>
      <c r="AU391" s="147" t="s">
        <v>83</v>
      </c>
      <c r="AV391" s="12" t="s">
        <v>83</v>
      </c>
      <c r="AW391" s="12" t="s">
        <v>34</v>
      </c>
      <c r="AX391" s="12" t="s">
        <v>81</v>
      </c>
      <c r="AY391" s="147" t="s">
        <v>124</v>
      </c>
    </row>
    <row r="392" spans="2:65" s="1" customFormat="1" ht="14.45" customHeight="1">
      <c r="B392" s="127"/>
      <c r="C392" s="128" t="s">
        <v>725</v>
      </c>
      <c r="D392" s="128" t="s">
        <v>127</v>
      </c>
      <c r="E392" s="129" t="s">
        <v>726</v>
      </c>
      <c r="F392" s="130" t="s">
        <v>727</v>
      </c>
      <c r="G392" s="131" t="s">
        <v>130</v>
      </c>
      <c r="H392" s="132">
        <v>6.6580000000000004</v>
      </c>
      <c r="I392" s="133"/>
      <c r="J392" s="134">
        <f>ROUND(I392*H392,2)</f>
        <v>0</v>
      </c>
      <c r="K392" s="130" t="s">
        <v>131</v>
      </c>
      <c r="L392" s="32"/>
      <c r="M392" s="135" t="s">
        <v>3</v>
      </c>
      <c r="N392" s="136" t="s">
        <v>46</v>
      </c>
      <c r="P392" s="137">
        <f>O392*H392</f>
        <v>0</v>
      </c>
      <c r="Q392" s="137">
        <v>2.3369999999999998E-2</v>
      </c>
      <c r="R392" s="137">
        <f>Q392*H392</f>
        <v>0.15559745999999999</v>
      </c>
      <c r="S392" s="137">
        <v>0</v>
      </c>
      <c r="T392" s="138">
        <f>S392*H392</f>
        <v>0</v>
      </c>
      <c r="AR392" s="139" t="s">
        <v>236</v>
      </c>
      <c r="AT392" s="139" t="s">
        <v>127</v>
      </c>
      <c r="AU392" s="139" t="s">
        <v>83</v>
      </c>
      <c r="AY392" s="17" t="s">
        <v>124</v>
      </c>
      <c r="BE392" s="140">
        <f>IF(N392="základní",J392,0)</f>
        <v>0</v>
      </c>
      <c r="BF392" s="140">
        <f>IF(N392="snížená",J392,0)</f>
        <v>0</v>
      </c>
      <c r="BG392" s="140">
        <f>IF(N392="zákl. přenesená",J392,0)</f>
        <v>0</v>
      </c>
      <c r="BH392" s="140">
        <f>IF(N392="sníž. přenesená",J392,0)</f>
        <v>0</v>
      </c>
      <c r="BI392" s="140">
        <f>IF(N392="nulová",J392,0)</f>
        <v>0</v>
      </c>
      <c r="BJ392" s="17" t="s">
        <v>81</v>
      </c>
      <c r="BK392" s="140">
        <f>ROUND(I392*H392,2)</f>
        <v>0</v>
      </c>
      <c r="BL392" s="17" t="s">
        <v>236</v>
      </c>
      <c r="BM392" s="139" t="s">
        <v>728</v>
      </c>
    </row>
    <row r="393" spans="2:65" s="1" customFormat="1">
      <c r="B393" s="32"/>
      <c r="D393" s="141" t="s">
        <v>133</v>
      </c>
      <c r="F393" s="142" t="s">
        <v>729</v>
      </c>
      <c r="I393" s="143"/>
      <c r="L393" s="32"/>
      <c r="M393" s="144"/>
      <c r="T393" s="52"/>
      <c r="AT393" s="17" t="s">
        <v>133</v>
      </c>
      <c r="AU393" s="17" t="s">
        <v>83</v>
      </c>
    </row>
    <row r="394" spans="2:65" s="1" customFormat="1" ht="87.75">
      <c r="B394" s="32"/>
      <c r="D394" s="141" t="s">
        <v>135</v>
      </c>
      <c r="F394" s="145" t="s">
        <v>730</v>
      </c>
      <c r="I394" s="143"/>
      <c r="L394" s="32"/>
      <c r="M394" s="144"/>
      <c r="T394" s="52"/>
      <c r="AT394" s="17" t="s">
        <v>135</v>
      </c>
      <c r="AU394" s="17" t="s">
        <v>83</v>
      </c>
    </row>
    <row r="395" spans="2:65" s="12" customFormat="1">
      <c r="B395" s="146"/>
      <c r="D395" s="141" t="s">
        <v>137</v>
      </c>
      <c r="E395" s="147" t="s">
        <v>3</v>
      </c>
      <c r="F395" s="148" t="s">
        <v>651</v>
      </c>
      <c r="H395" s="149">
        <v>2.5950000000000002</v>
      </c>
      <c r="I395" s="150"/>
      <c r="L395" s="146"/>
      <c r="M395" s="151"/>
      <c r="T395" s="152"/>
      <c r="AT395" s="147" t="s">
        <v>137</v>
      </c>
      <c r="AU395" s="147" t="s">
        <v>83</v>
      </c>
      <c r="AV395" s="12" t="s">
        <v>83</v>
      </c>
      <c r="AW395" s="12" t="s">
        <v>34</v>
      </c>
      <c r="AX395" s="12" t="s">
        <v>74</v>
      </c>
      <c r="AY395" s="147" t="s">
        <v>124</v>
      </c>
    </row>
    <row r="396" spans="2:65" s="12" customFormat="1">
      <c r="B396" s="146"/>
      <c r="D396" s="141" t="s">
        <v>137</v>
      </c>
      <c r="E396" s="147" t="s">
        <v>3</v>
      </c>
      <c r="F396" s="148" t="s">
        <v>731</v>
      </c>
      <c r="H396" s="149">
        <v>1.3180000000000001</v>
      </c>
      <c r="I396" s="150"/>
      <c r="L396" s="146"/>
      <c r="M396" s="151"/>
      <c r="T396" s="152"/>
      <c r="AT396" s="147" t="s">
        <v>137</v>
      </c>
      <c r="AU396" s="147" t="s">
        <v>83</v>
      </c>
      <c r="AV396" s="12" t="s">
        <v>83</v>
      </c>
      <c r="AW396" s="12" t="s">
        <v>34</v>
      </c>
      <c r="AX396" s="12" t="s">
        <v>74</v>
      </c>
      <c r="AY396" s="147" t="s">
        <v>124</v>
      </c>
    </row>
    <row r="397" spans="2:65" s="12" customFormat="1">
      <c r="B397" s="146"/>
      <c r="D397" s="141" t="s">
        <v>137</v>
      </c>
      <c r="E397" s="147" t="s">
        <v>3</v>
      </c>
      <c r="F397" s="148" t="s">
        <v>732</v>
      </c>
      <c r="H397" s="149">
        <v>2.7450000000000001</v>
      </c>
      <c r="I397" s="150"/>
      <c r="L397" s="146"/>
      <c r="M397" s="151"/>
      <c r="T397" s="152"/>
      <c r="AT397" s="147" t="s">
        <v>137</v>
      </c>
      <c r="AU397" s="147" t="s">
        <v>83</v>
      </c>
      <c r="AV397" s="12" t="s">
        <v>83</v>
      </c>
      <c r="AW397" s="12" t="s">
        <v>34</v>
      </c>
      <c r="AX397" s="12" t="s">
        <v>74</v>
      </c>
      <c r="AY397" s="147" t="s">
        <v>124</v>
      </c>
    </row>
    <row r="398" spans="2:65" s="14" customFormat="1">
      <c r="B398" s="159"/>
      <c r="D398" s="141" t="s">
        <v>137</v>
      </c>
      <c r="E398" s="160" t="s">
        <v>3</v>
      </c>
      <c r="F398" s="161" t="s">
        <v>146</v>
      </c>
      <c r="H398" s="162">
        <v>6.6580000000000004</v>
      </c>
      <c r="I398" s="163"/>
      <c r="L398" s="159"/>
      <c r="M398" s="164"/>
      <c r="T398" s="165"/>
      <c r="AT398" s="160" t="s">
        <v>137</v>
      </c>
      <c r="AU398" s="160" t="s">
        <v>83</v>
      </c>
      <c r="AV398" s="14" t="s">
        <v>91</v>
      </c>
      <c r="AW398" s="14" t="s">
        <v>34</v>
      </c>
      <c r="AX398" s="14" t="s">
        <v>81</v>
      </c>
      <c r="AY398" s="160" t="s">
        <v>124</v>
      </c>
    </row>
    <row r="399" spans="2:65" s="1" customFormat="1" ht="14.45" customHeight="1">
      <c r="B399" s="127"/>
      <c r="C399" s="128" t="s">
        <v>733</v>
      </c>
      <c r="D399" s="128" t="s">
        <v>127</v>
      </c>
      <c r="E399" s="129" t="s">
        <v>734</v>
      </c>
      <c r="F399" s="130" t="s">
        <v>735</v>
      </c>
      <c r="G399" s="131" t="s">
        <v>209</v>
      </c>
      <c r="H399" s="132">
        <v>4.5259999999999998</v>
      </c>
      <c r="I399" s="133"/>
      <c r="J399" s="134">
        <f>ROUND(I399*H399,2)</f>
        <v>0</v>
      </c>
      <c r="K399" s="130" t="s">
        <v>131</v>
      </c>
      <c r="L399" s="32"/>
      <c r="M399" s="135" t="s">
        <v>3</v>
      </c>
      <c r="N399" s="136" t="s">
        <v>46</v>
      </c>
      <c r="P399" s="137">
        <f>O399*H399</f>
        <v>0</v>
      </c>
      <c r="Q399" s="137">
        <v>0</v>
      </c>
      <c r="R399" s="137">
        <f>Q399*H399</f>
        <v>0</v>
      </c>
      <c r="S399" s="137">
        <v>0</v>
      </c>
      <c r="T399" s="138">
        <f>S399*H399</f>
        <v>0</v>
      </c>
      <c r="AR399" s="139" t="s">
        <v>236</v>
      </c>
      <c r="AT399" s="139" t="s">
        <v>127</v>
      </c>
      <c r="AU399" s="139" t="s">
        <v>83</v>
      </c>
      <c r="AY399" s="17" t="s">
        <v>124</v>
      </c>
      <c r="BE399" s="140">
        <f>IF(N399="základní",J399,0)</f>
        <v>0</v>
      </c>
      <c r="BF399" s="140">
        <f>IF(N399="snížená",J399,0)</f>
        <v>0</v>
      </c>
      <c r="BG399" s="140">
        <f>IF(N399="zákl. přenesená",J399,0)</f>
        <v>0</v>
      </c>
      <c r="BH399" s="140">
        <f>IF(N399="sníž. přenesená",J399,0)</f>
        <v>0</v>
      </c>
      <c r="BI399" s="140">
        <f>IF(N399="nulová",J399,0)</f>
        <v>0</v>
      </c>
      <c r="BJ399" s="17" t="s">
        <v>81</v>
      </c>
      <c r="BK399" s="140">
        <f>ROUND(I399*H399,2)</f>
        <v>0</v>
      </c>
      <c r="BL399" s="17" t="s">
        <v>236</v>
      </c>
      <c r="BM399" s="139" t="s">
        <v>736</v>
      </c>
    </row>
    <row r="400" spans="2:65" s="1" customFormat="1" ht="19.5">
      <c r="B400" s="32"/>
      <c r="D400" s="141" t="s">
        <v>133</v>
      </c>
      <c r="F400" s="142" t="s">
        <v>737</v>
      </c>
      <c r="I400" s="143"/>
      <c r="L400" s="32"/>
      <c r="M400" s="144"/>
      <c r="T400" s="52"/>
      <c r="AT400" s="17" t="s">
        <v>133</v>
      </c>
      <c r="AU400" s="17" t="s">
        <v>83</v>
      </c>
    </row>
    <row r="401" spans="2:65" s="1" customFormat="1" ht="78">
      <c r="B401" s="32"/>
      <c r="D401" s="141" t="s">
        <v>135</v>
      </c>
      <c r="F401" s="145" t="s">
        <v>738</v>
      </c>
      <c r="I401" s="143"/>
      <c r="L401" s="32"/>
      <c r="M401" s="144"/>
      <c r="T401" s="52"/>
      <c r="AT401" s="17" t="s">
        <v>135</v>
      </c>
      <c r="AU401" s="17" t="s">
        <v>83</v>
      </c>
    </row>
    <row r="402" spans="2:65" s="11" customFormat="1" ht="22.9" customHeight="1">
      <c r="B402" s="115"/>
      <c r="D402" s="116" t="s">
        <v>73</v>
      </c>
      <c r="E402" s="125" t="s">
        <v>739</v>
      </c>
      <c r="F402" s="125" t="s">
        <v>740</v>
      </c>
      <c r="I402" s="118"/>
      <c r="J402" s="126">
        <f>BK402</f>
        <v>0</v>
      </c>
      <c r="L402" s="115"/>
      <c r="M402" s="120"/>
      <c r="P402" s="121">
        <f>SUM(P403:P428)</f>
        <v>0</v>
      </c>
      <c r="R402" s="121">
        <f>SUM(R403:R428)</f>
        <v>0.15491199999999999</v>
      </c>
      <c r="T402" s="122">
        <f>SUM(T403:T428)</f>
        <v>8.3040000000000003E-2</v>
      </c>
      <c r="AR402" s="116" t="s">
        <v>83</v>
      </c>
      <c r="AT402" s="123" t="s">
        <v>73</v>
      </c>
      <c r="AU402" s="123" t="s">
        <v>81</v>
      </c>
      <c r="AY402" s="116" t="s">
        <v>124</v>
      </c>
      <c r="BK402" s="124">
        <f>SUM(BK403:BK428)</f>
        <v>0</v>
      </c>
    </row>
    <row r="403" spans="2:65" s="1" customFormat="1" ht="14.45" customHeight="1">
      <c r="B403" s="127"/>
      <c r="C403" s="128" t="s">
        <v>741</v>
      </c>
      <c r="D403" s="128" t="s">
        <v>127</v>
      </c>
      <c r="E403" s="129" t="s">
        <v>742</v>
      </c>
      <c r="F403" s="130" t="s">
        <v>743</v>
      </c>
      <c r="G403" s="131" t="s">
        <v>185</v>
      </c>
      <c r="H403" s="132">
        <v>18.3</v>
      </c>
      <c r="I403" s="133"/>
      <c r="J403" s="134">
        <f>ROUND(I403*H403,2)</f>
        <v>0</v>
      </c>
      <c r="K403" s="130" t="s">
        <v>131</v>
      </c>
      <c r="L403" s="32"/>
      <c r="M403" s="135" t="s">
        <v>3</v>
      </c>
      <c r="N403" s="136" t="s">
        <v>46</v>
      </c>
      <c r="P403" s="137">
        <f>O403*H403</f>
        <v>0</v>
      </c>
      <c r="Q403" s="137">
        <v>0</v>
      </c>
      <c r="R403" s="137">
        <f>Q403*H403</f>
        <v>0</v>
      </c>
      <c r="S403" s="137">
        <v>2.5999999999999999E-3</v>
      </c>
      <c r="T403" s="138">
        <f>S403*H403</f>
        <v>4.7579999999999997E-2</v>
      </c>
      <c r="AR403" s="139" t="s">
        <v>236</v>
      </c>
      <c r="AT403" s="139" t="s">
        <v>127</v>
      </c>
      <c r="AU403" s="139" t="s">
        <v>83</v>
      </c>
      <c r="AY403" s="17" t="s">
        <v>124</v>
      </c>
      <c r="BE403" s="140">
        <f>IF(N403="základní",J403,0)</f>
        <v>0</v>
      </c>
      <c r="BF403" s="140">
        <f>IF(N403="snížená",J403,0)</f>
        <v>0</v>
      </c>
      <c r="BG403" s="140">
        <f>IF(N403="zákl. přenesená",J403,0)</f>
        <v>0</v>
      </c>
      <c r="BH403" s="140">
        <f>IF(N403="sníž. přenesená",J403,0)</f>
        <v>0</v>
      </c>
      <c r="BI403" s="140">
        <f>IF(N403="nulová",J403,0)</f>
        <v>0</v>
      </c>
      <c r="BJ403" s="17" t="s">
        <v>81</v>
      </c>
      <c r="BK403" s="140">
        <f>ROUND(I403*H403,2)</f>
        <v>0</v>
      </c>
      <c r="BL403" s="17" t="s">
        <v>236</v>
      </c>
      <c r="BM403" s="139" t="s">
        <v>744</v>
      </c>
    </row>
    <row r="404" spans="2:65" s="1" customFormat="1">
      <c r="B404" s="32"/>
      <c r="D404" s="141" t="s">
        <v>133</v>
      </c>
      <c r="F404" s="142" t="s">
        <v>745</v>
      </c>
      <c r="I404" s="143"/>
      <c r="L404" s="32"/>
      <c r="M404" s="144"/>
      <c r="T404" s="52"/>
      <c r="AT404" s="17" t="s">
        <v>133</v>
      </c>
      <c r="AU404" s="17" t="s">
        <v>83</v>
      </c>
    </row>
    <row r="405" spans="2:65" s="12" customFormat="1">
      <c r="B405" s="146"/>
      <c r="D405" s="141" t="s">
        <v>137</v>
      </c>
      <c r="E405" s="147" t="s">
        <v>3</v>
      </c>
      <c r="F405" s="148" t="s">
        <v>256</v>
      </c>
      <c r="H405" s="149">
        <v>18.3</v>
      </c>
      <c r="I405" s="150"/>
      <c r="L405" s="146"/>
      <c r="M405" s="151"/>
      <c r="T405" s="152"/>
      <c r="AT405" s="147" t="s">
        <v>137</v>
      </c>
      <c r="AU405" s="147" t="s">
        <v>83</v>
      </c>
      <c r="AV405" s="12" t="s">
        <v>83</v>
      </c>
      <c r="AW405" s="12" t="s">
        <v>34</v>
      </c>
      <c r="AX405" s="12" t="s">
        <v>81</v>
      </c>
      <c r="AY405" s="147" t="s">
        <v>124</v>
      </c>
    </row>
    <row r="406" spans="2:65" s="1" customFormat="1" ht="14.45" customHeight="1">
      <c r="B406" s="127"/>
      <c r="C406" s="128" t="s">
        <v>746</v>
      </c>
      <c r="D406" s="128" t="s">
        <v>127</v>
      </c>
      <c r="E406" s="129" t="s">
        <v>747</v>
      </c>
      <c r="F406" s="130" t="s">
        <v>748</v>
      </c>
      <c r="G406" s="131" t="s">
        <v>185</v>
      </c>
      <c r="H406" s="132">
        <v>9</v>
      </c>
      <c r="I406" s="133"/>
      <c r="J406" s="134">
        <f>ROUND(I406*H406,2)</f>
        <v>0</v>
      </c>
      <c r="K406" s="130" t="s">
        <v>131</v>
      </c>
      <c r="L406" s="32"/>
      <c r="M406" s="135" t="s">
        <v>3</v>
      </c>
      <c r="N406" s="136" t="s">
        <v>46</v>
      </c>
      <c r="P406" s="137">
        <f>O406*H406</f>
        <v>0</v>
      </c>
      <c r="Q406" s="137">
        <v>0</v>
      </c>
      <c r="R406" s="137">
        <f>Q406*H406</f>
        <v>0</v>
      </c>
      <c r="S406" s="137">
        <v>3.9399999999999999E-3</v>
      </c>
      <c r="T406" s="138">
        <f>S406*H406</f>
        <v>3.5459999999999998E-2</v>
      </c>
      <c r="AR406" s="139" t="s">
        <v>236</v>
      </c>
      <c r="AT406" s="139" t="s">
        <v>127</v>
      </c>
      <c r="AU406" s="139" t="s">
        <v>83</v>
      </c>
      <c r="AY406" s="17" t="s">
        <v>124</v>
      </c>
      <c r="BE406" s="140">
        <f>IF(N406="základní",J406,0)</f>
        <v>0</v>
      </c>
      <c r="BF406" s="140">
        <f>IF(N406="snížená",J406,0)</f>
        <v>0</v>
      </c>
      <c r="BG406" s="140">
        <f>IF(N406="zákl. přenesená",J406,0)</f>
        <v>0</v>
      </c>
      <c r="BH406" s="140">
        <f>IF(N406="sníž. přenesená",J406,0)</f>
        <v>0</v>
      </c>
      <c r="BI406" s="140">
        <f>IF(N406="nulová",J406,0)</f>
        <v>0</v>
      </c>
      <c r="BJ406" s="17" t="s">
        <v>81</v>
      </c>
      <c r="BK406" s="140">
        <f>ROUND(I406*H406,2)</f>
        <v>0</v>
      </c>
      <c r="BL406" s="17" t="s">
        <v>236</v>
      </c>
      <c r="BM406" s="139" t="s">
        <v>749</v>
      </c>
    </row>
    <row r="407" spans="2:65" s="1" customFormat="1">
      <c r="B407" s="32"/>
      <c r="D407" s="141" t="s">
        <v>133</v>
      </c>
      <c r="F407" s="142" t="s">
        <v>750</v>
      </c>
      <c r="I407" s="143"/>
      <c r="L407" s="32"/>
      <c r="M407" s="144"/>
      <c r="T407" s="52"/>
      <c r="AT407" s="17" t="s">
        <v>133</v>
      </c>
      <c r="AU407" s="17" t="s">
        <v>83</v>
      </c>
    </row>
    <row r="408" spans="2:65" s="1" customFormat="1" ht="14.45" customHeight="1">
      <c r="B408" s="127"/>
      <c r="C408" s="128" t="s">
        <v>751</v>
      </c>
      <c r="D408" s="128" t="s">
        <v>127</v>
      </c>
      <c r="E408" s="129" t="s">
        <v>752</v>
      </c>
      <c r="F408" s="130" t="s">
        <v>753</v>
      </c>
      <c r="G408" s="131" t="s">
        <v>185</v>
      </c>
      <c r="H408" s="132">
        <v>24</v>
      </c>
      <c r="I408" s="133"/>
      <c r="J408" s="134">
        <f>ROUND(I408*H408,2)</f>
        <v>0</v>
      </c>
      <c r="K408" s="130" t="s">
        <v>131</v>
      </c>
      <c r="L408" s="32"/>
      <c r="M408" s="135" t="s">
        <v>3</v>
      </c>
      <c r="N408" s="136" t="s">
        <v>46</v>
      </c>
      <c r="P408" s="137">
        <f>O408*H408</f>
        <v>0</v>
      </c>
      <c r="Q408" s="137">
        <v>2.8700000000000002E-3</v>
      </c>
      <c r="R408" s="137">
        <f>Q408*H408</f>
        <v>6.8879999999999997E-2</v>
      </c>
      <c r="S408" s="137">
        <v>0</v>
      </c>
      <c r="T408" s="138">
        <f>S408*H408</f>
        <v>0</v>
      </c>
      <c r="AR408" s="139" t="s">
        <v>236</v>
      </c>
      <c r="AT408" s="139" t="s">
        <v>127</v>
      </c>
      <c r="AU408" s="139" t="s">
        <v>83</v>
      </c>
      <c r="AY408" s="17" t="s">
        <v>124</v>
      </c>
      <c r="BE408" s="140">
        <f>IF(N408="základní",J408,0)</f>
        <v>0</v>
      </c>
      <c r="BF408" s="140">
        <f>IF(N408="snížená",J408,0)</f>
        <v>0</v>
      </c>
      <c r="BG408" s="140">
        <f>IF(N408="zákl. přenesená",J408,0)</f>
        <v>0</v>
      </c>
      <c r="BH408" s="140">
        <f>IF(N408="sníž. přenesená",J408,0)</f>
        <v>0</v>
      </c>
      <c r="BI408" s="140">
        <f>IF(N408="nulová",J408,0)</f>
        <v>0</v>
      </c>
      <c r="BJ408" s="17" t="s">
        <v>81</v>
      </c>
      <c r="BK408" s="140">
        <f>ROUND(I408*H408,2)</f>
        <v>0</v>
      </c>
      <c r="BL408" s="17" t="s">
        <v>236</v>
      </c>
      <c r="BM408" s="139" t="s">
        <v>754</v>
      </c>
    </row>
    <row r="409" spans="2:65" s="1" customFormat="1">
      <c r="B409" s="32"/>
      <c r="D409" s="141" t="s">
        <v>133</v>
      </c>
      <c r="F409" s="142" t="s">
        <v>755</v>
      </c>
      <c r="I409" s="143"/>
      <c r="L409" s="32"/>
      <c r="M409" s="144"/>
      <c r="T409" s="52"/>
      <c r="AT409" s="17" t="s">
        <v>133</v>
      </c>
      <c r="AU409" s="17" t="s">
        <v>83</v>
      </c>
    </row>
    <row r="410" spans="2:65" s="1" customFormat="1" ht="39">
      <c r="B410" s="32"/>
      <c r="D410" s="141" t="s">
        <v>135</v>
      </c>
      <c r="F410" s="145" t="s">
        <v>756</v>
      </c>
      <c r="I410" s="143"/>
      <c r="L410" s="32"/>
      <c r="M410" s="144"/>
      <c r="T410" s="52"/>
      <c r="AT410" s="17" t="s">
        <v>135</v>
      </c>
      <c r="AU410" s="17" t="s">
        <v>83</v>
      </c>
    </row>
    <row r="411" spans="2:65" s="1" customFormat="1" ht="14.45" customHeight="1">
      <c r="B411" s="127"/>
      <c r="C411" s="128" t="s">
        <v>757</v>
      </c>
      <c r="D411" s="128" t="s">
        <v>127</v>
      </c>
      <c r="E411" s="129" t="s">
        <v>758</v>
      </c>
      <c r="F411" s="130" t="s">
        <v>759</v>
      </c>
      <c r="G411" s="131" t="s">
        <v>185</v>
      </c>
      <c r="H411" s="132">
        <v>18.3</v>
      </c>
      <c r="I411" s="133"/>
      <c r="J411" s="134">
        <f>ROUND(I411*H411,2)</f>
        <v>0</v>
      </c>
      <c r="K411" s="130" t="s">
        <v>131</v>
      </c>
      <c r="L411" s="32"/>
      <c r="M411" s="135" t="s">
        <v>3</v>
      </c>
      <c r="N411" s="136" t="s">
        <v>46</v>
      </c>
      <c r="P411" s="137">
        <f>O411*H411</f>
        <v>0</v>
      </c>
      <c r="Q411" s="137">
        <v>1.8500000000000001E-3</v>
      </c>
      <c r="R411" s="137">
        <f>Q411*H411</f>
        <v>3.3855000000000003E-2</v>
      </c>
      <c r="S411" s="137">
        <v>0</v>
      </c>
      <c r="T411" s="138">
        <f>S411*H411</f>
        <v>0</v>
      </c>
      <c r="AR411" s="139" t="s">
        <v>236</v>
      </c>
      <c r="AT411" s="139" t="s">
        <v>127</v>
      </c>
      <c r="AU411" s="139" t="s">
        <v>83</v>
      </c>
      <c r="AY411" s="17" t="s">
        <v>124</v>
      </c>
      <c r="BE411" s="140">
        <f>IF(N411="základní",J411,0)</f>
        <v>0</v>
      </c>
      <c r="BF411" s="140">
        <f>IF(N411="snížená",J411,0)</f>
        <v>0</v>
      </c>
      <c r="BG411" s="140">
        <f>IF(N411="zákl. přenesená",J411,0)</f>
        <v>0</v>
      </c>
      <c r="BH411" s="140">
        <f>IF(N411="sníž. přenesená",J411,0)</f>
        <v>0</v>
      </c>
      <c r="BI411" s="140">
        <f>IF(N411="nulová",J411,0)</f>
        <v>0</v>
      </c>
      <c r="BJ411" s="17" t="s">
        <v>81</v>
      </c>
      <c r="BK411" s="140">
        <f>ROUND(I411*H411,2)</f>
        <v>0</v>
      </c>
      <c r="BL411" s="17" t="s">
        <v>236</v>
      </c>
      <c r="BM411" s="139" t="s">
        <v>760</v>
      </c>
    </row>
    <row r="412" spans="2:65" s="1" customFormat="1">
      <c r="B412" s="32"/>
      <c r="D412" s="141" t="s">
        <v>133</v>
      </c>
      <c r="F412" s="142" t="s">
        <v>761</v>
      </c>
      <c r="I412" s="143"/>
      <c r="L412" s="32"/>
      <c r="M412" s="144"/>
      <c r="T412" s="52"/>
      <c r="AT412" s="17" t="s">
        <v>133</v>
      </c>
      <c r="AU412" s="17" t="s">
        <v>83</v>
      </c>
    </row>
    <row r="413" spans="2:65" s="1" customFormat="1" ht="39">
      <c r="B413" s="32"/>
      <c r="D413" s="141" t="s">
        <v>135</v>
      </c>
      <c r="F413" s="145" t="s">
        <v>756</v>
      </c>
      <c r="I413" s="143"/>
      <c r="L413" s="32"/>
      <c r="M413" s="144"/>
      <c r="T413" s="52"/>
      <c r="AT413" s="17" t="s">
        <v>135</v>
      </c>
      <c r="AU413" s="17" t="s">
        <v>83</v>
      </c>
    </row>
    <row r="414" spans="2:65" s="12" customFormat="1">
      <c r="B414" s="146"/>
      <c r="D414" s="141" t="s">
        <v>137</v>
      </c>
      <c r="E414" s="147" t="s">
        <v>3</v>
      </c>
      <c r="F414" s="148" t="s">
        <v>256</v>
      </c>
      <c r="H414" s="149">
        <v>18.3</v>
      </c>
      <c r="I414" s="150"/>
      <c r="L414" s="146"/>
      <c r="M414" s="151"/>
      <c r="T414" s="152"/>
      <c r="AT414" s="147" t="s">
        <v>137</v>
      </c>
      <c r="AU414" s="147" t="s">
        <v>83</v>
      </c>
      <c r="AV414" s="12" t="s">
        <v>83</v>
      </c>
      <c r="AW414" s="12" t="s">
        <v>34</v>
      </c>
      <c r="AX414" s="12" t="s">
        <v>81</v>
      </c>
      <c r="AY414" s="147" t="s">
        <v>124</v>
      </c>
    </row>
    <row r="415" spans="2:65" s="1" customFormat="1" ht="14.45" customHeight="1">
      <c r="B415" s="127"/>
      <c r="C415" s="128" t="s">
        <v>762</v>
      </c>
      <c r="D415" s="128" t="s">
        <v>127</v>
      </c>
      <c r="E415" s="129" t="s">
        <v>763</v>
      </c>
      <c r="F415" s="130" t="s">
        <v>764</v>
      </c>
      <c r="G415" s="131" t="s">
        <v>185</v>
      </c>
      <c r="H415" s="132">
        <v>18.3</v>
      </c>
      <c r="I415" s="133"/>
      <c r="J415" s="134">
        <f>ROUND(I415*H415,2)</f>
        <v>0</v>
      </c>
      <c r="K415" s="130" t="s">
        <v>131</v>
      </c>
      <c r="L415" s="32"/>
      <c r="M415" s="135" t="s">
        <v>3</v>
      </c>
      <c r="N415" s="136" t="s">
        <v>46</v>
      </c>
      <c r="P415" s="137">
        <f>O415*H415</f>
        <v>0</v>
      </c>
      <c r="Q415" s="137">
        <v>1.6900000000000001E-3</v>
      </c>
      <c r="R415" s="137">
        <f>Q415*H415</f>
        <v>3.0927000000000003E-2</v>
      </c>
      <c r="S415" s="137">
        <v>0</v>
      </c>
      <c r="T415" s="138">
        <f>S415*H415</f>
        <v>0</v>
      </c>
      <c r="AR415" s="139" t="s">
        <v>236</v>
      </c>
      <c r="AT415" s="139" t="s">
        <v>127</v>
      </c>
      <c r="AU415" s="139" t="s">
        <v>83</v>
      </c>
      <c r="AY415" s="17" t="s">
        <v>124</v>
      </c>
      <c r="BE415" s="140">
        <f>IF(N415="základní",J415,0)</f>
        <v>0</v>
      </c>
      <c r="BF415" s="140">
        <f>IF(N415="snížená",J415,0)</f>
        <v>0</v>
      </c>
      <c r="BG415" s="140">
        <f>IF(N415="zákl. přenesená",J415,0)</f>
        <v>0</v>
      </c>
      <c r="BH415" s="140">
        <f>IF(N415="sníž. přenesená",J415,0)</f>
        <v>0</v>
      </c>
      <c r="BI415" s="140">
        <f>IF(N415="nulová",J415,0)</f>
        <v>0</v>
      </c>
      <c r="BJ415" s="17" t="s">
        <v>81</v>
      </c>
      <c r="BK415" s="140">
        <f>ROUND(I415*H415,2)</f>
        <v>0</v>
      </c>
      <c r="BL415" s="17" t="s">
        <v>236</v>
      </c>
      <c r="BM415" s="139" t="s">
        <v>765</v>
      </c>
    </row>
    <row r="416" spans="2:65" s="1" customFormat="1">
      <c r="B416" s="32"/>
      <c r="D416" s="141" t="s">
        <v>133</v>
      </c>
      <c r="F416" s="142" t="s">
        <v>766</v>
      </c>
      <c r="I416" s="143"/>
      <c r="L416" s="32"/>
      <c r="M416" s="144"/>
      <c r="T416" s="52"/>
      <c r="AT416" s="17" t="s">
        <v>133</v>
      </c>
      <c r="AU416" s="17" t="s">
        <v>83</v>
      </c>
    </row>
    <row r="417" spans="2:65" s="1" customFormat="1" ht="14.45" customHeight="1">
      <c r="B417" s="127"/>
      <c r="C417" s="128" t="s">
        <v>767</v>
      </c>
      <c r="D417" s="128" t="s">
        <v>127</v>
      </c>
      <c r="E417" s="129" t="s">
        <v>768</v>
      </c>
      <c r="F417" s="130" t="s">
        <v>769</v>
      </c>
      <c r="G417" s="131" t="s">
        <v>770</v>
      </c>
      <c r="H417" s="132">
        <v>4</v>
      </c>
      <c r="I417" s="133"/>
      <c r="J417" s="134">
        <f>ROUND(I417*H417,2)</f>
        <v>0</v>
      </c>
      <c r="K417" s="130" t="s">
        <v>131</v>
      </c>
      <c r="L417" s="32"/>
      <c r="M417" s="135" t="s">
        <v>3</v>
      </c>
      <c r="N417" s="136" t="s">
        <v>46</v>
      </c>
      <c r="P417" s="137">
        <f>O417*H417</f>
        <v>0</v>
      </c>
      <c r="Q417" s="137">
        <v>2.5000000000000001E-4</v>
      </c>
      <c r="R417" s="137">
        <f>Q417*H417</f>
        <v>1E-3</v>
      </c>
      <c r="S417" s="137">
        <v>0</v>
      </c>
      <c r="T417" s="138">
        <f>S417*H417</f>
        <v>0</v>
      </c>
      <c r="AR417" s="139" t="s">
        <v>236</v>
      </c>
      <c r="AT417" s="139" t="s">
        <v>127</v>
      </c>
      <c r="AU417" s="139" t="s">
        <v>83</v>
      </c>
      <c r="AY417" s="17" t="s">
        <v>124</v>
      </c>
      <c r="BE417" s="140">
        <f>IF(N417="základní",J417,0)</f>
        <v>0</v>
      </c>
      <c r="BF417" s="140">
        <f>IF(N417="snížená",J417,0)</f>
        <v>0</v>
      </c>
      <c r="BG417" s="140">
        <f>IF(N417="zákl. přenesená",J417,0)</f>
        <v>0</v>
      </c>
      <c r="BH417" s="140">
        <f>IF(N417="sníž. přenesená",J417,0)</f>
        <v>0</v>
      </c>
      <c r="BI417" s="140">
        <f>IF(N417="nulová",J417,0)</f>
        <v>0</v>
      </c>
      <c r="BJ417" s="17" t="s">
        <v>81</v>
      </c>
      <c r="BK417" s="140">
        <f>ROUND(I417*H417,2)</f>
        <v>0</v>
      </c>
      <c r="BL417" s="17" t="s">
        <v>236</v>
      </c>
      <c r="BM417" s="139" t="s">
        <v>771</v>
      </c>
    </row>
    <row r="418" spans="2:65" s="1" customFormat="1">
      <c r="B418" s="32"/>
      <c r="D418" s="141" t="s">
        <v>133</v>
      </c>
      <c r="F418" s="142" t="s">
        <v>772</v>
      </c>
      <c r="I418" s="143"/>
      <c r="L418" s="32"/>
      <c r="M418" s="144"/>
      <c r="T418" s="52"/>
      <c r="AT418" s="17" t="s">
        <v>133</v>
      </c>
      <c r="AU418" s="17" t="s">
        <v>83</v>
      </c>
    </row>
    <row r="419" spans="2:65" s="1" customFormat="1" ht="14.45" customHeight="1">
      <c r="B419" s="127"/>
      <c r="C419" s="128" t="s">
        <v>773</v>
      </c>
      <c r="D419" s="128" t="s">
        <v>127</v>
      </c>
      <c r="E419" s="129" t="s">
        <v>774</v>
      </c>
      <c r="F419" s="130" t="s">
        <v>775</v>
      </c>
      <c r="G419" s="131" t="s">
        <v>770</v>
      </c>
      <c r="H419" s="132">
        <v>2</v>
      </c>
      <c r="I419" s="133"/>
      <c r="J419" s="134">
        <f>ROUND(I419*H419,2)</f>
        <v>0</v>
      </c>
      <c r="K419" s="130" t="s">
        <v>131</v>
      </c>
      <c r="L419" s="32"/>
      <c r="M419" s="135" t="s">
        <v>3</v>
      </c>
      <c r="N419" s="136" t="s">
        <v>46</v>
      </c>
      <c r="P419" s="137">
        <f>O419*H419</f>
        <v>0</v>
      </c>
      <c r="Q419" s="137">
        <v>3.6000000000000002E-4</v>
      </c>
      <c r="R419" s="137">
        <f>Q419*H419</f>
        <v>7.2000000000000005E-4</v>
      </c>
      <c r="S419" s="137">
        <v>0</v>
      </c>
      <c r="T419" s="138">
        <f>S419*H419</f>
        <v>0</v>
      </c>
      <c r="AR419" s="139" t="s">
        <v>236</v>
      </c>
      <c r="AT419" s="139" t="s">
        <v>127</v>
      </c>
      <c r="AU419" s="139" t="s">
        <v>83</v>
      </c>
      <c r="AY419" s="17" t="s">
        <v>124</v>
      </c>
      <c r="BE419" s="140">
        <f>IF(N419="základní",J419,0)</f>
        <v>0</v>
      </c>
      <c r="BF419" s="140">
        <f>IF(N419="snížená",J419,0)</f>
        <v>0</v>
      </c>
      <c r="BG419" s="140">
        <f>IF(N419="zákl. přenesená",J419,0)</f>
        <v>0</v>
      </c>
      <c r="BH419" s="140">
        <f>IF(N419="sníž. přenesená",J419,0)</f>
        <v>0</v>
      </c>
      <c r="BI419" s="140">
        <f>IF(N419="nulová",J419,0)</f>
        <v>0</v>
      </c>
      <c r="BJ419" s="17" t="s">
        <v>81</v>
      </c>
      <c r="BK419" s="140">
        <f>ROUND(I419*H419,2)</f>
        <v>0</v>
      </c>
      <c r="BL419" s="17" t="s">
        <v>236</v>
      </c>
      <c r="BM419" s="139" t="s">
        <v>776</v>
      </c>
    </row>
    <row r="420" spans="2:65" s="1" customFormat="1" ht="19.5">
      <c r="B420" s="32"/>
      <c r="D420" s="141" t="s">
        <v>133</v>
      </c>
      <c r="F420" s="142" t="s">
        <v>777</v>
      </c>
      <c r="I420" s="143"/>
      <c r="L420" s="32"/>
      <c r="M420" s="144"/>
      <c r="T420" s="52"/>
      <c r="AT420" s="17" t="s">
        <v>133</v>
      </c>
      <c r="AU420" s="17" t="s">
        <v>83</v>
      </c>
    </row>
    <row r="421" spans="2:65" s="1" customFormat="1" ht="14.45" customHeight="1">
      <c r="B421" s="127"/>
      <c r="C421" s="128" t="s">
        <v>778</v>
      </c>
      <c r="D421" s="128" t="s">
        <v>127</v>
      </c>
      <c r="E421" s="129" t="s">
        <v>779</v>
      </c>
      <c r="F421" s="130" t="s">
        <v>780</v>
      </c>
      <c r="G421" s="131" t="s">
        <v>185</v>
      </c>
      <c r="H421" s="132">
        <v>9</v>
      </c>
      <c r="I421" s="133"/>
      <c r="J421" s="134">
        <f>ROUND(I421*H421,2)</f>
        <v>0</v>
      </c>
      <c r="K421" s="130" t="s">
        <v>131</v>
      </c>
      <c r="L421" s="32"/>
      <c r="M421" s="135" t="s">
        <v>3</v>
      </c>
      <c r="N421" s="136" t="s">
        <v>46</v>
      </c>
      <c r="P421" s="137">
        <f>O421*H421</f>
        <v>0</v>
      </c>
      <c r="Q421" s="137">
        <v>2.1700000000000001E-3</v>
      </c>
      <c r="R421" s="137">
        <f>Q421*H421</f>
        <v>1.9529999999999999E-2</v>
      </c>
      <c r="S421" s="137">
        <v>0</v>
      </c>
      <c r="T421" s="138">
        <f>S421*H421</f>
        <v>0</v>
      </c>
      <c r="AR421" s="139" t="s">
        <v>236</v>
      </c>
      <c r="AT421" s="139" t="s">
        <v>127</v>
      </c>
      <c r="AU421" s="139" t="s">
        <v>83</v>
      </c>
      <c r="AY421" s="17" t="s">
        <v>124</v>
      </c>
      <c r="BE421" s="140">
        <f>IF(N421="základní",J421,0)</f>
        <v>0</v>
      </c>
      <c r="BF421" s="140">
        <f>IF(N421="snížená",J421,0)</f>
        <v>0</v>
      </c>
      <c r="BG421" s="140">
        <f>IF(N421="zákl. přenesená",J421,0)</f>
        <v>0</v>
      </c>
      <c r="BH421" s="140">
        <f>IF(N421="sníž. přenesená",J421,0)</f>
        <v>0</v>
      </c>
      <c r="BI421" s="140">
        <f>IF(N421="nulová",J421,0)</f>
        <v>0</v>
      </c>
      <c r="BJ421" s="17" t="s">
        <v>81</v>
      </c>
      <c r="BK421" s="140">
        <f>ROUND(I421*H421,2)</f>
        <v>0</v>
      </c>
      <c r="BL421" s="17" t="s">
        <v>236</v>
      </c>
      <c r="BM421" s="139" t="s">
        <v>781</v>
      </c>
    </row>
    <row r="422" spans="2:65" s="1" customFormat="1">
      <c r="B422" s="32"/>
      <c r="D422" s="141" t="s">
        <v>133</v>
      </c>
      <c r="F422" s="142" t="s">
        <v>782</v>
      </c>
      <c r="I422" s="143"/>
      <c r="L422" s="32"/>
      <c r="M422" s="144"/>
      <c r="T422" s="52"/>
      <c r="AT422" s="17" t="s">
        <v>133</v>
      </c>
      <c r="AU422" s="17" t="s">
        <v>83</v>
      </c>
    </row>
    <row r="423" spans="2:65" s="1" customFormat="1" ht="14.45" customHeight="1">
      <c r="B423" s="127"/>
      <c r="C423" s="128" t="s">
        <v>783</v>
      </c>
      <c r="D423" s="128" t="s">
        <v>127</v>
      </c>
      <c r="E423" s="129" t="s">
        <v>784</v>
      </c>
      <c r="F423" s="130" t="s">
        <v>785</v>
      </c>
      <c r="G423" s="131" t="s">
        <v>209</v>
      </c>
      <c r="H423" s="132">
        <v>0.155</v>
      </c>
      <c r="I423" s="133"/>
      <c r="J423" s="134">
        <f>ROUND(I423*H423,2)</f>
        <v>0</v>
      </c>
      <c r="K423" s="130" t="s">
        <v>131</v>
      </c>
      <c r="L423" s="32"/>
      <c r="M423" s="135" t="s">
        <v>3</v>
      </c>
      <c r="N423" s="136" t="s">
        <v>46</v>
      </c>
      <c r="P423" s="137">
        <f>O423*H423</f>
        <v>0</v>
      </c>
      <c r="Q423" s="137">
        <v>0</v>
      </c>
      <c r="R423" s="137">
        <f>Q423*H423</f>
        <v>0</v>
      </c>
      <c r="S423" s="137">
        <v>0</v>
      </c>
      <c r="T423" s="138">
        <f>S423*H423</f>
        <v>0</v>
      </c>
      <c r="AR423" s="139" t="s">
        <v>236</v>
      </c>
      <c r="AT423" s="139" t="s">
        <v>127</v>
      </c>
      <c r="AU423" s="139" t="s">
        <v>83</v>
      </c>
      <c r="AY423" s="17" t="s">
        <v>124</v>
      </c>
      <c r="BE423" s="140">
        <f>IF(N423="základní",J423,0)</f>
        <v>0</v>
      </c>
      <c r="BF423" s="140">
        <f>IF(N423="snížená",J423,0)</f>
        <v>0</v>
      </c>
      <c r="BG423" s="140">
        <f>IF(N423="zákl. přenesená",J423,0)</f>
        <v>0</v>
      </c>
      <c r="BH423" s="140">
        <f>IF(N423="sníž. přenesená",J423,0)</f>
        <v>0</v>
      </c>
      <c r="BI423" s="140">
        <f>IF(N423="nulová",J423,0)</f>
        <v>0</v>
      </c>
      <c r="BJ423" s="17" t="s">
        <v>81</v>
      </c>
      <c r="BK423" s="140">
        <f>ROUND(I423*H423,2)</f>
        <v>0</v>
      </c>
      <c r="BL423" s="17" t="s">
        <v>236</v>
      </c>
      <c r="BM423" s="139" t="s">
        <v>786</v>
      </c>
    </row>
    <row r="424" spans="2:65" s="1" customFormat="1" ht="19.5">
      <c r="B424" s="32"/>
      <c r="D424" s="141" t="s">
        <v>133</v>
      </c>
      <c r="F424" s="142" t="s">
        <v>787</v>
      </c>
      <c r="I424" s="143"/>
      <c r="L424" s="32"/>
      <c r="M424" s="144"/>
      <c r="T424" s="52"/>
      <c r="AT424" s="17" t="s">
        <v>133</v>
      </c>
      <c r="AU424" s="17" t="s">
        <v>83</v>
      </c>
    </row>
    <row r="425" spans="2:65" s="1" customFormat="1" ht="78">
      <c r="B425" s="32"/>
      <c r="D425" s="141" t="s">
        <v>135</v>
      </c>
      <c r="F425" s="145" t="s">
        <v>788</v>
      </c>
      <c r="I425" s="143"/>
      <c r="L425" s="32"/>
      <c r="M425" s="144"/>
      <c r="T425" s="52"/>
      <c r="AT425" s="17" t="s">
        <v>135</v>
      </c>
      <c r="AU425" s="17" t="s">
        <v>83</v>
      </c>
    </row>
    <row r="426" spans="2:65" s="1" customFormat="1" ht="14.45" customHeight="1">
      <c r="B426" s="127"/>
      <c r="C426" s="128" t="s">
        <v>789</v>
      </c>
      <c r="D426" s="128" t="s">
        <v>127</v>
      </c>
      <c r="E426" s="129" t="s">
        <v>790</v>
      </c>
      <c r="F426" s="130" t="s">
        <v>791</v>
      </c>
      <c r="G426" s="131" t="s">
        <v>209</v>
      </c>
      <c r="H426" s="132">
        <v>0.155</v>
      </c>
      <c r="I426" s="133"/>
      <c r="J426" s="134">
        <f>ROUND(I426*H426,2)</f>
        <v>0</v>
      </c>
      <c r="K426" s="130" t="s">
        <v>131</v>
      </c>
      <c r="L426" s="32"/>
      <c r="M426" s="135" t="s">
        <v>3</v>
      </c>
      <c r="N426" s="136" t="s">
        <v>46</v>
      </c>
      <c r="P426" s="137">
        <f>O426*H426</f>
        <v>0</v>
      </c>
      <c r="Q426" s="137">
        <v>0</v>
      </c>
      <c r="R426" s="137">
        <f>Q426*H426</f>
        <v>0</v>
      </c>
      <c r="S426" s="137">
        <v>0</v>
      </c>
      <c r="T426" s="138">
        <f>S426*H426</f>
        <v>0</v>
      </c>
      <c r="AR426" s="139" t="s">
        <v>236</v>
      </c>
      <c r="AT426" s="139" t="s">
        <v>127</v>
      </c>
      <c r="AU426" s="139" t="s">
        <v>83</v>
      </c>
      <c r="AY426" s="17" t="s">
        <v>124</v>
      </c>
      <c r="BE426" s="140">
        <f>IF(N426="základní",J426,0)</f>
        <v>0</v>
      </c>
      <c r="BF426" s="140">
        <f>IF(N426="snížená",J426,0)</f>
        <v>0</v>
      </c>
      <c r="BG426" s="140">
        <f>IF(N426="zákl. přenesená",J426,0)</f>
        <v>0</v>
      </c>
      <c r="BH426" s="140">
        <f>IF(N426="sníž. přenesená",J426,0)</f>
        <v>0</v>
      </c>
      <c r="BI426" s="140">
        <f>IF(N426="nulová",J426,0)</f>
        <v>0</v>
      </c>
      <c r="BJ426" s="17" t="s">
        <v>81</v>
      </c>
      <c r="BK426" s="140">
        <f>ROUND(I426*H426,2)</f>
        <v>0</v>
      </c>
      <c r="BL426" s="17" t="s">
        <v>236</v>
      </c>
      <c r="BM426" s="139" t="s">
        <v>792</v>
      </c>
    </row>
    <row r="427" spans="2:65" s="1" customFormat="1" ht="19.5">
      <c r="B427" s="32"/>
      <c r="D427" s="141" t="s">
        <v>133</v>
      </c>
      <c r="F427" s="142" t="s">
        <v>793</v>
      </c>
      <c r="I427" s="143"/>
      <c r="L427" s="32"/>
      <c r="M427" s="144"/>
      <c r="T427" s="52"/>
      <c r="AT427" s="17" t="s">
        <v>133</v>
      </c>
      <c r="AU427" s="17" t="s">
        <v>83</v>
      </c>
    </row>
    <row r="428" spans="2:65" s="1" customFormat="1" ht="78">
      <c r="B428" s="32"/>
      <c r="D428" s="141" t="s">
        <v>135</v>
      </c>
      <c r="F428" s="145" t="s">
        <v>788</v>
      </c>
      <c r="I428" s="143"/>
      <c r="L428" s="32"/>
      <c r="M428" s="144"/>
      <c r="T428" s="52"/>
      <c r="AT428" s="17" t="s">
        <v>135</v>
      </c>
      <c r="AU428" s="17" t="s">
        <v>83</v>
      </c>
    </row>
    <row r="429" spans="2:65" s="11" customFormat="1" ht="22.9" customHeight="1">
      <c r="B429" s="115"/>
      <c r="D429" s="116" t="s">
        <v>73</v>
      </c>
      <c r="E429" s="125" t="s">
        <v>286</v>
      </c>
      <c r="F429" s="125" t="s">
        <v>287</v>
      </c>
      <c r="I429" s="118"/>
      <c r="J429" s="126">
        <f>BK429</f>
        <v>0</v>
      </c>
      <c r="L429" s="115"/>
      <c r="M429" s="120"/>
      <c r="P429" s="121">
        <f>SUM(P430:P478)</f>
        <v>0</v>
      </c>
      <c r="R429" s="121">
        <f>SUM(R430:R478)</f>
        <v>5.0316848999999992</v>
      </c>
      <c r="T429" s="122">
        <f>SUM(T430:T478)</f>
        <v>0</v>
      </c>
      <c r="AR429" s="116" t="s">
        <v>83</v>
      </c>
      <c r="AT429" s="123" t="s">
        <v>73</v>
      </c>
      <c r="AU429" s="123" t="s">
        <v>81</v>
      </c>
      <c r="AY429" s="116" t="s">
        <v>124</v>
      </c>
      <c r="BK429" s="124">
        <f>SUM(BK430:BK478)</f>
        <v>0</v>
      </c>
    </row>
    <row r="430" spans="2:65" s="1" customFormat="1" ht="14.45" customHeight="1">
      <c r="B430" s="127"/>
      <c r="C430" s="128" t="s">
        <v>794</v>
      </c>
      <c r="D430" s="128" t="s">
        <v>127</v>
      </c>
      <c r="E430" s="129" t="s">
        <v>795</v>
      </c>
      <c r="F430" s="130" t="s">
        <v>796</v>
      </c>
      <c r="G430" s="131" t="s">
        <v>165</v>
      </c>
      <c r="H430" s="132">
        <v>109.8</v>
      </c>
      <c r="I430" s="133"/>
      <c r="J430" s="134">
        <f>ROUND(I430*H430,2)</f>
        <v>0</v>
      </c>
      <c r="K430" s="130" t="s">
        <v>131</v>
      </c>
      <c r="L430" s="32"/>
      <c r="M430" s="135" t="s">
        <v>3</v>
      </c>
      <c r="N430" s="136" t="s">
        <v>46</v>
      </c>
      <c r="P430" s="137">
        <f>O430*H430</f>
        <v>0</v>
      </c>
      <c r="Q430" s="137">
        <v>4.4499999999999998E-2</v>
      </c>
      <c r="R430" s="137">
        <f>Q430*H430</f>
        <v>4.8860999999999999</v>
      </c>
      <c r="S430" s="137">
        <v>0</v>
      </c>
      <c r="T430" s="138">
        <f>S430*H430</f>
        <v>0</v>
      </c>
      <c r="AR430" s="139" t="s">
        <v>236</v>
      </c>
      <c r="AT430" s="139" t="s">
        <v>127</v>
      </c>
      <c r="AU430" s="139" t="s">
        <v>83</v>
      </c>
      <c r="AY430" s="17" t="s">
        <v>124</v>
      </c>
      <c r="BE430" s="140">
        <f>IF(N430="základní",J430,0)</f>
        <v>0</v>
      </c>
      <c r="BF430" s="140">
        <f>IF(N430="snížená",J430,0)</f>
        <v>0</v>
      </c>
      <c r="BG430" s="140">
        <f>IF(N430="zákl. přenesená",J430,0)</f>
        <v>0</v>
      </c>
      <c r="BH430" s="140">
        <f>IF(N430="sníž. přenesená",J430,0)</f>
        <v>0</v>
      </c>
      <c r="BI430" s="140">
        <f>IF(N430="nulová",J430,0)</f>
        <v>0</v>
      </c>
      <c r="BJ430" s="17" t="s">
        <v>81</v>
      </c>
      <c r="BK430" s="140">
        <f>ROUND(I430*H430,2)</f>
        <v>0</v>
      </c>
      <c r="BL430" s="17" t="s">
        <v>236</v>
      </c>
      <c r="BM430" s="139" t="s">
        <v>797</v>
      </c>
    </row>
    <row r="431" spans="2:65" s="1" customFormat="1">
      <c r="B431" s="32"/>
      <c r="D431" s="141" t="s">
        <v>133</v>
      </c>
      <c r="F431" s="142" t="s">
        <v>798</v>
      </c>
      <c r="I431" s="143"/>
      <c r="L431" s="32"/>
      <c r="M431" s="144"/>
      <c r="T431" s="52"/>
      <c r="AT431" s="17" t="s">
        <v>133</v>
      </c>
      <c r="AU431" s="17" t="s">
        <v>83</v>
      </c>
    </row>
    <row r="432" spans="2:65" s="1" customFormat="1" ht="78">
      <c r="B432" s="32"/>
      <c r="D432" s="141" t="s">
        <v>135</v>
      </c>
      <c r="F432" s="145" t="s">
        <v>799</v>
      </c>
      <c r="I432" s="143"/>
      <c r="L432" s="32"/>
      <c r="M432" s="144"/>
      <c r="T432" s="52"/>
      <c r="AT432" s="17" t="s">
        <v>135</v>
      </c>
      <c r="AU432" s="17" t="s">
        <v>83</v>
      </c>
    </row>
    <row r="433" spans="2:65" s="12" customFormat="1">
      <c r="B433" s="146"/>
      <c r="D433" s="141" t="s">
        <v>137</v>
      </c>
      <c r="E433" s="147" t="s">
        <v>3</v>
      </c>
      <c r="F433" s="148" t="s">
        <v>713</v>
      </c>
      <c r="H433" s="149">
        <v>109.8</v>
      </c>
      <c r="I433" s="150"/>
      <c r="L433" s="146"/>
      <c r="M433" s="151"/>
      <c r="T433" s="152"/>
      <c r="AT433" s="147" t="s">
        <v>137</v>
      </c>
      <c r="AU433" s="147" t="s">
        <v>83</v>
      </c>
      <c r="AV433" s="12" t="s">
        <v>83</v>
      </c>
      <c r="AW433" s="12" t="s">
        <v>34</v>
      </c>
      <c r="AX433" s="12" t="s">
        <v>81</v>
      </c>
      <c r="AY433" s="147" t="s">
        <v>124</v>
      </c>
    </row>
    <row r="434" spans="2:65" s="1" customFormat="1" ht="14.45" customHeight="1">
      <c r="B434" s="127"/>
      <c r="C434" s="128" t="s">
        <v>800</v>
      </c>
      <c r="D434" s="128" t="s">
        <v>127</v>
      </c>
      <c r="E434" s="129" t="s">
        <v>801</v>
      </c>
      <c r="F434" s="130" t="s">
        <v>802</v>
      </c>
      <c r="G434" s="131" t="s">
        <v>185</v>
      </c>
      <c r="H434" s="132">
        <v>18.3</v>
      </c>
      <c r="I434" s="133"/>
      <c r="J434" s="134">
        <f>ROUND(I434*H434,2)</f>
        <v>0</v>
      </c>
      <c r="K434" s="130" t="s">
        <v>131</v>
      </c>
      <c r="L434" s="32"/>
      <c r="M434" s="135" t="s">
        <v>3</v>
      </c>
      <c r="N434" s="136" t="s">
        <v>46</v>
      </c>
      <c r="P434" s="137">
        <f>O434*H434</f>
        <v>0</v>
      </c>
      <c r="Q434" s="137">
        <v>1.1E-4</v>
      </c>
      <c r="R434" s="137">
        <f>Q434*H434</f>
        <v>2.013E-3</v>
      </c>
      <c r="S434" s="137">
        <v>0</v>
      </c>
      <c r="T434" s="138">
        <f>S434*H434</f>
        <v>0</v>
      </c>
      <c r="AR434" s="139" t="s">
        <v>236</v>
      </c>
      <c r="AT434" s="139" t="s">
        <v>127</v>
      </c>
      <c r="AU434" s="139" t="s">
        <v>83</v>
      </c>
      <c r="AY434" s="17" t="s">
        <v>124</v>
      </c>
      <c r="BE434" s="140">
        <f>IF(N434="základní",J434,0)</f>
        <v>0</v>
      </c>
      <c r="BF434" s="140">
        <f>IF(N434="snížená",J434,0)</f>
        <v>0</v>
      </c>
      <c r="BG434" s="140">
        <f>IF(N434="zákl. přenesená",J434,0)</f>
        <v>0</v>
      </c>
      <c r="BH434" s="140">
        <f>IF(N434="sníž. přenesená",J434,0)</f>
        <v>0</v>
      </c>
      <c r="BI434" s="140">
        <f>IF(N434="nulová",J434,0)</f>
        <v>0</v>
      </c>
      <c r="BJ434" s="17" t="s">
        <v>81</v>
      </c>
      <c r="BK434" s="140">
        <f>ROUND(I434*H434,2)</f>
        <v>0</v>
      </c>
      <c r="BL434" s="17" t="s">
        <v>236</v>
      </c>
      <c r="BM434" s="139" t="s">
        <v>803</v>
      </c>
    </row>
    <row r="435" spans="2:65" s="1" customFormat="1">
      <c r="B435" s="32"/>
      <c r="D435" s="141" t="s">
        <v>133</v>
      </c>
      <c r="F435" s="142" t="s">
        <v>804</v>
      </c>
      <c r="I435" s="143"/>
      <c r="L435" s="32"/>
      <c r="M435" s="144"/>
      <c r="T435" s="52"/>
      <c r="AT435" s="17" t="s">
        <v>133</v>
      </c>
      <c r="AU435" s="17" t="s">
        <v>83</v>
      </c>
    </row>
    <row r="436" spans="2:65" s="1" customFormat="1" ht="78">
      <c r="B436" s="32"/>
      <c r="D436" s="141" t="s">
        <v>135</v>
      </c>
      <c r="F436" s="145" t="s">
        <v>799</v>
      </c>
      <c r="I436" s="143"/>
      <c r="L436" s="32"/>
      <c r="M436" s="144"/>
      <c r="T436" s="52"/>
      <c r="AT436" s="17" t="s">
        <v>135</v>
      </c>
      <c r="AU436" s="17" t="s">
        <v>83</v>
      </c>
    </row>
    <row r="437" spans="2:65" s="12" customFormat="1">
      <c r="B437" s="146"/>
      <c r="D437" s="141" t="s">
        <v>137</v>
      </c>
      <c r="E437" s="147" t="s">
        <v>3</v>
      </c>
      <c r="F437" s="148" t="s">
        <v>256</v>
      </c>
      <c r="H437" s="149">
        <v>18.3</v>
      </c>
      <c r="I437" s="150"/>
      <c r="L437" s="146"/>
      <c r="M437" s="151"/>
      <c r="T437" s="152"/>
      <c r="AT437" s="147" t="s">
        <v>137</v>
      </c>
      <c r="AU437" s="147" t="s">
        <v>83</v>
      </c>
      <c r="AV437" s="12" t="s">
        <v>83</v>
      </c>
      <c r="AW437" s="12" t="s">
        <v>34</v>
      </c>
      <c r="AX437" s="12" t="s">
        <v>81</v>
      </c>
      <c r="AY437" s="147" t="s">
        <v>124</v>
      </c>
    </row>
    <row r="438" spans="2:65" s="1" customFormat="1" ht="14.45" customHeight="1">
      <c r="B438" s="127"/>
      <c r="C438" s="128" t="s">
        <v>805</v>
      </c>
      <c r="D438" s="128" t="s">
        <v>127</v>
      </c>
      <c r="E438" s="129" t="s">
        <v>806</v>
      </c>
      <c r="F438" s="130" t="s">
        <v>807</v>
      </c>
      <c r="G438" s="131" t="s">
        <v>185</v>
      </c>
      <c r="H438" s="132">
        <v>9.15</v>
      </c>
      <c r="I438" s="133"/>
      <c r="J438" s="134">
        <f>ROUND(I438*H438,2)</f>
        <v>0</v>
      </c>
      <c r="K438" s="130" t="s">
        <v>131</v>
      </c>
      <c r="L438" s="32"/>
      <c r="M438" s="135" t="s">
        <v>3</v>
      </c>
      <c r="N438" s="136" t="s">
        <v>46</v>
      </c>
      <c r="P438" s="137">
        <f>O438*H438</f>
        <v>0</v>
      </c>
      <c r="Q438" s="137">
        <v>1.2529999999999999E-2</v>
      </c>
      <c r="R438" s="137">
        <f>Q438*H438</f>
        <v>0.1146495</v>
      </c>
      <c r="S438" s="137">
        <v>0</v>
      </c>
      <c r="T438" s="138">
        <f>S438*H438</f>
        <v>0</v>
      </c>
      <c r="AR438" s="139" t="s">
        <v>236</v>
      </c>
      <c r="AT438" s="139" t="s">
        <v>127</v>
      </c>
      <c r="AU438" s="139" t="s">
        <v>83</v>
      </c>
      <c r="AY438" s="17" t="s">
        <v>124</v>
      </c>
      <c r="BE438" s="140">
        <f>IF(N438="základní",J438,0)</f>
        <v>0</v>
      </c>
      <c r="BF438" s="140">
        <f>IF(N438="snížená",J438,0)</f>
        <v>0</v>
      </c>
      <c r="BG438" s="140">
        <f>IF(N438="zákl. přenesená",J438,0)</f>
        <v>0</v>
      </c>
      <c r="BH438" s="140">
        <f>IF(N438="sníž. přenesená",J438,0)</f>
        <v>0</v>
      </c>
      <c r="BI438" s="140">
        <f>IF(N438="nulová",J438,0)</f>
        <v>0</v>
      </c>
      <c r="BJ438" s="17" t="s">
        <v>81</v>
      </c>
      <c r="BK438" s="140">
        <f>ROUND(I438*H438,2)</f>
        <v>0</v>
      </c>
      <c r="BL438" s="17" t="s">
        <v>236</v>
      </c>
      <c r="BM438" s="139" t="s">
        <v>808</v>
      </c>
    </row>
    <row r="439" spans="2:65" s="1" customFormat="1">
      <c r="B439" s="32"/>
      <c r="D439" s="141" t="s">
        <v>133</v>
      </c>
      <c r="F439" s="142" t="s">
        <v>809</v>
      </c>
      <c r="I439" s="143"/>
      <c r="L439" s="32"/>
      <c r="M439" s="144"/>
      <c r="T439" s="52"/>
      <c r="AT439" s="17" t="s">
        <v>133</v>
      </c>
      <c r="AU439" s="17" t="s">
        <v>83</v>
      </c>
    </row>
    <row r="440" spans="2:65" s="1" customFormat="1" ht="78">
      <c r="B440" s="32"/>
      <c r="D440" s="141" t="s">
        <v>135</v>
      </c>
      <c r="F440" s="145" t="s">
        <v>799</v>
      </c>
      <c r="I440" s="143"/>
      <c r="L440" s="32"/>
      <c r="M440" s="144"/>
      <c r="T440" s="52"/>
      <c r="AT440" s="17" t="s">
        <v>135</v>
      </c>
      <c r="AU440" s="17" t="s">
        <v>83</v>
      </c>
    </row>
    <row r="441" spans="2:65" s="1" customFormat="1" ht="14.45" customHeight="1">
      <c r="B441" s="127"/>
      <c r="C441" s="128" t="s">
        <v>810</v>
      </c>
      <c r="D441" s="128" t="s">
        <v>127</v>
      </c>
      <c r="E441" s="129" t="s">
        <v>811</v>
      </c>
      <c r="F441" s="130" t="s">
        <v>812</v>
      </c>
      <c r="G441" s="131" t="s">
        <v>185</v>
      </c>
      <c r="H441" s="132">
        <v>24</v>
      </c>
      <c r="I441" s="133"/>
      <c r="J441" s="134">
        <f>ROUND(I441*H441,2)</f>
        <v>0</v>
      </c>
      <c r="K441" s="130" t="s">
        <v>131</v>
      </c>
      <c r="L441" s="32"/>
      <c r="M441" s="135" t="s">
        <v>3</v>
      </c>
      <c r="N441" s="136" t="s">
        <v>46</v>
      </c>
      <c r="P441" s="137">
        <f>O441*H441</f>
        <v>0</v>
      </c>
      <c r="Q441" s="137">
        <v>1.0000000000000001E-5</v>
      </c>
      <c r="R441" s="137">
        <f>Q441*H441</f>
        <v>2.4000000000000003E-4</v>
      </c>
      <c r="S441" s="137">
        <v>0</v>
      </c>
      <c r="T441" s="138">
        <f>S441*H441</f>
        <v>0</v>
      </c>
      <c r="AR441" s="139" t="s">
        <v>236</v>
      </c>
      <c r="AT441" s="139" t="s">
        <v>127</v>
      </c>
      <c r="AU441" s="139" t="s">
        <v>83</v>
      </c>
      <c r="AY441" s="17" t="s">
        <v>124</v>
      </c>
      <c r="BE441" s="140">
        <f>IF(N441="základní",J441,0)</f>
        <v>0</v>
      </c>
      <c r="BF441" s="140">
        <f>IF(N441="snížená",J441,0)</f>
        <v>0</v>
      </c>
      <c r="BG441" s="140">
        <f>IF(N441="zákl. přenesená",J441,0)</f>
        <v>0</v>
      </c>
      <c r="BH441" s="140">
        <f>IF(N441="sníž. přenesená",J441,0)</f>
        <v>0</v>
      </c>
      <c r="BI441" s="140">
        <f>IF(N441="nulová",J441,0)</f>
        <v>0</v>
      </c>
      <c r="BJ441" s="17" t="s">
        <v>81</v>
      </c>
      <c r="BK441" s="140">
        <f>ROUND(I441*H441,2)</f>
        <v>0</v>
      </c>
      <c r="BL441" s="17" t="s">
        <v>236</v>
      </c>
      <c r="BM441" s="139" t="s">
        <v>813</v>
      </c>
    </row>
    <row r="442" spans="2:65" s="1" customFormat="1">
      <c r="B442" s="32"/>
      <c r="D442" s="141" t="s">
        <v>133</v>
      </c>
      <c r="F442" s="142" t="s">
        <v>814</v>
      </c>
      <c r="I442" s="143"/>
      <c r="L442" s="32"/>
      <c r="M442" s="144"/>
      <c r="T442" s="52"/>
      <c r="AT442" s="17" t="s">
        <v>133</v>
      </c>
      <c r="AU442" s="17" t="s">
        <v>83</v>
      </c>
    </row>
    <row r="443" spans="2:65" s="1" customFormat="1" ht="78">
      <c r="B443" s="32"/>
      <c r="D443" s="141" t="s">
        <v>135</v>
      </c>
      <c r="F443" s="145" t="s">
        <v>799</v>
      </c>
      <c r="I443" s="143"/>
      <c r="L443" s="32"/>
      <c r="M443" s="144"/>
      <c r="T443" s="52"/>
      <c r="AT443" s="17" t="s">
        <v>135</v>
      </c>
      <c r="AU443" s="17" t="s">
        <v>83</v>
      </c>
    </row>
    <row r="444" spans="2:65" s="12" customFormat="1">
      <c r="B444" s="146"/>
      <c r="D444" s="141" t="s">
        <v>137</v>
      </c>
      <c r="E444" s="147" t="s">
        <v>3</v>
      </c>
      <c r="F444" s="148" t="s">
        <v>815</v>
      </c>
      <c r="H444" s="149">
        <v>24</v>
      </c>
      <c r="I444" s="150"/>
      <c r="L444" s="146"/>
      <c r="M444" s="151"/>
      <c r="T444" s="152"/>
      <c r="AT444" s="147" t="s">
        <v>137</v>
      </c>
      <c r="AU444" s="147" t="s">
        <v>83</v>
      </c>
      <c r="AV444" s="12" t="s">
        <v>83</v>
      </c>
      <c r="AW444" s="12" t="s">
        <v>34</v>
      </c>
      <c r="AX444" s="12" t="s">
        <v>81</v>
      </c>
      <c r="AY444" s="147" t="s">
        <v>124</v>
      </c>
    </row>
    <row r="445" spans="2:65" s="1" customFormat="1" ht="14.45" customHeight="1">
      <c r="B445" s="127"/>
      <c r="C445" s="128" t="s">
        <v>816</v>
      </c>
      <c r="D445" s="128" t="s">
        <v>127</v>
      </c>
      <c r="E445" s="129" t="s">
        <v>817</v>
      </c>
      <c r="F445" s="130" t="s">
        <v>818</v>
      </c>
      <c r="G445" s="131" t="s">
        <v>165</v>
      </c>
      <c r="H445" s="132">
        <v>109.8</v>
      </c>
      <c r="I445" s="133"/>
      <c r="J445" s="134">
        <f>ROUND(I445*H445,2)</f>
        <v>0</v>
      </c>
      <c r="K445" s="130" t="s">
        <v>131</v>
      </c>
      <c r="L445" s="32"/>
      <c r="M445" s="135" t="s">
        <v>3</v>
      </c>
      <c r="N445" s="136" t="s">
        <v>46</v>
      </c>
      <c r="P445" s="137">
        <f>O445*H445</f>
        <v>0</v>
      </c>
      <c r="Q445" s="137">
        <v>4.0000000000000003E-5</v>
      </c>
      <c r="R445" s="137">
        <f>Q445*H445</f>
        <v>4.3920000000000001E-3</v>
      </c>
      <c r="S445" s="137">
        <v>0</v>
      </c>
      <c r="T445" s="138">
        <f>S445*H445</f>
        <v>0</v>
      </c>
      <c r="AR445" s="139" t="s">
        <v>236</v>
      </c>
      <c r="AT445" s="139" t="s">
        <v>127</v>
      </c>
      <c r="AU445" s="139" t="s">
        <v>83</v>
      </c>
      <c r="AY445" s="17" t="s">
        <v>124</v>
      </c>
      <c r="BE445" s="140">
        <f>IF(N445="základní",J445,0)</f>
        <v>0</v>
      </c>
      <c r="BF445" s="140">
        <f>IF(N445="snížená",J445,0)</f>
        <v>0</v>
      </c>
      <c r="BG445" s="140">
        <f>IF(N445="zákl. přenesená",J445,0)</f>
        <v>0</v>
      </c>
      <c r="BH445" s="140">
        <f>IF(N445="sníž. přenesená",J445,0)</f>
        <v>0</v>
      </c>
      <c r="BI445" s="140">
        <f>IF(N445="nulová",J445,0)</f>
        <v>0</v>
      </c>
      <c r="BJ445" s="17" t="s">
        <v>81</v>
      </c>
      <c r="BK445" s="140">
        <f>ROUND(I445*H445,2)</f>
        <v>0</v>
      </c>
      <c r="BL445" s="17" t="s">
        <v>236</v>
      </c>
      <c r="BM445" s="139" t="s">
        <v>819</v>
      </c>
    </row>
    <row r="446" spans="2:65" s="1" customFormat="1">
      <c r="B446" s="32"/>
      <c r="D446" s="141" t="s">
        <v>133</v>
      </c>
      <c r="F446" s="142" t="s">
        <v>820</v>
      </c>
      <c r="I446" s="143"/>
      <c r="L446" s="32"/>
      <c r="M446" s="144"/>
      <c r="T446" s="52"/>
      <c r="AT446" s="17" t="s">
        <v>133</v>
      </c>
      <c r="AU446" s="17" t="s">
        <v>83</v>
      </c>
    </row>
    <row r="447" spans="2:65" s="1" customFormat="1" ht="78">
      <c r="B447" s="32"/>
      <c r="D447" s="141" t="s">
        <v>135</v>
      </c>
      <c r="F447" s="145" t="s">
        <v>799</v>
      </c>
      <c r="I447" s="143"/>
      <c r="L447" s="32"/>
      <c r="M447" s="144"/>
      <c r="T447" s="52"/>
      <c r="AT447" s="17" t="s">
        <v>135</v>
      </c>
      <c r="AU447" s="17" t="s">
        <v>83</v>
      </c>
    </row>
    <row r="448" spans="2:65" s="1" customFormat="1" ht="14.45" customHeight="1">
      <c r="B448" s="127"/>
      <c r="C448" s="128" t="s">
        <v>821</v>
      </c>
      <c r="D448" s="128" t="s">
        <v>127</v>
      </c>
      <c r="E448" s="129" t="s">
        <v>822</v>
      </c>
      <c r="F448" s="130" t="s">
        <v>823</v>
      </c>
      <c r="G448" s="131" t="s">
        <v>165</v>
      </c>
      <c r="H448" s="132">
        <v>109.8</v>
      </c>
      <c r="I448" s="133"/>
      <c r="J448" s="134">
        <f>ROUND(I448*H448,2)</f>
        <v>0</v>
      </c>
      <c r="K448" s="130" t="s">
        <v>131</v>
      </c>
      <c r="L448" s="32"/>
      <c r="M448" s="135" t="s">
        <v>3</v>
      </c>
      <c r="N448" s="136" t="s">
        <v>46</v>
      </c>
      <c r="P448" s="137">
        <f>O448*H448</f>
        <v>0</v>
      </c>
      <c r="Q448" s="137">
        <v>4.0000000000000003E-5</v>
      </c>
      <c r="R448" s="137">
        <f>Q448*H448</f>
        <v>4.3920000000000001E-3</v>
      </c>
      <c r="S448" s="137">
        <v>0</v>
      </c>
      <c r="T448" s="138">
        <f>S448*H448</f>
        <v>0</v>
      </c>
      <c r="AR448" s="139" t="s">
        <v>236</v>
      </c>
      <c r="AT448" s="139" t="s">
        <v>127</v>
      </c>
      <c r="AU448" s="139" t="s">
        <v>83</v>
      </c>
      <c r="AY448" s="17" t="s">
        <v>124</v>
      </c>
      <c r="BE448" s="140">
        <f>IF(N448="základní",J448,0)</f>
        <v>0</v>
      </c>
      <c r="BF448" s="140">
        <f>IF(N448="snížená",J448,0)</f>
        <v>0</v>
      </c>
      <c r="BG448" s="140">
        <f>IF(N448="zákl. přenesená",J448,0)</f>
        <v>0</v>
      </c>
      <c r="BH448" s="140">
        <f>IF(N448="sníž. přenesená",J448,0)</f>
        <v>0</v>
      </c>
      <c r="BI448" s="140">
        <f>IF(N448="nulová",J448,0)</f>
        <v>0</v>
      </c>
      <c r="BJ448" s="17" t="s">
        <v>81</v>
      </c>
      <c r="BK448" s="140">
        <f>ROUND(I448*H448,2)</f>
        <v>0</v>
      </c>
      <c r="BL448" s="17" t="s">
        <v>236</v>
      </c>
      <c r="BM448" s="139" t="s">
        <v>824</v>
      </c>
    </row>
    <row r="449" spans="2:65" s="1" customFormat="1">
      <c r="B449" s="32"/>
      <c r="D449" s="141" t="s">
        <v>133</v>
      </c>
      <c r="F449" s="142" t="s">
        <v>825</v>
      </c>
      <c r="I449" s="143"/>
      <c r="L449" s="32"/>
      <c r="M449" s="144"/>
      <c r="T449" s="52"/>
      <c r="AT449" s="17" t="s">
        <v>133</v>
      </c>
      <c r="AU449" s="17" t="s">
        <v>83</v>
      </c>
    </row>
    <row r="450" spans="2:65" s="1" customFormat="1" ht="78">
      <c r="B450" s="32"/>
      <c r="D450" s="141" t="s">
        <v>135</v>
      </c>
      <c r="F450" s="145" t="s">
        <v>799</v>
      </c>
      <c r="I450" s="143"/>
      <c r="L450" s="32"/>
      <c r="M450" s="144"/>
      <c r="T450" s="52"/>
      <c r="AT450" s="17" t="s">
        <v>135</v>
      </c>
      <c r="AU450" s="17" t="s">
        <v>83</v>
      </c>
    </row>
    <row r="451" spans="2:65" s="1" customFormat="1" ht="14.45" customHeight="1">
      <c r="B451" s="127"/>
      <c r="C451" s="128" t="s">
        <v>826</v>
      </c>
      <c r="D451" s="128" t="s">
        <v>127</v>
      </c>
      <c r="E451" s="129" t="s">
        <v>827</v>
      </c>
      <c r="F451" s="130" t="s">
        <v>828</v>
      </c>
      <c r="G451" s="131" t="s">
        <v>165</v>
      </c>
      <c r="H451" s="132">
        <v>109.8</v>
      </c>
      <c r="I451" s="133"/>
      <c r="J451" s="134">
        <f>ROUND(I451*H451,2)</f>
        <v>0</v>
      </c>
      <c r="K451" s="130" t="s">
        <v>131</v>
      </c>
      <c r="L451" s="32"/>
      <c r="M451" s="135" t="s">
        <v>3</v>
      </c>
      <c r="N451" s="136" t="s">
        <v>46</v>
      </c>
      <c r="P451" s="137">
        <f>O451*H451</f>
        <v>0</v>
      </c>
      <c r="Q451" s="137">
        <v>0</v>
      </c>
      <c r="R451" s="137">
        <f>Q451*H451</f>
        <v>0</v>
      </c>
      <c r="S451" s="137">
        <v>0</v>
      </c>
      <c r="T451" s="138">
        <f>S451*H451</f>
        <v>0</v>
      </c>
      <c r="AR451" s="139" t="s">
        <v>236</v>
      </c>
      <c r="AT451" s="139" t="s">
        <v>127</v>
      </c>
      <c r="AU451" s="139" t="s">
        <v>83</v>
      </c>
      <c r="AY451" s="17" t="s">
        <v>124</v>
      </c>
      <c r="BE451" s="140">
        <f>IF(N451="základní",J451,0)</f>
        <v>0</v>
      </c>
      <c r="BF451" s="140">
        <f>IF(N451="snížená",J451,0)</f>
        <v>0</v>
      </c>
      <c r="BG451" s="140">
        <f>IF(N451="zákl. přenesená",J451,0)</f>
        <v>0</v>
      </c>
      <c r="BH451" s="140">
        <f>IF(N451="sníž. přenesená",J451,0)</f>
        <v>0</v>
      </c>
      <c r="BI451" s="140">
        <f>IF(N451="nulová",J451,0)</f>
        <v>0</v>
      </c>
      <c r="BJ451" s="17" t="s">
        <v>81</v>
      </c>
      <c r="BK451" s="140">
        <f>ROUND(I451*H451,2)</f>
        <v>0</v>
      </c>
      <c r="BL451" s="17" t="s">
        <v>236</v>
      </c>
      <c r="BM451" s="139" t="s">
        <v>829</v>
      </c>
    </row>
    <row r="452" spans="2:65" s="1" customFormat="1">
      <c r="B452" s="32"/>
      <c r="D452" s="141" t="s">
        <v>133</v>
      </c>
      <c r="F452" s="142" t="s">
        <v>830</v>
      </c>
      <c r="I452" s="143"/>
      <c r="L452" s="32"/>
      <c r="M452" s="144"/>
      <c r="T452" s="52"/>
      <c r="AT452" s="17" t="s">
        <v>133</v>
      </c>
      <c r="AU452" s="17" t="s">
        <v>83</v>
      </c>
    </row>
    <row r="453" spans="2:65" s="1" customFormat="1" ht="39">
      <c r="B453" s="32"/>
      <c r="D453" s="141" t="s">
        <v>135</v>
      </c>
      <c r="F453" s="145" t="s">
        <v>831</v>
      </c>
      <c r="I453" s="143"/>
      <c r="L453" s="32"/>
      <c r="M453" s="144"/>
      <c r="T453" s="52"/>
      <c r="AT453" s="17" t="s">
        <v>135</v>
      </c>
      <c r="AU453" s="17" t="s">
        <v>83</v>
      </c>
    </row>
    <row r="454" spans="2:65" s="1" customFormat="1" ht="24.2" customHeight="1">
      <c r="B454" s="127"/>
      <c r="C454" s="176" t="s">
        <v>832</v>
      </c>
      <c r="D454" s="176" t="s">
        <v>659</v>
      </c>
      <c r="E454" s="177" t="s">
        <v>833</v>
      </c>
      <c r="F454" s="178" t="s">
        <v>834</v>
      </c>
      <c r="G454" s="179" t="s">
        <v>165</v>
      </c>
      <c r="H454" s="180">
        <v>131.76</v>
      </c>
      <c r="I454" s="181"/>
      <c r="J454" s="182">
        <f>ROUND(I454*H454,2)</f>
        <v>0</v>
      </c>
      <c r="K454" s="178" t="s">
        <v>131</v>
      </c>
      <c r="L454" s="183"/>
      <c r="M454" s="184" t="s">
        <v>3</v>
      </c>
      <c r="N454" s="185" t="s">
        <v>46</v>
      </c>
      <c r="P454" s="137">
        <f>O454*H454</f>
        <v>0</v>
      </c>
      <c r="Q454" s="137">
        <v>1.3999999999999999E-4</v>
      </c>
      <c r="R454" s="137">
        <f>Q454*H454</f>
        <v>1.8446399999999998E-2</v>
      </c>
      <c r="S454" s="137">
        <v>0</v>
      </c>
      <c r="T454" s="138">
        <f>S454*H454</f>
        <v>0</v>
      </c>
      <c r="AR454" s="139" t="s">
        <v>515</v>
      </c>
      <c r="AT454" s="139" t="s">
        <v>659</v>
      </c>
      <c r="AU454" s="139" t="s">
        <v>83</v>
      </c>
      <c r="AY454" s="17" t="s">
        <v>124</v>
      </c>
      <c r="BE454" s="140">
        <f>IF(N454="základní",J454,0)</f>
        <v>0</v>
      </c>
      <c r="BF454" s="140">
        <f>IF(N454="snížená",J454,0)</f>
        <v>0</v>
      </c>
      <c r="BG454" s="140">
        <f>IF(N454="zákl. přenesená",J454,0)</f>
        <v>0</v>
      </c>
      <c r="BH454" s="140">
        <f>IF(N454="sníž. přenesená",J454,0)</f>
        <v>0</v>
      </c>
      <c r="BI454" s="140">
        <f>IF(N454="nulová",J454,0)</f>
        <v>0</v>
      </c>
      <c r="BJ454" s="17" t="s">
        <v>81</v>
      </c>
      <c r="BK454" s="140">
        <f>ROUND(I454*H454,2)</f>
        <v>0</v>
      </c>
      <c r="BL454" s="17" t="s">
        <v>236</v>
      </c>
      <c r="BM454" s="139" t="s">
        <v>835</v>
      </c>
    </row>
    <row r="455" spans="2:65" s="1" customFormat="1" ht="19.5">
      <c r="B455" s="32"/>
      <c r="D455" s="141" t="s">
        <v>133</v>
      </c>
      <c r="F455" s="142" t="s">
        <v>834</v>
      </c>
      <c r="I455" s="143"/>
      <c r="L455" s="32"/>
      <c r="M455" s="144"/>
      <c r="T455" s="52"/>
      <c r="AT455" s="17" t="s">
        <v>133</v>
      </c>
      <c r="AU455" s="17" t="s">
        <v>83</v>
      </c>
    </row>
    <row r="456" spans="2:65" s="12" customFormat="1">
      <c r="B456" s="146"/>
      <c r="D456" s="141" t="s">
        <v>137</v>
      </c>
      <c r="F456" s="148" t="s">
        <v>836</v>
      </c>
      <c r="H456" s="149">
        <v>131.76</v>
      </c>
      <c r="I456" s="150"/>
      <c r="L456" s="146"/>
      <c r="M456" s="151"/>
      <c r="T456" s="152"/>
      <c r="AT456" s="147" t="s">
        <v>137</v>
      </c>
      <c r="AU456" s="147" t="s">
        <v>83</v>
      </c>
      <c r="AV456" s="12" t="s">
        <v>83</v>
      </c>
      <c r="AW456" s="12" t="s">
        <v>4</v>
      </c>
      <c r="AX456" s="12" t="s">
        <v>81</v>
      </c>
      <c r="AY456" s="147" t="s">
        <v>124</v>
      </c>
    </row>
    <row r="457" spans="2:65" s="1" customFormat="1" ht="14.45" customHeight="1">
      <c r="B457" s="127"/>
      <c r="C457" s="128" t="s">
        <v>837</v>
      </c>
      <c r="D457" s="128" t="s">
        <v>127</v>
      </c>
      <c r="E457" s="129" t="s">
        <v>838</v>
      </c>
      <c r="F457" s="130" t="s">
        <v>839</v>
      </c>
      <c r="G457" s="131" t="s">
        <v>185</v>
      </c>
      <c r="H457" s="132">
        <v>132</v>
      </c>
      <c r="I457" s="133"/>
      <c r="J457" s="134">
        <f>ROUND(I457*H457,2)</f>
        <v>0</v>
      </c>
      <c r="K457" s="130" t="s">
        <v>131</v>
      </c>
      <c r="L457" s="32"/>
      <c r="M457" s="135" t="s">
        <v>3</v>
      </c>
      <c r="N457" s="136" t="s">
        <v>46</v>
      </c>
      <c r="P457" s="137">
        <f>O457*H457</f>
        <v>0</v>
      </c>
      <c r="Q457" s="137">
        <v>0</v>
      </c>
      <c r="R457" s="137">
        <f>Q457*H457</f>
        <v>0</v>
      </c>
      <c r="S457" s="137">
        <v>0</v>
      </c>
      <c r="T457" s="138">
        <f>S457*H457</f>
        <v>0</v>
      </c>
      <c r="AR457" s="139" t="s">
        <v>236</v>
      </c>
      <c r="AT457" s="139" t="s">
        <v>127</v>
      </c>
      <c r="AU457" s="139" t="s">
        <v>83</v>
      </c>
      <c r="AY457" s="17" t="s">
        <v>124</v>
      </c>
      <c r="BE457" s="140">
        <f>IF(N457="základní",J457,0)</f>
        <v>0</v>
      </c>
      <c r="BF457" s="140">
        <f>IF(N457="snížená",J457,0)</f>
        <v>0</v>
      </c>
      <c r="BG457" s="140">
        <f>IF(N457="zákl. přenesená",J457,0)</f>
        <v>0</v>
      </c>
      <c r="BH457" s="140">
        <f>IF(N457="sníž. přenesená",J457,0)</f>
        <v>0</v>
      </c>
      <c r="BI457" s="140">
        <f>IF(N457="nulová",J457,0)</f>
        <v>0</v>
      </c>
      <c r="BJ457" s="17" t="s">
        <v>81</v>
      </c>
      <c r="BK457" s="140">
        <f>ROUND(I457*H457,2)</f>
        <v>0</v>
      </c>
      <c r="BL457" s="17" t="s">
        <v>236</v>
      </c>
      <c r="BM457" s="139" t="s">
        <v>840</v>
      </c>
    </row>
    <row r="458" spans="2:65" s="1" customFormat="1">
      <c r="B458" s="32"/>
      <c r="D458" s="141" t="s">
        <v>133</v>
      </c>
      <c r="F458" s="142" t="s">
        <v>841</v>
      </c>
      <c r="I458" s="143"/>
      <c r="L458" s="32"/>
      <c r="M458" s="144"/>
      <c r="T458" s="52"/>
      <c r="AT458" s="17" t="s">
        <v>133</v>
      </c>
      <c r="AU458" s="17" t="s">
        <v>83</v>
      </c>
    </row>
    <row r="459" spans="2:65" s="1" customFormat="1" ht="39">
      <c r="B459" s="32"/>
      <c r="D459" s="141" t="s">
        <v>135</v>
      </c>
      <c r="F459" s="145" t="s">
        <v>831</v>
      </c>
      <c r="I459" s="143"/>
      <c r="L459" s="32"/>
      <c r="M459" s="144"/>
      <c r="T459" s="52"/>
      <c r="AT459" s="17" t="s">
        <v>135</v>
      </c>
      <c r="AU459" s="17" t="s">
        <v>83</v>
      </c>
    </row>
    <row r="460" spans="2:65" s="1" customFormat="1" ht="14.45" customHeight="1">
      <c r="B460" s="127"/>
      <c r="C460" s="176" t="s">
        <v>842</v>
      </c>
      <c r="D460" s="176" t="s">
        <v>659</v>
      </c>
      <c r="E460" s="177" t="s">
        <v>843</v>
      </c>
      <c r="F460" s="178" t="s">
        <v>844</v>
      </c>
      <c r="G460" s="179" t="s">
        <v>185</v>
      </c>
      <c r="H460" s="180">
        <v>145.19999999999999</v>
      </c>
      <c r="I460" s="181"/>
      <c r="J460" s="182">
        <f>ROUND(I460*H460,2)</f>
        <v>0</v>
      </c>
      <c r="K460" s="178" t="s">
        <v>131</v>
      </c>
      <c r="L460" s="183"/>
      <c r="M460" s="184" t="s">
        <v>3</v>
      </c>
      <c r="N460" s="185" t="s">
        <v>46</v>
      </c>
      <c r="P460" s="137">
        <f>O460*H460</f>
        <v>0</v>
      </c>
      <c r="Q460" s="137">
        <v>1.0000000000000001E-5</v>
      </c>
      <c r="R460" s="137">
        <f>Q460*H460</f>
        <v>1.4519999999999999E-3</v>
      </c>
      <c r="S460" s="137">
        <v>0</v>
      </c>
      <c r="T460" s="138">
        <f>S460*H460</f>
        <v>0</v>
      </c>
      <c r="AR460" s="139" t="s">
        <v>515</v>
      </c>
      <c r="AT460" s="139" t="s">
        <v>659</v>
      </c>
      <c r="AU460" s="139" t="s">
        <v>83</v>
      </c>
      <c r="AY460" s="17" t="s">
        <v>124</v>
      </c>
      <c r="BE460" s="140">
        <f>IF(N460="základní",J460,0)</f>
        <v>0</v>
      </c>
      <c r="BF460" s="140">
        <f>IF(N460="snížená",J460,0)</f>
        <v>0</v>
      </c>
      <c r="BG460" s="140">
        <f>IF(N460="zákl. přenesená",J460,0)</f>
        <v>0</v>
      </c>
      <c r="BH460" s="140">
        <f>IF(N460="sníž. přenesená",J460,0)</f>
        <v>0</v>
      </c>
      <c r="BI460" s="140">
        <f>IF(N460="nulová",J460,0)</f>
        <v>0</v>
      </c>
      <c r="BJ460" s="17" t="s">
        <v>81</v>
      </c>
      <c r="BK460" s="140">
        <f>ROUND(I460*H460,2)</f>
        <v>0</v>
      </c>
      <c r="BL460" s="17" t="s">
        <v>236</v>
      </c>
      <c r="BM460" s="139" t="s">
        <v>845</v>
      </c>
    </row>
    <row r="461" spans="2:65" s="1" customFormat="1">
      <c r="B461" s="32"/>
      <c r="D461" s="141" t="s">
        <v>133</v>
      </c>
      <c r="F461" s="142" t="s">
        <v>844</v>
      </c>
      <c r="I461" s="143"/>
      <c r="L461" s="32"/>
      <c r="M461" s="144"/>
      <c r="T461" s="52"/>
      <c r="AT461" s="17" t="s">
        <v>133</v>
      </c>
      <c r="AU461" s="17" t="s">
        <v>83</v>
      </c>
    </row>
    <row r="462" spans="2:65" s="12" customFormat="1">
      <c r="B462" s="146"/>
      <c r="D462" s="141" t="s">
        <v>137</v>
      </c>
      <c r="F462" s="148" t="s">
        <v>846</v>
      </c>
      <c r="H462" s="149">
        <v>145.19999999999999</v>
      </c>
      <c r="I462" s="150"/>
      <c r="L462" s="146"/>
      <c r="M462" s="151"/>
      <c r="T462" s="152"/>
      <c r="AT462" s="147" t="s">
        <v>137</v>
      </c>
      <c r="AU462" s="147" t="s">
        <v>83</v>
      </c>
      <c r="AV462" s="12" t="s">
        <v>83</v>
      </c>
      <c r="AW462" s="12" t="s">
        <v>4</v>
      </c>
      <c r="AX462" s="12" t="s">
        <v>81</v>
      </c>
      <c r="AY462" s="147" t="s">
        <v>124</v>
      </c>
    </row>
    <row r="463" spans="2:65" s="1" customFormat="1" ht="14.45" customHeight="1">
      <c r="B463" s="127"/>
      <c r="C463" s="128" t="s">
        <v>847</v>
      </c>
      <c r="D463" s="128" t="s">
        <v>127</v>
      </c>
      <c r="E463" s="129" t="s">
        <v>848</v>
      </c>
      <c r="F463" s="130" t="s">
        <v>849</v>
      </c>
      <c r="G463" s="131" t="s">
        <v>185</v>
      </c>
      <c r="H463" s="132">
        <v>9.15</v>
      </c>
      <c r="I463" s="133"/>
      <c r="J463" s="134">
        <f>ROUND(I463*H463,2)</f>
        <v>0</v>
      </c>
      <c r="K463" s="130" t="s">
        <v>131</v>
      </c>
      <c r="L463" s="32"/>
      <c r="M463" s="135" t="s">
        <v>3</v>
      </c>
      <c r="N463" s="136" t="s">
        <v>46</v>
      </c>
      <c r="P463" s="137">
        <f>O463*H463</f>
        <v>0</v>
      </c>
      <c r="Q463" s="137">
        <v>0</v>
      </c>
      <c r="R463" s="137">
        <f>Q463*H463</f>
        <v>0</v>
      </c>
      <c r="S463" s="137">
        <v>0</v>
      </c>
      <c r="T463" s="138">
        <f>S463*H463</f>
        <v>0</v>
      </c>
      <c r="AR463" s="139" t="s">
        <v>236</v>
      </c>
      <c r="AT463" s="139" t="s">
        <v>127</v>
      </c>
      <c r="AU463" s="139" t="s">
        <v>83</v>
      </c>
      <c r="AY463" s="17" t="s">
        <v>124</v>
      </c>
      <c r="BE463" s="140">
        <f>IF(N463="základní",J463,0)</f>
        <v>0</v>
      </c>
      <c r="BF463" s="140">
        <f>IF(N463="snížená",J463,0)</f>
        <v>0</v>
      </c>
      <c r="BG463" s="140">
        <f>IF(N463="zákl. přenesená",J463,0)</f>
        <v>0</v>
      </c>
      <c r="BH463" s="140">
        <f>IF(N463="sníž. přenesená",J463,0)</f>
        <v>0</v>
      </c>
      <c r="BI463" s="140">
        <f>IF(N463="nulová",J463,0)</f>
        <v>0</v>
      </c>
      <c r="BJ463" s="17" t="s">
        <v>81</v>
      </c>
      <c r="BK463" s="140">
        <f>ROUND(I463*H463,2)</f>
        <v>0</v>
      </c>
      <c r="BL463" s="17" t="s">
        <v>236</v>
      </c>
      <c r="BM463" s="139" t="s">
        <v>850</v>
      </c>
    </row>
    <row r="464" spans="2:65" s="1" customFormat="1">
      <c r="B464" s="32"/>
      <c r="D464" s="141" t="s">
        <v>133</v>
      </c>
      <c r="F464" s="142" t="s">
        <v>851</v>
      </c>
      <c r="I464" s="143"/>
      <c r="L464" s="32"/>
      <c r="M464" s="144"/>
      <c r="T464" s="52"/>
      <c r="AT464" s="17" t="s">
        <v>133</v>
      </c>
      <c r="AU464" s="17" t="s">
        <v>83</v>
      </c>
    </row>
    <row r="465" spans="2:65" s="1" customFormat="1" ht="39">
      <c r="B465" s="32"/>
      <c r="D465" s="141" t="s">
        <v>135</v>
      </c>
      <c r="F465" s="145" t="s">
        <v>831</v>
      </c>
      <c r="I465" s="143"/>
      <c r="L465" s="32"/>
      <c r="M465" s="144"/>
      <c r="T465" s="52"/>
      <c r="AT465" s="17" t="s">
        <v>135</v>
      </c>
      <c r="AU465" s="17" t="s">
        <v>83</v>
      </c>
    </row>
    <row r="466" spans="2:65" s="1" customFormat="1" ht="14.45" customHeight="1">
      <c r="B466" s="127"/>
      <c r="C466" s="128" t="s">
        <v>852</v>
      </c>
      <c r="D466" s="128" t="s">
        <v>127</v>
      </c>
      <c r="E466" s="129" t="s">
        <v>853</v>
      </c>
      <c r="F466" s="130" t="s">
        <v>854</v>
      </c>
      <c r="G466" s="131" t="s">
        <v>185</v>
      </c>
      <c r="H466" s="132">
        <v>18.3</v>
      </c>
      <c r="I466" s="133"/>
      <c r="J466" s="134">
        <f>ROUND(I466*H466,2)</f>
        <v>0</v>
      </c>
      <c r="K466" s="130" t="s">
        <v>131</v>
      </c>
      <c r="L466" s="32"/>
      <c r="M466" s="135" t="s">
        <v>3</v>
      </c>
      <c r="N466" s="136" t="s">
        <v>46</v>
      </c>
      <c r="P466" s="137">
        <f>O466*H466</f>
        <v>0</v>
      </c>
      <c r="Q466" s="137">
        <v>0</v>
      </c>
      <c r="R466" s="137">
        <f>Q466*H466</f>
        <v>0</v>
      </c>
      <c r="S466" s="137">
        <v>0</v>
      </c>
      <c r="T466" s="138">
        <f>S466*H466</f>
        <v>0</v>
      </c>
      <c r="AR466" s="139" t="s">
        <v>236</v>
      </c>
      <c r="AT466" s="139" t="s">
        <v>127</v>
      </c>
      <c r="AU466" s="139" t="s">
        <v>83</v>
      </c>
      <c r="AY466" s="17" t="s">
        <v>124</v>
      </c>
      <c r="BE466" s="140">
        <f>IF(N466="základní",J466,0)</f>
        <v>0</v>
      </c>
      <c r="BF466" s="140">
        <f>IF(N466="snížená",J466,0)</f>
        <v>0</v>
      </c>
      <c r="BG466" s="140">
        <f>IF(N466="zákl. přenesená",J466,0)</f>
        <v>0</v>
      </c>
      <c r="BH466" s="140">
        <f>IF(N466="sníž. přenesená",J466,0)</f>
        <v>0</v>
      </c>
      <c r="BI466" s="140">
        <f>IF(N466="nulová",J466,0)</f>
        <v>0</v>
      </c>
      <c r="BJ466" s="17" t="s">
        <v>81</v>
      </c>
      <c r="BK466" s="140">
        <f>ROUND(I466*H466,2)</f>
        <v>0</v>
      </c>
      <c r="BL466" s="17" t="s">
        <v>236</v>
      </c>
      <c r="BM466" s="139" t="s">
        <v>855</v>
      </c>
    </row>
    <row r="467" spans="2:65" s="1" customFormat="1">
      <c r="B467" s="32"/>
      <c r="D467" s="141" t="s">
        <v>133</v>
      </c>
      <c r="F467" s="142" t="s">
        <v>856</v>
      </c>
      <c r="I467" s="143"/>
      <c r="L467" s="32"/>
      <c r="M467" s="144"/>
      <c r="T467" s="52"/>
      <c r="AT467" s="17" t="s">
        <v>133</v>
      </c>
      <c r="AU467" s="17" t="s">
        <v>83</v>
      </c>
    </row>
    <row r="468" spans="2:65" s="1" customFormat="1" ht="39">
      <c r="B468" s="32"/>
      <c r="D468" s="141" t="s">
        <v>135</v>
      </c>
      <c r="F468" s="145" t="s">
        <v>831</v>
      </c>
      <c r="I468" s="143"/>
      <c r="L468" s="32"/>
      <c r="M468" s="144"/>
      <c r="T468" s="52"/>
      <c r="AT468" s="17" t="s">
        <v>135</v>
      </c>
      <c r="AU468" s="17" t="s">
        <v>83</v>
      </c>
    </row>
    <row r="469" spans="2:65" s="12" customFormat="1">
      <c r="B469" s="146"/>
      <c r="D469" s="141" t="s">
        <v>137</v>
      </c>
      <c r="E469" s="147" t="s">
        <v>3</v>
      </c>
      <c r="F469" s="148" t="s">
        <v>857</v>
      </c>
      <c r="H469" s="149">
        <v>18.3</v>
      </c>
      <c r="I469" s="150"/>
      <c r="L469" s="146"/>
      <c r="M469" s="151"/>
      <c r="T469" s="152"/>
      <c r="AT469" s="147" t="s">
        <v>137</v>
      </c>
      <c r="AU469" s="147" t="s">
        <v>83</v>
      </c>
      <c r="AV469" s="12" t="s">
        <v>83</v>
      </c>
      <c r="AW469" s="12" t="s">
        <v>34</v>
      </c>
      <c r="AX469" s="12" t="s">
        <v>81</v>
      </c>
      <c r="AY469" s="147" t="s">
        <v>124</v>
      </c>
    </row>
    <row r="470" spans="2:65" s="1" customFormat="1" ht="14.45" customHeight="1">
      <c r="B470" s="127"/>
      <c r="C470" s="128" t="s">
        <v>858</v>
      </c>
      <c r="D470" s="128" t="s">
        <v>127</v>
      </c>
      <c r="E470" s="129" t="s">
        <v>859</v>
      </c>
      <c r="F470" s="130" t="s">
        <v>860</v>
      </c>
      <c r="G470" s="131" t="s">
        <v>165</v>
      </c>
      <c r="H470" s="132">
        <v>109.8</v>
      </c>
      <c r="I470" s="133"/>
      <c r="J470" s="134">
        <f>ROUND(I470*H470,2)</f>
        <v>0</v>
      </c>
      <c r="K470" s="130" t="s">
        <v>131</v>
      </c>
      <c r="L470" s="32"/>
      <c r="M470" s="135" t="s">
        <v>3</v>
      </c>
      <c r="N470" s="136" t="s">
        <v>46</v>
      </c>
      <c r="P470" s="137">
        <f>O470*H470</f>
        <v>0</v>
      </c>
      <c r="Q470" s="137">
        <v>0</v>
      </c>
      <c r="R470" s="137">
        <f>Q470*H470</f>
        <v>0</v>
      </c>
      <c r="S470" s="137">
        <v>0</v>
      </c>
      <c r="T470" s="138">
        <f>S470*H470</f>
        <v>0</v>
      </c>
      <c r="AR470" s="139" t="s">
        <v>236</v>
      </c>
      <c r="AT470" s="139" t="s">
        <v>127</v>
      </c>
      <c r="AU470" s="139" t="s">
        <v>83</v>
      </c>
      <c r="AY470" s="17" t="s">
        <v>124</v>
      </c>
      <c r="BE470" s="140">
        <f>IF(N470="základní",J470,0)</f>
        <v>0</v>
      </c>
      <c r="BF470" s="140">
        <f>IF(N470="snížená",J470,0)</f>
        <v>0</v>
      </c>
      <c r="BG470" s="140">
        <f>IF(N470="zákl. přenesená",J470,0)</f>
        <v>0</v>
      </c>
      <c r="BH470" s="140">
        <f>IF(N470="sníž. přenesená",J470,0)</f>
        <v>0</v>
      </c>
      <c r="BI470" s="140">
        <f>IF(N470="nulová",J470,0)</f>
        <v>0</v>
      </c>
      <c r="BJ470" s="17" t="s">
        <v>81</v>
      </c>
      <c r="BK470" s="140">
        <f>ROUND(I470*H470,2)</f>
        <v>0</v>
      </c>
      <c r="BL470" s="17" t="s">
        <v>236</v>
      </c>
      <c r="BM470" s="139" t="s">
        <v>861</v>
      </c>
    </row>
    <row r="471" spans="2:65" s="1" customFormat="1">
      <c r="B471" s="32"/>
      <c r="D471" s="141" t="s">
        <v>133</v>
      </c>
      <c r="F471" s="142" t="s">
        <v>862</v>
      </c>
      <c r="I471" s="143"/>
      <c r="L471" s="32"/>
      <c r="M471" s="144"/>
      <c r="T471" s="52"/>
      <c r="AT471" s="17" t="s">
        <v>133</v>
      </c>
      <c r="AU471" s="17" t="s">
        <v>83</v>
      </c>
    </row>
    <row r="472" spans="2:65" s="1" customFormat="1" ht="39">
      <c r="B472" s="32"/>
      <c r="D472" s="141" t="s">
        <v>135</v>
      </c>
      <c r="F472" s="145" t="s">
        <v>831</v>
      </c>
      <c r="I472" s="143"/>
      <c r="L472" s="32"/>
      <c r="M472" s="144"/>
      <c r="T472" s="52"/>
      <c r="AT472" s="17" t="s">
        <v>135</v>
      </c>
      <c r="AU472" s="17" t="s">
        <v>83</v>
      </c>
    </row>
    <row r="473" spans="2:65" s="1" customFormat="1" ht="14.45" customHeight="1">
      <c r="B473" s="127"/>
      <c r="C473" s="128" t="s">
        <v>863</v>
      </c>
      <c r="D473" s="128" t="s">
        <v>127</v>
      </c>
      <c r="E473" s="129" t="s">
        <v>864</v>
      </c>
      <c r="F473" s="130" t="s">
        <v>865</v>
      </c>
      <c r="G473" s="131" t="s">
        <v>209</v>
      </c>
      <c r="H473" s="132">
        <v>5.032</v>
      </c>
      <c r="I473" s="133"/>
      <c r="J473" s="134">
        <f>ROUND(I473*H473,2)</f>
        <v>0</v>
      </c>
      <c r="K473" s="130" t="s">
        <v>131</v>
      </c>
      <c r="L473" s="32"/>
      <c r="M473" s="135" t="s">
        <v>3</v>
      </c>
      <c r="N473" s="136" t="s">
        <v>46</v>
      </c>
      <c r="P473" s="137">
        <f>O473*H473</f>
        <v>0</v>
      </c>
      <c r="Q473" s="137">
        <v>0</v>
      </c>
      <c r="R473" s="137">
        <f>Q473*H473</f>
        <v>0</v>
      </c>
      <c r="S473" s="137">
        <v>0</v>
      </c>
      <c r="T473" s="138">
        <f>S473*H473</f>
        <v>0</v>
      </c>
      <c r="AR473" s="139" t="s">
        <v>236</v>
      </c>
      <c r="AT473" s="139" t="s">
        <v>127</v>
      </c>
      <c r="AU473" s="139" t="s">
        <v>83</v>
      </c>
      <c r="AY473" s="17" t="s">
        <v>124</v>
      </c>
      <c r="BE473" s="140">
        <f>IF(N473="základní",J473,0)</f>
        <v>0</v>
      </c>
      <c r="BF473" s="140">
        <f>IF(N473="snížená",J473,0)</f>
        <v>0</v>
      </c>
      <c r="BG473" s="140">
        <f>IF(N473="zákl. přenesená",J473,0)</f>
        <v>0</v>
      </c>
      <c r="BH473" s="140">
        <f>IF(N473="sníž. přenesená",J473,0)</f>
        <v>0</v>
      </c>
      <c r="BI473" s="140">
        <f>IF(N473="nulová",J473,0)</f>
        <v>0</v>
      </c>
      <c r="BJ473" s="17" t="s">
        <v>81</v>
      </c>
      <c r="BK473" s="140">
        <f>ROUND(I473*H473,2)</f>
        <v>0</v>
      </c>
      <c r="BL473" s="17" t="s">
        <v>236</v>
      </c>
      <c r="BM473" s="139" t="s">
        <v>866</v>
      </c>
    </row>
    <row r="474" spans="2:65" s="1" customFormat="1" ht="19.5">
      <c r="B474" s="32"/>
      <c r="D474" s="141" t="s">
        <v>133</v>
      </c>
      <c r="F474" s="142" t="s">
        <v>867</v>
      </c>
      <c r="I474" s="143"/>
      <c r="L474" s="32"/>
      <c r="M474" s="144"/>
      <c r="T474" s="52"/>
      <c r="AT474" s="17" t="s">
        <v>133</v>
      </c>
      <c r="AU474" s="17" t="s">
        <v>83</v>
      </c>
    </row>
    <row r="475" spans="2:65" s="1" customFormat="1" ht="78">
      <c r="B475" s="32"/>
      <c r="D475" s="141" t="s">
        <v>135</v>
      </c>
      <c r="F475" s="145" t="s">
        <v>868</v>
      </c>
      <c r="I475" s="143"/>
      <c r="L475" s="32"/>
      <c r="M475" s="144"/>
      <c r="T475" s="52"/>
      <c r="AT475" s="17" t="s">
        <v>135</v>
      </c>
      <c r="AU475" s="17" t="s">
        <v>83</v>
      </c>
    </row>
    <row r="476" spans="2:65" s="1" customFormat="1" ht="14.45" customHeight="1">
      <c r="B476" s="127"/>
      <c r="C476" s="128" t="s">
        <v>869</v>
      </c>
      <c r="D476" s="128" t="s">
        <v>127</v>
      </c>
      <c r="E476" s="129" t="s">
        <v>870</v>
      </c>
      <c r="F476" s="130" t="s">
        <v>871</v>
      </c>
      <c r="G476" s="131" t="s">
        <v>209</v>
      </c>
      <c r="H476" s="132">
        <v>5.032</v>
      </c>
      <c r="I476" s="133"/>
      <c r="J476" s="134">
        <f>ROUND(I476*H476,2)</f>
        <v>0</v>
      </c>
      <c r="K476" s="130" t="s">
        <v>131</v>
      </c>
      <c r="L476" s="32"/>
      <c r="M476" s="135" t="s">
        <v>3</v>
      </c>
      <c r="N476" s="136" t="s">
        <v>46</v>
      </c>
      <c r="P476" s="137">
        <f>O476*H476</f>
        <v>0</v>
      </c>
      <c r="Q476" s="137">
        <v>0</v>
      </c>
      <c r="R476" s="137">
        <f>Q476*H476</f>
        <v>0</v>
      </c>
      <c r="S476" s="137">
        <v>0</v>
      </c>
      <c r="T476" s="138">
        <f>S476*H476</f>
        <v>0</v>
      </c>
      <c r="AR476" s="139" t="s">
        <v>236</v>
      </c>
      <c r="AT476" s="139" t="s">
        <v>127</v>
      </c>
      <c r="AU476" s="139" t="s">
        <v>83</v>
      </c>
      <c r="AY476" s="17" t="s">
        <v>124</v>
      </c>
      <c r="BE476" s="140">
        <f>IF(N476="základní",J476,0)</f>
        <v>0</v>
      </c>
      <c r="BF476" s="140">
        <f>IF(N476="snížená",J476,0)</f>
        <v>0</v>
      </c>
      <c r="BG476" s="140">
        <f>IF(N476="zákl. přenesená",J476,0)</f>
        <v>0</v>
      </c>
      <c r="BH476" s="140">
        <f>IF(N476="sníž. přenesená",J476,0)</f>
        <v>0</v>
      </c>
      <c r="BI476" s="140">
        <f>IF(N476="nulová",J476,0)</f>
        <v>0</v>
      </c>
      <c r="BJ476" s="17" t="s">
        <v>81</v>
      </c>
      <c r="BK476" s="140">
        <f>ROUND(I476*H476,2)</f>
        <v>0</v>
      </c>
      <c r="BL476" s="17" t="s">
        <v>236</v>
      </c>
      <c r="BM476" s="139" t="s">
        <v>872</v>
      </c>
    </row>
    <row r="477" spans="2:65" s="1" customFormat="1" ht="19.5">
      <c r="B477" s="32"/>
      <c r="D477" s="141" t="s">
        <v>133</v>
      </c>
      <c r="F477" s="142" t="s">
        <v>873</v>
      </c>
      <c r="I477" s="143"/>
      <c r="L477" s="32"/>
      <c r="M477" s="144"/>
      <c r="T477" s="52"/>
      <c r="AT477" s="17" t="s">
        <v>133</v>
      </c>
      <c r="AU477" s="17" t="s">
        <v>83</v>
      </c>
    </row>
    <row r="478" spans="2:65" s="1" customFormat="1" ht="78">
      <c r="B478" s="32"/>
      <c r="D478" s="141" t="s">
        <v>135</v>
      </c>
      <c r="F478" s="145" t="s">
        <v>868</v>
      </c>
      <c r="I478" s="143"/>
      <c r="L478" s="32"/>
      <c r="M478" s="144"/>
      <c r="T478" s="52"/>
      <c r="AT478" s="17" t="s">
        <v>135</v>
      </c>
      <c r="AU478" s="17" t="s">
        <v>83</v>
      </c>
    </row>
    <row r="479" spans="2:65" s="11" customFormat="1" ht="22.9" customHeight="1">
      <c r="B479" s="115"/>
      <c r="D479" s="116" t="s">
        <v>73</v>
      </c>
      <c r="E479" s="125" t="s">
        <v>874</v>
      </c>
      <c r="F479" s="125" t="s">
        <v>875</v>
      </c>
      <c r="I479" s="118"/>
      <c r="J479" s="126">
        <f>BK479</f>
        <v>0</v>
      </c>
      <c r="L479" s="115"/>
      <c r="M479" s="120"/>
      <c r="P479" s="121">
        <f>SUM(P480:P497)</f>
        <v>0</v>
      </c>
      <c r="R479" s="121">
        <f>SUM(R480:R497)</f>
        <v>9.2036960000000001E-2</v>
      </c>
      <c r="T479" s="122">
        <f>SUM(T480:T497)</f>
        <v>0</v>
      </c>
      <c r="AR479" s="116" t="s">
        <v>83</v>
      </c>
      <c r="AT479" s="123" t="s">
        <v>73</v>
      </c>
      <c r="AU479" s="123" t="s">
        <v>81</v>
      </c>
      <c r="AY479" s="116" t="s">
        <v>124</v>
      </c>
      <c r="BK479" s="124">
        <f>SUM(BK480:BK497)</f>
        <v>0</v>
      </c>
    </row>
    <row r="480" spans="2:65" s="1" customFormat="1" ht="14.45" customHeight="1">
      <c r="B480" s="127"/>
      <c r="C480" s="128" t="s">
        <v>876</v>
      </c>
      <c r="D480" s="128" t="s">
        <v>127</v>
      </c>
      <c r="E480" s="129" t="s">
        <v>877</v>
      </c>
      <c r="F480" s="130" t="s">
        <v>878</v>
      </c>
      <c r="G480" s="131" t="s">
        <v>165</v>
      </c>
      <c r="H480" s="132">
        <v>1.0920000000000001</v>
      </c>
      <c r="I480" s="133"/>
      <c r="J480" s="134">
        <f>ROUND(I480*H480,2)</f>
        <v>0</v>
      </c>
      <c r="K480" s="130" t="s">
        <v>131</v>
      </c>
      <c r="L480" s="32"/>
      <c r="M480" s="135" t="s">
        <v>3</v>
      </c>
      <c r="N480" s="136" t="s">
        <v>46</v>
      </c>
      <c r="P480" s="137">
        <f>O480*H480</f>
        <v>0</v>
      </c>
      <c r="Q480" s="137">
        <v>2.7E-4</v>
      </c>
      <c r="R480" s="137">
        <f>Q480*H480</f>
        <v>2.9484000000000004E-4</v>
      </c>
      <c r="S480" s="137">
        <v>0</v>
      </c>
      <c r="T480" s="138">
        <f>S480*H480</f>
        <v>0</v>
      </c>
      <c r="AR480" s="139" t="s">
        <v>236</v>
      </c>
      <c r="AT480" s="139" t="s">
        <v>127</v>
      </c>
      <c r="AU480" s="139" t="s">
        <v>83</v>
      </c>
      <c r="AY480" s="17" t="s">
        <v>124</v>
      </c>
      <c r="BE480" s="140">
        <f>IF(N480="základní",J480,0)</f>
        <v>0</v>
      </c>
      <c r="BF480" s="140">
        <f>IF(N480="snížená",J480,0)</f>
        <v>0</v>
      </c>
      <c r="BG480" s="140">
        <f>IF(N480="zákl. přenesená",J480,0)</f>
        <v>0</v>
      </c>
      <c r="BH480" s="140">
        <f>IF(N480="sníž. přenesená",J480,0)</f>
        <v>0</v>
      </c>
      <c r="BI480" s="140">
        <f>IF(N480="nulová",J480,0)</f>
        <v>0</v>
      </c>
      <c r="BJ480" s="17" t="s">
        <v>81</v>
      </c>
      <c r="BK480" s="140">
        <f>ROUND(I480*H480,2)</f>
        <v>0</v>
      </c>
      <c r="BL480" s="17" t="s">
        <v>236</v>
      </c>
      <c r="BM480" s="139" t="s">
        <v>879</v>
      </c>
    </row>
    <row r="481" spans="2:65" s="1" customFormat="1">
      <c r="B481" s="32"/>
      <c r="D481" s="141" t="s">
        <v>133</v>
      </c>
      <c r="F481" s="142" t="s">
        <v>880</v>
      </c>
      <c r="I481" s="143"/>
      <c r="L481" s="32"/>
      <c r="M481" s="144"/>
      <c r="T481" s="52"/>
      <c r="AT481" s="17" t="s">
        <v>133</v>
      </c>
      <c r="AU481" s="17" t="s">
        <v>83</v>
      </c>
    </row>
    <row r="482" spans="2:65" s="1" customFormat="1" ht="78">
      <c r="B482" s="32"/>
      <c r="D482" s="141" t="s">
        <v>135</v>
      </c>
      <c r="F482" s="145" t="s">
        <v>881</v>
      </c>
      <c r="I482" s="143"/>
      <c r="L482" s="32"/>
      <c r="M482" s="144"/>
      <c r="T482" s="52"/>
      <c r="AT482" s="17" t="s">
        <v>135</v>
      </c>
      <c r="AU482" s="17" t="s">
        <v>83</v>
      </c>
    </row>
    <row r="483" spans="2:65" s="12" customFormat="1">
      <c r="B483" s="146"/>
      <c r="D483" s="141" t="s">
        <v>137</v>
      </c>
      <c r="E483" s="147" t="s">
        <v>3</v>
      </c>
      <c r="F483" s="148" t="s">
        <v>181</v>
      </c>
      <c r="H483" s="149">
        <v>1.0920000000000001</v>
      </c>
      <c r="I483" s="150"/>
      <c r="L483" s="146"/>
      <c r="M483" s="151"/>
      <c r="T483" s="152"/>
      <c r="AT483" s="147" t="s">
        <v>137</v>
      </c>
      <c r="AU483" s="147" t="s">
        <v>83</v>
      </c>
      <c r="AV483" s="12" t="s">
        <v>83</v>
      </c>
      <c r="AW483" s="12" t="s">
        <v>34</v>
      </c>
      <c r="AX483" s="12" t="s">
        <v>81</v>
      </c>
      <c r="AY483" s="147" t="s">
        <v>124</v>
      </c>
    </row>
    <row r="484" spans="2:65" s="1" customFormat="1" ht="14.45" customHeight="1">
      <c r="B484" s="127"/>
      <c r="C484" s="176" t="s">
        <v>882</v>
      </c>
      <c r="D484" s="176" t="s">
        <v>659</v>
      </c>
      <c r="E484" s="177" t="s">
        <v>883</v>
      </c>
      <c r="F484" s="178" t="s">
        <v>884</v>
      </c>
      <c r="G484" s="179" t="s">
        <v>165</v>
      </c>
      <c r="H484" s="180">
        <v>1.0920000000000001</v>
      </c>
      <c r="I484" s="181"/>
      <c r="J484" s="182">
        <f>ROUND(I484*H484,2)</f>
        <v>0</v>
      </c>
      <c r="K484" s="178" t="s">
        <v>131</v>
      </c>
      <c r="L484" s="183"/>
      <c r="M484" s="184" t="s">
        <v>3</v>
      </c>
      <c r="N484" s="185" t="s">
        <v>46</v>
      </c>
      <c r="P484" s="137">
        <f>O484*H484</f>
        <v>0</v>
      </c>
      <c r="Q484" s="137">
        <v>3.6810000000000002E-2</v>
      </c>
      <c r="R484" s="137">
        <f>Q484*H484</f>
        <v>4.0196520000000006E-2</v>
      </c>
      <c r="S484" s="137">
        <v>0</v>
      </c>
      <c r="T484" s="138">
        <f>S484*H484</f>
        <v>0</v>
      </c>
      <c r="AR484" s="139" t="s">
        <v>515</v>
      </c>
      <c r="AT484" s="139" t="s">
        <v>659</v>
      </c>
      <c r="AU484" s="139" t="s">
        <v>83</v>
      </c>
      <c r="AY484" s="17" t="s">
        <v>124</v>
      </c>
      <c r="BE484" s="140">
        <f>IF(N484="základní",J484,0)</f>
        <v>0</v>
      </c>
      <c r="BF484" s="140">
        <f>IF(N484="snížená",J484,0)</f>
        <v>0</v>
      </c>
      <c r="BG484" s="140">
        <f>IF(N484="zákl. přenesená",J484,0)</f>
        <v>0</v>
      </c>
      <c r="BH484" s="140">
        <f>IF(N484="sníž. přenesená",J484,0)</f>
        <v>0</v>
      </c>
      <c r="BI484" s="140">
        <f>IF(N484="nulová",J484,0)</f>
        <v>0</v>
      </c>
      <c r="BJ484" s="17" t="s">
        <v>81</v>
      </c>
      <c r="BK484" s="140">
        <f>ROUND(I484*H484,2)</f>
        <v>0</v>
      </c>
      <c r="BL484" s="17" t="s">
        <v>236</v>
      </c>
      <c r="BM484" s="139" t="s">
        <v>885</v>
      </c>
    </row>
    <row r="485" spans="2:65" s="1" customFormat="1">
      <c r="B485" s="32"/>
      <c r="D485" s="141" t="s">
        <v>133</v>
      </c>
      <c r="F485" s="142" t="s">
        <v>884</v>
      </c>
      <c r="I485" s="143"/>
      <c r="L485" s="32"/>
      <c r="M485" s="144"/>
      <c r="T485" s="52"/>
      <c r="AT485" s="17" t="s">
        <v>133</v>
      </c>
      <c r="AU485" s="17" t="s">
        <v>83</v>
      </c>
    </row>
    <row r="486" spans="2:65" s="1" customFormat="1" ht="14.45" customHeight="1">
      <c r="B486" s="127"/>
      <c r="C486" s="128" t="s">
        <v>886</v>
      </c>
      <c r="D486" s="128" t="s">
        <v>127</v>
      </c>
      <c r="E486" s="129" t="s">
        <v>887</v>
      </c>
      <c r="F486" s="130" t="s">
        <v>888</v>
      </c>
      <c r="G486" s="131" t="s">
        <v>770</v>
      </c>
      <c r="H486" s="132">
        <v>1</v>
      </c>
      <c r="I486" s="133"/>
      <c r="J486" s="134">
        <f>ROUND(I486*H486,2)</f>
        <v>0</v>
      </c>
      <c r="K486" s="130" t="s">
        <v>131</v>
      </c>
      <c r="L486" s="32"/>
      <c r="M486" s="135" t="s">
        <v>3</v>
      </c>
      <c r="N486" s="136" t="s">
        <v>46</v>
      </c>
      <c r="P486" s="137">
        <f>O486*H486</f>
        <v>0</v>
      </c>
      <c r="Q486" s="137">
        <v>9.2000000000000003E-4</v>
      </c>
      <c r="R486" s="137">
        <f>Q486*H486</f>
        <v>9.2000000000000003E-4</v>
      </c>
      <c r="S486" s="137">
        <v>0</v>
      </c>
      <c r="T486" s="138">
        <f>S486*H486</f>
        <v>0</v>
      </c>
      <c r="AR486" s="139" t="s">
        <v>236</v>
      </c>
      <c r="AT486" s="139" t="s">
        <v>127</v>
      </c>
      <c r="AU486" s="139" t="s">
        <v>83</v>
      </c>
      <c r="AY486" s="17" t="s">
        <v>124</v>
      </c>
      <c r="BE486" s="140">
        <f>IF(N486="základní",J486,0)</f>
        <v>0</v>
      </c>
      <c r="BF486" s="140">
        <f>IF(N486="snížená",J486,0)</f>
        <v>0</v>
      </c>
      <c r="BG486" s="140">
        <f>IF(N486="zákl. přenesená",J486,0)</f>
        <v>0</v>
      </c>
      <c r="BH486" s="140">
        <f>IF(N486="sníž. přenesená",J486,0)</f>
        <v>0</v>
      </c>
      <c r="BI486" s="140">
        <f>IF(N486="nulová",J486,0)</f>
        <v>0</v>
      </c>
      <c r="BJ486" s="17" t="s">
        <v>81</v>
      </c>
      <c r="BK486" s="140">
        <f>ROUND(I486*H486,2)</f>
        <v>0</v>
      </c>
      <c r="BL486" s="17" t="s">
        <v>236</v>
      </c>
      <c r="BM486" s="139" t="s">
        <v>889</v>
      </c>
    </row>
    <row r="487" spans="2:65" s="1" customFormat="1">
      <c r="B487" s="32"/>
      <c r="D487" s="141" t="s">
        <v>133</v>
      </c>
      <c r="F487" s="142" t="s">
        <v>890</v>
      </c>
      <c r="I487" s="143"/>
      <c r="L487" s="32"/>
      <c r="M487" s="144"/>
      <c r="T487" s="52"/>
      <c r="AT487" s="17" t="s">
        <v>133</v>
      </c>
      <c r="AU487" s="17" t="s">
        <v>83</v>
      </c>
    </row>
    <row r="488" spans="2:65" s="1" customFormat="1" ht="117">
      <c r="B488" s="32"/>
      <c r="D488" s="141" t="s">
        <v>135</v>
      </c>
      <c r="F488" s="145" t="s">
        <v>891</v>
      </c>
      <c r="I488" s="143"/>
      <c r="L488" s="32"/>
      <c r="M488" s="144"/>
      <c r="T488" s="52"/>
      <c r="AT488" s="17" t="s">
        <v>135</v>
      </c>
      <c r="AU488" s="17" t="s">
        <v>83</v>
      </c>
    </row>
    <row r="489" spans="2:65" s="1" customFormat="1" ht="14.45" customHeight="1">
      <c r="B489" s="127"/>
      <c r="C489" s="176" t="s">
        <v>892</v>
      </c>
      <c r="D489" s="176" t="s">
        <v>659</v>
      </c>
      <c r="E489" s="177" t="s">
        <v>893</v>
      </c>
      <c r="F489" s="178" t="s">
        <v>894</v>
      </c>
      <c r="G489" s="179" t="s">
        <v>165</v>
      </c>
      <c r="H489" s="180">
        <v>1.99</v>
      </c>
      <c r="I489" s="181"/>
      <c r="J489" s="182">
        <f>ROUND(I489*H489,2)</f>
        <v>0</v>
      </c>
      <c r="K489" s="178" t="s">
        <v>131</v>
      </c>
      <c r="L489" s="183"/>
      <c r="M489" s="184" t="s">
        <v>3</v>
      </c>
      <c r="N489" s="185" t="s">
        <v>46</v>
      </c>
      <c r="P489" s="137">
        <f>O489*H489</f>
        <v>0</v>
      </c>
      <c r="Q489" s="137">
        <v>2.5440000000000001E-2</v>
      </c>
      <c r="R489" s="137">
        <f>Q489*H489</f>
        <v>5.06256E-2</v>
      </c>
      <c r="S489" s="137">
        <v>0</v>
      </c>
      <c r="T489" s="138">
        <f>S489*H489</f>
        <v>0</v>
      </c>
      <c r="AR489" s="139" t="s">
        <v>515</v>
      </c>
      <c r="AT489" s="139" t="s">
        <v>659</v>
      </c>
      <c r="AU489" s="139" t="s">
        <v>83</v>
      </c>
      <c r="AY489" s="17" t="s">
        <v>124</v>
      </c>
      <c r="BE489" s="140">
        <f>IF(N489="základní",J489,0)</f>
        <v>0</v>
      </c>
      <c r="BF489" s="140">
        <f>IF(N489="snížená",J489,0)</f>
        <v>0</v>
      </c>
      <c r="BG489" s="140">
        <f>IF(N489="zákl. přenesená",J489,0)</f>
        <v>0</v>
      </c>
      <c r="BH489" s="140">
        <f>IF(N489="sníž. přenesená",J489,0)</f>
        <v>0</v>
      </c>
      <c r="BI489" s="140">
        <f>IF(N489="nulová",J489,0)</f>
        <v>0</v>
      </c>
      <c r="BJ489" s="17" t="s">
        <v>81</v>
      </c>
      <c r="BK489" s="140">
        <f>ROUND(I489*H489,2)</f>
        <v>0</v>
      </c>
      <c r="BL489" s="17" t="s">
        <v>236</v>
      </c>
      <c r="BM489" s="139" t="s">
        <v>895</v>
      </c>
    </row>
    <row r="490" spans="2:65" s="1" customFormat="1">
      <c r="B490" s="32"/>
      <c r="D490" s="141" t="s">
        <v>133</v>
      </c>
      <c r="F490" s="142" t="s">
        <v>894</v>
      </c>
      <c r="I490" s="143"/>
      <c r="L490" s="32"/>
      <c r="M490" s="144"/>
      <c r="T490" s="52"/>
      <c r="AT490" s="17" t="s">
        <v>133</v>
      </c>
      <c r="AU490" s="17" t="s">
        <v>83</v>
      </c>
    </row>
    <row r="491" spans="2:65" s="12" customFormat="1">
      <c r="B491" s="146"/>
      <c r="D491" s="141" t="s">
        <v>137</v>
      </c>
      <c r="E491" s="147" t="s">
        <v>3</v>
      </c>
      <c r="F491" s="148" t="s">
        <v>896</v>
      </c>
      <c r="H491" s="149">
        <v>1.99</v>
      </c>
      <c r="I491" s="150"/>
      <c r="L491" s="146"/>
      <c r="M491" s="151"/>
      <c r="T491" s="152"/>
      <c r="AT491" s="147" t="s">
        <v>137</v>
      </c>
      <c r="AU491" s="147" t="s">
        <v>83</v>
      </c>
      <c r="AV491" s="12" t="s">
        <v>83</v>
      </c>
      <c r="AW491" s="12" t="s">
        <v>34</v>
      </c>
      <c r="AX491" s="12" t="s">
        <v>81</v>
      </c>
      <c r="AY491" s="147" t="s">
        <v>124</v>
      </c>
    </row>
    <row r="492" spans="2:65" s="1" customFormat="1" ht="14.45" customHeight="1">
      <c r="B492" s="127"/>
      <c r="C492" s="128" t="s">
        <v>897</v>
      </c>
      <c r="D492" s="128" t="s">
        <v>127</v>
      </c>
      <c r="E492" s="129" t="s">
        <v>898</v>
      </c>
      <c r="F492" s="130" t="s">
        <v>899</v>
      </c>
      <c r="G492" s="131" t="s">
        <v>209</v>
      </c>
      <c r="H492" s="132">
        <v>9.1999999999999998E-2</v>
      </c>
      <c r="I492" s="133"/>
      <c r="J492" s="134">
        <f>ROUND(I492*H492,2)</f>
        <v>0</v>
      </c>
      <c r="K492" s="130" t="s">
        <v>131</v>
      </c>
      <c r="L492" s="32"/>
      <c r="M492" s="135" t="s">
        <v>3</v>
      </c>
      <c r="N492" s="136" t="s">
        <v>46</v>
      </c>
      <c r="P492" s="137">
        <f>O492*H492</f>
        <v>0</v>
      </c>
      <c r="Q492" s="137">
        <v>0</v>
      </c>
      <c r="R492" s="137">
        <f>Q492*H492</f>
        <v>0</v>
      </c>
      <c r="S492" s="137">
        <v>0</v>
      </c>
      <c r="T492" s="138">
        <f>S492*H492</f>
        <v>0</v>
      </c>
      <c r="AR492" s="139" t="s">
        <v>236</v>
      </c>
      <c r="AT492" s="139" t="s">
        <v>127</v>
      </c>
      <c r="AU492" s="139" t="s">
        <v>83</v>
      </c>
      <c r="AY492" s="17" t="s">
        <v>124</v>
      </c>
      <c r="BE492" s="140">
        <f>IF(N492="základní",J492,0)</f>
        <v>0</v>
      </c>
      <c r="BF492" s="140">
        <f>IF(N492="snížená",J492,0)</f>
        <v>0</v>
      </c>
      <c r="BG492" s="140">
        <f>IF(N492="zákl. přenesená",J492,0)</f>
        <v>0</v>
      </c>
      <c r="BH492" s="140">
        <f>IF(N492="sníž. přenesená",J492,0)</f>
        <v>0</v>
      </c>
      <c r="BI492" s="140">
        <f>IF(N492="nulová",J492,0)</f>
        <v>0</v>
      </c>
      <c r="BJ492" s="17" t="s">
        <v>81</v>
      </c>
      <c r="BK492" s="140">
        <f>ROUND(I492*H492,2)</f>
        <v>0</v>
      </c>
      <c r="BL492" s="17" t="s">
        <v>236</v>
      </c>
      <c r="BM492" s="139" t="s">
        <v>900</v>
      </c>
    </row>
    <row r="493" spans="2:65" s="1" customFormat="1" ht="19.5">
      <c r="B493" s="32"/>
      <c r="D493" s="141" t="s">
        <v>133</v>
      </c>
      <c r="F493" s="142" t="s">
        <v>901</v>
      </c>
      <c r="I493" s="143"/>
      <c r="L493" s="32"/>
      <c r="M493" s="144"/>
      <c r="T493" s="52"/>
      <c r="AT493" s="17" t="s">
        <v>133</v>
      </c>
      <c r="AU493" s="17" t="s">
        <v>83</v>
      </c>
    </row>
    <row r="494" spans="2:65" s="1" customFormat="1" ht="78">
      <c r="B494" s="32"/>
      <c r="D494" s="141" t="s">
        <v>135</v>
      </c>
      <c r="F494" s="145" t="s">
        <v>902</v>
      </c>
      <c r="I494" s="143"/>
      <c r="L494" s="32"/>
      <c r="M494" s="144"/>
      <c r="T494" s="52"/>
      <c r="AT494" s="17" t="s">
        <v>135</v>
      </c>
      <c r="AU494" s="17" t="s">
        <v>83</v>
      </c>
    </row>
    <row r="495" spans="2:65" s="1" customFormat="1" ht="14.45" customHeight="1">
      <c r="B495" s="127"/>
      <c r="C495" s="128" t="s">
        <v>903</v>
      </c>
      <c r="D495" s="128" t="s">
        <v>127</v>
      </c>
      <c r="E495" s="129" t="s">
        <v>904</v>
      </c>
      <c r="F495" s="130" t="s">
        <v>905</v>
      </c>
      <c r="G495" s="131" t="s">
        <v>209</v>
      </c>
      <c r="H495" s="132">
        <v>9.1999999999999998E-2</v>
      </c>
      <c r="I495" s="133"/>
      <c r="J495" s="134">
        <f>ROUND(I495*H495,2)</f>
        <v>0</v>
      </c>
      <c r="K495" s="130" t="s">
        <v>131</v>
      </c>
      <c r="L495" s="32"/>
      <c r="M495" s="135" t="s">
        <v>3</v>
      </c>
      <c r="N495" s="136" t="s">
        <v>46</v>
      </c>
      <c r="P495" s="137">
        <f>O495*H495</f>
        <v>0</v>
      </c>
      <c r="Q495" s="137">
        <v>0</v>
      </c>
      <c r="R495" s="137">
        <f>Q495*H495</f>
        <v>0</v>
      </c>
      <c r="S495" s="137">
        <v>0</v>
      </c>
      <c r="T495" s="138">
        <f>S495*H495</f>
        <v>0</v>
      </c>
      <c r="AR495" s="139" t="s">
        <v>236</v>
      </c>
      <c r="AT495" s="139" t="s">
        <v>127</v>
      </c>
      <c r="AU495" s="139" t="s">
        <v>83</v>
      </c>
      <c r="AY495" s="17" t="s">
        <v>124</v>
      </c>
      <c r="BE495" s="140">
        <f>IF(N495="základní",J495,0)</f>
        <v>0</v>
      </c>
      <c r="BF495" s="140">
        <f>IF(N495="snížená",J495,0)</f>
        <v>0</v>
      </c>
      <c r="BG495" s="140">
        <f>IF(N495="zákl. přenesená",J495,0)</f>
        <v>0</v>
      </c>
      <c r="BH495" s="140">
        <f>IF(N495="sníž. přenesená",J495,0)</f>
        <v>0</v>
      </c>
      <c r="BI495" s="140">
        <f>IF(N495="nulová",J495,0)</f>
        <v>0</v>
      </c>
      <c r="BJ495" s="17" t="s">
        <v>81</v>
      </c>
      <c r="BK495" s="140">
        <f>ROUND(I495*H495,2)</f>
        <v>0</v>
      </c>
      <c r="BL495" s="17" t="s">
        <v>236</v>
      </c>
      <c r="BM495" s="139" t="s">
        <v>906</v>
      </c>
    </row>
    <row r="496" spans="2:65" s="1" customFormat="1" ht="19.5">
      <c r="B496" s="32"/>
      <c r="D496" s="141" t="s">
        <v>133</v>
      </c>
      <c r="F496" s="142" t="s">
        <v>907</v>
      </c>
      <c r="I496" s="143"/>
      <c r="L496" s="32"/>
      <c r="M496" s="144"/>
      <c r="T496" s="52"/>
      <c r="AT496" s="17" t="s">
        <v>133</v>
      </c>
      <c r="AU496" s="17" t="s">
        <v>83</v>
      </c>
    </row>
    <row r="497" spans="2:65" s="1" customFormat="1" ht="78">
      <c r="B497" s="32"/>
      <c r="D497" s="141" t="s">
        <v>135</v>
      </c>
      <c r="F497" s="145" t="s">
        <v>902</v>
      </c>
      <c r="I497" s="143"/>
      <c r="L497" s="32"/>
      <c r="M497" s="144"/>
      <c r="T497" s="52"/>
      <c r="AT497" s="17" t="s">
        <v>135</v>
      </c>
      <c r="AU497" s="17" t="s">
        <v>83</v>
      </c>
    </row>
    <row r="498" spans="2:65" s="11" customFormat="1" ht="22.9" customHeight="1">
      <c r="B498" s="115"/>
      <c r="D498" s="116" t="s">
        <v>73</v>
      </c>
      <c r="E498" s="125" t="s">
        <v>908</v>
      </c>
      <c r="F498" s="125" t="s">
        <v>909</v>
      </c>
      <c r="I498" s="118"/>
      <c r="J498" s="126">
        <f>BK498</f>
        <v>0</v>
      </c>
      <c r="L498" s="115"/>
      <c r="M498" s="120"/>
      <c r="P498" s="121">
        <f>SUM(P499:P553)</f>
        <v>0</v>
      </c>
      <c r="R498" s="121">
        <f>SUM(R499:R553)</f>
        <v>0.16793830999999998</v>
      </c>
      <c r="T498" s="122">
        <f>SUM(T499:T553)</f>
        <v>0</v>
      </c>
      <c r="AR498" s="116" t="s">
        <v>83</v>
      </c>
      <c r="AT498" s="123" t="s">
        <v>73</v>
      </c>
      <c r="AU498" s="123" t="s">
        <v>81</v>
      </c>
      <c r="AY498" s="116" t="s">
        <v>124</v>
      </c>
      <c r="BK498" s="124">
        <f>SUM(BK499:BK553)</f>
        <v>0</v>
      </c>
    </row>
    <row r="499" spans="2:65" s="1" customFormat="1" ht="14.45" customHeight="1">
      <c r="B499" s="127"/>
      <c r="C499" s="128" t="s">
        <v>910</v>
      </c>
      <c r="D499" s="128" t="s">
        <v>127</v>
      </c>
      <c r="E499" s="129" t="s">
        <v>911</v>
      </c>
      <c r="F499" s="130" t="s">
        <v>912</v>
      </c>
      <c r="G499" s="131" t="s">
        <v>185</v>
      </c>
      <c r="H499" s="132">
        <v>14.86</v>
      </c>
      <c r="I499" s="133"/>
      <c r="J499" s="134">
        <f>ROUND(I499*H499,2)</f>
        <v>0</v>
      </c>
      <c r="K499" s="130" t="s">
        <v>131</v>
      </c>
      <c r="L499" s="32"/>
      <c r="M499" s="135" t="s">
        <v>3</v>
      </c>
      <c r="N499" s="136" t="s">
        <v>46</v>
      </c>
      <c r="P499" s="137">
        <f>O499*H499</f>
        <v>0</v>
      </c>
      <c r="Q499" s="137">
        <v>6.0000000000000002E-5</v>
      </c>
      <c r="R499" s="137">
        <f>Q499*H499</f>
        <v>8.9159999999999999E-4</v>
      </c>
      <c r="S499" s="137">
        <v>0</v>
      </c>
      <c r="T499" s="138">
        <f>S499*H499</f>
        <v>0</v>
      </c>
      <c r="AR499" s="139" t="s">
        <v>236</v>
      </c>
      <c r="AT499" s="139" t="s">
        <v>127</v>
      </c>
      <c r="AU499" s="139" t="s">
        <v>83</v>
      </c>
      <c r="AY499" s="17" t="s">
        <v>124</v>
      </c>
      <c r="BE499" s="140">
        <f>IF(N499="základní",J499,0)</f>
        <v>0</v>
      </c>
      <c r="BF499" s="140">
        <f>IF(N499="snížená",J499,0)</f>
        <v>0</v>
      </c>
      <c r="BG499" s="140">
        <f>IF(N499="zákl. přenesená",J499,0)</f>
        <v>0</v>
      </c>
      <c r="BH499" s="140">
        <f>IF(N499="sníž. přenesená",J499,0)</f>
        <v>0</v>
      </c>
      <c r="BI499" s="140">
        <f>IF(N499="nulová",J499,0)</f>
        <v>0</v>
      </c>
      <c r="BJ499" s="17" t="s">
        <v>81</v>
      </c>
      <c r="BK499" s="140">
        <f>ROUND(I499*H499,2)</f>
        <v>0</v>
      </c>
      <c r="BL499" s="17" t="s">
        <v>236</v>
      </c>
      <c r="BM499" s="139" t="s">
        <v>913</v>
      </c>
    </row>
    <row r="500" spans="2:65" s="1" customFormat="1">
      <c r="B500" s="32"/>
      <c r="D500" s="141" t="s">
        <v>133</v>
      </c>
      <c r="F500" s="142" t="s">
        <v>914</v>
      </c>
      <c r="I500" s="143"/>
      <c r="L500" s="32"/>
      <c r="M500" s="144"/>
      <c r="T500" s="52"/>
      <c r="AT500" s="17" t="s">
        <v>133</v>
      </c>
      <c r="AU500" s="17" t="s">
        <v>83</v>
      </c>
    </row>
    <row r="501" spans="2:65" s="1" customFormat="1" ht="97.5">
      <c r="B501" s="32"/>
      <c r="D501" s="141" t="s">
        <v>135</v>
      </c>
      <c r="F501" s="145" t="s">
        <v>915</v>
      </c>
      <c r="I501" s="143"/>
      <c r="L501" s="32"/>
      <c r="M501" s="144"/>
      <c r="T501" s="52"/>
      <c r="AT501" s="17" t="s">
        <v>135</v>
      </c>
      <c r="AU501" s="17" t="s">
        <v>83</v>
      </c>
    </row>
    <row r="502" spans="2:65" s="13" customFormat="1">
      <c r="B502" s="153"/>
      <c r="D502" s="141" t="s">
        <v>137</v>
      </c>
      <c r="E502" s="154" t="s">
        <v>3</v>
      </c>
      <c r="F502" s="155" t="s">
        <v>916</v>
      </c>
      <c r="H502" s="154" t="s">
        <v>3</v>
      </c>
      <c r="I502" s="156"/>
      <c r="L502" s="153"/>
      <c r="M502" s="157"/>
      <c r="T502" s="158"/>
      <c r="AT502" s="154" t="s">
        <v>137</v>
      </c>
      <c r="AU502" s="154" t="s">
        <v>83</v>
      </c>
      <c r="AV502" s="13" t="s">
        <v>81</v>
      </c>
      <c r="AW502" s="13" t="s">
        <v>34</v>
      </c>
      <c r="AX502" s="13" t="s">
        <v>74</v>
      </c>
      <c r="AY502" s="154" t="s">
        <v>124</v>
      </c>
    </row>
    <row r="503" spans="2:65" s="13" customFormat="1">
      <c r="B503" s="153"/>
      <c r="D503" s="141" t="s">
        <v>137</v>
      </c>
      <c r="E503" s="154" t="s">
        <v>3</v>
      </c>
      <c r="F503" s="155" t="s">
        <v>917</v>
      </c>
      <c r="H503" s="154" t="s">
        <v>3</v>
      </c>
      <c r="I503" s="156"/>
      <c r="L503" s="153"/>
      <c r="M503" s="157"/>
      <c r="T503" s="158"/>
      <c r="AT503" s="154" t="s">
        <v>137</v>
      </c>
      <c r="AU503" s="154" t="s">
        <v>83</v>
      </c>
      <c r="AV503" s="13" t="s">
        <v>81</v>
      </c>
      <c r="AW503" s="13" t="s">
        <v>34</v>
      </c>
      <c r="AX503" s="13" t="s">
        <v>74</v>
      </c>
      <c r="AY503" s="154" t="s">
        <v>124</v>
      </c>
    </row>
    <row r="504" spans="2:65" s="12" customFormat="1">
      <c r="B504" s="146"/>
      <c r="D504" s="141" t="s">
        <v>137</v>
      </c>
      <c r="E504" s="147" t="s">
        <v>3</v>
      </c>
      <c r="F504" s="148" t="s">
        <v>918</v>
      </c>
      <c r="H504" s="149">
        <v>7.1</v>
      </c>
      <c r="I504" s="150"/>
      <c r="L504" s="146"/>
      <c r="M504" s="151"/>
      <c r="T504" s="152"/>
      <c r="AT504" s="147" t="s">
        <v>137</v>
      </c>
      <c r="AU504" s="147" t="s">
        <v>83</v>
      </c>
      <c r="AV504" s="12" t="s">
        <v>83</v>
      </c>
      <c r="AW504" s="12" t="s">
        <v>34</v>
      </c>
      <c r="AX504" s="12" t="s">
        <v>74</v>
      </c>
      <c r="AY504" s="147" t="s">
        <v>124</v>
      </c>
    </row>
    <row r="505" spans="2:65" s="13" customFormat="1">
      <c r="B505" s="153"/>
      <c r="D505" s="141" t="s">
        <v>137</v>
      </c>
      <c r="E505" s="154" t="s">
        <v>3</v>
      </c>
      <c r="F505" s="155" t="s">
        <v>919</v>
      </c>
      <c r="H505" s="154" t="s">
        <v>3</v>
      </c>
      <c r="I505" s="156"/>
      <c r="L505" s="153"/>
      <c r="M505" s="157"/>
      <c r="T505" s="158"/>
      <c r="AT505" s="154" t="s">
        <v>137</v>
      </c>
      <c r="AU505" s="154" t="s">
        <v>83</v>
      </c>
      <c r="AV505" s="13" t="s">
        <v>81</v>
      </c>
      <c r="AW505" s="13" t="s">
        <v>34</v>
      </c>
      <c r="AX505" s="13" t="s">
        <v>74</v>
      </c>
      <c r="AY505" s="154" t="s">
        <v>124</v>
      </c>
    </row>
    <row r="506" spans="2:65" s="12" customFormat="1">
      <c r="B506" s="146"/>
      <c r="D506" s="141" t="s">
        <v>137</v>
      </c>
      <c r="E506" s="147" t="s">
        <v>3</v>
      </c>
      <c r="F506" s="148" t="s">
        <v>920</v>
      </c>
      <c r="H506" s="149">
        <v>0.28999999999999998</v>
      </c>
      <c r="I506" s="150"/>
      <c r="L506" s="146"/>
      <c r="M506" s="151"/>
      <c r="T506" s="152"/>
      <c r="AT506" s="147" t="s">
        <v>137</v>
      </c>
      <c r="AU506" s="147" t="s">
        <v>83</v>
      </c>
      <c r="AV506" s="12" t="s">
        <v>83</v>
      </c>
      <c r="AW506" s="12" t="s">
        <v>34</v>
      </c>
      <c r="AX506" s="12" t="s">
        <v>74</v>
      </c>
      <c r="AY506" s="147" t="s">
        <v>124</v>
      </c>
    </row>
    <row r="507" spans="2:65" s="13" customFormat="1">
      <c r="B507" s="153"/>
      <c r="D507" s="141" t="s">
        <v>137</v>
      </c>
      <c r="E507" s="154" t="s">
        <v>3</v>
      </c>
      <c r="F507" s="155" t="s">
        <v>921</v>
      </c>
      <c r="H507" s="154" t="s">
        <v>3</v>
      </c>
      <c r="I507" s="156"/>
      <c r="L507" s="153"/>
      <c r="M507" s="157"/>
      <c r="T507" s="158"/>
      <c r="AT507" s="154" t="s">
        <v>137</v>
      </c>
      <c r="AU507" s="154" t="s">
        <v>83</v>
      </c>
      <c r="AV507" s="13" t="s">
        <v>81</v>
      </c>
      <c r="AW507" s="13" t="s">
        <v>34</v>
      </c>
      <c r="AX507" s="13" t="s">
        <v>74</v>
      </c>
      <c r="AY507" s="154" t="s">
        <v>124</v>
      </c>
    </row>
    <row r="508" spans="2:65" s="12" customFormat="1">
      <c r="B508" s="146"/>
      <c r="D508" s="141" t="s">
        <v>137</v>
      </c>
      <c r="E508" s="147" t="s">
        <v>3</v>
      </c>
      <c r="F508" s="148" t="s">
        <v>922</v>
      </c>
      <c r="H508" s="149">
        <v>2.96</v>
      </c>
      <c r="I508" s="150"/>
      <c r="L508" s="146"/>
      <c r="M508" s="151"/>
      <c r="T508" s="152"/>
      <c r="AT508" s="147" t="s">
        <v>137</v>
      </c>
      <c r="AU508" s="147" t="s">
        <v>83</v>
      </c>
      <c r="AV508" s="12" t="s">
        <v>83</v>
      </c>
      <c r="AW508" s="12" t="s">
        <v>34</v>
      </c>
      <c r="AX508" s="12" t="s">
        <v>74</v>
      </c>
      <c r="AY508" s="147" t="s">
        <v>124</v>
      </c>
    </row>
    <row r="509" spans="2:65" s="13" customFormat="1">
      <c r="B509" s="153"/>
      <c r="D509" s="141" t="s">
        <v>137</v>
      </c>
      <c r="E509" s="154" t="s">
        <v>3</v>
      </c>
      <c r="F509" s="155" t="s">
        <v>923</v>
      </c>
      <c r="H509" s="154" t="s">
        <v>3</v>
      </c>
      <c r="I509" s="156"/>
      <c r="L509" s="153"/>
      <c r="M509" s="157"/>
      <c r="T509" s="158"/>
      <c r="AT509" s="154" t="s">
        <v>137</v>
      </c>
      <c r="AU509" s="154" t="s">
        <v>83</v>
      </c>
      <c r="AV509" s="13" t="s">
        <v>81</v>
      </c>
      <c r="AW509" s="13" t="s">
        <v>34</v>
      </c>
      <c r="AX509" s="13" t="s">
        <v>74</v>
      </c>
      <c r="AY509" s="154" t="s">
        <v>124</v>
      </c>
    </row>
    <row r="510" spans="2:65" s="12" customFormat="1">
      <c r="B510" s="146"/>
      <c r="D510" s="141" t="s">
        <v>137</v>
      </c>
      <c r="E510" s="147" t="s">
        <v>3</v>
      </c>
      <c r="F510" s="148" t="s">
        <v>924</v>
      </c>
      <c r="H510" s="149">
        <v>2.97</v>
      </c>
      <c r="I510" s="150"/>
      <c r="L510" s="146"/>
      <c r="M510" s="151"/>
      <c r="T510" s="152"/>
      <c r="AT510" s="147" t="s">
        <v>137</v>
      </c>
      <c r="AU510" s="147" t="s">
        <v>83</v>
      </c>
      <c r="AV510" s="12" t="s">
        <v>83</v>
      </c>
      <c r="AW510" s="12" t="s">
        <v>34</v>
      </c>
      <c r="AX510" s="12" t="s">
        <v>74</v>
      </c>
      <c r="AY510" s="147" t="s">
        <v>124</v>
      </c>
    </row>
    <row r="511" spans="2:65" s="13" customFormat="1">
      <c r="B511" s="153"/>
      <c r="D511" s="141" t="s">
        <v>137</v>
      </c>
      <c r="E511" s="154" t="s">
        <v>3</v>
      </c>
      <c r="F511" s="155" t="s">
        <v>925</v>
      </c>
      <c r="H511" s="154" t="s">
        <v>3</v>
      </c>
      <c r="I511" s="156"/>
      <c r="L511" s="153"/>
      <c r="M511" s="157"/>
      <c r="T511" s="158"/>
      <c r="AT511" s="154" t="s">
        <v>137</v>
      </c>
      <c r="AU511" s="154" t="s">
        <v>83</v>
      </c>
      <c r="AV511" s="13" t="s">
        <v>81</v>
      </c>
      <c r="AW511" s="13" t="s">
        <v>34</v>
      </c>
      <c r="AX511" s="13" t="s">
        <v>74</v>
      </c>
      <c r="AY511" s="154" t="s">
        <v>124</v>
      </c>
    </row>
    <row r="512" spans="2:65" s="12" customFormat="1">
      <c r="B512" s="146"/>
      <c r="D512" s="141" t="s">
        <v>137</v>
      </c>
      <c r="E512" s="147" t="s">
        <v>3</v>
      </c>
      <c r="F512" s="148" t="s">
        <v>926</v>
      </c>
      <c r="H512" s="149">
        <v>1.54</v>
      </c>
      <c r="I512" s="150"/>
      <c r="L512" s="146"/>
      <c r="M512" s="151"/>
      <c r="T512" s="152"/>
      <c r="AT512" s="147" t="s">
        <v>137</v>
      </c>
      <c r="AU512" s="147" t="s">
        <v>83</v>
      </c>
      <c r="AV512" s="12" t="s">
        <v>83</v>
      </c>
      <c r="AW512" s="12" t="s">
        <v>34</v>
      </c>
      <c r="AX512" s="12" t="s">
        <v>74</v>
      </c>
      <c r="AY512" s="147" t="s">
        <v>124</v>
      </c>
    </row>
    <row r="513" spans="2:65" s="14" customFormat="1">
      <c r="B513" s="159"/>
      <c r="D513" s="141" t="s">
        <v>137</v>
      </c>
      <c r="E513" s="160" t="s">
        <v>3</v>
      </c>
      <c r="F513" s="161" t="s">
        <v>146</v>
      </c>
      <c r="H513" s="162">
        <v>14.86</v>
      </c>
      <c r="I513" s="163"/>
      <c r="L513" s="159"/>
      <c r="M513" s="164"/>
      <c r="T513" s="165"/>
      <c r="AT513" s="160" t="s">
        <v>137</v>
      </c>
      <c r="AU513" s="160" t="s">
        <v>83</v>
      </c>
      <c r="AV513" s="14" t="s">
        <v>91</v>
      </c>
      <c r="AW513" s="14" t="s">
        <v>34</v>
      </c>
      <c r="AX513" s="14" t="s">
        <v>81</v>
      </c>
      <c r="AY513" s="160" t="s">
        <v>124</v>
      </c>
    </row>
    <row r="514" spans="2:65" s="1" customFormat="1" ht="14.45" customHeight="1">
      <c r="B514" s="127"/>
      <c r="C514" s="176" t="s">
        <v>927</v>
      </c>
      <c r="D514" s="176" t="s">
        <v>659</v>
      </c>
      <c r="E514" s="177" t="s">
        <v>928</v>
      </c>
      <c r="F514" s="178" t="s">
        <v>929</v>
      </c>
      <c r="G514" s="179" t="s">
        <v>655</v>
      </c>
      <c r="H514" s="180">
        <v>172.39</v>
      </c>
      <c r="I514" s="181"/>
      <c r="J514" s="182">
        <f>ROUND(I514*H514,2)</f>
        <v>0</v>
      </c>
      <c r="K514" s="178" t="s">
        <v>930</v>
      </c>
      <c r="L514" s="183"/>
      <c r="M514" s="184" t="s">
        <v>3</v>
      </c>
      <c r="N514" s="185" t="s">
        <v>46</v>
      </c>
      <c r="P514" s="137">
        <f>O514*H514</f>
        <v>0</v>
      </c>
      <c r="Q514" s="137">
        <v>0</v>
      </c>
      <c r="R514" s="137">
        <f>Q514*H514</f>
        <v>0</v>
      </c>
      <c r="S514" s="137">
        <v>0</v>
      </c>
      <c r="T514" s="138">
        <f>S514*H514</f>
        <v>0</v>
      </c>
      <c r="AR514" s="139" t="s">
        <v>515</v>
      </c>
      <c r="AT514" s="139" t="s">
        <v>659</v>
      </c>
      <c r="AU514" s="139" t="s">
        <v>83</v>
      </c>
      <c r="AY514" s="17" t="s">
        <v>124</v>
      </c>
      <c r="BE514" s="140">
        <f>IF(N514="základní",J514,0)</f>
        <v>0</v>
      </c>
      <c r="BF514" s="140">
        <f>IF(N514="snížená",J514,0)</f>
        <v>0</v>
      </c>
      <c r="BG514" s="140">
        <f>IF(N514="zákl. přenesená",J514,0)</f>
        <v>0</v>
      </c>
      <c r="BH514" s="140">
        <f>IF(N514="sníž. přenesená",J514,0)</f>
        <v>0</v>
      </c>
      <c r="BI514" s="140">
        <f>IF(N514="nulová",J514,0)</f>
        <v>0</v>
      </c>
      <c r="BJ514" s="17" t="s">
        <v>81</v>
      </c>
      <c r="BK514" s="140">
        <f>ROUND(I514*H514,2)</f>
        <v>0</v>
      </c>
      <c r="BL514" s="17" t="s">
        <v>236</v>
      </c>
      <c r="BM514" s="139" t="s">
        <v>931</v>
      </c>
    </row>
    <row r="515" spans="2:65" s="1" customFormat="1">
      <c r="B515" s="32"/>
      <c r="D515" s="141" t="s">
        <v>133</v>
      </c>
      <c r="F515" s="142" t="s">
        <v>929</v>
      </c>
      <c r="I515" s="143"/>
      <c r="L515" s="32"/>
      <c r="M515" s="144"/>
      <c r="T515" s="52"/>
      <c r="AT515" s="17" t="s">
        <v>133</v>
      </c>
      <c r="AU515" s="17" t="s">
        <v>83</v>
      </c>
    </row>
    <row r="516" spans="2:65" s="13" customFormat="1">
      <c r="B516" s="153"/>
      <c r="D516" s="141" t="s">
        <v>137</v>
      </c>
      <c r="E516" s="154" t="s">
        <v>3</v>
      </c>
      <c r="F516" s="155" t="s">
        <v>917</v>
      </c>
      <c r="H516" s="154" t="s">
        <v>3</v>
      </c>
      <c r="I516" s="156"/>
      <c r="L516" s="153"/>
      <c r="M516" s="157"/>
      <c r="T516" s="158"/>
      <c r="AT516" s="154" t="s">
        <v>137</v>
      </c>
      <c r="AU516" s="154" t="s">
        <v>83</v>
      </c>
      <c r="AV516" s="13" t="s">
        <v>81</v>
      </c>
      <c r="AW516" s="13" t="s">
        <v>34</v>
      </c>
      <c r="AX516" s="13" t="s">
        <v>74</v>
      </c>
      <c r="AY516" s="154" t="s">
        <v>124</v>
      </c>
    </row>
    <row r="517" spans="2:65" s="12" customFormat="1">
      <c r="B517" s="146"/>
      <c r="D517" s="141" t="s">
        <v>137</v>
      </c>
      <c r="E517" s="147" t="s">
        <v>3</v>
      </c>
      <c r="F517" s="148" t="s">
        <v>932</v>
      </c>
      <c r="H517" s="149">
        <v>80.709999999999994</v>
      </c>
      <c r="I517" s="150"/>
      <c r="L517" s="146"/>
      <c r="M517" s="151"/>
      <c r="T517" s="152"/>
      <c r="AT517" s="147" t="s">
        <v>137</v>
      </c>
      <c r="AU517" s="147" t="s">
        <v>83</v>
      </c>
      <c r="AV517" s="12" t="s">
        <v>83</v>
      </c>
      <c r="AW517" s="12" t="s">
        <v>34</v>
      </c>
      <c r="AX517" s="12" t="s">
        <v>74</v>
      </c>
      <c r="AY517" s="147" t="s">
        <v>124</v>
      </c>
    </row>
    <row r="518" spans="2:65" s="13" customFormat="1">
      <c r="B518" s="153"/>
      <c r="D518" s="141" t="s">
        <v>137</v>
      </c>
      <c r="E518" s="154" t="s">
        <v>3</v>
      </c>
      <c r="F518" s="155" t="s">
        <v>919</v>
      </c>
      <c r="H518" s="154" t="s">
        <v>3</v>
      </c>
      <c r="I518" s="156"/>
      <c r="L518" s="153"/>
      <c r="M518" s="157"/>
      <c r="T518" s="158"/>
      <c r="AT518" s="154" t="s">
        <v>137</v>
      </c>
      <c r="AU518" s="154" t="s">
        <v>83</v>
      </c>
      <c r="AV518" s="13" t="s">
        <v>81</v>
      </c>
      <c r="AW518" s="13" t="s">
        <v>34</v>
      </c>
      <c r="AX518" s="13" t="s">
        <v>74</v>
      </c>
      <c r="AY518" s="154" t="s">
        <v>124</v>
      </c>
    </row>
    <row r="519" spans="2:65" s="12" customFormat="1">
      <c r="B519" s="146"/>
      <c r="D519" s="141" t="s">
        <v>137</v>
      </c>
      <c r="E519" s="147" t="s">
        <v>3</v>
      </c>
      <c r="F519" s="148" t="s">
        <v>933</v>
      </c>
      <c r="H519" s="149">
        <v>9.56</v>
      </c>
      <c r="I519" s="150"/>
      <c r="L519" s="146"/>
      <c r="M519" s="151"/>
      <c r="T519" s="152"/>
      <c r="AT519" s="147" t="s">
        <v>137</v>
      </c>
      <c r="AU519" s="147" t="s">
        <v>83</v>
      </c>
      <c r="AV519" s="12" t="s">
        <v>83</v>
      </c>
      <c r="AW519" s="12" t="s">
        <v>34</v>
      </c>
      <c r="AX519" s="12" t="s">
        <v>74</v>
      </c>
      <c r="AY519" s="147" t="s">
        <v>124</v>
      </c>
    </row>
    <row r="520" spans="2:65" s="13" customFormat="1">
      <c r="B520" s="153"/>
      <c r="D520" s="141" t="s">
        <v>137</v>
      </c>
      <c r="E520" s="154" t="s">
        <v>3</v>
      </c>
      <c r="F520" s="155" t="s">
        <v>921</v>
      </c>
      <c r="H520" s="154" t="s">
        <v>3</v>
      </c>
      <c r="I520" s="156"/>
      <c r="L520" s="153"/>
      <c r="M520" s="157"/>
      <c r="T520" s="158"/>
      <c r="AT520" s="154" t="s">
        <v>137</v>
      </c>
      <c r="AU520" s="154" t="s">
        <v>83</v>
      </c>
      <c r="AV520" s="13" t="s">
        <v>81</v>
      </c>
      <c r="AW520" s="13" t="s">
        <v>34</v>
      </c>
      <c r="AX520" s="13" t="s">
        <v>74</v>
      </c>
      <c r="AY520" s="154" t="s">
        <v>124</v>
      </c>
    </row>
    <row r="521" spans="2:65" s="12" customFormat="1">
      <c r="B521" s="146"/>
      <c r="D521" s="141" t="s">
        <v>137</v>
      </c>
      <c r="E521" s="147" t="s">
        <v>3</v>
      </c>
      <c r="F521" s="148" t="s">
        <v>934</v>
      </c>
      <c r="H521" s="149">
        <v>35.67</v>
      </c>
      <c r="I521" s="150"/>
      <c r="L521" s="146"/>
      <c r="M521" s="151"/>
      <c r="T521" s="152"/>
      <c r="AT521" s="147" t="s">
        <v>137</v>
      </c>
      <c r="AU521" s="147" t="s">
        <v>83</v>
      </c>
      <c r="AV521" s="12" t="s">
        <v>83</v>
      </c>
      <c r="AW521" s="12" t="s">
        <v>34</v>
      </c>
      <c r="AX521" s="12" t="s">
        <v>74</v>
      </c>
      <c r="AY521" s="147" t="s">
        <v>124</v>
      </c>
    </row>
    <row r="522" spans="2:65" s="13" customFormat="1">
      <c r="B522" s="153"/>
      <c r="D522" s="141" t="s">
        <v>137</v>
      </c>
      <c r="E522" s="154" t="s">
        <v>3</v>
      </c>
      <c r="F522" s="155" t="s">
        <v>923</v>
      </c>
      <c r="H522" s="154" t="s">
        <v>3</v>
      </c>
      <c r="I522" s="156"/>
      <c r="L522" s="153"/>
      <c r="M522" s="157"/>
      <c r="T522" s="158"/>
      <c r="AT522" s="154" t="s">
        <v>137</v>
      </c>
      <c r="AU522" s="154" t="s">
        <v>83</v>
      </c>
      <c r="AV522" s="13" t="s">
        <v>81</v>
      </c>
      <c r="AW522" s="13" t="s">
        <v>34</v>
      </c>
      <c r="AX522" s="13" t="s">
        <v>74</v>
      </c>
      <c r="AY522" s="154" t="s">
        <v>124</v>
      </c>
    </row>
    <row r="523" spans="2:65" s="12" customFormat="1">
      <c r="B523" s="146"/>
      <c r="D523" s="141" t="s">
        <v>137</v>
      </c>
      <c r="E523" s="147" t="s">
        <v>3</v>
      </c>
      <c r="F523" s="148" t="s">
        <v>935</v>
      </c>
      <c r="H523" s="149">
        <v>28.2</v>
      </c>
      <c r="I523" s="150"/>
      <c r="L523" s="146"/>
      <c r="M523" s="151"/>
      <c r="T523" s="152"/>
      <c r="AT523" s="147" t="s">
        <v>137</v>
      </c>
      <c r="AU523" s="147" t="s">
        <v>83</v>
      </c>
      <c r="AV523" s="12" t="s">
        <v>83</v>
      </c>
      <c r="AW523" s="12" t="s">
        <v>34</v>
      </c>
      <c r="AX523" s="12" t="s">
        <v>74</v>
      </c>
      <c r="AY523" s="147" t="s">
        <v>124</v>
      </c>
    </row>
    <row r="524" spans="2:65" s="13" customFormat="1">
      <c r="B524" s="153"/>
      <c r="D524" s="141" t="s">
        <v>137</v>
      </c>
      <c r="E524" s="154" t="s">
        <v>3</v>
      </c>
      <c r="F524" s="155" t="s">
        <v>925</v>
      </c>
      <c r="H524" s="154" t="s">
        <v>3</v>
      </c>
      <c r="I524" s="156"/>
      <c r="L524" s="153"/>
      <c r="M524" s="157"/>
      <c r="T524" s="158"/>
      <c r="AT524" s="154" t="s">
        <v>137</v>
      </c>
      <c r="AU524" s="154" t="s">
        <v>83</v>
      </c>
      <c r="AV524" s="13" t="s">
        <v>81</v>
      </c>
      <c r="AW524" s="13" t="s">
        <v>34</v>
      </c>
      <c r="AX524" s="13" t="s">
        <v>74</v>
      </c>
      <c r="AY524" s="154" t="s">
        <v>124</v>
      </c>
    </row>
    <row r="525" spans="2:65" s="12" customFormat="1">
      <c r="B525" s="146"/>
      <c r="D525" s="141" t="s">
        <v>137</v>
      </c>
      <c r="E525" s="147" t="s">
        <v>3</v>
      </c>
      <c r="F525" s="148" t="s">
        <v>936</v>
      </c>
      <c r="H525" s="149">
        <v>18.25</v>
      </c>
      <c r="I525" s="150"/>
      <c r="L525" s="146"/>
      <c r="M525" s="151"/>
      <c r="T525" s="152"/>
      <c r="AT525" s="147" t="s">
        <v>137</v>
      </c>
      <c r="AU525" s="147" t="s">
        <v>83</v>
      </c>
      <c r="AV525" s="12" t="s">
        <v>83</v>
      </c>
      <c r="AW525" s="12" t="s">
        <v>34</v>
      </c>
      <c r="AX525" s="12" t="s">
        <v>74</v>
      </c>
      <c r="AY525" s="147" t="s">
        <v>124</v>
      </c>
    </row>
    <row r="526" spans="2:65" s="14" customFormat="1">
      <c r="B526" s="159"/>
      <c r="D526" s="141" t="s">
        <v>137</v>
      </c>
      <c r="E526" s="160" t="s">
        <v>3</v>
      </c>
      <c r="F526" s="161" t="s">
        <v>146</v>
      </c>
      <c r="H526" s="162">
        <v>172.39</v>
      </c>
      <c r="I526" s="163"/>
      <c r="L526" s="159"/>
      <c r="M526" s="164"/>
      <c r="T526" s="165"/>
      <c r="AT526" s="160" t="s">
        <v>137</v>
      </c>
      <c r="AU526" s="160" t="s">
        <v>83</v>
      </c>
      <c r="AV526" s="14" t="s">
        <v>91</v>
      </c>
      <c r="AW526" s="14" t="s">
        <v>34</v>
      </c>
      <c r="AX526" s="14" t="s">
        <v>81</v>
      </c>
      <c r="AY526" s="160" t="s">
        <v>124</v>
      </c>
    </row>
    <row r="527" spans="2:65" s="1" customFormat="1" ht="14.45" customHeight="1">
      <c r="B527" s="127"/>
      <c r="C527" s="128" t="s">
        <v>937</v>
      </c>
      <c r="D527" s="128" t="s">
        <v>127</v>
      </c>
      <c r="E527" s="129" t="s">
        <v>938</v>
      </c>
      <c r="F527" s="130" t="s">
        <v>939</v>
      </c>
      <c r="G527" s="131" t="s">
        <v>770</v>
      </c>
      <c r="H527" s="132">
        <v>1</v>
      </c>
      <c r="I527" s="133"/>
      <c r="J527" s="134">
        <f>ROUND(I527*H527,2)</f>
        <v>0</v>
      </c>
      <c r="K527" s="130" t="s">
        <v>131</v>
      </c>
      <c r="L527" s="32"/>
      <c r="M527" s="135" t="s">
        <v>3</v>
      </c>
      <c r="N527" s="136" t="s">
        <v>46</v>
      </c>
      <c r="P527" s="137">
        <f>O527*H527</f>
        <v>0</v>
      </c>
      <c r="Q527" s="137">
        <v>0</v>
      </c>
      <c r="R527" s="137">
        <f>Q527*H527</f>
        <v>0</v>
      </c>
      <c r="S527" s="137">
        <v>0</v>
      </c>
      <c r="T527" s="138">
        <f>S527*H527</f>
        <v>0</v>
      </c>
      <c r="AR527" s="139" t="s">
        <v>236</v>
      </c>
      <c r="AT527" s="139" t="s">
        <v>127</v>
      </c>
      <c r="AU527" s="139" t="s">
        <v>83</v>
      </c>
      <c r="AY527" s="17" t="s">
        <v>124</v>
      </c>
      <c r="BE527" s="140">
        <f>IF(N527="základní",J527,0)</f>
        <v>0</v>
      </c>
      <c r="BF527" s="140">
        <f>IF(N527="snížená",J527,0)</f>
        <v>0</v>
      </c>
      <c r="BG527" s="140">
        <f>IF(N527="zákl. přenesená",J527,0)</f>
        <v>0</v>
      </c>
      <c r="BH527" s="140">
        <f>IF(N527="sníž. přenesená",J527,0)</f>
        <v>0</v>
      </c>
      <c r="BI527" s="140">
        <f>IF(N527="nulová",J527,0)</f>
        <v>0</v>
      </c>
      <c r="BJ527" s="17" t="s">
        <v>81</v>
      </c>
      <c r="BK527" s="140">
        <f>ROUND(I527*H527,2)</f>
        <v>0</v>
      </c>
      <c r="BL527" s="17" t="s">
        <v>236</v>
      </c>
      <c r="BM527" s="139" t="s">
        <v>940</v>
      </c>
    </row>
    <row r="528" spans="2:65" s="1" customFormat="1">
      <c r="B528" s="32"/>
      <c r="D528" s="141" t="s">
        <v>133</v>
      </c>
      <c r="F528" s="142" t="s">
        <v>941</v>
      </c>
      <c r="I528" s="143"/>
      <c r="L528" s="32"/>
      <c r="M528" s="144"/>
      <c r="T528" s="52"/>
      <c r="AT528" s="17" t="s">
        <v>133</v>
      </c>
      <c r="AU528" s="17" t="s">
        <v>83</v>
      </c>
    </row>
    <row r="529" spans="2:65" s="1" customFormat="1" ht="78">
      <c r="B529" s="32"/>
      <c r="D529" s="141" t="s">
        <v>135</v>
      </c>
      <c r="F529" s="145" t="s">
        <v>942</v>
      </c>
      <c r="I529" s="143"/>
      <c r="L529" s="32"/>
      <c r="M529" s="144"/>
      <c r="T529" s="52"/>
      <c r="AT529" s="17" t="s">
        <v>135</v>
      </c>
      <c r="AU529" s="17" t="s">
        <v>83</v>
      </c>
    </row>
    <row r="530" spans="2:65" s="1" customFormat="1" ht="14.45" customHeight="1">
      <c r="B530" s="127"/>
      <c r="C530" s="176" t="s">
        <v>943</v>
      </c>
      <c r="D530" s="176" t="s">
        <v>659</v>
      </c>
      <c r="E530" s="177" t="s">
        <v>944</v>
      </c>
      <c r="F530" s="178" t="s">
        <v>945</v>
      </c>
      <c r="G530" s="179" t="s">
        <v>165</v>
      </c>
      <c r="H530" s="180">
        <v>11.321</v>
      </c>
      <c r="I530" s="181"/>
      <c r="J530" s="182">
        <f>ROUND(I530*H530,2)</f>
        <v>0</v>
      </c>
      <c r="K530" s="178" t="s">
        <v>131</v>
      </c>
      <c r="L530" s="183"/>
      <c r="M530" s="184" t="s">
        <v>3</v>
      </c>
      <c r="N530" s="185" t="s">
        <v>46</v>
      </c>
      <c r="P530" s="137">
        <f>O530*H530</f>
        <v>0</v>
      </c>
      <c r="Q530" s="137">
        <v>1.3509999999999999E-2</v>
      </c>
      <c r="R530" s="137">
        <f>Q530*H530</f>
        <v>0.15294670999999999</v>
      </c>
      <c r="S530" s="137">
        <v>0</v>
      </c>
      <c r="T530" s="138">
        <f>S530*H530</f>
        <v>0</v>
      </c>
      <c r="AR530" s="139" t="s">
        <v>515</v>
      </c>
      <c r="AT530" s="139" t="s">
        <v>659</v>
      </c>
      <c r="AU530" s="139" t="s">
        <v>83</v>
      </c>
      <c r="AY530" s="17" t="s">
        <v>124</v>
      </c>
      <c r="BE530" s="140">
        <f>IF(N530="základní",J530,0)</f>
        <v>0</v>
      </c>
      <c r="BF530" s="140">
        <f>IF(N530="snížená",J530,0)</f>
        <v>0</v>
      </c>
      <c r="BG530" s="140">
        <f>IF(N530="zákl. přenesená",J530,0)</f>
        <v>0</v>
      </c>
      <c r="BH530" s="140">
        <f>IF(N530="sníž. přenesená",J530,0)</f>
        <v>0</v>
      </c>
      <c r="BI530" s="140">
        <f>IF(N530="nulová",J530,0)</f>
        <v>0</v>
      </c>
      <c r="BJ530" s="17" t="s">
        <v>81</v>
      </c>
      <c r="BK530" s="140">
        <f>ROUND(I530*H530,2)</f>
        <v>0</v>
      </c>
      <c r="BL530" s="17" t="s">
        <v>236</v>
      </c>
      <c r="BM530" s="139" t="s">
        <v>946</v>
      </c>
    </row>
    <row r="531" spans="2:65" s="1" customFormat="1">
      <c r="B531" s="32"/>
      <c r="D531" s="141" t="s">
        <v>133</v>
      </c>
      <c r="F531" s="142" t="s">
        <v>945</v>
      </c>
      <c r="I531" s="143"/>
      <c r="L531" s="32"/>
      <c r="M531" s="144"/>
      <c r="T531" s="52"/>
      <c r="AT531" s="17" t="s">
        <v>133</v>
      </c>
      <c r="AU531" s="17" t="s">
        <v>83</v>
      </c>
    </row>
    <row r="532" spans="2:65" s="12" customFormat="1">
      <c r="B532" s="146"/>
      <c r="D532" s="141" t="s">
        <v>137</v>
      </c>
      <c r="E532" s="147" t="s">
        <v>3</v>
      </c>
      <c r="F532" s="148" t="s">
        <v>174</v>
      </c>
      <c r="H532" s="149">
        <v>11.321</v>
      </c>
      <c r="I532" s="150"/>
      <c r="L532" s="146"/>
      <c r="M532" s="151"/>
      <c r="T532" s="152"/>
      <c r="AT532" s="147" t="s">
        <v>137</v>
      </c>
      <c r="AU532" s="147" t="s">
        <v>83</v>
      </c>
      <c r="AV532" s="12" t="s">
        <v>83</v>
      </c>
      <c r="AW532" s="12" t="s">
        <v>34</v>
      </c>
      <c r="AX532" s="12" t="s">
        <v>81</v>
      </c>
      <c r="AY532" s="147" t="s">
        <v>124</v>
      </c>
    </row>
    <row r="533" spans="2:65" s="1" customFormat="1" ht="14.45" customHeight="1">
      <c r="B533" s="127"/>
      <c r="C533" s="128" t="s">
        <v>947</v>
      </c>
      <c r="D533" s="128" t="s">
        <v>127</v>
      </c>
      <c r="E533" s="129" t="s">
        <v>948</v>
      </c>
      <c r="F533" s="130" t="s">
        <v>949</v>
      </c>
      <c r="G533" s="131" t="s">
        <v>770</v>
      </c>
      <c r="H533" s="132">
        <v>1</v>
      </c>
      <c r="I533" s="133"/>
      <c r="J533" s="134">
        <f>ROUND(I533*H533,2)</f>
        <v>0</v>
      </c>
      <c r="K533" s="130" t="s">
        <v>131</v>
      </c>
      <c r="L533" s="32"/>
      <c r="M533" s="135" t="s">
        <v>3</v>
      </c>
      <c r="N533" s="136" t="s">
        <v>46</v>
      </c>
      <c r="P533" s="137">
        <f>O533*H533</f>
        <v>0</v>
      </c>
      <c r="Q533" s="137">
        <v>0</v>
      </c>
      <c r="R533" s="137">
        <f>Q533*H533</f>
        <v>0</v>
      </c>
      <c r="S533" s="137">
        <v>0</v>
      </c>
      <c r="T533" s="138">
        <f>S533*H533</f>
        <v>0</v>
      </c>
      <c r="AR533" s="139" t="s">
        <v>236</v>
      </c>
      <c r="AT533" s="139" t="s">
        <v>127</v>
      </c>
      <c r="AU533" s="139" t="s">
        <v>83</v>
      </c>
      <c r="AY533" s="17" t="s">
        <v>124</v>
      </c>
      <c r="BE533" s="140">
        <f>IF(N533="základní",J533,0)</f>
        <v>0</v>
      </c>
      <c r="BF533" s="140">
        <f>IF(N533="snížená",J533,0)</f>
        <v>0</v>
      </c>
      <c r="BG533" s="140">
        <f>IF(N533="zákl. přenesená",J533,0)</f>
        <v>0</v>
      </c>
      <c r="BH533" s="140">
        <f>IF(N533="sníž. přenesená",J533,0)</f>
        <v>0</v>
      </c>
      <c r="BI533" s="140">
        <f>IF(N533="nulová",J533,0)</f>
        <v>0</v>
      </c>
      <c r="BJ533" s="17" t="s">
        <v>81</v>
      </c>
      <c r="BK533" s="140">
        <f>ROUND(I533*H533,2)</f>
        <v>0</v>
      </c>
      <c r="BL533" s="17" t="s">
        <v>236</v>
      </c>
      <c r="BM533" s="139" t="s">
        <v>950</v>
      </c>
    </row>
    <row r="534" spans="2:65" s="1" customFormat="1">
      <c r="B534" s="32"/>
      <c r="D534" s="141" t="s">
        <v>133</v>
      </c>
      <c r="F534" s="142" t="s">
        <v>951</v>
      </c>
      <c r="I534" s="143"/>
      <c r="L534" s="32"/>
      <c r="M534" s="144"/>
      <c r="T534" s="52"/>
      <c r="AT534" s="17" t="s">
        <v>133</v>
      </c>
      <c r="AU534" s="17" t="s">
        <v>83</v>
      </c>
    </row>
    <row r="535" spans="2:65" s="1" customFormat="1" ht="78">
      <c r="B535" s="32"/>
      <c r="D535" s="141" t="s">
        <v>135</v>
      </c>
      <c r="F535" s="145" t="s">
        <v>942</v>
      </c>
      <c r="I535" s="143"/>
      <c r="L535" s="32"/>
      <c r="M535" s="144"/>
      <c r="T535" s="52"/>
      <c r="AT535" s="17" t="s">
        <v>135</v>
      </c>
      <c r="AU535" s="17" t="s">
        <v>83</v>
      </c>
    </row>
    <row r="536" spans="2:65" s="1" customFormat="1" ht="14.45" customHeight="1">
      <c r="B536" s="127"/>
      <c r="C536" s="176" t="s">
        <v>952</v>
      </c>
      <c r="D536" s="176" t="s">
        <v>659</v>
      </c>
      <c r="E536" s="177" t="s">
        <v>953</v>
      </c>
      <c r="F536" s="178" t="s">
        <v>954</v>
      </c>
      <c r="G536" s="179" t="s">
        <v>770</v>
      </c>
      <c r="H536" s="180">
        <v>1</v>
      </c>
      <c r="I536" s="181"/>
      <c r="J536" s="182">
        <f>ROUND(I536*H536,2)</f>
        <v>0</v>
      </c>
      <c r="K536" s="178" t="s">
        <v>131</v>
      </c>
      <c r="L536" s="183"/>
      <c r="M536" s="184" t="s">
        <v>3</v>
      </c>
      <c r="N536" s="185" t="s">
        <v>46</v>
      </c>
      <c r="P536" s="137">
        <f>O536*H536</f>
        <v>0</v>
      </c>
      <c r="Q536" s="137">
        <v>2E-3</v>
      </c>
      <c r="R536" s="137">
        <f>Q536*H536</f>
        <v>2E-3</v>
      </c>
      <c r="S536" s="137">
        <v>0</v>
      </c>
      <c r="T536" s="138">
        <f>S536*H536</f>
        <v>0</v>
      </c>
      <c r="AR536" s="139" t="s">
        <v>515</v>
      </c>
      <c r="AT536" s="139" t="s">
        <v>659</v>
      </c>
      <c r="AU536" s="139" t="s">
        <v>83</v>
      </c>
      <c r="AY536" s="17" t="s">
        <v>124</v>
      </c>
      <c r="BE536" s="140">
        <f>IF(N536="základní",J536,0)</f>
        <v>0</v>
      </c>
      <c r="BF536" s="140">
        <f>IF(N536="snížená",J536,0)</f>
        <v>0</v>
      </c>
      <c r="BG536" s="140">
        <f>IF(N536="zákl. přenesená",J536,0)</f>
        <v>0</v>
      </c>
      <c r="BH536" s="140">
        <f>IF(N536="sníž. přenesená",J536,0)</f>
        <v>0</v>
      </c>
      <c r="BI536" s="140">
        <f>IF(N536="nulová",J536,0)</f>
        <v>0</v>
      </c>
      <c r="BJ536" s="17" t="s">
        <v>81</v>
      </c>
      <c r="BK536" s="140">
        <f>ROUND(I536*H536,2)</f>
        <v>0</v>
      </c>
      <c r="BL536" s="17" t="s">
        <v>236</v>
      </c>
      <c r="BM536" s="139" t="s">
        <v>955</v>
      </c>
    </row>
    <row r="537" spans="2:65" s="1" customFormat="1">
      <c r="B537" s="32"/>
      <c r="D537" s="141" t="s">
        <v>133</v>
      </c>
      <c r="F537" s="142" t="s">
        <v>954</v>
      </c>
      <c r="I537" s="143"/>
      <c r="L537" s="32"/>
      <c r="M537" s="144"/>
      <c r="T537" s="52"/>
      <c r="AT537" s="17" t="s">
        <v>133</v>
      </c>
      <c r="AU537" s="17" t="s">
        <v>83</v>
      </c>
    </row>
    <row r="538" spans="2:65" s="1" customFormat="1" ht="14.45" customHeight="1">
      <c r="B538" s="127"/>
      <c r="C538" s="128" t="s">
        <v>956</v>
      </c>
      <c r="D538" s="128" t="s">
        <v>127</v>
      </c>
      <c r="E538" s="129" t="s">
        <v>957</v>
      </c>
      <c r="F538" s="130" t="s">
        <v>958</v>
      </c>
      <c r="G538" s="131" t="s">
        <v>770</v>
      </c>
      <c r="H538" s="132">
        <v>1</v>
      </c>
      <c r="I538" s="133"/>
      <c r="J538" s="134">
        <f>ROUND(I538*H538,2)</f>
        <v>0</v>
      </c>
      <c r="K538" s="130" t="s">
        <v>131</v>
      </c>
      <c r="L538" s="32"/>
      <c r="M538" s="135" t="s">
        <v>3</v>
      </c>
      <c r="N538" s="136" t="s">
        <v>46</v>
      </c>
      <c r="P538" s="137">
        <f>O538*H538</f>
        <v>0</v>
      </c>
      <c r="Q538" s="137">
        <v>0</v>
      </c>
      <c r="R538" s="137">
        <f>Q538*H538</f>
        <v>0</v>
      </c>
      <c r="S538" s="137">
        <v>0</v>
      </c>
      <c r="T538" s="138">
        <f>S538*H538</f>
        <v>0</v>
      </c>
      <c r="AR538" s="139" t="s">
        <v>236</v>
      </c>
      <c r="AT538" s="139" t="s">
        <v>127</v>
      </c>
      <c r="AU538" s="139" t="s">
        <v>83</v>
      </c>
      <c r="AY538" s="17" t="s">
        <v>124</v>
      </c>
      <c r="BE538" s="140">
        <f>IF(N538="základní",J538,0)</f>
        <v>0</v>
      </c>
      <c r="BF538" s="140">
        <f>IF(N538="snížená",J538,0)</f>
        <v>0</v>
      </c>
      <c r="BG538" s="140">
        <f>IF(N538="zákl. přenesená",J538,0)</f>
        <v>0</v>
      </c>
      <c r="BH538" s="140">
        <f>IF(N538="sníž. přenesená",J538,0)</f>
        <v>0</v>
      </c>
      <c r="BI538" s="140">
        <f>IF(N538="nulová",J538,0)</f>
        <v>0</v>
      </c>
      <c r="BJ538" s="17" t="s">
        <v>81</v>
      </c>
      <c r="BK538" s="140">
        <f>ROUND(I538*H538,2)</f>
        <v>0</v>
      </c>
      <c r="BL538" s="17" t="s">
        <v>236</v>
      </c>
      <c r="BM538" s="139" t="s">
        <v>959</v>
      </c>
    </row>
    <row r="539" spans="2:65" s="1" customFormat="1">
      <c r="B539" s="32"/>
      <c r="D539" s="141" t="s">
        <v>133</v>
      </c>
      <c r="F539" s="142" t="s">
        <v>960</v>
      </c>
      <c r="I539" s="143"/>
      <c r="L539" s="32"/>
      <c r="M539" s="144"/>
      <c r="T539" s="52"/>
      <c r="AT539" s="17" t="s">
        <v>133</v>
      </c>
      <c r="AU539" s="17" t="s">
        <v>83</v>
      </c>
    </row>
    <row r="540" spans="2:65" s="1" customFormat="1" ht="78">
      <c r="B540" s="32"/>
      <c r="D540" s="141" t="s">
        <v>135</v>
      </c>
      <c r="F540" s="145" t="s">
        <v>942</v>
      </c>
      <c r="I540" s="143"/>
      <c r="L540" s="32"/>
      <c r="M540" s="144"/>
      <c r="T540" s="52"/>
      <c r="AT540" s="17" t="s">
        <v>135</v>
      </c>
      <c r="AU540" s="17" t="s">
        <v>83</v>
      </c>
    </row>
    <row r="541" spans="2:65" s="1" customFormat="1" ht="14.45" customHeight="1">
      <c r="B541" s="127"/>
      <c r="C541" s="176" t="s">
        <v>961</v>
      </c>
      <c r="D541" s="176" t="s">
        <v>659</v>
      </c>
      <c r="E541" s="177" t="s">
        <v>962</v>
      </c>
      <c r="F541" s="178" t="s">
        <v>963</v>
      </c>
      <c r="G541" s="179" t="s">
        <v>770</v>
      </c>
      <c r="H541" s="180">
        <v>1</v>
      </c>
      <c r="I541" s="181"/>
      <c r="J541" s="182">
        <f>ROUND(I541*H541,2)</f>
        <v>0</v>
      </c>
      <c r="K541" s="178" t="s">
        <v>131</v>
      </c>
      <c r="L541" s="183"/>
      <c r="M541" s="184" t="s">
        <v>3</v>
      </c>
      <c r="N541" s="185" t="s">
        <v>46</v>
      </c>
      <c r="P541" s="137">
        <f>O541*H541</f>
        <v>0</v>
      </c>
      <c r="Q541" s="137">
        <v>1.2E-2</v>
      </c>
      <c r="R541" s="137">
        <f>Q541*H541</f>
        <v>1.2E-2</v>
      </c>
      <c r="S541" s="137">
        <v>0</v>
      </c>
      <c r="T541" s="138">
        <f>S541*H541</f>
        <v>0</v>
      </c>
      <c r="AR541" s="139" t="s">
        <v>515</v>
      </c>
      <c r="AT541" s="139" t="s">
        <v>659</v>
      </c>
      <c r="AU541" s="139" t="s">
        <v>83</v>
      </c>
      <c r="AY541" s="17" t="s">
        <v>124</v>
      </c>
      <c r="BE541" s="140">
        <f>IF(N541="základní",J541,0)</f>
        <v>0</v>
      </c>
      <c r="BF541" s="140">
        <f>IF(N541="snížená",J541,0)</f>
        <v>0</v>
      </c>
      <c r="BG541" s="140">
        <f>IF(N541="zákl. přenesená",J541,0)</f>
        <v>0</v>
      </c>
      <c r="BH541" s="140">
        <f>IF(N541="sníž. přenesená",J541,0)</f>
        <v>0</v>
      </c>
      <c r="BI541" s="140">
        <f>IF(N541="nulová",J541,0)</f>
        <v>0</v>
      </c>
      <c r="BJ541" s="17" t="s">
        <v>81</v>
      </c>
      <c r="BK541" s="140">
        <f>ROUND(I541*H541,2)</f>
        <v>0</v>
      </c>
      <c r="BL541" s="17" t="s">
        <v>236</v>
      </c>
      <c r="BM541" s="139" t="s">
        <v>964</v>
      </c>
    </row>
    <row r="542" spans="2:65" s="1" customFormat="1">
      <c r="B542" s="32"/>
      <c r="D542" s="141" t="s">
        <v>133</v>
      </c>
      <c r="F542" s="142" t="s">
        <v>963</v>
      </c>
      <c r="I542" s="143"/>
      <c r="L542" s="32"/>
      <c r="M542" s="144"/>
      <c r="T542" s="52"/>
      <c r="AT542" s="17" t="s">
        <v>133</v>
      </c>
      <c r="AU542" s="17" t="s">
        <v>83</v>
      </c>
    </row>
    <row r="543" spans="2:65" s="1" customFormat="1" ht="14.45" customHeight="1">
      <c r="B543" s="127"/>
      <c r="C543" s="128" t="s">
        <v>965</v>
      </c>
      <c r="D543" s="128" t="s">
        <v>127</v>
      </c>
      <c r="E543" s="129" t="s">
        <v>966</v>
      </c>
      <c r="F543" s="130" t="s">
        <v>967</v>
      </c>
      <c r="G543" s="131" t="s">
        <v>968</v>
      </c>
      <c r="H543" s="132">
        <v>1</v>
      </c>
      <c r="I543" s="133"/>
      <c r="J543" s="134">
        <f>ROUND(I543*H543,2)</f>
        <v>0</v>
      </c>
      <c r="K543" s="130" t="s">
        <v>131</v>
      </c>
      <c r="L543" s="32"/>
      <c r="M543" s="135" t="s">
        <v>3</v>
      </c>
      <c r="N543" s="136" t="s">
        <v>46</v>
      </c>
      <c r="P543" s="137">
        <f>O543*H543</f>
        <v>0</v>
      </c>
      <c r="Q543" s="137">
        <v>0</v>
      </c>
      <c r="R543" s="137">
        <f>Q543*H543</f>
        <v>0</v>
      </c>
      <c r="S543" s="137">
        <v>0</v>
      </c>
      <c r="T543" s="138">
        <f>S543*H543</f>
        <v>0</v>
      </c>
      <c r="AR543" s="139" t="s">
        <v>236</v>
      </c>
      <c r="AT543" s="139" t="s">
        <v>127</v>
      </c>
      <c r="AU543" s="139" t="s">
        <v>83</v>
      </c>
      <c r="AY543" s="17" t="s">
        <v>124</v>
      </c>
      <c r="BE543" s="140">
        <f>IF(N543="základní",J543,0)</f>
        <v>0</v>
      </c>
      <c r="BF543" s="140">
        <f>IF(N543="snížená",J543,0)</f>
        <v>0</v>
      </c>
      <c r="BG543" s="140">
        <f>IF(N543="zákl. přenesená",J543,0)</f>
        <v>0</v>
      </c>
      <c r="BH543" s="140">
        <f>IF(N543="sníž. přenesená",J543,0)</f>
        <v>0</v>
      </c>
      <c r="BI543" s="140">
        <f>IF(N543="nulová",J543,0)</f>
        <v>0</v>
      </c>
      <c r="BJ543" s="17" t="s">
        <v>81</v>
      </c>
      <c r="BK543" s="140">
        <f>ROUND(I543*H543,2)</f>
        <v>0</v>
      </c>
      <c r="BL543" s="17" t="s">
        <v>236</v>
      </c>
      <c r="BM543" s="139" t="s">
        <v>969</v>
      </c>
    </row>
    <row r="544" spans="2:65" s="1" customFormat="1">
      <c r="B544" s="32"/>
      <c r="D544" s="141" t="s">
        <v>133</v>
      </c>
      <c r="F544" s="142" t="s">
        <v>970</v>
      </c>
      <c r="I544" s="143"/>
      <c r="L544" s="32"/>
      <c r="M544" s="144"/>
      <c r="T544" s="52"/>
      <c r="AT544" s="17" t="s">
        <v>133</v>
      </c>
      <c r="AU544" s="17" t="s">
        <v>83</v>
      </c>
    </row>
    <row r="545" spans="2:65" s="1" customFormat="1" ht="78">
      <c r="B545" s="32"/>
      <c r="D545" s="141" t="s">
        <v>135</v>
      </c>
      <c r="F545" s="145" t="s">
        <v>942</v>
      </c>
      <c r="I545" s="143"/>
      <c r="L545" s="32"/>
      <c r="M545" s="144"/>
      <c r="T545" s="52"/>
      <c r="AT545" s="17" t="s">
        <v>135</v>
      </c>
      <c r="AU545" s="17" t="s">
        <v>83</v>
      </c>
    </row>
    <row r="546" spans="2:65" s="1" customFormat="1" ht="14.45" customHeight="1">
      <c r="B546" s="127"/>
      <c r="C546" s="176" t="s">
        <v>971</v>
      </c>
      <c r="D546" s="176" t="s">
        <v>659</v>
      </c>
      <c r="E546" s="177" t="s">
        <v>972</v>
      </c>
      <c r="F546" s="178" t="s">
        <v>973</v>
      </c>
      <c r="G546" s="179" t="s">
        <v>770</v>
      </c>
      <c r="H546" s="180">
        <v>1</v>
      </c>
      <c r="I546" s="181"/>
      <c r="J546" s="182">
        <f>ROUND(I546*H546,2)</f>
        <v>0</v>
      </c>
      <c r="K546" s="178" t="s">
        <v>131</v>
      </c>
      <c r="L546" s="183"/>
      <c r="M546" s="184" t="s">
        <v>3</v>
      </c>
      <c r="N546" s="185" t="s">
        <v>46</v>
      </c>
      <c r="P546" s="137">
        <f>O546*H546</f>
        <v>0</v>
      </c>
      <c r="Q546" s="137">
        <v>1E-4</v>
      </c>
      <c r="R546" s="137">
        <f>Q546*H546</f>
        <v>1E-4</v>
      </c>
      <c r="S546" s="137">
        <v>0</v>
      </c>
      <c r="T546" s="138">
        <f>S546*H546</f>
        <v>0</v>
      </c>
      <c r="AR546" s="139" t="s">
        <v>515</v>
      </c>
      <c r="AT546" s="139" t="s">
        <v>659</v>
      </c>
      <c r="AU546" s="139" t="s">
        <v>83</v>
      </c>
      <c r="AY546" s="17" t="s">
        <v>124</v>
      </c>
      <c r="BE546" s="140">
        <f>IF(N546="základní",J546,0)</f>
        <v>0</v>
      </c>
      <c r="BF546" s="140">
        <f>IF(N546="snížená",J546,0)</f>
        <v>0</v>
      </c>
      <c r="BG546" s="140">
        <f>IF(N546="zákl. přenesená",J546,0)</f>
        <v>0</v>
      </c>
      <c r="BH546" s="140">
        <f>IF(N546="sníž. přenesená",J546,0)</f>
        <v>0</v>
      </c>
      <c r="BI546" s="140">
        <f>IF(N546="nulová",J546,0)</f>
        <v>0</v>
      </c>
      <c r="BJ546" s="17" t="s">
        <v>81</v>
      </c>
      <c r="BK546" s="140">
        <f>ROUND(I546*H546,2)</f>
        <v>0</v>
      </c>
      <c r="BL546" s="17" t="s">
        <v>236</v>
      </c>
      <c r="BM546" s="139" t="s">
        <v>974</v>
      </c>
    </row>
    <row r="547" spans="2:65" s="1" customFormat="1">
      <c r="B547" s="32"/>
      <c r="D547" s="141" t="s">
        <v>133</v>
      </c>
      <c r="F547" s="142" t="s">
        <v>973</v>
      </c>
      <c r="I547" s="143"/>
      <c r="L547" s="32"/>
      <c r="M547" s="144"/>
      <c r="T547" s="52"/>
      <c r="AT547" s="17" t="s">
        <v>133</v>
      </c>
      <c r="AU547" s="17" t="s">
        <v>83</v>
      </c>
    </row>
    <row r="548" spans="2:65" s="1" customFormat="1" ht="14.45" customHeight="1">
      <c r="B548" s="127"/>
      <c r="C548" s="128" t="s">
        <v>975</v>
      </c>
      <c r="D548" s="128" t="s">
        <v>127</v>
      </c>
      <c r="E548" s="129" t="s">
        <v>976</v>
      </c>
      <c r="F548" s="130" t="s">
        <v>977</v>
      </c>
      <c r="G548" s="131" t="s">
        <v>209</v>
      </c>
      <c r="H548" s="132">
        <v>0.16800000000000001</v>
      </c>
      <c r="I548" s="133"/>
      <c r="J548" s="134">
        <f>ROUND(I548*H548,2)</f>
        <v>0</v>
      </c>
      <c r="K548" s="130" t="s">
        <v>131</v>
      </c>
      <c r="L548" s="32"/>
      <c r="M548" s="135" t="s">
        <v>3</v>
      </c>
      <c r="N548" s="136" t="s">
        <v>46</v>
      </c>
      <c r="P548" s="137">
        <f>O548*H548</f>
        <v>0</v>
      </c>
      <c r="Q548" s="137">
        <v>0</v>
      </c>
      <c r="R548" s="137">
        <f>Q548*H548</f>
        <v>0</v>
      </c>
      <c r="S548" s="137">
        <v>0</v>
      </c>
      <c r="T548" s="138">
        <f>S548*H548</f>
        <v>0</v>
      </c>
      <c r="AR548" s="139" t="s">
        <v>236</v>
      </c>
      <c r="AT548" s="139" t="s">
        <v>127</v>
      </c>
      <c r="AU548" s="139" t="s">
        <v>83</v>
      </c>
      <c r="AY548" s="17" t="s">
        <v>124</v>
      </c>
      <c r="BE548" s="140">
        <f>IF(N548="základní",J548,0)</f>
        <v>0</v>
      </c>
      <c r="BF548" s="140">
        <f>IF(N548="snížená",J548,0)</f>
        <v>0</v>
      </c>
      <c r="BG548" s="140">
        <f>IF(N548="zákl. přenesená",J548,0)</f>
        <v>0</v>
      </c>
      <c r="BH548" s="140">
        <f>IF(N548="sníž. přenesená",J548,0)</f>
        <v>0</v>
      </c>
      <c r="BI548" s="140">
        <f>IF(N548="nulová",J548,0)</f>
        <v>0</v>
      </c>
      <c r="BJ548" s="17" t="s">
        <v>81</v>
      </c>
      <c r="BK548" s="140">
        <f>ROUND(I548*H548,2)</f>
        <v>0</v>
      </c>
      <c r="BL548" s="17" t="s">
        <v>236</v>
      </c>
      <c r="BM548" s="139" t="s">
        <v>978</v>
      </c>
    </row>
    <row r="549" spans="2:65" s="1" customFormat="1" ht="19.5">
      <c r="B549" s="32"/>
      <c r="D549" s="141" t="s">
        <v>133</v>
      </c>
      <c r="F549" s="142" t="s">
        <v>979</v>
      </c>
      <c r="I549" s="143"/>
      <c r="L549" s="32"/>
      <c r="M549" s="144"/>
      <c r="T549" s="52"/>
      <c r="AT549" s="17" t="s">
        <v>133</v>
      </c>
      <c r="AU549" s="17" t="s">
        <v>83</v>
      </c>
    </row>
    <row r="550" spans="2:65" s="1" customFormat="1" ht="78">
      <c r="B550" s="32"/>
      <c r="D550" s="141" t="s">
        <v>135</v>
      </c>
      <c r="F550" s="145" t="s">
        <v>980</v>
      </c>
      <c r="I550" s="143"/>
      <c r="L550" s="32"/>
      <c r="M550" s="144"/>
      <c r="T550" s="52"/>
      <c r="AT550" s="17" t="s">
        <v>135</v>
      </c>
      <c r="AU550" s="17" t="s">
        <v>83</v>
      </c>
    </row>
    <row r="551" spans="2:65" s="1" customFormat="1" ht="14.45" customHeight="1">
      <c r="B551" s="127"/>
      <c r="C551" s="128" t="s">
        <v>981</v>
      </c>
      <c r="D551" s="128" t="s">
        <v>127</v>
      </c>
      <c r="E551" s="129" t="s">
        <v>982</v>
      </c>
      <c r="F551" s="130" t="s">
        <v>983</v>
      </c>
      <c r="G551" s="131" t="s">
        <v>209</v>
      </c>
      <c r="H551" s="132">
        <v>0.16800000000000001</v>
      </c>
      <c r="I551" s="133"/>
      <c r="J551" s="134">
        <f>ROUND(I551*H551,2)</f>
        <v>0</v>
      </c>
      <c r="K551" s="130" t="s">
        <v>131</v>
      </c>
      <c r="L551" s="32"/>
      <c r="M551" s="135" t="s">
        <v>3</v>
      </c>
      <c r="N551" s="136" t="s">
        <v>46</v>
      </c>
      <c r="P551" s="137">
        <f>O551*H551</f>
        <v>0</v>
      </c>
      <c r="Q551" s="137">
        <v>0</v>
      </c>
      <c r="R551" s="137">
        <f>Q551*H551</f>
        <v>0</v>
      </c>
      <c r="S551" s="137">
        <v>0</v>
      </c>
      <c r="T551" s="138">
        <f>S551*H551</f>
        <v>0</v>
      </c>
      <c r="AR551" s="139" t="s">
        <v>236</v>
      </c>
      <c r="AT551" s="139" t="s">
        <v>127</v>
      </c>
      <c r="AU551" s="139" t="s">
        <v>83</v>
      </c>
      <c r="AY551" s="17" t="s">
        <v>124</v>
      </c>
      <c r="BE551" s="140">
        <f>IF(N551="základní",J551,0)</f>
        <v>0</v>
      </c>
      <c r="BF551" s="140">
        <f>IF(N551="snížená",J551,0)</f>
        <v>0</v>
      </c>
      <c r="BG551" s="140">
        <f>IF(N551="zákl. přenesená",J551,0)</f>
        <v>0</v>
      </c>
      <c r="BH551" s="140">
        <f>IF(N551="sníž. přenesená",J551,0)</f>
        <v>0</v>
      </c>
      <c r="BI551" s="140">
        <f>IF(N551="nulová",J551,0)</f>
        <v>0</v>
      </c>
      <c r="BJ551" s="17" t="s">
        <v>81</v>
      </c>
      <c r="BK551" s="140">
        <f>ROUND(I551*H551,2)</f>
        <v>0</v>
      </c>
      <c r="BL551" s="17" t="s">
        <v>236</v>
      </c>
      <c r="BM551" s="139" t="s">
        <v>984</v>
      </c>
    </row>
    <row r="552" spans="2:65" s="1" customFormat="1" ht="19.5">
      <c r="B552" s="32"/>
      <c r="D552" s="141" t="s">
        <v>133</v>
      </c>
      <c r="F552" s="142" t="s">
        <v>985</v>
      </c>
      <c r="I552" s="143"/>
      <c r="L552" s="32"/>
      <c r="M552" s="144"/>
      <c r="T552" s="52"/>
      <c r="AT552" s="17" t="s">
        <v>133</v>
      </c>
      <c r="AU552" s="17" t="s">
        <v>83</v>
      </c>
    </row>
    <row r="553" spans="2:65" s="1" customFormat="1" ht="78">
      <c r="B553" s="32"/>
      <c r="D553" s="141" t="s">
        <v>135</v>
      </c>
      <c r="F553" s="145" t="s">
        <v>980</v>
      </c>
      <c r="I553" s="143"/>
      <c r="L553" s="32"/>
      <c r="M553" s="144"/>
      <c r="T553" s="52"/>
      <c r="AT553" s="17" t="s">
        <v>135</v>
      </c>
      <c r="AU553" s="17" t="s">
        <v>83</v>
      </c>
    </row>
    <row r="554" spans="2:65" s="11" customFormat="1" ht="22.9" customHeight="1">
      <c r="B554" s="115"/>
      <c r="D554" s="116" t="s">
        <v>73</v>
      </c>
      <c r="E554" s="125" t="s">
        <v>986</v>
      </c>
      <c r="F554" s="125" t="s">
        <v>987</v>
      </c>
      <c r="I554" s="118"/>
      <c r="J554" s="126">
        <f>BK554</f>
        <v>0</v>
      </c>
      <c r="L554" s="115"/>
      <c r="M554" s="120"/>
      <c r="P554" s="121">
        <f>SUM(P555:P590)</f>
        <v>0</v>
      </c>
      <c r="R554" s="121">
        <f>SUM(R555:R590)</f>
        <v>0.28080117999999998</v>
      </c>
      <c r="T554" s="122">
        <f>SUM(T555:T590)</f>
        <v>0</v>
      </c>
      <c r="AR554" s="116" t="s">
        <v>83</v>
      </c>
      <c r="AT554" s="123" t="s">
        <v>73</v>
      </c>
      <c r="AU554" s="123" t="s">
        <v>81</v>
      </c>
      <c r="AY554" s="116" t="s">
        <v>124</v>
      </c>
      <c r="BK554" s="124">
        <f>SUM(BK555:BK590)</f>
        <v>0</v>
      </c>
    </row>
    <row r="555" spans="2:65" s="1" customFormat="1" ht="14.45" customHeight="1">
      <c r="B555" s="127"/>
      <c r="C555" s="128" t="s">
        <v>988</v>
      </c>
      <c r="D555" s="128" t="s">
        <v>127</v>
      </c>
      <c r="E555" s="129" t="s">
        <v>989</v>
      </c>
      <c r="F555" s="130" t="s">
        <v>990</v>
      </c>
      <c r="G555" s="131" t="s">
        <v>165</v>
      </c>
      <c r="H555" s="132">
        <v>143.19999999999999</v>
      </c>
      <c r="I555" s="133"/>
      <c r="J555" s="134">
        <f>ROUND(I555*H555,2)</f>
        <v>0</v>
      </c>
      <c r="K555" s="130" t="s">
        <v>131</v>
      </c>
      <c r="L555" s="32"/>
      <c r="M555" s="135" t="s">
        <v>3</v>
      </c>
      <c r="N555" s="136" t="s">
        <v>46</v>
      </c>
      <c r="P555" s="137">
        <f>O555*H555</f>
        <v>0</v>
      </c>
      <c r="Q555" s="137">
        <v>0</v>
      </c>
      <c r="R555" s="137">
        <f>Q555*H555</f>
        <v>0</v>
      </c>
      <c r="S555" s="137">
        <v>0</v>
      </c>
      <c r="T555" s="138">
        <f>S555*H555</f>
        <v>0</v>
      </c>
      <c r="AR555" s="139" t="s">
        <v>236</v>
      </c>
      <c r="AT555" s="139" t="s">
        <v>127</v>
      </c>
      <c r="AU555" s="139" t="s">
        <v>83</v>
      </c>
      <c r="AY555" s="17" t="s">
        <v>124</v>
      </c>
      <c r="BE555" s="140">
        <f>IF(N555="základní",J555,0)</f>
        <v>0</v>
      </c>
      <c r="BF555" s="140">
        <f>IF(N555="snížená",J555,0)</f>
        <v>0</v>
      </c>
      <c r="BG555" s="140">
        <f>IF(N555="zákl. přenesená",J555,0)</f>
        <v>0</v>
      </c>
      <c r="BH555" s="140">
        <f>IF(N555="sníž. přenesená",J555,0)</f>
        <v>0</v>
      </c>
      <c r="BI555" s="140">
        <f>IF(N555="nulová",J555,0)</f>
        <v>0</v>
      </c>
      <c r="BJ555" s="17" t="s">
        <v>81</v>
      </c>
      <c r="BK555" s="140">
        <f>ROUND(I555*H555,2)</f>
        <v>0</v>
      </c>
      <c r="BL555" s="17" t="s">
        <v>236</v>
      </c>
      <c r="BM555" s="139" t="s">
        <v>991</v>
      </c>
    </row>
    <row r="556" spans="2:65" s="1" customFormat="1">
      <c r="B556" s="32"/>
      <c r="D556" s="141" t="s">
        <v>133</v>
      </c>
      <c r="F556" s="142" t="s">
        <v>992</v>
      </c>
      <c r="I556" s="143"/>
      <c r="L556" s="32"/>
      <c r="M556" s="144"/>
      <c r="T556" s="52"/>
      <c r="AT556" s="17" t="s">
        <v>133</v>
      </c>
      <c r="AU556" s="17" t="s">
        <v>83</v>
      </c>
    </row>
    <row r="557" spans="2:65" s="1" customFormat="1" ht="14.45" customHeight="1">
      <c r="B557" s="127"/>
      <c r="C557" s="128" t="s">
        <v>993</v>
      </c>
      <c r="D557" s="128" t="s">
        <v>127</v>
      </c>
      <c r="E557" s="129" t="s">
        <v>994</v>
      </c>
      <c r="F557" s="130" t="s">
        <v>995</v>
      </c>
      <c r="G557" s="131" t="s">
        <v>165</v>
      </c>
      <c r="H557" s="132">
        <v>143.19999999999999</v>
      </c>
      <c r="I557" s="133"/>
      <c r="J557" s="134">
        <f>ROUND(I557*H557,2)</f>
        <v>0</v>
      </c>
      <c r="K557" s="130" t="s">
        <v>131</v>
      </c>
      <c r="L557" s="32"/>
      <c r="M557" s="135" t="s">
        <v>3</v>
      </c>
      <c r="N557" s="136" t="s">
        <v>46</v>
      </c>
      <c r="P557" s="137">
        <f>O557*H557</f>
        <v>0</v>
      </c>
      <c r="Q557" s="137">
        <v>2.2000000000000001E-4</v>
      </c>
      <c r="R557" s="137">
        <f>Q557*H557</f>
        <v>3.1503999999999997E-2</v>
      </c>
      <c r="S557" s="137">
        <v>0</v>
      </c>
      <c r="T557" s="138">
        <f>S557*H557</f>
        <v>0</v>
      </c>
      <c r="AR557" s="139" t="s">
        <v>236</v>
      </c>
      <c r="AT557" s="139" t="s">
        <v>127</v>
      </c>
      <c r="AU557" s="139" t="s">
        <v>83</v>
      </c>
      <c r="AY557" s="17" t="s">
        <v>124</v>
      </c>
      <c r="BE557" s="140">
        <f>IF(N557="základní",J557,0)</f>
        <v>0</v>
      </c>
      <c r="BF557" s="140">
        <f>IF(N557="snížená",J557,0)</f>
        <v>0</v>
      </c>
      <c r="BG557" s="140">
        <f>IF(N557="zákl. přenesená",J557,0)</f>
        <v>0</v>
      </c>
      <c r="BH557" s="140">
        <f>IF(N557="sníž. přenesená",J557,0)</f>
        <v>0</v>
      </c>
      <c r="BI557" s="140">
        <f>IF(N557="nulová",J557,0)</f>
        <v>0</v>
      </c>
      <c r="BJ557" s="17" t="s">
        <v>81</v>
      </c>
      <c r="BK557" s="140">
        <f>ROUND(I557*H557,2)</f>
        <v>0</v>
      </c>
      <c r="BL557" s="17" t="s">
        <v>236</v>
      </c>
      <c r="BM557" s="139" t="s">
        <v>996</v>
      </c>
    </row>
    <row r="558" spans="2:65" s="1" customFormat="1" ht="19.5">
      <c r="B558" s="32"/>
      <c r="D558" s="141" t="s">
        <v>133</v>
      </c>
      <c r="F558" s="142" t="s">
        <v>997</v>
      </c>
      <c r="I558" s="143"/>
      <c r="L558" s="32"/>
      <c r="M558" s="144"/>
      <c r="T558" s="52"/>
      <c r="AT558" s="17" t="s">
        <v>133</v>
      </c>
      <c r="AU558" s="17" t="s">
        <v>83</v>
      </c>
    </row>
    <row r="559" spans="2:65" s="1" customFormat="1" ht="68.25">
      <c r="B559" s="32"/>
      <c r="D559" s="141" t="s">
        <v>135</v>
      </c>
      <c r="F559" s="145" t="s">
        <v>998</v>
      </c>
      <c r="I559" s="143"/>
      <c r="L559" s="32"/>
      <c r="M559" s="144"/>
      <c r="T559" s="52"/>
      <c r="AT559" s="17" t="s">
        <v>135</v>
      </c>
      <c r="AU559" s="17" t="s">
        <v>83</v>
      </c>
    </row>
    <row r="560" spans="2:65" s="13" customFormat="1">
      <c r="B560" s="153"/>
      <c r="D560" s="141" t="s">
        <v>137</v>
      </c>
      <c r="E560" s="154" t="s">
        <v>3</v>
      </c>
      <c r="F560" s="155" t="s">
        <v>999</v>
      </c>
      <c r="H560" s="154" t="s">
        <v>3</v>
      </c>
      <c r="I560" s="156"/>
      <c r="L560" s="153"/>
      <c r="M560" s="157"/>
      <c r="T560" s="158"/>
      <c r="AT560" s="154" t="s">
        <v>137</v>
      </c>
      <c r="AU560" s="154" t="s">
        <v>83</v>
      </c>
      <c r="AV560" s="13" t="s">
        <v>81</v>
      </c>
      <c r="AW560" s="13" t="s">
        <v>34</v>
      </c>
      <c r="AX560" s="13" t="s">
        <v>74</v>
      </c>
      <c r="AY560" s="154" t="s">
        <v>124</v>
      </c>
    </row>
    <row r="561" spans="2:65" s="12" customFormat="1">
      <c r="B561" s="146"/>
      <c r="D561" s="141" t="s">
        <v>137</v>
      </c>
      <c r="E561" s="147" t="s">
        <v>3</v>
      </c>
      <c r="F561" s="148" t="s">
        <v>1000</v>
      </c>
      <c r="H561" s="149">
        <v>15.04</v>
      </c>
      <c r="I561" s="150"/>
      <c r="L561" s="146"/>
      <c r="M561" s="151"/>
      <c r="T561" s="152"/>
      <c r="AT561" s="147" t="s">
        <v>137</v>
      </c>
      <c r="AU561" s="147" t="s">
        <v>83</v>
      </c>
      <c r="AV561" s="12" t="s">
        <v>83</v>
      </c>
      <c r="AW561" s="12" t="s">
        <v>34</v>
      </c>
      <c r="AX561" s="12" t="s">
        <v>74</v>
      </c>
      <c r="AY561" s="147" t="s">
        <v>124</v>
      </c>
    </row>
    <row r="562" spans="2:65" s="12" customFormat="1">
      <c r="B562" s="146"/>
      <c r="D562" s="141" t="s">
        <v>137</v>
      </c>
      <c r="E562" s="147" t="s">
        <v>3</v>
      </c>
      <c r="F562" s="148" t="s">
        <v>1001</v>
      </c>
      <c r="H562" s="149">
        <v>9.468</v>
      </c>
      <c r="I562" s="150"/>
      <c r="L562" s="146"/>
      <c r="M562" s="151"/>
      <c r="T562" s="152"/>
      <c r="AT562" s="147" t="s">
        <v>137</v>
      </c>
      <c r="AU562" s="147" t="s">
        <v>83</v>
      </c>
      <c r="AV562" s="12" t="s">
        <v>83</v>
      </c>
      <c r="AW562" s="12" t="s">
        <v>34</v>
      </c>
      <c r="AX562" s="12" t="s">
        <v>74</v>
      </c>
      <c r="AY562" s="147" t="s">
        <v>124</v>
      </c>
    </row>
    <row r="563" spans="2:65" s="12" customFormat="1">
      <c r="B563" s="146"/>
      <c r="D563" s="141" t="s">
        <v>137</v>
      </c>
      <c r="E563" s="147" t="s">
        <v>3</v>
      </c>
      <c r="F563" s="148" t="s">
        <v>1002</v>
      </c>
      <c r="H563" s="149">
        <v>2.762</v>
      </c>
      <c r="I563" s="150"/>
      <c r="L563" s="146"/>
      <c r="M563" s="151"/>
      <c r="T563" s="152"/>
      <c r="AT563" s="147" t="s">
        <v>137</v>
      </c>
      <c r="AU563" s="147" t="s">
        <v>83</v>
      </c>
      <c r="AV563" s="12" t="s">
        <v>83</v>
      </c>
      <c r="AW563" s="12" t="s">
        <v>34</v>
      </c>
      <c r="AX563" s="12" t="s">
        <v>74</v>
      </c>
      <c r="AY563" s="147" t="s">
        <v>124</v>
      </c>
    </row>
    <row r="564" spans="2:65" s="12" customFormat="1">
      <c r="B564" s="146"/>
      <c r="D564" s="141" t="s">
        <v>137</v>
      </c>
      <c r="E564" s="147" t="s">
        <v>3</v>
      </c>
      <c r="F564" s="148" t="s">
        <v>1003</v>
      </c>
      <c r="H564" s="149">
        <v>38.4</v>
      </c>
      <c r="I564" s="150"/>
      <c r="L564" s="146"/>
      <c r="M564" s="151"/>
      <c r="T564" s="152"/>
      <c r="AT564" s="147" t="s">
        <v>137</v>
      </c>
      <c r="AU564" s="147" t="s">
        <v>83</v>
      </c>
      <c r="AV564" s="12" t="s">
        <v>83</v>
      </c>
      <c r="AW564" s="12" t="s">
        <v>34</v>
      </c>
      <c r="AX564" s="12" t="s">
        <v>74</v>
      </c>
      <c r="AY564" s="147" t="s">
        <v>124</v>
      </c>
    </row>
    <row r="565" spans="2:65" s="12" customFormat="1">
      <c r="B565" s="146"/>
      <c r="D565" s="141" t="s">
        <v>137</v>
      </c>
      <c r="E565" s="147" t="s">
        <v>3</v>
      </c>
      <c r="F565" s="148" t="s">
        <v>1004</v>
      </c>
      <c r="H565" s="149">
        <v>19.456</v>
      </c>
      <c r="I565" s="150"/>
      <c r="L565" s="146"/>
      <c r="M565" s="151"/>
      <c r="T565" s="152"/>
      <c r="AT565" s="147" t="s">
        <v>137</v>
      </c>
      <c r="AU565" s="147" t="s">
        <v>83</v>
      </c>
      <c r="AV565" s="12" t="s">
        <v>83</v>
      </c>
      <c r="AW565" s="12" t="s">
        <v>34</v>
      </c>
      <c r="AX565" s="12" t="s">
        <v>74</v>
      </c>
      <c r="AY565" s="147" t="s">
        <v>124</v>
      </c>
    </row>
    <row r="566" spans="2:65" s="13" customFormat="1">
      <c r="B566" s="153"/>
      <c r="D566" s="141" t="s">
        <v>137</v>
      </c>
      <c r="E566" s="154" t="s">
        <v>3</v>
      </c>
      <c r="F566" s="155" t="s">
        <v>1005</v>
      </c>
      <c r="H566" s="154" t="s">
        <v>3</v>
      </c>
      <c r="I566" s="156"/>
      <c r="L566" s="153"/>
      <c r="M566" s="157"/>
      <c r="T566" s="158"/>
      <c r="AT566" s="154" t="s">
        <v>137</v>
      </c>
      <c r="AU566" s="154" t="s">
        <v>83</v>
      </c>
      <c r="AV566" s="13" t="s">
        <v>81</v>
      </c>
      <c r="AW566" s="13" t="s">
        <v>34</v>
      </c>
      <c r="AX566" s="13" t="s">
        <v>74</v>
      </c>
      <c r="AY566" s="154" t="s">
        <v>124</v>
      </c>
    </row>
    <row r="567" spans="2:65" s="12" customFormat="1">
      <c r="B567" s="146"/>
      <c r="D567" s="141" t="s">
        <v>137</v>
      </c>
      <c r="E567" s="147" t="s">
        <v>3</v>
      </c>
      <c r="F567" s="148" t="s">
        <v>1006</v>
      </c>
      <c r="H567" s="149">
        <v>20.38</v>
      </c>
      <c r="I567" s="150"/>
      <c r="L567" s="146"/>
      <c r="M567" s="151"/>
      <c r="T567" s="152"/>
      <c r="AT567" s="147" t="s">
        <v>137</v>
      </c>
      <c r="AU567" s="147" t="s">
        <v>83</v>
      </c>
      <c r="AV567" s="12" t="s">
        <v>83</v>
      </c>
      <c r="AW567" s="12" t="s">
        <v>34</v>
      </c>
      <c r="AX567" s="12" t="s">
        <v>74</v>
      </c>
      <c r="AY567" s="147" t="s">
        <v>124</v>
      </c>
    </row>
    <row r="568" spans="2:65" s="13" customFormat="1">
      <c r="B568" s="153"/>
      <c r="D568" s="141" t="s">
        <v>137</v>
      </c>
      <c r="E568" s="154" t="s">
        <v>3</v>
      </c>
      <c r="F568" s="155" t="s">
        <v>1007</v>
      </c>
      <c r="H568" s="154" t="s">
        <v>3</v>
      </c>
      <c r="I568" s="156"/>
      <c r="L568" s="153"/>
      <c r="M568" s="157"/>
      <c r="T568" s="158"/>
      <c r="AT568" s="154" t="s">
        <v>137</v>
      </c>
      <c r="AU568" s="154" t="s">
        <v>83</v>
      </c>
      <c r="AV568" s="13" t="s">
        <v>81</v>
      </c>
      <c r="AW568" s="13" t="s">
        <v>34</v>
      </c>
      <c r="AX568" s="13" t="s">
        <v>74</v>
      </c>
      <c r="AY568" s="154" t="s">
        <v>124</v>
      </c>
    </row>
    <row r="569" spans="2:65" s="12" customFormat="1">
      <c r="B569" s="146"/>
      <c r="D569" s="141" t="s">
        <v>137</v>
      </c>
      <c r="E569" s="147" t="s">
        <v>3</v>
      </c>
      <c r="F569" s="148" t="s">
        <v>1008</v>
      </c>
      <c r="H569" s="149">
        <v>37.694000000000003</v>
      </c>
      <c r="I569" s="150"/>
      <c r="L569" s="146"/>
      <c r="M569" s="151"/>
      <c r="T569" s="152"/>
      <c r="AT569" s="147" t="s">
        <v>137</v>
      </c>
      <c r="AU569" s="147" t="s">
        <v>83</v>
      </c>
      <c r="AV569" s="12" t="s">
        <v>83</v>
      </c>
      <c r="AW569" s="12" t="s">
        <v>34</v>
      </c>
      <c r="AX569" s="12" t="s">
        <v>74</v>
      </c>
      <c r="AY569" s="147" t="s">
        <v>124</v>
      </c>
    </row>
    <row r="570" spans="2:65" s="14" customFormat="1">
      <c r="B570" s="159"/>
      <c r="D570" s="141" t="s">
        <v>137</v>
      </c>
      <c r="E570" s="160" t="s">
        <v>3</v>
      </c>
      <c r="F570" s="161" t="s">
        <v>146</v>
      </c>
      <c r="H570" s="162">
        <v>143.19999999999999</v>
      </c>
      <c r="I570" s="163"/>
      <c r="L570" s="159"/>
      <c r="M570" s="164"/>
      <c r="T570" s="165"/>
      <c r="AT570" s="160" t="s">
        <v>137</v>
      </c>
      <c r="AU570" s="160" t="s">
        <v>83</v>
      </c>
      <c r="AV570" s="14" t="s">
        <v>91</v>
      </c>
      <c r="AW570" s="14" t="s">
        <v>34</v>
      </c>
      <c r="AX570" s="14" t="s">
        <v>81</v>
      </c>
      <c r="AY570" s="160" t="s">
        <v>124</v>
      </c>
    </row>
    <row r="571" spans="2:65" s="1" customFormat="1" ht="14.45" customHeight="1">
      <c r="B571" s="127"/>
      <c r="C571" s="128" t="s">
        <v>1009</v>
      </c>
      <c r="D571" s="128" t="s">
        <v>127</v>
      </c>
      <c r="E571" s="129" t="s">
        <v>1010</v>
      </c>
      <c r="F571" s="130" t="s">
        <v>1011</v>
      </c>
      <c r="G571" s="131" t="s">
        <v>165</v>
      </c>
      <c r="H571" s="132">
        <v>188.31299999999999</v>
      </c>
      <c r="I571" s="133"/>
      <c r="J571" s="134">
        <f>ROUND(I571*H571,2)</f>
        <v>0</v>
      </c>
      <c r="K571" s="130" t="s">
        <v>131</v>
      </c>
      <c r="L571" s="32"/>
      <c r="M571" s="135" t="s">
        <v>3</v>
      </c>
      <c r="N571" s="136" t="s">
        <v>46</v>
      </c>
      <c r="P571" s="137">
        <f>O571*H571</f>
        <v>0</v>
      </c>
      <c r="Q571" s="137">
        <v>1.3999999999999999E-4</v>
      </c>
      <c r="R571" s="137">
        <f>Q571*H571</f>
        <v>2.6363819999999996E-2</v>
      </c>
      <c r="S571" s="137">
        <v>0</v>
      </c>
      <c r="T571" s="138">
        <f>S571*H571</f>
        <v>0</v>
      </c>
      <c r="AR571" s="139" t="s">
        <v>236</v>
      </c>
      <c r="AT571" s="139" t="s">
        <v>127</v>
      </c>
      <c r="AU571" s="139" t="s">
        <v>83</v>
      </c>
      <c r="AY571" s="17" t="s">
        <v>124</v>
      </c>
      <c r="BE571" s="140">
        <f>IF(N571="základní",J571,0)</f>
        <v>0</v>
      </c>
      <c r="BF571" s="140">
        <f>IF(N571="snížená",J571,0)</f>
        <v>0</v>
      </c>
      <c r="BG571" s="140">
        <f>IF(N571="zákl. přenesená",J571,0)</f>
        <v>0</v>
      </c>
      <c r="BH571" s="140">
        <f>IF(N571="sníž. přenesená",J571,0)</f>
        <v>0</v>
      </c>
      <c r="BI571" s="140">
        <f>IF(N571="nulová",J571,0)</f>
        <v>0</v>
      </c>
      <c r="BJ571" s="17" t="s">
        <v>81</v>
      </c>
      <c r="BK571" s="140">
        <f>ROUND(I571*H571,2)</f>
        <v>0</v>
      </c>
      <c r="BL571" s="17" t="s">
        <v>236</v>
      </c>
      <c r="BM571" s="139" t="s">
        <v>1012</v>
      </c>
    </row>
    <row r="572" spans="2:65" s="1" customFormat="1">
      <c r="B572" s="32"/>
      <c r="D572" s="141" t="s">
        <v>133</v>
      </c>
      <c r="F572" s="142" t="s">
        <v>1013</v>
      </c>
      <c r="I572" s="143"/>
      <c r="L572" s="32"/>
      <c r="M572" s="144"/>
      <c r="T572" s="52"/>
      <c r="AT572" s="17" t="s">
        <v>133</v>
      </c>
      <c r="AU572" s="17" t="s">
        <v>83</v>
      </c>
    </row>
    <row r="573" spans="2:65" s="1" customFormat="1" ht="14.45" customHeight="1">
      <c r="B573" s="127"/>
      <c r="C573" s="128" t="s">
        <v>1014</v>
      </c>
      <c r="D573" s="128" t="s">
        <v>127</v>
      </c>
      <c r="E573" s="129" t="s">
        <v>1015</v>
      </c>
      <c r="F573" s="130" t="s">
        <v>1016</v>
      </c>
      <c r="G573" s="131" t="s">
        <v>165</v>
      </c>
      <c r="H573" s="132">
        <v>188.31299999999999</v>
      </c>
      <c r="I573" s="133"/>
      <c r="J573" s="134">
        <f>ROUND(I573*H573,2)</f>
        <v>0</v>
      </c>
      <c r="K573" s="130" t="s">
        <v>131</v>
      </c>
      <c r="L573" s="32"/>
      <c r="M573" s="135" t="s">
        <v>3</v>
      </c>
      <c r="N573" s="136" t="s">
        <v>46</v>
      </c>
      <c r="P573" s="137">
        <f>O573*H573</f>
        <v>0</v>
      </c>
      <c r="Q573" s="137">
        <v>7.2000000000000005E-4</v>
      </c>
      <c r="R573" s="137">
        <f>Q573*H573</f>
        <v>0.13558535999999999</v>
      </c>
      <c r="S573" s="137">
        <v>0</v>
      </c>
      <c r="T573" s="138">
        <f>S573*H573</f>
        <v>0</v>
      </c>
      <c r="AR573" s="139" t="s">
        <v>236</v>
      </c>
      <c r="AT573" s="139" t="s">
        <v>127</v>
      </c>
      <c r="AU573" s="139" t="s">
        <v>83</v>
      </c>
      <c r="AY573" s="17" t="s">
        <v>124</v>
      </c>
      <c r="BE573" s="140">
        <f>IF(N573="základní",J573,0)</f>
        <v>0</v>
      </c>
      <c r="BF573" s="140">
        <f>IF(N573="snížená",J573,0)</f>
        <v>0</v>
      </c>
      <c r="BG573" s="140">
        <f>IF(N573="zákl. přenesená",J573,0)</f>
        <v>0</v>
      </c>
      <c r="BH573" s="140">
        <f>IF(N573="sníž. přenesená",J573,0)</f>
        <v>0</v>
      </c>
      <c r="BI573" s="140">
        <f>IF(N573="nulová",J573,0)</f>
        <v>0</v>
      </c>
      <c r="BJ573" s="17" t="s">
        <v>81</v>
      </c>
      <c r="BK573" s="140">
        <f>ROUND(I573*H573,2)</f>
        <v>0</v>
      </c>
      <c r="BL573" s="17" t="s">
        <v>236</v>
      </c>
      <c r="BM573" s="139" t="s">
        <v>1017</v>
      </c>
    </row>
    <row r="574" spans="2:65" s="1" customFormat="1" ht="19.5">
      <c r="B574" s="32"/>
      <c r="D574" s="141" t="s">
        <v>133</v>
      </c>
      <c r="F574" s="142" t="s">
        <v>1018</v>
      </c>
      <c r="I574" s="143"/>
      <c r="L574" s="32"/>
      <c r="M574" s="144"/>
      <c r="T574" s="52"/>
      <c r="AT574" s="17" t="s">
        <v>133</v>
      </c>
      <c r="AU574" s="17" t="s">
        <v>83</v>
      </c>
    </row>
    <row r="575" spans="2:65" s="12" customFormat="1">
      <c r="B575" s="146"/>
      <c r="D575" s="141" t="s">
        <v>137</v>
      </c>
      <c r="E575" s="147" t="s">
        <v>3</v>
      </c>
      <c r="F575" s="148" t="s">
        <v>1019</v>
      </c>
      <c r="H575" s="149">
        <v>188.31299999999999</v>
      </c>
      <c r="I575" s="150"/>
      <c r="L575" s="146"/>
      <c r="M575" s="151"/>
      <c r="T575" s="152"/>
      <c r="AT575" s="147" t="s">
        <v>137</v>
      </c>
      <c r="AU575" s="147" t="s">
        <v>83</v>
      </c>
      <c r="AV575" s="12" t="s">
        <v>83</v>
      </c>
      <c r="AW575" s="12" t="s">
        <v>34</v>
      </c>
      <c r="AX575" s="12" t="s">
        <v>81</v>
      </c>
      <c r="AY575" s="147" t="s">
        <v>124</v>
      </c>
    </row>
    <row r="576" spans="2:65" s="1" customFormat="1" ht="14.45" customHeight="1">
      <c r="B576" s="127"/>
      <c r="C576" s="128" t="s">
        <v>1020</v>
      </c>
      <c r="D576" s="128" t="s">
        <v>127</v>
      </c>
      <c r="E576" s="129" t="s">
        <v>1021</v>
      </c>
      <c r="F576" s="130" t="s">
        <v>1022</v>
      </c>
      <c r="G576" s="131" t="s">
        <v>165</v>
      </c>
      <c r="H576" s="132">
        <v>97.343999999999994</v>
      </c>
      <c r="I576" s="133"/>
      <c r="J576" s="134">
        <f>ROUND(I576*H576,2)</f>
        <v>0</v>
      </c>
      <c r="K576" s="130" t="s">
        <v>131</v>
      </c>
      <c r="L576" s="32"/>
      <c r="M576" s="135" t="s">
        <v>3</v>
      </c>
      <c r="N576" s="136" t="s">
        <v>46</v>
      </c>
      <c r="P576" s="137">
        <f>O576*H576</f>
        <v>0</v>
      </c>
      <c r="Q576" s="137">
        <v>3.5E-4</v>
      </c>
      <c r="R576" s="137">
        <f>Q576*H576</f>
        <v>3.4070400000000001E-2</v>
      </c>
      <c r="S576" s="137">
        <v>0</v>
      </c>
      <c r="T576" s="138">
        <f>S576*H576</f>
        <v>0</v>
      </c>
      <c r="AR576" s="139" t="s">
        <v>236</v>
      </c>
      <c r="AT576" s="139" t="s">
        <v>127</v>
      </c>
      <c r="AU576" s="139" t="s">
        <v>83</v>
      </c>
      <c r="AY576" s="17" t="s">
        <v>124</v>
      </c>
      <c r="BE576" s="140">
        <f>IF(N576="základní",J576,0)</f>
        <v>0</v>
      </c>
      <c r="BF576" s="140">
        <f>IF(N576="snížená",J576,0)</f>
        <v>0</v>
      </c>
      <c r="BG576" s="140">
        <f>IF(N576="zákl. přenesená",J576,0)</f>
        <v>0</v>
      </c>
      <c r="BH576" s="140">
        <f>IF(N576="sníž. přenesená",J576,0)</f>
        <v>0</v>
      </c>
      <c r="BI576" s="140">
        <f>IF(N576="nulová",J576,0)</f>
        <v>0</v>
      </c>
      <c r="BJ576" s="17" t="s">
        <v>81</v>
      </c>
      <c r="BK576" s="140">
        <f>ROUND(I576*H576,2)</f>
        <v>0</v>
      </c>
      <c r="BL576" s="17" t="s">
        <v>236</v>
      </c>
      <c r="BM576" s="139" t="s">
        <v>1023</v>
      </c>
    </row>
    <row r="577" spans="2:65" s="1" customFormat="1">
      <c r="B577" s="32"/>
      <c r="D577" s="141" t="s">
        <v>133</v>
      </c>
      <c r="F577" s="142" t="s">
        <v>1024</v>
      </c>
      <c r="I577" s="143"/>
      <c r="L577" s="32"/>
      <c r="M577" s="144"/>
      <c r="T577" s="52"/>
      <c r="AT577" s="17" t="s">
        <v>133</v>
      </c>
      <c r="AU577" s="17" t="s">
        <v>83</v>
      </c>
    </row>
    <row r="578" spans="2:65" s="13" customFormat="1">
      <c r="B578" s="153"/>
      <c r="D578" s="141" t="s">
        <v>137</v>
      </c>
      <c r="E578" s="154" t="s">
        <v>3</v>
      </c>
      <c r="F578" s="155" t="s">
        <v>1025</v>
      </c>
      <c r="H578" s="154" t="s">
        <v>3</v>
      </c>
      <c r="I578" s="156"/>
      <c r="L578" s="153"/>
      <c r="M578" s="157"/>
      <c r="T578" s="158"/>
      <c r="AT578" s="154" t="s">
        <v>137</v>
      </c>
      <c r="AU578" s="154" t="s">
        <v>83</v>
      </c>
      <c r="AV578" s="13" t="s">
        <v>81</v>
      </c>
      <c r="AW578" s="13" t="s">
        <v>34</v>
      </c>
      <c r="AX578" s="13" t="s">
        <v>74</v>
      </c>
      <c r="AY578" s="154" t="s">
        <v>124</v>
      </c>
    </row>
    <row r="579" spans="2:65" s="12" customFormat="1">
      <c r="B579" s="146"/>
      <c r="D579" s="141" t="s">
        <v>137</v>
      </c>
      <c r="E579" s="147" t="s">
        <v>3</v>
      </c>
      <c r="F579" s="148" t="s">
        <v>1026</v>
      </c>
      <c r="H579" s="149">
        <v>67.44</v>
      </c>
      <c r="I579" s="150"/>
      <c r="L579" s="146"/>
      <c r="M579" s="151"/>
      <c r="T579" s="152"/>
      <c r="AT579" s="147" t="s">
        <v>137</v>
      </c>
      <c r="AU579" s="147" t="s">
        <v>83</v>
      </c>
      <c r="AV579" s="12" t="s">
        <v>83</v>
      </c>
      <c r="AW579" s="12" t="s">
        <v>34</v>
      </c>
      <c r="AX579" s="12" t="s">
        <v>74</v>
      </c>
      <c r="AY579" s="147" t="s">
        <v>124</v>
      </c>
    </row>
    <row r="580" spans="2:65" s="13" customFormat="1">
      <c r="B580" s="153"/>
      <c r="D580" s="141" t="s">
        <v>137</v>
      </c>
      <c r="E580" s="154" t="s">
        <v>3</v>
      </c>
      <c r="F580" s="155" t="s">
        <v>1027</v>
      </c>
      <c r="H580" s="154" t="s">
        <v>3</v>
      </c>
      <c r="I580" s="156"/>
      <c r="L580" s="153"/>
      <c r="M580" s="157"/>
      <c r="T580" s="158"/>
      <c r="AT580" s="154" t="s">
        <v>137</v>
      </c>
      <c r="AU580" s="154" t="s">
        <v>83</v>
      </c>
      <c r="AV580" s="13" t="s">
        <v>81</v>
      </c>
      <c r="AW580" s="13" t="s">
        <v>34</v>
      </c>
      <c r="AX580" s="13" t="s">
        <v>74</v>
      </c>
      <c r="AY580" s="154" t="s">
        <v>124</v>
      </c>
    </row>
    <row r="581" spans="2:65" s="12" customFormat="1">
      <c r="B581" s="146"/>
      <c r="D581" s="141" t="s">
        <v>137</v>
      </c>
      <c r="E581" s="147" t="s">
        <v>3</v>
      </c>
      <c r="F581" s="148" t="s">
        <v>466</v>
      </c>
      <c r="H581" s="149">
        <v>10.6</v>
      </c>
      <c r="I581" s="150"/>
      <c r="L581" s="146"/>
      <c r="M581" s="151"/>
      <c r="T581" s="152"/>
      <c r="AT581" s="147" t="s">
        <v>137</v>
      </c>
      <c r="AU581" s="147" t="s">
        <v>83</v>
      </c>
      <c r="AV581" s="12" t="s">
        <v>83</v>
      </c>
      <c r="AW581" s="12" t="s">
        <v>34</v>
      </c>
      <c r="AX581" s="12" t="s">
        <v>74</v>
      </c>
      <c r="AY581" s="147" t="s">
        <v>124</v>
      </c>
    </row>
    <row r="582" spans="2:65" s="12" customFormat="1">
      <c r="B582" s="146"/>
      <c r="D582" s="141" t="s">
        <v>137</v>
      </c>
      <c r="E582" s="147" t="s">
        <v>3</v>
      </c>
      <c r="F582" s="148" t="s">
        <v>467</v>
      </c>
      <c r="H582" s="149">
        <v>3.464</v>
      </c>
      <c r="I582" s="150"/>
      <c r="L582" s="146"/>
      <c r="M582" s="151"/>
      <c r="T582" s="152"/>
      <c r="AT582" s="147" t="s">
        <v>137</v>
      </c>
      <c r="AU582" s="147" t="s">
        <v>83</v>
      </c>
      <c r="AV582" s="12" t="s">
        <v>83</v>
      </c>
      <c r="AW582" s="12" t="s">
        <v>34</v>
      </c>
      <c r="AX582" s="12" t="s">
        <v>74</v>
      </c>
      <c r="AY582" s="147" t="s">
        <v>124</v>
      </c>
    </row>
    <row r="583" spans="2:65" s="13" customFormat="1">
      <c r="B583" s="153"/>
      <c r="D583" s="141" t="s">
        <v>137</v>
      </c>
      <c r="E583" s="154" t="s">
        <v>3</v>
      </c>
      <c r="F583" s="155" t="s">
        <v>468</v>
      </c>
      <c r="H583" s="154" t="s">
        <v>3</v>
      </c>
      <c r="I583" s="156"/>
      <c r="L583" s="153"/>
      <c r="M583" s="157"/>
      <c r="T583" s="158"/>
      <c r="AT583" s="154" t="s">
        <v>137</v>
      </c>
      <c r="AU583" s="154" t="s">
        <v>83</v>
      </c>
      <c r="AV583" s="13" t="s">
        <v>81</v>
      </c>
      <c r="AW583" s="13" t="s">
        <v>34</v>
      </c>
      <c r="AX583" s="13" t="s">
        <v>74</v>
      </c>
      <c r="AY583" s="154" t="s">
        <v>124</v>
      </c>
    </row>
    <row r="584" spans="2:65" s="12" customFormat="1">
      <c r="B584" s="146"/>
      <c r="D584" s="141" t="s">
        <v>137</v>
      </c>
      <c r="E584" s="147" t="s">
        <v>3</v>
      </c>
      <c r="F584" s="148" t="s">
        <v>469</v>
      </c>
      <c r="H584" s="149">
        <v>7.92</v>
      </c>
      <c r="I584" s="150"/>
      <c r="L584" s="146"/>
      <c r="M584" s="151"/>
      <c r="T584" s="152"/>
      <c r="AT584" s="147" t="s">
        <v>137</v>
      </c>
      <c r="AU584" s="147" t="s">
        <v>83</v>
      </c>
      <c r="AV584" s="12" t="s">
        <v>83</v>
      </c>
      <c r="AW584" s="12" t="s">
        <v>34</v>
      </c>
      <c r="AX584" s="12" t="s">
        <v>74</v>
      </c>
      <c r="AY584" s="147" t="s">
        <v>124</v>
      </c>
    </row>
    <row r="585" spans="2:65" s="12" customFormat="1">
      <c r="B585" s="146"/>
      <c r="D585" s="141" t="s">
        <v>137</v>
      </c>
      <c r="E585" s="147" t="s">
        <v>3</v>
      </c>
      <c r="F585" s="148" t="s">
        <v>1028</v>
      </c>
      <c r="H585" s="149">
        <v>7.92</v>
      </c>
      <c r="I585" s="150"/>
      <c r="L585" s="146"/>
      <c r="M585" s="151"/>
      <c r="T585" s="152"/>
      <c r="AT585" s="147" t="s">
        <v>137</v>
      </c>
      <c r="AU585" s="147" t="s">
        <v>83</v>
      </c>
      <c r="AV585" s="12" t="s">
        <v>83</v>
      </c>
      <c r="AW585" s="12" t="s">
        <v>34</v>
      </c>
      <c r="AX585" s="12" t="s">
        <v>74</v>
      </c>
      <c r="AY585" s="147" t="s">
        <v>124</v>
      </c>
    </row>
    <row r="586" spans="2:65" s="14" customFormat="1">
      <c r="B586" s="159"/>
      <c r="D586" s="141" t="s">
        <v>137</v>
      </c>
      <c r="E586" s="160" t="s">
        <v>3</v>
      </c>
      <c r="F586" s="161" t="s">
        <v>146</v>
      </c>
      <c r="H586" s="162">
        <v>97.343999999999994</v>
      </c>
      <c r="I586" s="163"/>
      <c r="L586" s="159"/>
      <c r="M586" s="164"/>
      <c r="T586" s="165"/>
      <c r="AT586" s="160" t="s">
        <v>137</v>
      </c>
      <c r="AU586" s="160" t="s">
        <v>83</v>
      </c>
      <c r="AV586" s="14" t="s">
        <v>91</v>
      </c>
      <c r="AW586" s="14" t="s">
        <v>34</v>
      </c>
      <c r="AX586" s="14" t="s">
        <v>81</v>
      </c>
      <c r="AY586" s="160" t="s">
        <v>124</v>
      </c>
    </row>
    <row r="587" spans="2:65" s="1" customFormat="1" ht="14.45" customHeight="1">
      <c r="B587" s="127"/>
      <c r="C587" s="128" t="s">
        <v>1029</v>
      </c>
      <c r="D587" s="128" t="s">
        <v>127</v>
      </c>
      <c r="E587" s="129" t="s">
        <v>1030</v>
      </c>
      <c r="F587" s="130" t="s">
        <v>1031</v>
      </c>
      <c r="G587" s="131" t="s">
        <v>165</v>
      </c>
      <c r="H587" s="132">
        <v>67.44</v>
      </c>
      <c r="I587" s="133"/>
      <c r="J587" s="134">
        <f>ROUND(I587*H587,2)</f>
        <v>0</v>
      </c>
      <c r="K587" s="130" t="s">
        <v>131</v>
      </c>
      <c r="L587" s="32"/>
      <c r="M587" s="135" t="s">
        <v>3</v>
      </c>
      <c r="N587" s="136" t="s">
        <v>46</v>
      </c>
      <c r="P587" s="137">
        <f>O587*H587</f>
        <v>0</v>
      </c>
      <c r="Q587" s="137">
        <v>2.9E-4</v>
      </c>
      <c r="R587" s="137">
        <f>Q587*H587</f>
        <v>1.9557599999999998E-2</v>
      </c>
      <c r="S587" s="137">
        <v>0</v>
      </c>
      <c r="T587" s="138">
        <f>S587*H587</f>
        <v>0</v>
      </c>
      <c r="AR587" s="139" t="s">
        <v>236</v>
      </c>
      <c r="AT587" s="139" t="s">
        <v>127</v>
      </c>
      <c r="AU587" s="139" t="s">
        <v>83</v>
      </c>
      <c r="AY587" s="17" t="s">
        <v>124</v>
      </c>
      <c r="BE587" s="140">
        <f>IF(N587="základní",J587,0)</f>
        <v>0</v>
      </c>
      <c r="BF587" s="140">
        <f>IF(N587="snížená",J587,0)</f>
        <v>0</v>
      </c>
      <c r="BG587" s="140">
        <f>IF(N587="zákl. přenesená",J587,0)</f>
        <v>0</v>
      </c>
      <c r="BH587" s="140">
        <f>IF(N587="sníž. přenesená",J587,0)</f>
        <v>0</v>
      </c>
      <c r="BI587" s="140">
        <f>IF(N587="nulová",J587,0)</f>
        <v>0</v>
      </c>
      <c r="BJ587" s="17" t="s">
        <v>81</v>
      </c>
      <c r="BK587" s="140">
        <f>ROUND(I587*H587,2)</f>
        <v>0</v>
      </c>
      <c r="BL587" s="17" t="s">
        <v>236</v>
      </c>
      <c r="BM587" s="139" t="s">
        <v>1032</v>
      </c>
    </row>
    <row r="588" spans="2:65" s="1" customFormat="1">
      <c r="B588" s="32"/>
      <c r="D588" s="141" t="s">
        <v>133</v>
      </c>
      <c r="F588" s="142" t="s">
        <v>1033</v>
      </c>
      <c r="I588" s="143"/>
      <c r="L588" s="32"/>
      <c r="M588" s="144"/>
      <c r="T588" s="52"/>
      <c r="AT588" s="17" t="s">
        <v>133</v>
      </c>
      <c r="AU588" s="17" t="s">
        <v>83</v>
      </c>
    </row>
    <row r="589" spans="2:65" s="1" customFormat="1" ht="14.45" customHeight="1">
      <c r="B589" s="127"/>
      <c r="C589" s="128" t="s">
        <v>1034</v>
      </c>
      <c r="D589" s="128" t="s">
        <v>127</v>
      </c>
      <c r="E589" s="129" t="s">
        <v>1035</v>
      </c>
      <c r="F589" s="130" t="s">
        <v>1036</v>
      </c>
      <c r="G589" s="131" t="s">
        <v>165</v>
      </c>
      <c r="H589" s="132">
        <v>67.44</v>
      </c>
      <c r="I589" s="133"/>
      <c r="J589" s="134">
        <f>ROUND(I589*H589,2)</f>
        <v>0</v>
      </c>
      <c r="K589" s="130" t="s">
        <v>131</v>
      </c>
      <c r="L589" s="32"/>
      <c r="M589" s="135" t="s">
        <v>3</v>
      </c>
      <c r="N589" s="136" t="s">
        <v>46</v>
      </c>
      <c r="P589" s="137">
        <f>O589*H589</f>
        <v>0</v>
      </c>
      <c r="Q589" s="137">
        <v>5.0000000000000001E-4</v>
      </c>
      <c r="R589" s="137">
        <f>Q589*H589</f>
        <v>3.372E-2</v>
      </c>
      <c r="S589" s="137">
        <v>0</v>
      </c>
      <c r="T589" s="138">
        <f>S589*H589</f>
        <v>0</v>
      </c>
      <c r="AR589" s="139" t="s">
        <v>236</v>
      </c>
      <c r="AT589" s="139" t="s">
        <v>127</v>
      </c>
      <c r="AU589" s="139" t="s">
        <v>83</v>
      </c>
      <c r="AY589" s="17" t="s">
        <v>124</v>
      </c>
      <c r="BE589" s="140">
        <f>IF(N589="základní",J589,0)</f>
        <v>0</v>
      </c>
      <c r="BF589" s="140">
        <f>IF(N589="snížená",J589,0)</f>
        <v>0</v>
      </c>
      <c r="BG589" s="140">
        <f>IF(N589="zákl. přenesená",J589,0)</f>
        <v>0</v>
      </c>
      <c r="BH589" s="140">
        <f>IF(N589="sníž. přenesená",J589,0)</f>
        <v>0</v>
      </c>
      <c r="BI589" s="140">
        <f>IF(N589="nulová",J589,0)</f>
        <v>0</v>
      </c>
      <c r="BJ589" s="17" t="s">
        <v>81</v>
      </c>
      <c r="BK589" s="140">
        <f>ROUND(I589*H589,2)</f>
        <v>0</v>
      </c>
      <c r="BL589" s="17" t="s">
        <v>236</v>
      </c>
      <c r="BM589" s="139" t="s">
        <v>1037</v>
      </c>
    </row>
    <row r="590" spans="2:65" s="1" customFormat="1">
      <c r="B590" s="32"/>
      <c r="D590" s="141" t="s">
        <v>133</v>
      </c>
      <c r="F590" s="142" t="s">
        <v>1038</v>
      </c>
      <c r="I590" s="143"/>
      <c r="L590" s="32"/>
      <c r="M590" s="144"/>
      <c r="T590" s="52"/>
      <c r="AT590" s="17" t="s">
        <v>133</v>
      </c>
      <c r="AU590" s="17" t="s">
        <v>83</v>
      </c>
    </row>
    <row r="591" spans="2:65" s="11" customFormat="1" ht="22.9" customHeight="1">
      <c r="B591" s="115"/>
      <c r="D591" s="116" t="s">
        <v>73</v>
      </c>
      <c r="E591" s="125" t="s">
        <v>1039</v>
      </c>
      <c r="F591" s="125" t="s">
        <v>1040</v>
      </c>
      <c r="I591" s="118"/>
      <c r="J591" s="126">
        <f>BK591</f>
        <v>0</v>
      </c>
      <c r="L591" s="115"/>
      <c r="M591" s="120"/>
      <c r="P591" s="121">
        <f>SUM(P592:P598)</f>
        <v>0</v>
      </c>
      <c r="R591" s="121">
        <f>SUM(R592:R598)</f>
        <v>8.5629000000000011E-2</v>
      </c>
      <c r="T591" s="122">
        <f>SUM(T592:T598)</f>
        <v>0</v>
      </c>
      <c r="AR591" s="116" t="s">
        <v>83</v>
      </c>
      <c r="AT591" s="123" t="s">
        <v>73</v>
      </c>
      <c r="AU591" s="123" t="s">
        <v>81</v>
      </c>
      <c r="AY591" s="116" t="s">
        <v>124</v>
      </c>
      <c r="BK591" s="124">
        <f>SUM(BK592:BK598)</f>
        <v>0</v>
      </c>
    </row>
    <row r="592" spans="2:65" s="1" customFormat="1" ht="14.45" customHeight="1">
      <c r="B592" s="127"/>
      <c r="C592" s="128" t="s">
        <v>1041</v>
      </c>
      <c r="D592" s="128" t="s">
        <v>127</v>
      </c>
      <c r="E592" s="129" t="s">
        <v>1042</v>
      </c>
      <c r="F592" s="130" t="s">
        <v>1043</v>
      </c>
      <c r="G592" s="131" t="s">
        <v>165</v>
      </c>
      <c r="H592" s="132">
        <v>186.15</v>
      </c>
      <c r="I592" s="133"/>
      <c r="J592" s="134">
        <f>ROUND(I592*H592,2)</f>
        <v>0</v>
      </c>
      <c r="K592" s="130" t="s">
        <v>131</v>
      </c>
      <c r="L592" s="32"/>
      <c r="M592" s="135" t="s">
        <v>3</v>
      </c>
      <c r="N592" s="136" t="s">
        <v>46</v>
      </c>
      <c r="P592" s="137">
        <f>O592*H592</f>
        <v>0</v>
      </c>
      <c r="Q592" s="137">
        <v>0</v>
      </c>
      <c r="R592" s="137">
        <f>Q592*H592</f>
        <v>0</v>
      </c>
      <c r="S592" s="137">
        <v>0</v>
      </c>
      <c r="T592" s="138">
        <f>S592*H592</f>
        <v>0</v>
      </c>
      <c r="AR592" s="139" t="s">
        <v>236</v>
      </c>
      <c r="AT592" s="139" t="s">
        <v>127</v>
      </c>
      <c r="AU592" s="139" t="s">
        <v>83</v>
      </c>
      <c r="AY592" s="17" t="s">
        <v>124</v>
      </c>
      <c r="BE592" s="140">
        <f>IF(N592="základní",J592,0)</f>
        <v>0</v>
      </c>
      <c r="BF592" s="140">
        <f>IF(N592="snížená",J592,0)</f>
        <v>0</v>
      </c>
      <c r="BG592" s="140">
        <f>IF(N592="zákl. přenesená",J592,0)</f>
        <v>0</v>
      </c>
      <c r="BH592" s="140">
        <f>IF(N592="sníž. přenesená",J592,0)</f>
        <v>0</v>
      </c>
      <c r="BI592" s="140">
        <f>IF(N592="nulová",J592,0)</f>
        <v>0</v>
      </c>
      <c r="BJ592" s="17" t="s">
        <v>81</v>
      </c>
      <c r="BK592" s="140">
        <f>ROUND(I592*H592,2)</f>
        <v>0</v>
      </c>
      <c r="BL592" s="17" t="s">
        <v>236</v>
      </c>
      <c r="BM592" s="139" t="s">
        <v>1044</v>
      </c>
    </row>
    <row r="593" spans="2:65" s="1" customFormat="1">
      <c r="B593" s="32"/>
      <c r="D593" s="141" t="s">
        <v>133</v>
      </c>
      <c r="F593" s="142" t="s">
        <v>1045</v>
      </c>
      <c r="I593" s="143"/>
      <c r="L593" s="32"/>
      <c r="M593" s="144"/>
      <c r="T593" s="52"/>
      <c r="AT593" s="17" t="s">
        <v>133</v>
      </c>
      <c r="AU593" s="17" t="s">
        <v>83</v>
      </c>
    </row>
    <row r="594" spans="2:65" s="1" customFormat="1" ht="14.45" customHeight="1">
      <c r="B594" s="127"/>
      <c r="C594" s="128" t="s">
        <v>1046</v>
      </c>
      <c r="D594" s="128" t="s">
        <v>127</v>
      </c>
      <c r="E594" s="129" t="s">
        <v>1047</v>
      </c>
      <c r="F594" s="130" t="s">
        <v>1048</v>
      </c>
      <c r="G594" s="131" t="s">
        <v>165</v>
      </c>
      <c r="H594" s="132">
        <v>186.15</v>
      </c>
      <c r="I594" s="133"/>
      <c r="J594" s="134">
        <f>ROUND(I594*H594,2)</f>
        <v>0</v>
      </c>
      <c r="K594" s="130" t="s">
        <v>131</v>
      </c>
      <c r="L594" s="32"/>
      <c r="M594" s="135" t="s">
        <v>3</v>
      </c>
      <c r="N594" s="136" t="s">
        <v>46</v>
      </c>
      <c r="P594" s="137">
        <f>O594*H594</f>
        <v>0</v>
      </c>
      <c r="Q594" s="137">
        <v>2.0000000000000001E-4</v>
      </c>
      <c r="R594" s="137">
        <f>Q594*H594</f>
        <v>3.7230000000000006E-2</v>
      </c>
      <c r="S594" s="137">
        <v>0</v>
      </c>
      <c r="T594" s="138">
        <f>S594*H594</f>
        <v>0</v>
      </c>
      <c r="AR594" s="139" t="s">
        <v>236</v>
      </c>
      <c r="AT594" s="139" t="s">
        <v>127</v>
      </c>
      <c r="AU594" s="139" t="s">
        <v>83</v>
      </c>
      <c r="AY594" s="17" t="s">
        <v>124</v>
      </c>
      <c r="BE594" s="140">
        <f>IF(N594="základní",J594,0)</f>
        <v>0</v>
      </c>
      <c r="BF594" s="140">
        <f>IF(N594="snížená",J594,0)</f>
        <v>0</v>
      </c>
      <c r="BG594" s="140">
        <f>IF(N594="zákl. přenesená",J594,0)</f>
        <v>0</v>
      </c>
      <c r="BH594" s="140">
        <f>IF(N594="sníž. přenesená",J594,0)</f>
        <v>0</v>
      </c>
      <c r="BI594" s="140">
        <f>IF(N594="nulová",J594,0)</f>
        <v>0</v>
      </c>
      <c r="BJ594" s="17" t="s">
        <v>81</v>
      </c>
      <c r="BK594" s="140">
        <f>ROUND(I594*H594,2)</f>
        <v>0</v>
      </c>
      <c r="BL594" s="17" t="s">
        <v>236</v>
      </c>
      <c r="BM594" s="139" t="s">
        <v>1049</v>
      </c>
    </row>
    <row r="595" spans="2:65" s="1" customFormat="1">
      <c r="B595" s="32"/>
      <c r="D595" s="141" t="s">
        <v>133</v>
      </c>
      <c r="F595" s="142" t="s">
        <v>1050</v>
      </c>
      <c r="I595" s="143"/>
      <c r="L595" s="32"/>
      <c r="M595" s="144"/>
      <c r="T595" s="52"/>
      <c r="AT595" s="17" t="s">
        <v>133</v>
      </c>
      <c r="AU595" s="17" t="s">
        <v>83</v>
      </c>
    </row>
    <row r="596" spans="2:65" s="1" customFormat="1" ht="14.45" customHeight="1">
      <c r="B596" s="127"/>
      <c r="C596" s="128" t="s">
        <v>1051</v>
      </c>
      <c r="D596" s="128" t="s">
        <v>127</v>
      </c>
      <c r="E596" s="129" t="s">
        <v>1052</v>
      </c>
      <c r="F596" s="130" t="s">
        <v>1053</v>
      </c>
      <c r="G596" s="131" t="s">
        <v>165</v>
      </c>
      <c r="H596" s="132">
        <v>186.15</v>
      </c>
      <c r="I596" s="133"/>
      <c r="J596" s="134">
        <f>ROUND(I596*H596,2)</f>
        <v>0</v>
      </c>
      <c r="K596" s="130" t="s">
        <v>131</v>
      </c>
      <c r="L596" s="32"/>
      <c r="M596" s="135" t="s">
        <v>3</v>
      </c>
      <c r="N596" s="136" t="s">
        <v>46</v>
      </c>
      <c r="P596" s="137">
        <f>O596*H596</f>
        <v>0</v>
      </c>
      <c r="Q596" s="137">
        <v>2.5999999999999998E-4</v>
      </c>
      <c r="R596" s="137">
        <f>Q596*H596</f>
        <v>4.8398999999999998E-2</v>
      </c>
      <c r="S596" s="137">
        <v>0</v>
      </c>
      <c r="T596" s="138">
        <f>S596*H596</f>
        <v>0</v>
      </c>
      <c r="AR596" s="139" t="s">
        <v>236</v>
      </c>
      <c r="AT596" s="139" t="s">
        <v>127</v>
      </c>
      <c r="AU596" s="139" t="s">
        <v>83</v>
      </c>
      <c r="AY596" s="17" t="s">
        <v>124</v>
      </c>
      <c r="BE596" s="140">
        <f>IF(N596="základní",J596,0)</f>
        <v>0</v>
      </c>
      <c r="BF596" s="140">
        <f>IF(N596="snížená",J596,0)</f>
        <v>0</v>
      </c>
      <c r="BG596" s="140">
        <f>IF(N596="zákl. přenesená",J596,0)</f>
        <v>0</v>
      </c>
      <c r="BH596" s="140">
        <f>IF(N596="sníž. přenesená",J596,0)</f>
        <v>0</v>
      </c>
      <c r="BI596" s="140">
        <f>IF(N596="nulová",J596,0)</f>
        <v>0</v>
      </c>
      <c r="BJ596" s="17" t="s">
        <v>81</v>
      </c>
      <c r="BK596" s="140">
        <f>ROUND(I596*H596,2)</f>
        <v>0</v>
      </c>
      <c r="BL596" s="17" t="s">
        <v>236</v>
      </c>
      <c r="BM596" s="139" t="s">
        <v>1054</v>
      </c>
    </row>
    <row r="597" spans="2:65" s="1" customFormat="1" ht="19.5">
      <c r="B597" s="32"/>
      <c r="D597" s="141" t="s">
        <v>133</v>
      </c>
      <c r="F597" s="142" t="s">
        <v>1055</v>
      </c>
      <c r="I597" s="143"/>
      <c r="L597" s="32"/>
      <c r="M597" s="144"/>
      <c r="T597" s="52"/>
      <c r="AT597" s="17" t="s">
        <v>133</v>
      </c>
      <c r="AU597" s="17" t="s">
        <v>83</v>
      </c>
    </row>
    <row r="598" spans="2:65" s="12" customFormat="1">
      <c r="B598" s="146"/>
      <c r="D598" s="141" t="s">
        <v>137</v>
      </c>
      <c r="E598" s="147" t="s">
        <v>3</v>
      </c>
      <c r="F598" s="148" t="s">
        <v>1056</v>
      </c>
      <c r="H598" s="149">
        <v>186.15</v>
      </c>
      <c r="I598" s="150"/>
      <c r="L598" s="146"/>
      <c r="M598" s="186"/>
      <c r="N598" s="187"/>
      <c r="O598" s="187"/>
      <c r="P598" s="187"/>
      <c r="Q598" s="187"/>
      <c r="R598" s="187"/>
      <c r="S598" s="187"/>
      <c r="T598" s="188"/>
      <c r="AT598" s="147" t="s">
        <v>137</v>
      </c>
      <c r="AU598" s="147" t="s">
        <v>83</v>
      </c>
      <c r="AV598" s="12" t="s">
        <v>83</v>
      </c>
      <c r="AW598" s="12" t="s">
        <v>34</v>
      </c>
      <c r="AX598" s="12" t="s">
        <v>81</v>
      </c>
      <c r="AY598" s="147" t="s">
        <v>124</v>
      </c>
    </row>
    <row r="599" spans="2:65" s="1" customFormat="1" ht="6.95" customHeight="1">
      <c r="B599" s="41"/>
      <c r="C599" s="42"/>
      <c r="D599" s="42"/>
      <c r="E599" s="42"/>
      <c r="F599" s="42"/>
      <c r="G599" s="42"/>
      <c r="H599" s="42"/>
      <c r="I599" s="42"/>
      <c r="J599" s="42"/>
      <c r="K599" s="42"/>
      <c r="L599" s="32"/>
    </row>
  </sheetData>
  <autoFilter ref="C94:K598" xr:uid="{00000000-0009-0000-0000-000002000000}"/>
  <mergeCells count="9">
    <mergeCell ref="E50:H50"/>
    <mergeCell ref="E85:H85"/>
    <mergeCell ref="E87:H87"/>
    <mergeCell ref="L2:V2"/>
    <mergeCell ref="E7:H7"/>
    <mergeCell ref="E9:H9"/>
    <mergeCell ref="E18:H18"/>
    <mergeCell ref="E27:H27"/>
    <mergeCell ref="E48:H48"/>
  </mergeCells>
  <pageMargins left="0.39374999999999999" right="0.39374999999999999" top="0.39374999999999999" bottom="0.39374999999999999" header="0" footer="0"/>
  <pageSetup paperSize="9" scale="84" fitToHeight="100" orientation="landscape" blackAndWhite="1"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BM86"/>
  <sheetViews>
    <sheetView showGridLines="0" workbookViewId="0">
      <selection activeCell="J24" sqref="J24"/>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12" t="s">
        <v>6</v>
      </c>
      <c r="M2" s="313"/>
      <c r="N2" s="313"/>
      <c r="O2" s="313"/>
      <c r="P2" s="313"/>
      <c r="Q2" s="313"/>
      <c r="R2" s="313"/>
      <c r="S2" s="313"/>
      <c r="T2" s="313"/>
      <c r="U2" s="313"/>
      <c r="V2" s="313"/>
      <c r="AT2" s="17" t="s">
        <v>87</v>
      </c>
    </row>
    <row r="3" spans="2:46" ht="6.95" customHeight="1">
      <c r="B3" s="18"/>
      <c r="C3" s="19"/>
      <c r="D3" s="19"/>
      <c r="E3" s="19"/>
      <c r="F3" s="19"/>
      <c r="G3" s="19"/>
      <c r="H3" s="19"/>
      <c r="I3" s="19"/>
      <c r="J3" s="19"/>
      <c r="K3" s="19"/>
      <c r="L3" s="20"/>
      <c r="AT3" s="17" t="s">
        <v>83</v>
      </c>
    </row>
    <row r="4" spans="2:46" ht="24.95" customHeight="1">
      <c r="B4" s="20"/>
      <c r="D4" s="21" t="s">
        <v>97</v>
      </c>
      <c r="L4" s="20"/>
      <c r="M4" s="84" t="s">
        <v>11</v>
      </c>
      <c r="AT4" s="17" t="s">
        <v>4</v>
      </c>
    </row>
    <row r="5" spans="2:46" ht="6.95" customHeight="1">
      <c r="B5" s="20"/>
      <c r="L5" s="20"/>
    </row>
    <row r="6" spans="2:46" ht="12" customHeight="1">
      <c r="B6" s="20"/>
      <c r="D6" s="27" t="s">
        <v>17</v>
      </c>
      <c r="L6" s="20"/>
    </row>
    <row r="7" spans="2:46" ht="16.5" customHeight="1">
      <c r="B7" s="20"/>
      <c r="E7" s="351" t="str">
        <f>'Rekapitulace stavby'!K6</f>
        <v>Technické a hospodářské centrum obce Bílence</v>
      </c>
      <c r="F7" s="352"/>
      <c r="G7" s="352"/>
      <c r="H7" s="352"/>
      <c r="L7" s="20"/>
    </row>
    <row r="8" spans="2:46" s="1" customFormat="1" ht="12" customHeight="1">
      <c r="B8" s="32"/>
      <c r="D8" s="27" t="s">
        <v>98</v>
      </c>
      <c r="L8" s="32"/>
    </row>
    <row r="9" spans="2:46" s="1" customFormat="1" ht="16.5" customHeight="1">
      <c r="B9" s="32"/>
      <c r="E9" s="341" t="s">
        <v>1057</v>
      </c>
      <c r="F9" s="350"/>
      <c r="G9" s="350"/>
      <c r="H9" s="350"/>
      <c r="L9" s="32"/>
    </row>
    <row r="10" spans="2:46" s="1" customFormat="1">
      <c r="B10" s="32"/>
      <c r="L10" s="32"/>
    </row>
    <row r="11" spans="2:46" s="1" customFormat="1" ht="12" customHeight="1">
      <c r="B11" s="32"/>
      <c r="D11" s="27" t="s">
        <v>19</v>
      </c>
      <c r="F11" s="25" t="s">
        <v>3</v>
      </c>
      <c r="I11" s="27" t="s">
        <v>20</v>
      </c>
      <c r="J11" s="25" t="s">
        <v>3</v>
      </c>
      <c r="L11" s="32"/>
    </row>
    <row r="12" spans="2:46" s="1" customFormat="1" ht="12" customHeight="1">
      <c r="B12" s="32"/>
      <c r="D12" s="27" t="s">
        <v>21</v>
      </c>
      <c r="F12" s="25" t="s">
        <v>22</v>
      </c>
      <c r="I12" s="27" t="s">
        <v>23</v>
      </c>
      <c r="J12" s="49" t="str">
        <f>'Rekapitulace stavby'!AN8</f>
        <v>10. 5. 2021</v>
      </c>
      <c r="L12" s="32"/>
    </row>
    <row r="13" spans="2:46" s="1" customFormat="1" ht="10.9" customHeight="1">
      <c r="B13" s="32"/>
      <c r="L13" s="32"/>
    </row>
    <row r="14" spans="2:46" s="1" customFormat="1" ht="12" customHeight="1">
      <c r="B14" s="32"/>
      <c r="D14" s="27" t="s">
        <v>25</v>
      </c>
      <c r="I14" s="27" t="s">
        <v>26</v>
      </c>
      <c r="J14" s="25" t="str">
        <f>IF('Rekapitulace stavby'!AN10="","",'Rekapitulace stavby'!AN10)</f>
        <v/>
      </c>
      <c r="L14" s="32"/>
    </row>
    <row r="15" spans="2:46" s="1" customFormat="1" ht="18" customHeight="1">
      <c r="B15" s="32"/>
      <c r="E15" s="25" t="str">
        <f>IF('Rekapitulace stavby'!E11="","",'Rekapitulace stavby'!E11)</f>
        <v xml:space="preserve"> </v>
      </c>
      <c r="I15" s="27" t="s">
        <v>28</v>
      </c>
      <c r="J15" s="25" t="str">
        <f>IF('Rekapitulace stavby'!AN11="","",'Rekapitulace stavby'!AN11)</f>
        <v/>
      </c>
      <c r="L15" s="32"/>
    </row>
    <row r="16" spans="2:46" s="1" customFormat="1" ht="6.95" customHeight="1">
      <c r="B16" s="32"/>
      <c r="L16" s="32"/>
    </row>
    <row r="17" spans="1:12" s="1" customFormat="1" ht="12" customHeight="1">
      <c r="A17" s="1" t="s">
        <v>1708</v>
      </c>
      <c r="B17" s="32"/>
      <c r="D17" s="27" t="s">
        <v>29</v>
      </c>
      <c r="I17" s="27" t="s">
        <v>26</v>
      </c>
      <c r="J17" s="28" t="str">
        <f>'Rekapitulace stavby'!AN13</f>
        <v>Vyplň údaj</v>
      </c>
      <c r="L17" s="32"/>
    </row>
    <row r="18" spans="1:12" s="1" customFormat="1" ht="18" customHeight="1">
      <c r="B18" s="32"/>
      <c r="E18" s="353" t="str">
        <f>'Rekapitulace stavby'!E14</f>
        <v>Vyplň údaj</v>
      </c>
      <c r="F18" s="324"/>
      <c r="G18" s="324"/>
      <c r="H18" s="324"/>
      <c r="I18" s="27" t="s">
        <v>28</v>
      </c>
      <c r="J18" s="28" t="str">
        <f>'Rekapitulace stavby'!AN14</f>
        <v>Vyplň údaj</v>
      </c>
      <c r="L18" s="32"/>
    </row>
    <row r="19" spans="1:12" s="1" customFormat="1" ht="6.95" customHeight="1">
      <c r="B19" s="32"/>
      <c r="L19" s="32"/>
    </row>
    <row r="20" spans="1:12" s="1" customFormat="1" ht="12" customHeight="1">
      <c r="B20" s="32"/>
      <c r="D20" s="27" t="s">
        <v>31</v>
      </c>
      <c r="I20" s="27"/>
      <c r="J20" s="25"/>
      <c r="L20" s="32"/>
    </row>
    <row r="21" spans="1:12" s="1" customFormat="1" ht="18" customHeight="1">
      <c r="B21" s="32"/>
      <c r="E21" s="25" t="s">
        <v>33</v>
      </c>
      <c r="I21" s="27"/>
      <c r="J21" s="25"/>
      <c r="L21" s="32"/>
    </row>
    <row r="22" spans="1:12" s="1" customFormat="1" ht="6.95" customHeight="1">
      <c r="B22" s="32"/>
      <c r="L22" s="32"/>
    </row>
    <row r="23" spans="1:12" s="1" customFormat="1" ht="12" customHeight="1">
      <c r="B23" s="32"/>
      <c r="D23" s="27" t="s">
        <v>35</v>
      </c>
      <c r="I23" s="27"/>
      <c r="J23" s="25"/>
      <c r="L23" s="32"/>
    </row>
    <row r="24" spans="1:12" s="1" customFormat="1" ht="18" customHeight="1">
      <c r="B24" s="32"/>
      <c r="E24" s="25" t="s">
        <v>37</v>
      </c>
      <c r="I24" s="27"/>
      <c r="J24" s="25"/>
      <c r="L24" s="32"/>
    </row>
    <row r="25" spans="1:12" s="1" customFormat="1" ht="6.95" customHeight="1">
      <c r="B25" s="32"/>
      <c r="L25" s="32"/>
    </row>
    <row r="26" spans="1:12" s="1" customFormat="1" ht="12" customHeight="1">
      <c r="B26" s="32"/>
      <c r="D26" s="27" t="s">
        <v>39</v>
      </c>
      <c r="L26" s="32"/>
    </row>
    <row r="27" spans="1:12" s="7" customFormat="1" ht="16.5" customHeight="1">
      <c r="B27" s="85"/>
      <c r="E27" s="328" t="s">
        <v>3</v>
      </c>
      <c r="F27" s="328"/>
      <c r="G27" s="328"/>
      <c r="H27" s="328"/>
      <c r="L27" s="85"/>
    </row>
    <row r="28" spans="1:12" s="1" customFormat="1" ht="6.95" customHeight="1">
      <c r="B28" s="32"/>
      <c r="L28" s="32"/>
    </row>
    <row r="29" spans="1:12" s="1" customFormat="1" ht="6.95" customHeight="1">
      <c r="B29" s="32"/>
      <c r="D29" s="50"/>
      <c r="E29" s="50"/>
      <c r="F29" s="50"/>
      <c r="G29" s="50"/>
      <c r="H29" s="50"/>
      <c r="I29" s="50"/>
      <c r="J29" s="50"/>
      <c r="K29" s="50"/>
      <c r="L29" s="32"/>
    </row>
    <row r="30" spans="1:12" s="1" customFormat="1" ht="25.35" customHeight="1">
      <c r="B30" s="32"/>
      <c r="D30" s="86" t="s">
        <v>41</v>
      </c>
      <c r="J30" s="62">
        <f>ROUND(J81, 2)</f>
        <v>0</v>
      </c>
      <c r="L30" s="32"/>
    </row>
    <row r="31" spans="1:12" s="1" customFormat="1" ht="6.95" customHeight="1">
      <c r="B31" s="32"/>
      <c r="D31" s="50"/>
      <c r="E31" s="50"/>
      <c r="F31" s="50"/>
      <c r="G31" s="50"/>
      <c r="H31" s="50"/>
      <c r="I31" s="50"/>
      <c r="J31" s="50"/>
      <c r="K31" s="50"/>
      <c r="L31" s="32"/>
    </row>
    <row r="32" spans="1:12" s="1" customFormat="1" ht="14.45" customHeight="1">
      <c r="B32" s="32"/>
      <c r="F32" s="35" t="s">
        <v>43</v>
      </c>
      <c r="I32" s="35" t="s">
        <v>42</v>
      </c>
      <c r="J32" s="35" t="s">
        <v>44</v>
      </c>
      <c r="L32" s="32"/>
    </row>
    <row r="33" spans="2:12" s="1" customFormat="1" ht="14.45" customHeight="1">
      <c r="B33" s="32"/>
      <c r="D33" s="87" t="s">
        <v>45</v>
      </c>
      <c r="E33" s="27" t="s">
        <v>46</v>
      </c>
      <c r="F33" s="88">
        <f>ROUND((SUM(BE81:BE85)),  2)</f>
        <v>0</v>
      </c>
      <c r="I33" s="89">
        <v>0.21</v>
      </c>
      <c r="J33" s="88">
        <f>ROUND(((SUM(BE81:BE85))*I33),  2)</f>
        <v>0</v>
      </c>
      <c r="L33" s="32"/>
    </row>
    <row r="34" spans="2:12" s="1" customFormat="1" ht="14.45" customHeight="1">
      <c r="B34" s="32"/>
      <c r="E34" s="27" t="s">
        <v>47</v>
      </c>
      <c r="F34" s="88">
        <f>ROUND((SUM(BF81:BF85)),  2)</f>
        <v>0</v>
      </c>
      <c r="I34" s="89">
        <v>0.15</v>
      </c>
      <c r="J34" s="88">
        <f>ROUND(((SUM(BF81:BF85))*I34),  2)</f>
        <v>0</v>
      </c>
      <c r="L34" s="32"/>
    </row>
    <row r="35" spans="2:12" s="1" customFormat="1" ht="14.45" hidden="1" customHeight="1">
      <c r="B35" s="32"/>
      <c r="E35" s="27" t="s">
        <v>48</v>
      </c>
      <c r="F35" s="88">
        <f>ROUND((SUM(BG81:BG85)),  2)</f>
        <v>0</v>
      </c>
      <c r="I35" s="89">
        <v>0.21</v>
      </c>
      <c r="J35" s="88">
        <f>0</f>
        <v>0</v>
      </c>
      <c r="L35" s="32"/>
    </row>
    <row r="36" spans="2:12" s="1" customFormat="1" ht="14.45" hidden="1" customHeight="1">
      <c r="B36" s="32"/>
      <c r="E36" s="27" t="s">
        <v>49</v>
      </c>
      <c r="F36" s="88">
        <f>ROUND((SUM(BH81:BH85)),  2)</f>
        <v>0</v>
      </c>
      <c r="I36" s="89">
        <v>0.15</v>
      </c>
      <c r="J36" s="88">
        <f>0</f>
        <v>0</v>
      </c>
      <c r="L36" s="32"/>
    </row>
    <row r="37" spans="2:12" s="1" customFormat="1" ht="14.45" hidden="1" customHeight="1">
      <c r="B37" s="32"/>
      <c r="E37" s="27" t="s">
        <v>50</v>
      </c>
      <c r="F37" s="88">
        <f>ROUND((SUM(BI81:BI85)),  2)</f>
        <v>0</v>
      </c>
      <c r="I37" s="89">
        <v>0</v>
      </c>
      <c r="J37" s="88">
        <f>0</f>
        <v>0</v>
      </c>
      <c r="L37" s="32"/>
    </row>
    <row r="38" spans="2:12" s="1" customFormat="1" ht="6.95" customHeight="1">
      <c r="B38" s="32"/>
      <c r="L38" s="32"/>
    </row>
    <row r="39" spans="2:12" s="1" customFormat="1" ht="25.35" customHeight="1">
      <c r="B39" s="32"/>
      <c r="C39" s="90"/>
      <c r="D39" s="91" t="s">
        <v>51</v>
      </c>
      <c r="E39" s="53"/>
      <c r="F39" s="53"/>
      <c r="G39" s="92" t="s">
        <v>52</v>
      </c>
      <c r="H39" s="93" t="s">
        <v>53</v>
      </c>
      <c r="I39" s="53"/>
      <c r="J39" s="94">
        <f>SUM(J30:J37)</f>
        <v>0</v>
      </c>
      <c r="K39" s="95"/>
      <c r="L39" s="32"/>
    </row>
    <row r="40" spans="2:12" s="1" customFormat="1" ht="14.45" customHeight="1">
      <c r="B40" s="41"/>
      <c r="C40" s="42"/>
      <c r="D40" s="42"/>
      <c r="E40" s="42"/>
      <c r="F40" s="42"/>
      <c r="G40" s="42"/>
      <c r="H40" s="42"/>
      <c r="I40" s="42"/>
      <c r="J40" s="42"/>
      <c r="K40" s="42"/>
      <c r="L40" s="32"/>
    </row>
    <row r="44" spans="2:12" s="1" customFormat="1" ht="6.95" customHeight="1">
      <c r="B44" s="43"/>
      <c r="C44" s="44"/>
      <c r="D44" s="44"/>
      <c r="E44" s="44"/>
      <c r="F44" s="44"/>
      <c r="G44" s="44"/>
      <c r="H44" s="44"/>
      <c r="I44" s="44"/>
      <c r="J44" s="44"/>
      <c r="K44" s="44"/>
      <c r="L44" s="32"/>
    </row>
    <row r="45" spans="2:12" s="1" customFormat="1" ht="24.95" customHeight="1">
      <c r="B45" s="32"/>
      <c r="C45" s="21" t="s">
        <v>99</v>
      </c>
      <c r="L45" s="32"/>
    </row>
    <row r="46" spans="2:12" s="1" customFormat="1" ht="6.95" customHeight="1">
      <c r="B46" s="32"/>
      <c r="L46" s="32"/>
    </row>
    <row r="47" spans="2:12" s="1" customFormat="1" ht="12" customHeight="1">
      <c r="B47" s="32"/>
      <c r="C47" s="27" t="s">
        <v>17</v>
      </c>
      <c r="L47" s="32"/>
    </row>
    <row r="48" spans="2:12" s="1" customFormat="1" ht="16.5" customHeight="1">
      <c r="B48" s="32"/>
      <c r="E48" s="351" t="str">
        <f>E7</f>
        <v>Technické a hospodářské centrum obce Bílence</v>
      </c>
      <c r="F48" s="352"/>
      <c r="G48" s="352"/>
      <c r="H48" s="352"/>
      <c r="L48" s="32"/>
    </row>
    <row r="49" spans="2:47" s="1" customFormat="1" ht="12" customHeight="1">
      <c r="B49" s="32"/>
      <c r="C49" s="27" t="s">
        <v>98</v>
      </c>
      <c r="L49" s="32"/>
    </row>
    <row r="50" spans="2:47" s="1" customFormat="1" ht="16.5" customHeight="1">
      <c r="B50" s="32"/>
      <c r="E50" s="341" t="str">
        <f>E9</f>
        <v>2 - ELEKTROINSTALACE</v>
      </c>
      <c r="F50" s="350"/>
      <c r="G50" s="350"/>
      <c r="H50" s="350"/>
      <c r="L50" s="32"/>
    </row>
    <row r="51" spans="2:47" s="1" customFormat="1" ht="6.95" customHeight="1">
      <c r="B51" s="32"/>
      <c r="L51" s="32"/>
    </row>
    <row r="52" spans="2:47" s="1" customFormat="1" ht="12" customHeight="1">
      <c r="B52" s="32"/>
      <c r="C52" s="27" t="s">
        <v>21</v>
      </c>
      <c r="F52" s="25" t="str">
        <f>F12</f>
        <v>Bílence</v>
      </c>
      <c r="I52" s="27" t="s">
        <v>23</v>
      </c>
      <c r="J52" s="49" t="str">
        <f>IF(J12="","",J12)</f>
        <v>10. 5. 2021</v>
      </c>
      <c r="L52" s="32"/>
    </row>
    <row r="53" spans="2:47" s="1" customFormat="1" ht="6.95" customHeight="1">
      <c r="B53" s="32"/>
      <c r="L53" s="32"/>
    </row>
    <row r="54" spans="2:47" s="1" customFormat="1" ht="15.2" customHeight="1">
      <c r="B54" s="32"/>
      <c r="C54" s="27" t="s">
        <v>25</v>
      </c>
      <c r="F54" s="25" t="str">
        <f>E15</f>
        <v xml:space="preserve"> </v>
      </c>
      <c r="I54" s="27" t="s">
        <v>31</v>
      </c>
      <c r="J54" s="30" t="str">
        <f>E21</f>
        <v>IQ PROJEKT s.r.o.</v>
      </c>
      <c r="L54" s="32"/>
    </row>
    <row r="55" spans="2:47" s="1" customFormat="1" ht="25.7" customHeight="1">
      <c r="B55" s="32"/>
      <c r="C55" s="27" t="s">
        <v>29</v>
      </c>
      <c r="F55" s="25" t="str">
        <f>IF(E18="","",E18)</f>
        <v>Vyplň údaj</v>
      </c>
      <c r="I55" s="27" t="s">
        <v>35</v>
      </c>
      <c r="J55" s="30" t="str">
        <f>E24</f>
        <v>Ing. Kateřina Tumpachová</v>
      </c>
      <c r="L55" s="32"/>
    </row>
    <row r="56" spans="2:47" s="1" customFormat="1" ht="10.35" customHeight="1">
      <c r="B56" s="32"/>
      <c r="L56" s="32"/>
    </row>
    <row r="57" spans="2:47" s="1" customFormat="1" ht="29.25" customHeight="1">
      <c r="B57" s="32"/>
      <c r="C57" s="96" t="s">
        <v>100</v>
      </c>
      <c r="D57" s="90"/>
      <c r="E57" s="90"/>
      <c r="F57" s="90"/>
      <c r="G57" s="90"/>
      <c r="H57" s="90"/>
      <c r="I57" s="90"/>
      <c r="J57" s="97" t="s">
        <v>101</v>
      </c>
      <c r="K57" s="90"/>
      <c r="L57" s="32"/>
    </row>
    <row r="58" spans="2:47" s="1" customFormat="1" ht="10.35" customHeight="1">
      <c r="B58" s="32"/>
      <c r="L58" s="32"/>
    </row>
    <row r="59" spans="2:47" s="1" customFormat="1" ht="22.9" customHeight="1">
      <c r="B59" s="32"/>
      <c r="C59" s="98" t="s">
        <v>72</v>
      </c>
      <c r="J59" s="62">
        <f>J81</f>
        <v>0</v>
      </c>
      <c r="L59" s="32"/>
      <c r="AU59" s="17" t="s">
        <v>102</v>
      </c>
    </row>
    <row r="60" spans="2:47" s="8" customFormat="1" ht="24.95" customHeight="1">
      <c r="B60" s="99"/>
      <c r="D60" s="100" t="s">
        <v>106</v>
      </c>
      <c r="E60" s="101"/>
      <c r="F60" s="101"/>
      <c r="G60" s="101"/>
      <c r="H60" s="101"/>
      <c r="I60" s="101"/>
      <c r="J60" s="102">
        <f>J82</f>
        <v>0</v>
      </c>
      <c r="L60" s="99"/>
    </row>
    <row r="61" spans="2:47" s="9" customFormat="1" ht="19.899999999999999" customHeight="1">
      <c r="B61" s="103"/>
      <c r="D61" s="104" t="s">
        <v>1058</v>
      </c>
      <c r="E61" s="105"/>
      <c r="F61" s="105"/>
      <c r="G61" s="105"/>
      <c r="H61" s="105"/>
      <c r="I61" s="105"/>
      <c r="J61" s="106">
        <f>J83</f>
        <v>0</v>
      </c>
      <c r="L61" s="103"/>
    </row>
    <row r="62" spans="2:47" s="1" customFormat="1" ht="21.75" customHeight="1">
      <c r="B62" s="32"/>
      <c r="L62" s="32"/>
    </row>
    <row r="63" spans="2:47" s="1" customFormat="1" ht="6.95" customHeight="1">
      <c r="B63" s="41"/>
      <c r="C63" s="42"/>
      <c r="D63" s="42"/>
      <c r="E63" s="42"/>
      <c r="F63" s="42"/>
      <c r="G63" s="42"/>
      <c r="H63" s="42"/>
      <c r="I63" s="42"/>
      <c r="J63" s="42"/>
      <c r="K63" s="42"/>
      <c r="L63" s="32"/>
    </row>
    <row r="67" spans="2:20" s="1" customFormat="1" ht="6.95" customHeight="1">
      <c r="B67" s="43"/>
      <c r="C67" s="44"/>
      <c r="D67" s="44"/>
      <c r="E67" s="44"/>
      <c r="F67" s="44"/>
      <c r="G67" s="44"/>
      <c r="H67" s="44"/>
      <c r="I67" s="44"/>
      <c r="J67" s="44"/>
      <c r="K67" s="44"/>
      <c r="L67" s="32"/>
    </row>
    <row r="68" spans="2:20" s="1" customFormat="1" ht="24.95" customHeight="1">
      <c r="B68" s="32"/>
      <c r="C68" s="21" t="s">
        <v>109</v>
      </c>
      <c r="L68" s="32"/>
    </row>
    <row r="69" spans="2:20" s="1" customFormat="1" ht="6.95" customHeight="1">
      <c r="B69" s="32"/>
      <c r="L69" s="32"/>
    </row>
    <row r="70" spans="2:20" s="1" customFormat="1" ht="12" customHeight="1">
      <c r="B70" s="32"/>
      <c r="C70" s="27" t="s">
        <v>17</v>
      </c>
      <c r="L70" s="32"/>
    </row>
    <row r="71" spans="2:20" s="1" customFormat="1" ht="16.5" customHeight="1">
      <c r="B71" s="32"/>
      <c r="E71" s="351" t="str">
        <f>E7</f>
        <v>Technické a hospodářské centrum obce Bílence</v>
      </c>
      <c r="F71" s="352"/>
      <c r="G71" s="352"/>
      <c r="H71" s="352"/>
      <c r="L71" s="32"/>
    </row>
    <row r="72" spans="2:20" s="1" customFormat="1" ht="12" customHeight="1">
      <c r="B72" s="32"/>
      <c r="C72" s="27" t="s">
        <v>98</v>
      </c>
      <c r="L72" s="32"/>
    </row>
    <row r="73" spans="2:20" s="1" customFormat="1" ht="16.5" customHeight="1">
      <c r="B73" s="32"/>
      <c r="E73" s="341" t="str">
        <f>E9</f>
        <v>2 - ELEKTROINSTALACE</v>
      </c>
      <c r="F73" s="350"/>
      <c r="G73" s="350"/>
      <c r="H73" s="350"/>
      <c r="L73" s="32"/>
    </row>
    <row r="74" spans="2:20" s="1" customFormat="1" ht="6.95" customHeight="1">
      <c r="B74" s="32"/>
      <c r="L74" s="32"/>
    </row>
    <row r="75" spans="2:20" s="1" customFormat="1" ht="12" customHeight="1">
      <c r="B75" s="32"/>
      <c r="C75" s="27" t="s">
        <v>21</v>
      </c>
      <c r="F75" s="25" t="str">
        <f>F12</f>
        <v>Bílence</v>
      </c>
      <c r="I75" s="27" t="s">
        <v>23</v>
      </c>
      <c r="J75" s="49" t="str">
        <f>IF(J12="","",J12)</f>
        <v>10. 5. 2021</v>
      </c>
      <c r="L75" s="32"/>
    </row>
    <row r="76" spans="2:20" s="1" customFormat="1" ht="6.95" customHeight="1">
      <c r="B76" s="32"/>
      <c r="L76" s="32"/>
    </row>
    <row r="77" spans="2:20" s="1" customFormat="1" ht="15.2" customHeight="1">
      <c r="B77" s="32"/>
      <c r="C77" s="27" t="s">
        <v>25</v>
      </c>
      <c r="F77" s="25" t="str">
        <f>E15</f>
        <v xml:space="preserve"> </v>
      </c>
      <c r="I77" s="27" t="s">
        <v>31</v>
      </c>
      <c r="J77" s="30" t="str">
        <f>E21</f>
        <v>IQ PROJEKT s.r.o.</v>
      </c>
      <c r="L77" s="32"/>
    </row>
    <row r="78" spans="2:20" s="1" customFormat="1" ht="25.7" customHeight="1">
      <c r="B78" s="32"/>
      <c r="C78" s="27" t="s">
        <v>29</v>
      </c>
      <c r="F78" s="25" t="str">
        <f>IF(E18="","",E18)</f>
        <v>Vyplň údaj</v>
      </c>
      <c r="I78" s="27" t="s">
        <v>35</v>
      </c>
      <c r="J78" s="30" t="str">
        <f>E24</f>
        <v>Ing. Kateřina Tumpachová</v>
      </c>
      <c r="L78" s="32"/>
    </row>
    <row r="79" spans="2:20" s="1" customFormat="1" ht="10.35" customHeight="1">
      <c r="B79" s="32"/>
      <c r="L79" s="32"/>
    </row>
    <row r="80" spans="2:20" s="10" customFormat="1" ht="29.25" customHeight="1">
      <c r="B80" s="107"/>
      <c r="C80" s="108" t="s">
        <v>110</v>
      </c>
      <c r="D80" s="109" t="s">
        <v>59</v>
      </c>
      <c r="E80" s="109" t="s">
        <v>55</v>
      </c>
      <c r="F80" s="109" t="s">
        <v>56</v>
      </c>
      <c r="G80" s="109" t="s">
        <v>111</v>
      </c>
      <c r="H80" s="109" t="s">
        <v>112</v>
      </c>
      <c r="I80" s="109" t="s">
        <v>113</v>
      </c>
      <c r="J80" s="109" t="s">
        <v>101</v>
      </c>
      <c r="K80" s="110" t="s">
        <v>114</v>
      </c>
      <c r="L80" s="107"/>
      <c r="M80" s="55" t="s">
        <v>3</v>
      </c>
      <c r="N80" s="56" t="s">
        <v>45</v>
      </c>
      <c r="O80" s="56" t="s">
        <v>115</v>
      </c>
      <c r="P80" s="56" t="s">
        <v>116</v>
      </c>
      <c r="Q80" s="56" t="s">
        <v>117</v>
      </c>
      <c r="R80" s="56" t="s">
        <v>118</v>
      </c>
      <c r="S80" s="56" t="s">
        <v>119</v>
      </c>
      <c r="T80" s="57" t="s">
        <v>120</v>
      </c>
    </row>
    <row r="81" spans="2:65" s="1" customFormat="1" ht="22.9" customHeight="1">
      <c r="B81" s="32"/>
      <c r="C81" s="60" t="s">
        <v>121</v>
      </c>
      <c r="J81" s="111">
        <f>BK81</f>
        <v>0</v>
      </c>
      <c r="L81" s="32"/>
      <c r="M81" s="58"/>
      <c r="N81" s="50"/>
      <c r="O81" s="50"/>
      <c r="P81" s="112">
        <f>P82</f>
        <v>0</v>
      </c>
      <c r="Q81" s="50"/>
      <c r="R81" s="112">
        <f>R82</f>
        <v>0</v>
      </c>
      <c r="S81" s="50"/>
      <c r="T81" s="113">
        <f>T82</f>
        <v>0</v>
      </c>
      <c r="AT81" s="17" t="s">
        <v>73</v>
      </c>
      <c r="AU81" s="17" t="s">
        <v>102</v>
      </c>
      <c r="BK81" s="114">
        <f>BK82</f>
        <v>0</v>
      </c>
    </row>
    <row r="82" spans="2:65" s="11" customFormat="1" ht="25.9" customHeight="1">
      <c r="B82" s="115"/>
      <c r="D82" s="116" t="s">
        <v>73</v>
      </c>
      <c r="E82" s="117" t="s">
        <v>244</v>
      </c>
      <c r="F82" s="117" t="s">
        <v>245</v>
      </c>
      <c r="I82" s="118"/>
      <c r="J82" s="119">
        <f>BK82</f>
        <v>0</v>
      </c>
      <c r="L82" s="115"/>
      <c r="M82" s="120"/>
      <c r="P82" s="121">
        <f>P83</f>
        <v>0</v>
      </c>
      <c r="R82" s="121">
        <f>R83</f>
        <v>0</v>
      </c>
      <c r="T82" s="122">
        <f>T83</f>
        <v>0</v>
      </c>
      <c r="AR82" s="116" t="s">
        <v>83</v>
      </c>
      <c r="AT82" s="123" t="s">
        <v>73</v>
      </c>
      <c r="AU82" s="123" t="s">
        <v>74</v>
      </c>
      <c r="AY82" s="116" t="s">
        <v>124</v>
      </c>
      <c r="BK82" s="124">
        <f>BK83</f>
        <v>0</v>
      </c>
    </row>
    <row r="83" spans="2:65" s="11" customFormat="1" ht="22.9" customHeight="1">
      <c r="B83" s="115"/>
      <c r="D83" s="116" t="s">
        <v>73</v>
      </c>
      <c r="E83" s="125" t="s">
        <v>1059</v>
      </c>
      <c r="F83" s="125" t="s">
        <v>1060</v>
      </c>
      <c r="I83" s="118"/>
      <c r="J83" s="126">
        <f>BK83</f>
        <v>0</v>
      </c>
      <c r="L83" s="115"/>
      <c r="M83" s="120"/>
      <c r="P83" s="121">
        <f>SUM(P84:P85)</f>
        <v>0</v>
      </c>
      <c r="R83" s="121">
        <f>SUM(R84:R85)</f>
        <v>0</v>
      </c>
      <c r="T83" s="122">
        <f>SUM(T84:T85)</f>
        <v>0</v>
      </c>
      <c r="AR83" s="116" t="s">
        <v>83</v>
      </c>
      <c r="AT83" s="123" t="s">
        <v>73</v>
      </c>
      <c r="AU83" s="123" t="s">
        <v>81</v>
      </c>
      <c r="AY83" s="116" t="s">
        <v>124</v>
      </c>
      <c r="BK83" s="124">
        <f>SUM(BK84:BK85)</f>
        <v>0</v>
      </c>
    </row>
    <row r="84" spans="2:65" s="1" customFormat="1" ht="14.45" customHeight="1">
      <c r="B84" s="127"/>
      <c r="C84" s="128" t="s">
        <v>81</v>
      </c>
      <c r="D84" s="128" t="s">
        <v>127</v>
      </c>
      <c r="E84" s="129" t="s">
        <v>1061</v>
      </c>
      <c r="F84" s="130" t="s">
        <v>1062</v>
      </c>
      <c r="G84" s="131" t="s">
        <v>1063</v>
      </c>
      <c r="H84" s="132">
        <v>1</v>
      </c>
      <c r="I84" s="133"/>
      <c r="J84" s="134">
        <f>ROUND(I84*H84,2)</f>
        <v>0</v>
      </c>
      <c r="K84" s="130" t="s">
        <v>3</v>
      </c>
      <c r="L84" s="32"/>
      <c r="M84" s="135" t="s">
        <v>3</v>
      </c>
      <c r="N84" s="136" t="s">
        <v>46</v>
      </c>
      <c r="P84" s="137">
        <f>O84*H84</f>
        <v>0</v>
      </c>
      <c r="Q84" s="137">
        <v>0</v>
      </c>
      <c r="R84" s="137">
        <f>Q84*H84</f>
        <v>0</v>
      </c>
      <c r="S84" s="137">
        <v>0</v>
      </c>
      <c r="T84" s="138">
        <f>S84*H84</f>
        <v>0</v>
      </c>
      <c r="AR84" s="139" t="s">
        <v>236</v>
      </c>
      <c r="AT84" s="139" t="s">
        <v>127</v>
      </c>
      <c r="AU84" s="139" t="s">
        <v>83</v>
      </c>
      <c r="AY84" s="17" t="s">
        <v>124</v>
      </c>
      <c r="BE84" s="140">
        <f>IF(N84="základní",J84,0)</f>
        <v>0</v>
      </c>
      <c r="BF84" s="140">
        <f>IF(N84="snížená",J84,0)</f>
        <v>0</v>
      </c>
      <c r="BG84" s="140">
        <f>IF(N84="zákl. přenesená",J84,0)</f>
        <v>0</v>
      </c>
      <c r="BH84" s="140">
        <f>IF(N84="sníž. přenesená",J84,0)</f>
        <v>0</v>
      </c>
      <c r="BI84" s="140">
        <f>IF(N84="nulová",J84,0)</f>
        <v>0</v>
      </c>
      <c r="BJ84" s="17" t="s">
        <v>81</v>
      </c>
      <c r="BK84" s="140">
        <f>ROUND(I84*H84,2)</f>
        <v>0</v>
      </c>
      <c r="BL84" s="17" t="s">
        <v>236</v>
      </c>
      <c r="BM84" s="139" t="s">
        <v>1064</v>
      </c>
    </row>
    <row r="85" spans="2:65" s="1" customFormat="1">
      <c r="B85" s="32"/>
      <c r="D85" s="141" t="s">
        <v>133</v>
      </c>
      <c r="F85" s="142" t="s">
        <v>1062</v>
      </c>
      <c r="I85" s="143"/>
      <c r="L85" s="32"/>
      <c r="M85" s="166"/>
      <c r="N85" s="167"/>
      <c r="O85" s="167"/>
      <c r="P85" s="167"/>
      <c r="Q85" s="167"/>
      <c r="R85" s="167"/>
      <c r="S85" s="167"/>
      <c r="T85" s="168"/>
      <c r="AT85" s="17" t="s">
        <v>133</v>
      </c>
      <c r="AU85" s="17" t="s">
        <v>83</v>
      </c>
    </row>
    <row r="86" spans="2:65" s="1" customFormat="1" ht="6.95" customHeight="1">
      <c r="B86" s="41"/>
      <c r="C86" s="42"/>
      <c r="D86" s="42"/>
      <c r="E86" s="42"/>
      <c r="F86" s="42"/>
      <c r="G86" s="42"/>
      <c r="H86" s="42"/>
      <c r="I86" s="42"/>
      <c r="J86" s="42"/>
      <c r="K86" s="42"/>
      <c r="L86" s="32"/>
    </row>
  </sheetData>
  <autoFilter ref="C80:K85" xr:uid="{00000000-0009-0000-0000-000003000000}"/>
  <mergeCells count="9">
    <mergeCell ref="E50:H50"/>
    <mergeCell ref="E71:H71"/>
    <mergeCell ref="E73:H73"/>
    <mergeCell ref="L2:V2"/>
    <mergeCell ref="E7:H7"/>
    <mergeCell ref="E9:H9"/>
    <mergeCell ref="E18:H18"/>
    <mergeCell ref="E27:H27"/>
    <mergeCell ref="E48:H48"/>
  </mergeCells>
  <pageMargins left="0.39374999999999999" right="0.39374999999999999" top="0.39374999999999999" bottom="0.39374999999999999" header="0" footer="0"/>
  <pageSetup paperSize="9" scale="84" fitToHeight="100" orientation="landscape" blackAndWhite="1" r:id="rId1"/>
  <headerFooter>
    <oddFooter>&amp;CStrana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32"/>
  <sheetViews>
    <sheetView view="pageBreakPreview" zoomScale="120" zoomScaleNormal="100" zoomScaleSheetLayoutView="100" workbookViewId="0">
      <selection activeCell="B4" sqref="B4"/>
    </sheetView>
  </sheetViews>
  <sheetFormatPr defaultRowHeight="12.75"/>
  <cols>
    <col min="1" max="1" width="5" style="244" customWidth="1"/>
    <col min="2" max="2" width="5.83203125" style="244" customWidth="1"/>
    <col min="3" max="3" width="89.5" style="244" customWidth="1"/>
    <col min="4" max="4" width="6.83203125" style="244" customWidth="1"/>
    <col min="5" max="5" width="14.6640625" style="244" customWidth="1"/>
    <col min="6" max="6" width="13.5" style="244" customWidth="1"/>
    <col min="7" max="7" width="3.6640625" style="244" customWidth="1"/>
    <col min="8" max="8" width="13.33203125" style="244" customWidth="1"/>
    <col min="9" max="9" width="14.1640625" style="244" bestFit="1" customWidth="1"/>
    <col min="10" max="256" width="9.33203125" style="244"/>
    <col min="257" max="257" width="5" style="244" customWidth="1"/>
    <col min="258" max="258" width="5.83203125" style="244" customWidth="1"/>
    <col min="259" max="259" width="89.5" style="244" customWidth="1"/>
    <col min="260" max="260" width="6.83203125" style="244" customWidth="1"/>
    <col min="261" max="261" width="14.6640625" style="244" customWidth="1"/>
    <col min="262" max="262" width="13.5" style="244" customWidth="1"/>
    <col min="263" max="263" width="3.6640625" style="244" customWidth="1"/>
    <col min="264" max="264" width="13.33203125" style="244" customWidth="1"/>
    <col min="265" max="265" width="14.1640625" style="244" bestFit="1" customWidth="1"/>
    <col min="266" max="512" width="9.33203125" style="244"/>
    <col min="513" max="513" width="5" style="244" customWidth="1"/>
    <col min="514" max="514" width="5.83203125" style="244" customWidth="1"/>
    <col min="515" max="515" width="89.5" style="244" customWidth="1"/>
    <col min="516" max="516" width="6.83203125" style="244" customWidth="1"/>
    <col min="517" max="517" width="14.6640625" style="244" customWidth="1"/>
    <col min="518" max="518" width="13.5" style="244" customWidth="1"/>
    <col min="519" max="519" width="3.6640625" style="244" customWidth="1"/>
    <col min="520" max="520" width="13.33203125" style="244" customWidth="1"/>
    <col min="521" max="521" width="14.1640625" style="244" bestFit="1" customWidth="1"/>
    <col min="522" max="768" width="9.33203125" style="244"/>
    <col min="769" max="769" width="5" style="244" customWidth="1"/>
    <col min="770" max="770" width="5.83203125" style="244" customWidth="1"/>
    <col min="771" max="771" width="89.5" style="244" customWidth="1"/>
    <col min="772" max="772" width="6.83203125" style="244" customWidth="1"/>
    <col min="773" max="773" width="14.6640625" style="244" customWidth="1"/>
    <col min="774" max="774" width="13.5" style="244" customWidth="1"/>
    <col min="775" max="775" width="3.6640625" style="244" customWidth="1"/>
    <col min="776" max="776" width="13.33203125" style="244" customWidth="1"/>
    <col min="777" max="777" width="14.1640625" style="244" bestFit="1" customWidth="1"/>
    <col min="778" max="1024" width="9.33203125" style="244"/>
    <col min="1025" max="1025" width="5" style="244" customWidth="1"/>
    <col min="1026" max="1026" width="5.83203125" style="244" customWidth="1"/>
    <col min="1027" max="1027" width="89.5" style="244" customWidth="1"/>
    <col min="1028" max="1028" width="6.83203125" style="244" customWidth="1"/>
    <col min="1029" max="1029" width="14.6640625" style="244" customWidth="1"/>
    <col min="1030" max="1030" width="13.5" style="244" customWidth="1"/>
    <col min="1031" max="1031" width="3.6640625" style="244" customWidth="1"/>
    <col min="1032" max="1032" width="13.33203125" style="244" customWidth="1"/>
    <col min="1033" max="1033" width="14.1640625" style="244" bestFit="1" customWidth="1"/>
    <col min="1034" max="1280" width="9.33203125" style="244"/>
    <col min="1281" max="1281" width="5" style="244" customWidth="1"/>
    <col min="1282" max="1282" width="5.83203125" style="244" customWidth="1"/>
    <col min="1283" max="1283" width="89.5" style="244" customWidth="1"/>
    <col min="1284" max="1284" width="6.83203125" style="244" customWidth="1"/>
    <col min="1285" max="1285" width="14.6640625" style="244" customWidth="1"/>
    <col min="1286" max="1286" width="13.5" style="244" customWidth="1"/>
    <col min="1287" max="1287" width="3.6640625" style="244" customWidth="1"/>
    <col min="1288" max="1288" width="13.33203125" style="244" customWidth="1"/>
    <col min="1289" max="1289" width="14.1640625" style="244" bestFit="1" customWidth="1"/>
    <col min="1290" max="1536" width="9.33203125" style="244"/>
    <col min="1537" max="1537" width="5" style="244" customWidth="1"/>
    <col min="1538" max="1538" width="5.83203125" style="244" customWidth="1"/>
    <col min="1539" max="1539" width="89.5" style="244" customWidth="1"/>
    <col min="1540" max="1540" width="6.83203125" style="244" customWidth="1"/>
    <col min="1541" max="1541" width="14.6640625" style="244" customWidth="1"/>
    <col min="1542" max="1542" width="13.5" style="244" customWidth="1"/>
    <col min="1543" max="1543" width="3.6640625" style="244" customWidth="1"/>
    <col min="1544" max="1544" width="13.33203125" style="244" customWidth="1"/>
    <col min="1545" max="1545" width="14.1640625" style="244" bestFit="1" customWidth="1"/>
    <col min="1546" max="1792" width="9.33203125" style="244"/>
    <col min="1793" max="1793" width="5" style="244" customWidth="1"/>
    <col min="1794" max="1794" width="5.83203125" style="244" customWidth="1"/>
    <col min="1795" max="1795" width="89.5" style="244" customWidth="1"/>
    <col min="1796" max="1796" width="6.83203125" style="244" customWidth="1"/>
    <col min="1797" max="1797" width="14.6640625" style="244" customWidth="1"/>
    <col min="1798" max="1798" width="13.5" style="244" customWidth="1"/>
    <col min="1799" max="1799" width="3.6640625" style="244" customWidth="1"/>
    <col min="1800" max="1800" width="13.33203125" style="244" customWidth="1"/>
    <col min="1801" max="1801" width="14.1640625" style="244" bestFit="1" customWidth="1"/>
    <col min="1802" max="2048" width="9.33203125" style="244"/>
    <col min="2049" max="2049" width="5" style="244" customWidth="1"/>
    <col min="2050" max="2050" width="5.83203125" style="244" customWidth="1"/>
    <col min="2051" max="2051" width="89.5" style="244" customWidth="1"/>
    <col min="2052" max="2052" width="6.83203125" style="244" customWidth="1"/>
    <col min="2053" max="2053" width="14.6640625" style="244" customWidth="1"/>
    <col min="2054" max="2054" width="13.5" style="244" customWidth="1"/>
    <col min="2055" max="2055" width="3.6640625" style="244" customWidth="1"/>
    <col min="2056" max="2056" width="13.33203125" style="244" customWidth="1"/>
    <col min="2057" max="2057" width="14.1640625" style="244" bestFit="1" customWidth="1"/>
    <col min="2058" max="2304" width="9.33203125" style="244"/>
    <col min="2305" max="2305" width="5" style="244" customWidth="1"/>
    <col min="2306" max="2306" width="5.83203125" style="244" customWidth="1"/>
    <col min="2307" max="2307" width="89.5" style="244" customWidth="1"/>
    <col min="2308" max="2308" width="6.83203125" style="244" customWidth="1"/>
    <col min="2309" max="2309" width="14.6640625" style="244" customWidth="1"/>
    <col min="2310" max="2310" width="13.5" style="244" customWidth="1"/>
    <col min="2311" max="2311" width="3.6640625" style="244" customWidth="1"/>
    <col min="2312" max="2312" width="13.33203125" style="244" customWidth="1"/>
    <col min="2313" max="2313" width="14.1640625" style="244" bestFit="1" customWidth="1"/>
    <col min="2314" max="2560" width="9.33203125" style="244"/>
    <col min="2561" max="2561" width="5" style="244" customWidth="1"/>
    <col min="2562" max="2562" width="5.83203125" style="244" customWidth="1"/>
    <col min="2563" max="2563" width="89.5" style="244" customWidth="1"/>
    <col min="2564" max="2564" width="6.83203125" style="244" customWidth="1"/>
    <col min="2565" max="2565" width="14.6640625" style="244" customWidth="1"/>
    <col min="2566" max="2566" width="13.5" style="244" customWidth="1"/>
    <col min="2567" max="2567" width="3.6640625" style="244" customWidth="1"/>
    <col min="2568" max="2568" width="13.33203125" style="244" customWidth="1"/>
    <col min="2569" max="2569" width="14.1640625" style="244" bestFit="1" customWidth="1"/>
    <col min="2570" max="2816" width="9.33203125" style="244"/>
    <col min="2817" max="2817" width="5" style="244" customWidth="1"/>
    <col min="2818" max="2818" width="5.83203125" style="244" customWidth="1"/>
    <col min="2819" max="2819" width="89.5" style="244" customWidth="1"/>
    <col min="2820" max="2820" width="6.83203125" style="244" customWidth="1"/>
    <col min="2821" max="2821" width="14.6640625" style="244" customWidth="1"/>
    <col min="2822" max="2822" width="13.5" style="244" customWidth="1"/>
    <col min="2823" max="2823" width="3.6640625" style="244" customWidth="1"/>
    <col min="2824" max="2824" width="13.33203125" style="244" customWidth="1"/>
    <col min="2825" max="2825" width="14.1640625" style="244" bestFit="1" customWidth="1"/>
    <col min="2826" max="3072" width="9.33203125" style="244"/>
    <col min="3073" max="3073" width="5" style="244" customWidth="1"/>
    <col min="3074" max="3074" width="5.83203125" style="244" customWidth="1"/>
    <col min="3075" max="3075" width="89.5" style="244" customWidth="1"/>
    <col min="3076" max="3076" width="6.83203125" style="244" customWidth="1"/>
    <col min="3077" max="3077" width="14.6640625" style="244" customWidth="1"/>
    <col min="3078" max="3078" width="13.5" style="244" customWidth="1"/>
    <col min="3079" max="3079" width="3.6640625" style="244" customWidth="1"/>
    <col min="3080" max="3080" width="13.33203125" style="244" customWidth="1"/>
    <col min="3081" max="3081" width="14.1640625" style="244" bestFit="1" customWidth="1"/>
    <col min="3082" max="3328" width="9.33203125" style="244"/>
    <col min="3329" max="3329" width="5" style="244" customWidth="1"/>
    <col min="3330" max="3330" width="5.83203125" style="244" customWidth="1"/>
    <col min="3331" max="3331" width="89.5" style="244" customWidth="1"/>
    <col min="3332" max="3332" width="6.83203125" style="244" customWidth="1"/>
    <col min="3333" max="3333" width="14.6640625" style="244" customWidth="1"/>
    <col min="3334" max="3334" width="13.5" style="244" customWidth="1"/>
    <col min="3335" max="3335" width="3.6640625" style="244" customWidth="1"/>
    <col min="3336" max="3336" width="13.33203125" style="244" customWidth="1"/>
    <col min="3337" max="3337" width="14.1640625" style="244" bestFit="1" customWidth="1"/>
    <col min="3338" max="3584" width="9.33203125" style="244"/>
    <col min="3585" max="3585" width="5" style="244" customWidth="1"/>
    <col min="3586" max="3586" width="5.83203125" style="244" customWidth="1"/>
    <col min="3587" max="3587" width="89.5" style="244" customWidth="1"/>
    <col min="3588" max="3588" width="6.83203125" style="244" customWidth="1"/>
    <col min="3589" max="3589" width="14.6640625" style="244" customWidth="1"/>
    <col min="3590" max="3590" width="13.5" style="244" customWidth="1"/>
    <col min="3591" max="3591" width="3.6640625" style="244" customWidth="1"/>
    <col min="3592" max="3592" width="13.33203125" style="244" customWidth="1"/>
    <col min="3593" max="3593" width="14.1640625" style="244" bestFit="1" customWidth="1"/>
    <col min="3594" max="3840" width="9.33203125" style="244"/>
    <col min="3841" max="3841" width="5" style="244" customWidth="1"/>
    <col min="3842" max="3842" width="5.83203125" style="244" customWidth="1"/>
    <col min="3843" max="3843" width="89.5" style="244" customWidth="1"/>
    <col min="3844" max="3844" width="6.83203125" style="244" customWidth="1"/>
    <col min="3845" max="3845" width="14.6640625" style="244" customWidth="1"/>
    <col min="3846" max="3846" width="13.5" style="244" customWidth="1"/>
    <col min="3847" max="3847" width="3.6640625" style="244" customWidth="1"/>
    <col min="3848" max="3848" width="13.33203125" style="244" customWidth="1"/>
    <col min="3849" max="3849" width="14.1640625" style="244" bestFit="1" customWidth="1"/>
    <col min="3850" max="4096" width="9.33203125" style="244"/>
    <col min="4097" max="4097" width="5" style="244" customWidth="1"/>
    <col min="4098" max="4098" width="5.83203125" style="244" customWidth="1"/>
    <col min="4099" max="4099" width="89.5" style="244" customWidth="1"/>
    <col min="4100" max="4100" width="6.83203125" style="244" customWidth="1"/>
    <col min="4101" max="4101" width="14.6640625" style="244" customWidth="1"/>
    <col min="4102" max="4102" width="13.5" style="244" customWidth="1"/>
    <col min="4103" max="4103" width="3.6640625" style="244" customWidth="1"/>
    <col min="4104" max="4104" width="13.33203125" style="244" customWidth="1"/>
    <col min="4105" max="4105" width="14.1640625" style="244" bestFit="1" customWidth="1"/>
    <col min="4106" max="4352" width="9.33203125" style="244"/>
    <col min="4353" max="4353" width="5" style="244" customWidth="1"/>
    <col min="4354" max="4354" width="5.83203125" style="244" customWidth="1"/>
    <col min="4355" max="4355" width="89.5" style="244" customWidth="1"/>
    <col min="4356" max="4356" width="6.83203125" style="244" customWidth="1"/>
    <col min="4357" max="4357" width="14.6640625" style="244" customWidth="1"/>
    <col min="4358" max="4358" width="13.5" style="244" customWidth="1"/>
    <col min="4359" max="4359" width="3.6640625" style="244" customWidth="1"/>
    <col min="4360" max="4360" width="13.33203125" style="244" customWidth="1"/>
    <col min="4361" max="4361" width="14.1640625" style="244" bestFit="1" customWidth="1"/>
    <col min="4362" max="4608" width="9.33203125" style="244"/>
    <col min="4609" max="4609" width="5" style="244" customWidth="1"/>
    <col min="4610" max="4610" width="5.83203125" style="244" customWidth="1"/>
    <col min="4611" max="4611" width="89.5" style="244" customWidth="1"/>
    <col min="4612" max="4612" width="6.83203125" style="244" customWidth="1"/>
    <col min="4613" max="4613" width="14.6640625" style="244" customWidth="1"/>
    <col min="4614" max="4614" width="13.5" style="244" customWidth="1"/>
    <col min="4615" max="4615" width="3.6640625" style="244" customWidth="1"/>
    <col min="4616" max="4616" width="13.33203125" style="244" customWidth="1"/>
    <col min="4617" max="4617" width="14.1640625" style="244" bestFit="1" customWidth="1"/>
    <col min="4618" max="4864" width="9.33203125" style="244"/>
    <col min="4865" max="4865" width="5" style="244" customWidth="1"/>
    <col min="4866" max="4866" width="5.83203125" style="244" customWidth="1"/>
    <col min="4867" max="4867" width="89.5" style="244" customWidth="1"/>
    <col min="4868" max="4868" width="6.83203125" style="244" customWidth="1"/>
    <col min="4869" max="4869" width="14.6640625" style="244" customWidth="1"/>
    <col min="4870" max="4870" width="13.5" style="244" customWidth="1"/>
    <col min="4871" max="4871" width="3.6640625" style="244" customWidth="1"/>
    <col min="4872" max="4872" width="13.33203125" style="244" customWidth="1"/>
    <col min="4873" max="4873" width="14.1640625" style="244" bestFit="1" customWidth="1"/>
    <col min="4874" max="5120" width="9.33203125" style="244"/>
    <col min="5121" max="5121" width="5" style="244" customWidth="1"/>
    <col min="5122" max="5122" width="5.83203125" style="244" customWidth="1"/>
    <col min="5123" max="5123" width="89.5" style="244" customWidth="1"/>
    <col min="5124" max="5124" width="6.83203125" style="244" customWidth="1"/>
    <col min="5125" max="5125" width="14.6640625" style="244" customWidth="1"/>
    <col min="5126" max="5126" width="13.5" style="244" customWidth="1"/>
    <col min="5127" max="5127" width="3.6640625" style="244" customWidth="1"/>
    <col min="5128" max="5128" width="13.33203125" style="244" customWidth="1"/>
    <col min="5129" max="5129" width="14.1640625" style="244" bestFit="1" customWidth="1"/>
    <col min="5130" max="5376" width="9.33203125" style="244"/>
    <col min="5377" max="5377" width="5" style="244" customWidth="1"/>
    <col min="5378" max="5378" width="5.83203125" style="244" customWidth="1"/>
    <col min="5379" max="5379" width="89.5" style="244" customWidth="1"/>
    <col min="5380" max="5380" width="6.83203125" style="244" customWidth="1"/>
    <col min="5381" max="5381" width="14.6640625" style="244" customWidth="1"/>
    <col min="5382" max="5382" width="13.5" style="244" customWidth="1"/>
    <col min="5383" max="5383" width="3.6640625" style="244" customWidth="1"/>
    <col min="5384" max="5384" width="13.33203125" style="244" customWidth="1"/>
    <col min="5385" max="5385" width="14.1640625" style="244" bestFit="1" customWidth="1"/>
    <col min="5386" max="5632" width="9.33203125" style="244"/>
    <col min="5633" max="5633" width="5" style="244" customWidth="1"/>
    <col min="5634" max="5634" width="5.83203125" style="244" customWidth="1"/>
    <col min="5635" max="5635" width="89.5" style="244" customWidth="1"/>
    <col min="5636" max="5636" width="6.83203125" style="244" customWidth="1"/>
    <col min="5637" max="5637" width="14.6640625" style="244" customWidth="1"/>
    <col min="5638" max="5638" width="13.5" style="244" customWidth="1"/>
    <col min="5639" max="5639" width="3.6640625" style="244" customWidth="1"/>
    <col min="5640" max="5640" width="13.33203125" style="244" customWidth="1"/>
    <col min="5641" max="5641" width="14.1640625" style="244" bestFit="1" customWidth="1"/>
    <col min="5642" max="5888" width="9.33203125" style="244"/>
    <col min="5889" max="5889" width="5" style="244" customWidth="1"/>
    <col min="5890" max="5890" width="5.83203125" style="244" customWidth="1"/>
    <col min="5891" max="5891" width="89.5" style="244" customWidth="1"/>
    <col min="5892" max="5892" width="6.83203125" style="244" customWidth="1"/>
    <col min="5893" max="5893" width="14.6640625" style="244" customWidth="1"/>
    <col min="5894" max="5894" width="13.5" style="244" customWidth="1"/>
    <col min="5895" max="5895" width="3.6640625" style="244" customWidth="1"/>
    <col min="5896" max="5896" width="13.33203125" style="244" customWidth="1"/>
    <col min="5897" max="5897" width="14.1640625" style="244" bestFit="1" customWidth="1"/>
    <col min="5898" max="6144" width="9.33203125" style="244"/>
    <col min="6145" max="6145" width="5" style="244" customWidth="1"/>
    <col min="6146" max="6146" width="5.83203125" style="244" customWidth="1"/>
    <col min="6147" max="6147" width="89.5" style="244" customWidth="1"/>
    <col min="6148" max="6148" width="6.83203125" style="244" customWidth="1"/>
    <col min="6149" max="6149" width="14.6640625" style="244" customWidth="1"/>
    <col min="6150" max="6150" width="13.5" style="244" customWidth="1"/>
    <col min="6151" max="6151" width="3.6640625" style="244" customWidth="1"/>
    <col min="6152" max="6152" width="13.33203125" style="244" customWidth="1"/>
    <col min="6153" max="6153" width="14.1640625" style="244" bestFit="1" customWidth="1"/>
    <col min="6154" max="6400" width="9.33203125" style="244"/>
    <col min="6401" max="6401" width="5" style="244" customWidth="1"/>
    <col min="6402" max="6402" width="5.83203125" style="244" customWidth="1"/>
    <col min="6403" max="6403" width="89.5" style="244" customWidth="1"/>
    <col min="6404" max="6404" width="6.83203125" style="244" customWidth="1"/>
    <col min="6405" max="6405" width="14.6640625" style="244" customWidth="1"/>
    <col min="6406" max="6406" width="13.5" style="244" customWidth="1"/>
    <col min="6407" max="6407" width="3.6640625" style="244" customWidth="1"/>
    <col min="6408" max="6408" width="13.33203125" style="244" customWidth="1"/>
    <col min="6409" max="6409" width="14.1640625" style="244" bestFit="1" customWidth="1"/>
    <col min="6410" max="6656" width="9.33203125" style="244"/>
    <col min="6657" max="6657" width="5" style="244" customWidth="1"/>
    <col min="6658" max="6658" width="5.83203125" style="244" customWidth="1"/>
    <col min="6659" max="6659" width="89.5" style="244" customWidth="1"/>
    <col min="6660" max="6660" width="6.83203125" style="244" customWidth="1"/>
    <col min="6661" max="6661" width="14.6640625" style="244" customWidth="1"/>
    <col min="6662" max="6662" width="13.5" style="244" customWidth="1"/>
    <col min="6663" max="6663" width="3.6640625" style="244" customWidth="1"/>
    <col min="6664" max="6664" width="13.33203125" style="244" customWidth="1"/>
    <col min="6665" max="6665" width="14.1640625" style="244" bestFit="1" customWidth="1"/>
    <col min="6666" max="6912" width="9.33203125" style="244"/>
    <col min="6913" max="6913" width="5" style="244" customWidth="1"/>
    <col min="6914" max="6914" width="5.83203125" style="244" customWidth="1"/>
    <col min="6915" max="6915" width="89.5" style="244" customWidth="1"/>
    <col min="6916" max="6916" width="6.83203125" style="244" customWidth="1"/>
    <col min="6917" max="6917" width="14.6640625" style="244" customWidth="1"/>
    <col min="6918" max="6918" width="13.5" style="244" customWidth="1"/>
    <col min="6919" max="6919" width="3.6640625" style="244" customWidth="1"/>
    <col min="6920" max="6920" width="13.33203125" style="244" customWidth="1"/>
    <col min="6921" max="6921" width="14.1640625" style="244" bestFit="1" customWidth="1"/>
    <col min="6922" max="7168" width="9.33203125" style="244"/>
    <col min="7169" max="7169" width="5" style="244" customWidth="1"/>
    <col min="7170" max="7170" width="5.83203125" style="244" customWidth="1"/>
    <col min="7171" max="7171" width="89.5" style="244" customWidth="1"/>
    <col min="7172" max="7172" width="6.83203125" style="244" customWidth="1"/>
    <col min="7173" max="7173" width="14.6640625" style="244" customWidth="1"/>
    <col min="7174" max="7174" width="13.5" style="244" customWidth="1"/>
    <col min="7175" max="7175" width="3.6640625" style="244" customWidth="1"/>
    <col min="7176" max="7176" width="13.33203125" style="244" customWidth="1"/>
    <col min="7177" max="7177" width="14.1640625" style="244" bestFit="1" customWidth="1"/>
    <col min="7178" max="7424" width="9.33203125" style="244"/>
    <col min="7425" max="7425" width="5" style="244" customWidth="1"/>
    <col min="7426" max="7426" width="5.83203125" style="244" customWidth="1"/>
    <col min="7427" max="7427" width="89.5" style="244" customWidth="1"/>
    <col min="7428" max="7428" width="6.83203125" style="244" customWidth="1"/>
    <col min="7429" max="7429" width="14.6640625" style="244" customWidth="1"/>
    <col min="7430" max="7430" width="13.5" style="244" customWidth="1"/>
    <col min="7431" max="7431" width="3.6640625" style="244" customWidth="1"/>
    <col min="7432" max="7432" width="13.33203125" style="244" customWidth="1"/>
    <col min="7433" max="7433" width="14.1640625" style="244" bestFit="1" customWidth="1"/>
    <col min="7434" max="7680" width="9.33203125" style="244"/>
    <col min="7681" max="7681" width="5" style="244" customWidth="1"/>
    <col min="7682" max="7682" width="5.83203125" style="244" customWidth="1"/>
    <col min="7683" max="7683" width="89.5" style="244" customWidth="1"/>
    <col min="7684" max="7684" width="6.83203125" style="244" customWidth="1"/>
    <col min="7685" max="7685" width="14.6640625" style="244" customWidth="1"/>
    <col min="7686" max="7686" width="13.5" style="244" customWidth="1"/>
    <col min="7687" max="7687" width="3.6640625" style="244" customWidth="1"/>
    <col min="7688" max="7688" width="13.33203125" style="244" customWidth="1"/>
    <col min="7689" max="7689" width="14.1640625" style="244" bestFit="1" customWidth="1"/>
    <col min="7690" max="7936" width="9.33203125" style="244"/>
    <col min="7937" max="7937" width="5" style="244" customWidth="1"/>
    <col min="7938" max="7938" width="5.83203125" style="244" customWidth="1"/>
    <col min="7939" max="7939" width="89.5" style="244" customWidth="1"/>
    <col min="7940" max="7940" width="6.83203125" style="244" customWidth="1"/>
    <col min="7941" max="7941" width="14.6640625" style="244" customWidth="1"/>
    <col min="7942" max="7942" width="13.5" style="244" customWidth="1"/>
    <col min="7943" max="7943" width="3.6640625" style="244" customWidth="1"/>
    <col min="7944" max="7944" width="13.33203125" style="244" customWidth="1"/>
    <col min="7945" max="7945" width="14.1640625" style="244" bestFit="1" customWidth="1"/>
    <col min="7946" max="8192" width="9.33203125" style="244"/>
    <col min="8193" max="8193" width="5" style="244" customWidth="1"/>
    <col min="8194" max="8194" width="5.83203125" style="244" customWidth="1"/>
    <col min="8195" max="8195" width="89.5" style="244" customWidth="1"/>
    <col min="8196" max="8196" width="6.83203125" style="244" customWidth="1"/>
    <col min="8197" max="8197" width="14.6640625" style="244" customWidth="1"/>
    <col min="8198" max="8198" width="13.5" style="244" customWidth="1"/>
    <col min="8199" max="8199" width="3.6640625" style="244" customWidth="1"/>
    <col min="8200" max="8200" width="13.33203125" style="244" customWidth="1"/>
    <col min="8201" max="8201" width="14.1640625" style="244" bestFit="1" customWidth="1"/>
    <col min="8202" max="8448" width="9.33203125" style="244"/>
    <col min="8449" max="8449" width="5" style="244" customWidth="1"/>
    <col min="8450" max="8450" width="5.83203125" style="244" customWidth="1"/>
    <col min="8451" max="8451" width="89.5" style="244" customWidth="1"/>
    <col min="8452" max="8452" width="6.83203125" style="244" customWidth="1"/>
    <col min="8453" max="8453" width="14.6640625" style="244" customWidth="1"/>
    <col min="8454" max="8454" width="13.5" style="244" customWidth="1"/>
    <col min="8455" max="8455" width="3.6640625" style="244" customWidth="1"/>
    <col min="8456" max="8456" width="13.33203125" style="244" customWidth="1"/>
    <col min="8457" max="8457" width="14.1640625" style="244" bestFit="1" customWidth="1"/>
    <col min="8458" max="8704" width="9.33203125" style="244"/>
    <col min="8705" max="8705" width="5" style="244" customWidth="1"/>
    <col min="8706" max="8706" width="5.83203125" style="244" customWidth="1"/>
    <col min="8707" max="8707" width="89.5" style="244" customWidth="1"/>
    <col min="8708" max="8708" width="6.83203125" style="244" customWidth="1"/>
    <col min="8709" max="8709" width="14.6640625" style="244" customWidth="1"/>
    <col min="8710" max="8710" width="13.5" style="244" customWidth="1"/>
    <col min="8711" max="8711" width="3.6640625" style="244" customWidth="1"/>
    <col min="8712" max="8712" width="13.33203125" style="244" customWidth="1"/>
    <col min="8713" max="8713" width="14.1640625" style="244" bestFit="1" customWidth="1"/>
    <col min="8714" max="8960" width="9.33203125" style="244"/>
    <col min="8961" max="8961" width="5" style="244" customWidth="1"/>
    <col min="8962" max="8962" width="5.83203125" style="244" customWidth="1"/>
    <col min="8963" max="8963" width="89.5" style="244" customWidth="1"/>
    <col min="8964" max="8964" width="6.83203125" style="244" customWidth="1"/>
    <col min="8965" max="8965" width="14.6640625" style="244" customWidth="1"/>
    <col min="8966" max="8966" width="13.5" style="244" customWidth="1"/>
    <col min="8967" max="8967" width="3.6640625" style="244" customWidth="1"/>
    <col min="8968" max="8968" width="13.33203125" style="244" customWidth="1"/>
    <col min="8969" max="8969" width="14.1640625" style="244" bestFit="1" customWidth="1"/>
    <col min="8970" max="9216" width="9.33203125" style="244"/>
    <col min="9217" max="9217" width="5" style="244" customWidth="1"/>
    <col min="9218" max="9218" width="5.83203125" style="244" customWidth="1"/>
    <col min="9219" max="9219" width="89.5" style="244" customWidth="1"/>
    <col min="9220" max="9220" width="6.83203125" style="244" customWidth="1"/>
    <col min="9221" max="9221" width="14.6640625" style="244" customWidth="1"/>
    <col min="9222" max="9222" width="13.5" style="244" customWidth="1"/>
    <col min="9223" max="9223" width="3.6640625" style="244" customWidth="1"/>
    <col min="9224" max="9224" width="13.33203125" style="244" customWidth="1"/>
    <col min="9225" max="9225" width="14.1640625" style="244" bestFit="1" customWidth="1"/>
    <col min="9226" max="9472" width="9.33203125" style="244"/>
    <col min="9473" max="9473" width="5" style="244" customWidth="1"/>
    <col min="9474" max="9474" width="5.83203125" style="244" customWidth="1"/>
    <col min="9475" max="9475" width="89.5" style="244" customWidth="1"/>
    <col min="9476" max="9476" width="6.83203125" style="244" customWidth="1"/>
    <col min="9477" max="9477" width="14.6640625" style="244" customWidth="1"/>
    <col min="9478" max="9478" width="13.5" style="244" customWidth="1"/>
    <col min="9479" max="9479" width="3.6640625" style="244" customWidth="1"/>
    <col min="9480" max="9480" width="13.33203125" style="244" customWidth="1"/>
    <col min="9481" max="9481" width="14.1640625" style="244" bestFit="1" customWidth="1"/>
    <col min="9482" max="9728" width="9.33203125" style="244"/>
    <col min="9729" max="9729" width="5" style="244" customWidth="1"/>
    <col min="9730" max="9730" width="5.83203125" style="244" customWidth="1"/>
    <col min="9731" max="9731" width="89.5" style="244" customWidth="1"/>
    <col min="9732" max="9732" width="6.83203125" style="244" customWidth="1"/>
    <col min="9733" max="9733" width="14.6640625" style="244" customWidth="1"/>
    <col min="9734" max="9734" width="13.5" style="244" customWidth="1"/>
    <col min="9735" max="9735" width="3.6640625" style="244" customWidth="1"/>
    <col min="9736" max="9736" width="13.33203125" style="244" customWidth="1"/>
    <col min="9737" max="9737" width="14.1640625" style="244" bestFit="1" customWidth="1"/>
    <col min="9738" max="9984" width="9.33203125" style="244"/>
    <col min="9985" max="9985" width="5" style="244" customWidth="1"/>
    <col min="9986" max="9986" width="5.83203125" style="244" customWidth="1"/>
    <col min="9987" max="9987" width="89.5" style="244" customWidth="1"/>
    <col min="9988" max="9988" width="6.83203125" style="244" customWidth="1"/>
    <col min="9989" max="9989" width="14.6640625" style="244" customWidth="1"/>
    <col min="9990" max="9990" width="13.5" style="244" customWidth="1"/>
    <col min="9991" max="9991" width="3.6640625" style="244" customWidth="1"/>
    <col min="9992" max="9992" width="13.33203125" style="244" customWidth="1"/>
    <col min="9993" max="9993" width="14.1640625" style="244" bestFit="1" customWidth="1"/>
    <col min="9994" max="10240" width="9.33203125" style="244"/>
    <col min="10241" max="10241" width="5" style="244" customWidth="1"/>
    <col min="10242" max="10242" width="5.83203125" style="244" customWidth="1"/>
    <col min="10243" max="10243" width="89.5" style="244" customWidth="1"/>
    <col min="10244" max="10244" width="6.83203125" style="244" customWidth="1"/>
    <col min="10245" max="10245" width="14.6640625" style="244" customWidth="1"/>
    <col min="10246" max="10246" width="13.5" style="244" customWidth="1"/>
    <col min="10247" max="10247" width="3.6640625" style="244" customWidth="1"/>
    <col min="10248" max="10248" width="13.33203125" style="244" customWidth="1"/>
    <col min="10249" max="10249" width="14.1640625" style="244" bestFit="1" customWidth="1"/>
    <col min="10250" max="10496" width="9.33203125" style="244"/>
    <col min="10497" max="10497" width="5" style="244" customWidth="1"/>
    <col min="10498" max="10498" width="5.83203125" style="244" customWidth="1"/>
    <col min="10499" max="10499" width="89.5" style="244" customWidth="1"/>
    <col min="10500" max="10500" width="6.83203125" style="244" customWidth="1"/>
    <col min="10501" max="10501" width="14.6640625" style="244" customWidth="1"/>
    <col min="10502" max="10502" width="13.5" style="244" customWidth="1"/>
    <col min="10503" max="10503" width="3.6640625" style="244" customWidth="1"/>
    <col min="10504" max="10504" width="13.33203125" style="244" customWidth="1"/>
    <col min="10505" max="10505" width="14.1640625" style="244" bestFit="1" customWidth="1"/>
    <col min="10506" max="10752" width="9.33203125" style="244"/>
    <col min="10753" max="10753" width="5" style="244" customWidth="1"/>
    <col min="10754" max="10754" width="5.83203125" style="244" customWidth="1"/>
    <col min="10755" max="10755" width="89.5" style="244" customWidth="1"/>
    <col min="10756" max="10756" width="6.83203125" style="244" customWidth="1"/>
    <col min="10757" max="10757" width="14.6640625" style="244" customWidth="1"/>
    <col min="10758" max="10758" width="13.5" style="244" customWidth="1"/>
    <col min="10759" max="10759" width="3.6640625" style="244" customWidth="1"/>
    <col min="10760" max="10760" width="13.33203125" style="244" customWidth="1"/>
    <col min="10761" max="10761" width="14.1640625" style="244" bestFit="1" customWidth="1"/>
    <col min="10762" max="11008" width="9.33203125" style="244"/>
    <col min="11009" max="11009" width="5" style="244" customWidth="1"/>
    <col min="11010" max="11010" width="5.83203125" style="244" customWidth="1"/>
    <col min="11011" max="11011" width="89.5" style="244" customWidth="1"/>
    <col min="11012" max="11012" width="6.83203125" style="244" customWidth="1"/>
    <col min="11013" max="11013" width="14.6640625" style="244" customWidth="1"/>
    <col min="11014" max="11014" width="13.5" style="244" customWidth="1"/>
    <col min="11015" max="11015" width="3.6640625" style="244" customWidth="1"/>
    <col min="11016" max="11016" width="13.33203125" style="244" customWidth="1"/>
    <col min="11017" max="11017" width="14.1640625" style="244" bestFit="1" customWidth="1"/>
    <col min="11018" max="11264" width="9.33203125" style="244"/>
    <col min="11265" max="11265" width="5" style="244" customWidth="1"/>
    <col min="11266" max="11266" width="5.83203125" style="244" customWidth="1"/>
    <col min="11267" max="11267" width="89.5" style="244" customWidth="1"/>
    <col min="11268" max="11268" width="6.83203125" style="244" customWidth="1"/>
    <col min="11269" max="11269" width="14.6640625" style="244" customWidth="1"/>
    <col min="11270" max="11270" width="13.5" style="244" customWidth="1"/>
    <col min="11271" max="11271" width="3.6640625" style="244" customWidth="1"/>
    <col min="11272" max="11272" width="13.33203125" style="244" customWidth="1"/>
    <col min="11273" max="11273" width="14.1640625" style="244" bestFit="1" customWidth="1"/>
    <col min="11274" max="11520" width="9.33203125" style="244"/>
    <col min="11521" max="11521" width="5" style="244" customWidth="1"/>
    <col min="11522" max="11522" width="5.83203125" style="244" customWidth="1"/>
    <col min="11523" max="11523" width="89.5" style="244" customWidth="1"/>
    <col min="11524" max="11524" width="6.83203125" style="244" customWidth="1"/>
    <col min="11525" max="11525" width="14.6640625" style="244" customWidth="1"/>
    <col min="11526" max="11526" width="13.5" style="244" customWidth="1"/>
    <col min="11527" max="11527" width="3.6640625" style="244" customWidth="1"/>
    <col min="11528" max="11528" width="13.33203125" style="244" customWidth="1"/>
    <col min="11529" max="11529" width="14.1640625" style="244" bestFit="1" customWidth="1"/>
    <col min="11530" max="11776" width="9.33203125" style="244"/>
    <col min="11777" max="11777" width="5" style="244" customWidth="1"/>
    <col min="11778" max="11778" width="5.83203125" style="244" customWidth="1"/>
    <col min="11779" max="11779" width="89.5" style="244" customWidth="1"/>
    <col min="11780" max="11780" width="6.83203125" style="244" customWidth="1"/>
    <col min="11781" max="11781" width="14.6640625" style="244" customWidth="1"/>
    <col min="11782" max="11782" width="13.5" style="244" customWidth="1"/>
    <col min="11783" max="11783" width="3.6640625" style="244" customWidth="1"/>
    <col min="11784" max="11784" width="13.33203125" style="244" customWidth="1"/>
    <col min="11785" max="11785" width="14.1640625" style="244" bestFit="1" customWidth="1"/>
    <col min="11786" max="12032" width="9.33203125" style="244"/>
    <col min="12033" max="12033" width="5" style="244" customWidth="1"/>
    <col min="12034" max="12034" width="5.83203125" style="244" customWidth="1"/>
    <col min="12035" max="12035" width="89.5" style="244" customWidth="1"/>
    <col min="12036" max="12036" width="6.83203125" style="244" customWidth="1"/>
    <col min="12037" max="12037" width="14.6640625" style="244" customWidth="1"/>
    <col min="12038" max="12038" width="13.5" style="244" customWidth="1"/>
    <col min="12039" max="12039" width="3.6640625" style="244" customWidth="1"/>
    <col min="12040" max="12040" width="13.33203125" style="244" customWidth="1"/>
    <col min="12041" max="12041" width="14.1640625" style="244" bestFit="1" customWidth="1"/>
    <col min="12042" max="12288" width="9.33203125" style="244"/>
    <col min="12289" max="12289" width="5" style="244" customWidth="1"/>
    <col min="12290" max="12290" width="5.83203125" style="244" customWidth="1"/>
    <col min="12291" max="12291" width="89.5" style="244" customWidth="1"/>
    <col min="12292" max="12292" width="6.83203125" style="244" customWidth="1"/>
    <col min="12293" max="12293" width="14.6640625" style="244" customWidth="1"/>
    <col min="12294" max="12294" width="13.5" style="244" customWidth="1"/>
    <col min="12295" max="12295" width="3.6640625" style="244" customWidth="1"/>
    <col min="12296" max="12296" width="13.33203125" style="244" customWidth="1"/>
    <col min="12297" max="12297" width="14.1640625" style="244" bestFit="1" customWidth="1"/>
    <col min="12298" max="12544" width="9.33203125" style="244"/>
    <col min="12545" max="12545" width="5" style="244" customWidth="1"/>
    <col min="12546" max="12546" width="5.83203125" style="244" customWidth="1"/>
    <col min="12547" max="12547" width="89.5" style="244" customWidth="1"/>
    <col min="12548" max="12548" width="6.83203125" style="244" customWidth="1"/>
    <col min="12549" max="12549" width="14.6640625" style="244" customWidth="1"/>
    <col min="12550" max="12550" width="13.5" style="244" customWidth="1"/>
    <col min="12551" max="12551" width="3.6640625" style="244" customWidth="1"/>
    <col min="12552" max="12552" width="13.33203125" style="244" customWidth="1"/>
    <col min="12553" max="12553" width="14.1640625" style="244" bestFit="1" customWidth="1"/>
    <col min="12554" max="12800" width="9.33203125" style="244"/>
    <col min="12801" max="12801" width="5" style="244" customWidth="1"/>
    <col min="12802" max="12802" width="5.83203125" style="244" customWidth="1"/>
    <col min="12803" max="12803" width="89.5" style="244" customWidth="1"/>
    <col min="12804" max="12804" width="6.83203125" style="244" customWidth="1"/>
    <col min="12805" max="12805" width="14.6640625" style="244" customWidth="1"/>
    <col min="12806" max="12806" width="13.5" style="244" customWidth="1"/>
    <col min="12807" max="12807" width="3.6640625" style="244" customWidth="1"/>
    <col min="12808" max="12808" width="13.33203125" style="244" customWidth="1"/>
    <col min="12809" max="12809" width="14.1640625" style="244" bestFit="1" customWidth="1"/>
    <col min="12810" max="13056" width="9.33203125" style="244"/>
    <col min="13057" max="13057" width="5" style="244" customWidth="1"/>
    <col min="13058" max="13058" width="5.83203125" style="244" customWidth="1"/>
    <col min="13059" max="13059" width="89.5" style="244" customWidth="1"/>
    <col min="13060" max="13060" width="6.83203125" style="244" customWidth="1"/>
    <col min="13061" max="13061" width="14.6640625" style="244" customWidth="1"/>
    <col min="13062" max="13062" width="13.5" style="244" customWidth="1"/>
    <col min="13063" max="13063" width="3.6640625" style="244" customWidth="1"/>
    <col min="13064" max="13064" width="13.33203125" style="244" customWidth="1"/>
    <col min="13065" max="13065" width="14.1640625" style="244" bestFit="1" customWidth="1"/>
    <col min="13066" max="13312" width="9.33203125" style="244"/>
    <col min="13313" max="13313" width="5" style="244" customWidth="1"/>
    <col min="13314" max="13314" width="5.83203125" style="244" customWidth="1"/>
    <col min="13315" max="13315" width="89.5" style="244" customWidth="1"/>
    <col min="13316" max="13316" width="6.83203125" style="244" customWidth="1"/>
    <col min="13317" max="13317" width="14.6640625" style="244" customWidth="1"/>
    <col min="13318" max="13318" width="13.5" style="244" customWidth="1"/>
    <col min="13319" max="13319" width="3.6640625" style="244" customWidth="1"/>
    <col min="13320" max="13320" width="13.33203125" style="244" customWidth="1"/>
    <col min="13321" max="13321" width="14.1640625" style="244" bestFit="1" customWidth="1"/>
    <col min="13322" max="13568" width="9.33203125" style="244"/>
    <col min="13569" max="13569" width="5" style="244" customWidth="1"/>
    <col min="13570" max="13570" width="5.83203125" style="244" customWidth="1"/>
    <col min="13571" max="13571" width="89.5" style="244" customWidth="1"/>
    <col min="13572" max="13572" width="6.83203125" style="244" customWidth="1"/>
    <col min="13573" max="13573" width="14.6640625" style="244" customWidth="1"/>
    <col min="13574" max="13574" width="13.5" style="244" customWidth="1"/>
    <col min="13575" max="13575" width="3.6640625" style="244" customWidth="1"/>
    <col min="13576" max="13576" width="13.33203125" style="244" customWidth="1"/>
    <col min="13577" max="13577" width="14.1640625" style="244" bestFit="1" customWidth="1"/>
    <col min="13578" max="13824" width="9.33203125" style="244"/>
    <col min="13825" max="13825" width="5" style="244" customWidth="1"/>
    <col min="13826" max="13826" width="5.83203125" style="244" customWidth="1"/>
    <col min="13827" max="13827" width="89.5" style="244" customWidth="1"/>
    <col min="13828" max="13828" width="6.83203125" style="244" customWidth="1"/>
    <col min="13829" max="13829" width="14.6640625" style="244" customWidth="1"/>
    <col min="13830" max="13830" width="13.5" style="244" customWidth="1"/>
    <col min="13831" max="13831" width="3.6640625" style="244" customWidth="1"/>
    <col min="13832" max="13832" width="13.33203125" style="244" customWidth="1"/>
    <col min="13833" max="13833" width="14.1640625" style="244" bestFit="1" customWidth="1"/>
    <col min="13834" max="14080" width="9.33203125" style="244"/>
    <col min="14081" max="14081" width="5" style="244" customWidth="1"/>
    <col min="14082" max="14082" width="5.83203125" style="244" customWidth="1"/>
    <col min="14083" max="14083" width="89.5" style="244" customWidth="1"/>
    <col min="14084" max="14084" width="6.83203125" style="244" customWidth="1"/>
    <col min="14085" max="14085" width="14.6640625" style="244" customWidth="1"/>
    <col min="14086" max="14086" width="13.5" style="244" customWidth="1"/>
    <col min="14087" max="14087" width="3.6640625" style="244" customWidth="1"/>
    <col min="14088" max="14088" width="13.33203125" style="244" customWidth="1"/>
    <col min="14089" max="14089" width="14.1640625" style="244" bestFit="1" customWidth="1"/>
    <col min="14090" max="14336" width="9.33203125" style="244"/>
    <col min="14337" max="14337" width="5" style="244" customWidth="1"/>
    <col min="14338" max="14338" width="5.83203125" style="244" customWidth="1"/>
    <col min="14339" max="14339" width="89.5" style="244" customWidth="1"/>
    <col min="14340" max="14340" width="6.83203125" style="244" customWidth="1"/>
    <col min="14341" max="14341" width="14.6640625" style="244" customWidth="1"/>
    <col min="14342" max="14342" width="13.5" style="244" customWidth="1"/>
    <col min="14343" max="14343" width="3.6640625" style="244" customWidth="1"/>
    <col min="14344" max="14344" width="13.33203125" style="244" customWidth="1"/>
    <col min="14345" max="14345" width="14.1640625" style="244" bestFit="1" customWidth="1"/>
    <col min="14346" max="14592" width="9.33203125" style="244"/>
    <col min="14593" max="14593" width="5" style="244" customWidth="1"/>
    <col min="14594" max="14594" width="5.83203125" style="244" customWidth="1"/>
    <col min="14595" max="14595" width="89.5" style="244" customWidth="1"/>
    <col min="14596" max="14596" width="6.83203125" style="244" customWidth="1"/>
    <col min="14597" max="14597" width="14.6640625" style="244" customWidth="1"/>
    <col min="14598" max="14598" width="13.5" style="244" customWidth="1"/>
    <col min="14599" max="14599" width="3.6640625" style="244" customWidth="1"/>
    <col min="14600" max="14600" width="13.33203125" style="244" customWidth="1"/>
    <col min="14601" max="14601" width="14.1640625" style="244" bestFit="1" customWidth="1"/>
    <col min="14602" max="14848" width="9.33203125" style="244"/>
    <col min="14849" max="14849" width="5" style="244" customWidth="1"/>
    <col min="14850" max="14850" width="5.83203125" style="244" customWidth="1"/>
    <col min="14851" max="14851" width="89.5" style="244" customWidth="1"/>
    <col min="14852" max="14852" width="6.83203125" style="244" customWidth="1"/>
    <col min="14853" max="14853" width="14.6640625" style="244" customWidth="1"/>
    <col min="14854" max="14854" width="13.5" style="244" customWidth="1"/>
    <col min="14855" max="14855" width="3.6640625" style="244" customWidth="1"/>
    <col min="14856" max="14856" width="13.33203125" style="244" customWidth="1"/>
    <col min="14857" max="14857" width="14.1640625" style="244" bestFit="1" customWidth="1"/>
    <col min="14858" max="15104" width="9.33203125" style="244"/>
    <col min="15105" max="15105" width="5" style="244" customWidth="1"/>
    <col min="15106" max="15106" width="5.83203125" style="244" customWidth="1"/>
    <col min="15107" max="15107" width="89.5" style="244" customWidth="1"/>
    <col min="15108" max="15108" width="6.83203125" style="244" customWidth="1"/>
    <col min="15109" max="15109" width="14.6640625" style="244" customWidth="1"/>
    <col min="15110" max="15110" width="13.5" style="244" customWidth="1"/>
    <col min="15111" max="15111" width="3.6640625" style="244" customWidth="1"/>
    <col min="15112" max="15112" width="13.33203125" style="244" customWidth="1"/>
    <col min="15113" max="15113" width="14.1640625" style="244" bestFit="1" customWidth="1"/>
    <col min="15114" max="15360" width="9.33203125" style="244"/>
    <col min="15361" max="15361" width="5" style="244" customWidth="1"/>
    <col min="15362" max="15362" width="5.83203125" style="244" customWidth="1"/>
    <col min="15363" max="15363" width="89.5" style="244" customWidth="1"/>
    <col min="15364" max="15364" width="6.83203125" style="244" customWidth="1"/>
    <col min="15365" max="15365" width="14.6640625" style="244" customWidth="1"/>
    <col min="15366" max="15366" width="13.5" style="244" customWidth="1"/>
    <col min="15367" max="15367" width="3.6640625" style="244" customWidth="1"/>
    <col min="15368" max="15368" width="13.33203125" style="244" customWidth="1"/>
    <col min="15369" max="15369" width="14.1640625" style="244" bestFit="1" customWidth="1"/>
    <col min="15370" max="15616" width="9.33203125" style="244"/>
    <col min="15617" max="15617" width="5" style="244" customWidth="1"/>
    <col min="15618" max="15618" width="5.83203125" style="244" customWidth="1"/>
    <col min="15619" max="15619" width="89.5" style="244" customWidth="1"/>
    <col min="15620" max="15620" width="6.83203125" style="244" customWidth="1"/>
    <col min="15621" max="15621" width="14.6640625" style="244" customWidth="1"/>
    <col min="15622" max="15622" width="13.5" style="244" customWidth="1"/>
    <col min="15623" max="15623" width="3.6640625" style="244" customWidth="1"/>
    <col min="15624" max="15624" width="13.33203125" style="244" customWidth="1"/>
    <col min="15625" max="15625" width="14.1640625" style="244" bestFit="1" customWidth="1"/>
    <col min="15626" max="15872" width="9.33203125" style="244"/>
    <col min="15873" max="15873" width="5" style="244" customWidth="1"/>
    <col min="15874" max="15874" width="5.83203125" style="244" customWidth="1"/>
    <col min="15875" max="15875" width="89.5" style="244" customWidth="1"/>
    <col min="15876" max="15876" width="6.83203125" style="244" customWidth="1"/>
    <col min="15877" max="15877" width="14.6640625" style="244" customWidth="1"/>
    <col min="15878" max="15878" width="13.5" style="244" customWidth="1"/>
    <col min="15879" max="15879" width="3.6640625" style="244" customWidth="1"/>
    <col min="15880" max="15880" width="13.33203125" style="244" customWidth="1"/>
    <col min="15881" max="15881" width="14.1640625" style="244" bestFit="1" customWidth="1"/>
    <col min="15882" max="16128" width="9.33203125" style="244"/>
    <col min="16129" max="16129" width="5" style="244" customWidth="1"/>
    <col min="16130" max="16130" width="5.83203125" style="244" customWidth="1"/>
    <col min="16131" max="16131" width="89.5" style="244" customWidth="1"/>
    <col min="16132" max="16132" width="6.83203125" style="244" customWidth="1"/>
    <col min="16133" max="16133" width="14.6640625" style="244" customWidth="1"/>
    <col min="16134" max="16134" width="13.5" style="244" customWidth="1"/>
    <col min="16135" max="16135" width="3.6640625" style="244" customWidth="1"/>
    <col min="16136" max="16136" width="13.33203125" style="244" customWidth="1"/>
    <col min="16137" max="16137" width="14.1640625" style="244" bestFit="1" customWidth="1"/>
    <col min="16138" max="16384" width="9.33203125" style="244"/>
  </cols>
  <sheetData>
    <row r="1" spans="1:8">
      <c r="H1" s="245"/>
    </row>
    <row r="2" spans="1:8">
      <c r="H2" s="245"/>
    </row>
    <row r="3" spans="1:8" s="249" customFormat="1" ht="18">
      <c r="A3" s="246"/>
      <c r="B3" s="354" t="s">
        <v>1626</v>
      </c>
      <c r="C3" s="355"/>
      <c r="D3" s="247"/>
      <c r="E3" s="247"/>
      <c r="F3" s="248"/>
    </row>
    <row r="4" spans="1:8" s="249" customFormat="1" ht="18">
      <c r="A4" s="246"/>
      <c r="B4" s="250" t="s">
        <v>1706</v>
      </c>
      <c r="C4" s="251"/>
      <c r="D4" s="252"/>
      <c r="E4" s="252"/>
      <c r="F4" s="252"/>
    </row>
    <row r="5" spans="1:8" s="249" customFormat="1" ht="18">
      <c r="A5" s="246"/>
      <c r="B5" s="250" t="s">
        <v>1576</v>
      </c>
      <c r="C5" s="251"/>
      <c r="D5" s="252"/>
      <c r="E5" s="252"/>
      <c r="F5" s="252"/>
    </row>
    <row r="6" spans="1:8" s="249" customFormat="1" ht="18">
      <c r="A6" s="246"/>
      <c r="B6" s="354" t="s">
        <v>1578</v>
      </c>
      <c r="C6" s="355"/>
      <c r="D6" s="247"/>
      <c r="E6" s="247"/>
      <c r="F6" s="248"/>
    </row>
    <row r="7" spans="1:8" s="256" customFormat="1" ht="15.75">
      <c r="A7" s="253"/>
      <c r="B7" s="254" t="s">
        <v>1579</v>
      </c>
      <c r="C7" s="255"/>
    </row>
    <row r="9" spans="1:8">
      <c r="C9" s="257" t="s">
        <v>1580</v>
      </c>
      <c r="D9" s="258" t="s">
        <v>1581</v>
      </c>
      <c r="E9" s="257" t="s">
        <v>1582</v>
      </c>
      <c r="F9" s="259" t="s">
        <v>1583</v>
      </c>
    </row>
    <row r="10" spans="1:8" s="260" customFormat="1">
      <c r="B10" s="261" t="s">
        <v>1627</v>
      </c>
      <c r="C10" s="262"/>
      <c r="D10" s="263">
        <v>1</v>
      </c>
      <c r="E10" s="264">
        <f>F37</f>
        <v>0</v>
      </c>
      <c r="F10" s="264">
        <f>D10*E10</f>
        <v>0</v>
      </c>
    </row>
    <row r="11" spans="1:8" s="260" customFormat="1" ht="13.5" thickBot="1">
      <c r="B11" s="265" t="s">
        <v>1585</v>
      </c>
      <c r="C11" s="266"/>
      <c r="D11" s="266"/>
      <c r="E11" s="266"/>
      <c r="F11" s="267">
        <f>SUM(F10:F10)</f>
        <v>0</v>
      </c>
    </row>
    <row r="14" spans="1:8" s="268" customFormat="1">
      <c r="B14" s="269"/>
      <c r="C14" s="270"/>
      <c r="D14" s="270"/>
      <c r="E14" s="270"/>
      <c r="F14" s="271"/>
      <c r="G14" s="270"/>
      <c r="H14" s="270"/>
    </row>
    <row r="15" spans="1:8" s="268" customFormat="1" ht="13.5" thickBot="1">
      <c r="A15" s="272"/>
      <c r="B15" s="273" t="s">
        <v>1628</v>
      </c>
      <c r="C15" s="273"/>
      <c r="D15" s="269"/>
      <c r="E15" s="271"/>
      <c r="F15" s="271"/>
      <c r="G15" s="270"/>
      <c r="H15" s="270"/>
    </row>
    <row r="16" spans="1:8" s="268" customFormat="1" ht="13.5" thickBot="1">
      <c r="B16" s="274" t="s">
        <v>1587</v>
      </c>
      <c r="C16" s="275" t="s">
        <v>1580</v>
      </c>
      <c r="D16" s="274" t="s">
        <v>1581</v>
      </c>
      <c r="E16" s="275" t="s">
        <v>1582</v>
      </c>
      <c r="F16" s="276" t="s">
        <v>1583</v>
      </c>
      <c r="H16" s="277">
        <v>1</v>
      </c>
    </row>
    <row r="17" spans="1:8" s="268" customFormat="1">
      <c r="A17" s="260"/>
      <c r="B17" s="278"/>
      <c r="C17" s="279" t="s">
        <v>1629</v>
      </c>
      <c r="D17" s="280">
        <v>1</v>
      </c>
      <c r="E17" s="264">
        <f>H17*$H$16</f>
        <v>0</v>
      </c>
      <c r="F17" s="264">
        <f>D17*E17</f>
        <v>0</v>
      </c>
      <c r="G17" s="260"/>
      <c r="H17" s="281">
        <v>0</v>
      </c>
    </row>
    <row r="18" spans="1:8" s="268" customFormat="1">
      <c r="A18" s="260"/>
      <c r="B18" s="278"/>
      <c r="C18" s="279" t="s">
        <v>1630</v>
      </c>
      <c r="D18" s="280">
        <v>1</v>
      </c>
      <c r="E18" s="264">
        <f t="shared" ref="E18:E33" si="0">H18*$H$16</f>
        <v>0</v>
      </c>
      <c r="F18" s="264">
        <f t="shared" ref="F18:F33" si="1">D18*E18</f>
        <v>0</v>
      </c>
      <c r="G18" s="260"/>
      <c r="H18" s="281">
        <v>0</v>
      </c>
    </row>
    <row r="19" spans="1:8" s="268" customFormat="1">
      <c r="A19" s="260"/>
      <c r="B19" s="278"/>
      <c r="C19" s="282" t="s">
        <v>1631</v>
      </c>
      <c r="D19" s="280">
        <v>1</v>
      </c>
      <c r="E19" s="264">
        <f t="shared" si="0"/>
        <v>0</v>
      </c>
      <c r="F19" s="264">
        <f t="shared" si="1"/>
        <v>0</v>
      </c>
      <c r="G19" s="260"/>
      <c r="H19" s="281">
        <v>0</v>
      </c>
    </row>
    <row r="20" spans="1:8" s="268" customFormat="1">
      <c r="A20" s="260"/>
      <c r="B20" s="278"/>
      <c r="C20" s="282" t="s">
        <v>1632</v>
      </c>
      <c r="D20" s="280">
        <v>1</v>
      </c>
      <c r="E20" s="264">
        <f t="shared" si="0"/>
        <v>0</v>
      </c>
      <c r="F20" s="264">
        <f t="shared" si="1"/>
        <v>0</v>
      </c>
      <c r="G20" s="260"/>
      <c r="H20" s="281">
        <v>0</v>
      </c>
    </row>
    <row r="21" spans="1:8" s="268" customFormat="1">
      <c r="A21" s="260"/>
      <c r="B21" s="278"/>
      <c r="C21" s="282" t="s">
        <v>1633</v>
      </c>
      <c r="D21" s="280">
        <v>1</v>
      </c>
      <c r="E21" s="264">
        <f t="shared" si="0"/>
        <v>0</v>
      </c>
      <c r="F21" s="264">
        <f t="shared" si="1"/>
        <v>0</v>
      </c>
      <c r="G21" s="260"/>
      <c r="H21" s="281">
        <v>0</v>
      </c>
    </row>
    <row r="22" spans="1:8" s="268" customFormat="1">
      <c r="A22" s="260"/>
      <c r="B22" s="278"/>
      <c r="C22" s="282" t="s">
        <v>1634</v>
      </c>
      <c r="D22" s="280">
        <v>6</v>
      </c>
      <c r="E22" s="264">
        <f t="shared" si="0"/>
        <v>0</v>
      </c>
      <c r="F22" s="264">
        <f t="shared" si="1"/>
        <v>0</v>
      </c>
      <c r="G22" s="260"/>
      <c r="H22" s="281">
        <v>0</v>
      </c>
    </row>
    <row r="23" spans="1:8" s="268" customFormat="1">
      <c r="A23" s="260"/>
      <c r="B23" s="278"/>
      <c r="C23" s="282" t="s">
        <v>1635</v>
      </c>
      <c r="D23" s="280">
        <v>1</v>
      </c>
      <c r="E23" s="264">
        <f t="shared" si="0"/>
        <v>0</v>
      </c>
      <c r="F23" s="264">
        <f t="shared" si="1"/>
        <v>0</v>
      </c>
      <c r="G23" s="260"/>
      <c r="H23" s="281">
        <v>0</v>
      </c>
    </row>
    <row r="24" spans="1:8" s="268" customFormat="1">
      <c r="A24" s="260"/>
      <c r="B24" s="278"/>
      <c r="C24" s="282" t="s">
        <v>1636</v>
      </c>
      <c r="D24" s="280">
        <v>3</v>
      </c>
      <c r="E24" s="264">
        <f t="shared" si="0"/>
        <v>0</v>
      </c>
      <c r="F24" s="264">
        <f t="shared" si="1"/>
        <v>0</v>
      </c>
      <c r="G24" s="260"/>
      <c r="H24" s="281">
        <v>0</v>
      </c>
    </row>
    <row r="25" spans="1:8" s="268" customFormat="1">
      <c r="A25" s="260"/>
      <c r="B25" s="278"/>
      <c r="C25" s="282" t="s">
        <v>1637</v>
      </c>
      <c r="D25" s="280">
        <v>3</v>
      </c>
      <c r="E25" s="264">
        <f t="shared" si="0"/>
        <v>0</v>
      </c>
      <c r="F25" s="264">
        <f t="shared" si="1"/>
        <v>0</v>
      </c>
      <c r="G25" s="260"/>
      <c r="H25" s="281">
        <v>0</v>
      </c>
    </row>
    <row r="26" spans="1:8" s="268" customFormat="1">
      <c r="A26" s="260"/>
      <c r="B26" s="283"/>
      <c r="C26" s="282" t="s">
        <v>1638</v>
      </c>
      <c r="D26" s="280">
        <v>3</v>
      </c>
      <c r="E26" s="264">
        <f t="shared" si="0"/>
        <v>0</v>
      </c>
      <c r="F26" s="264">
        <f t="shared" si="1"/>
        <v>0</v>
      </c>
      <c r="G26" s="260"/>
      <c r="H26" s="281">
        <v>0</v>
      </c>
    </row>
    <row r="27" spans="1:8" s="268" customFormat="1">
      <c r="A27" s="260"/>
      <c r="B27" s="283"/>
      <c r="C27" s="282" t="s">
        <v>1639</v>
      </c>
      <c r="D27" s="280">
        <v>3</v>
      </c>
      <c r="E27" s="264">
        <f t="shared" si="0"/>
        <v>0</v>
      </c>
      <c r="F27" s="264">
        <f t="shared" si="1"/>
        <v>0</v>
      </c>
      <c r="G27" s="260"/>
      <c r="H27" s="281">
        <v>0</v>
      </c>
    </row>
    <row r="28" spans="1:8" s="268" customFormat="1">
      <c r="A28" s="260"/>
      <c r="B28" s="283"/>
      <c r="C28" s="282" t="s">
        <v>1640</v>
      </c>
      <c r="D28" s="280">
        <v>1</v>
      </c>
      <c r="E28" s="264">
        <f t="shared" si="0"/>
        <v>0</v>
      </c>
      <c r="F28" s="264">
        <f t="shared" si="1"/>
        <v>0</v>
      </c>
      <c r="G28" s="260"/>
      <c r="H28" s="281">
        <v>0</v>
      </c>
    </row>
    <row r="29" spans="1:8" s="268" customFormat="1">
      <c r="A29" s="260"/>
      <c r="B29" s="283"/>
      <c r="C29" s="282" t="s">
        <v>1641</v>
      </c>
      <c r="D29" s="280">
        <v>1</v>
      </c>
      <c r="E29" s="264">
        <f t="shared" si="0"/>
        <v>0</v>
      </c>
      <c r="F29" s="264">
        <f t="shared" si="1"/>
        <v>0</v>
      </c>
      <c r="G29" s="260"/>
      <c r="H29" s="281">
        <v>0</v>
      </c>
    </row>
    <row r="30" spans="1:8" s="268" customFormat="1">
      <c r="A30" s="260"/>
      <c r="B30" s="283"/>
      <c r="C30" s="282" t="s">
        <v>1642</v>
      </c>
      <c r="D30" s="280">
        <v>1</v>
      </c>
      <c r="E30" s="264">
        <f t="shared" si="0"/>
        <v>0</v>
      </c>
      <c r="F30" s="264">
        <f t="shared" si="1"/>
        <v>0</v>
      </c>
      <c r="G30" s="260"/>
      <c r="H30" s="281">
        <v>0</v>
      </c>
    </row>
    <row r="31" spans="1:8" s="268" customFormat="1">
      <c r="A31" s="260"/>
      <c r="B31" s="283"/>
      <c r="C31" s="282" t="s">
        <v>1643</v>
      </c>
      <c r="D31" s="280">
        <v>1</v>
      </c>
      <c r="E31" s="264">
        <f t="shared" si="0"/>
        <v>0</v>
      </c>
      <c r="F31" s="264">
        <f t="shared" si="1"/>
        <v>0</v>
      </c>
      <c r="G31" s="260"/>
      <c r="H31" s="281">
        <v>0</v>
      </c>
    </row>
    <row r="32" spans="1:8" s="268" customFormat="1">
      <c r="A32" s="260"/>
      <c r="B32" s="278"/>
      <c r="C32" s="284" t="s">
        <v>1644</v>
      </c>
      <c r="D32" s="280">
        <v>1</v>
      </c>
      <c r="E32" s="264">
        <f t="shared" si="0"/>
        <v>0</v>
      </c>
      <c r="F32" s="264">
        <f t="shared" si="1"/>
        <v>0</v>
      </c>
      <c r="G32" s="260"/>
      <c r="H32" s="281">
        <v>0</v>
      </c>
    </row>
    <row r="33" spans="1:8" s="268" customFormat="1">
      <c r="A33" s="260"/>
      <c r="B33" s="278"/>
      <c r="C33" s="284" t="s">
        <v>1645</v>
      </c>
      <c r="D33" s="280">
        <v>1</v>
      </c>
      <c r="E33" s="264">
        <f t="shared" si="0"/>
        <v>0</v>
      </c>
      <c r="F33" s="264">
        <f t="shared" si="1"/>
        <v>0</v>
      </c>
      <c r="G33" s="260"/>
      <c r="H33" s="281">
        <v>0</v>
      </c>
    </row>
    <row r="34" spans="1:8" s="268" customFormat="1" ht="13.5" thickBot="1">
      <c r="A34" s="260"/>
      <c r="B34" s="283"/>
      <c r="C34" s="266" t="s">
        <v>1592</v>
      </c>
      <c r="D34" s="266"/>
      <c r="E34" s="266"/>
      <c r="F34" s="285">
        <f>SUM(F17:F33)</f>
        <v>0</v>
      </c>
    </row>
    <row r="35" spans="1:8" s="268" customFormat="1" ht="13.5" thickBot="1">
      <c r="A35" s="260"/>
      <c r="B35" s="286"/>
      <c r="C35" s="287" t="s">
        <v>1593</v>
      </c>
      <c r="D35" s="288"/>
      <c r="E35" s="288"/>
      <c r="F35" s="289">
        <f>0.15*F34</f>
        <v>0</v>
      </c>
    </row>
    <row r="36" spans="1:8" s="268" customFormat="1" ht="13.5" thickBot="1">
      <c r="B36" s="286"/>
      <c r="C36" s="287" t="s">
        <v>1594</v>
      </c>
      <c r="D36" s="288"/>
      <c r="E36" s="288"/>
      <c r="F36" s="289">
        <f>0.2*(F34+F35)</f>
        <v>0</v>
      </c>
    </row>
    <row r="37" spans="1:8" s="268" customFormat="1" ht="13.5" thickBot="1">
      <c r="B37" s="286"/>
      <c r="C37" s="287" t="s">
        <v>1595</v>
      </c>
      <c r="D37" s="288"/>
      <c r="E37" s="288"/>
      <c r="F37" s="289">
        <f>SUM(F34:F36)</f>
        <v>0</v>
      </c>
    </row>
    <row r="38" spans="1:8" s="268" customFormat="1">
      <c r="B38" s="269"/>
      <c r="C38" s="270"/>
      <c r="D38" s="270"/>
      <c r="E38" s="270"/>
      <c r="F38" s="271"/>
      <c r="G38" s="270"/>
      <c r="H38" s="270"/>
    </row>
    <row r="39" spans="1:8" s="268" customFormat="1">
      <c r="B39" s="269"/>
      <c r="C39" s="270"/>
      <c r="D39" s="270"/>
      <c r="E39" s="270"/>
      <c r="F39" s="271"/>
      <c r="G39" s="270"/>
      <c r="H39" s="270"/>
    </row>
    <row r="40" spans="1:8" s="268" customFormat="1">
      <c r="B40" s="269"/>
      <c r="C40" s="270"/>
      <c r="D40" s="270"/>
      <c r="E40" s="270"/>
      <c r="F40" s="271"/>
      <c r="G40" s="270"/>
      <c r="H40" s="270"/>
    </row>
    <row r="41" spans="1:8" s="260" customFormat="1">
      <c r="A41" s="268"/>
      <c r="B41" s="269" t="s">
        <v>27</v>
      </c>
      <c r="C41" s="270"/>
      <c r="D41" s="270"/>
      <c r="E41" s="270"/>
      <c r="F41" s="271"/>
      <c r="G41" s="270"/>
      <c r="H41" s="270"/>
    </row>
    <row r="42" spans="1:8" s="260" customFormat="1" ht="15.75">
      <c r="A42" s="253"/>
      <c r="B42" s="254" t="s">
        <v>1646</v>
      </c>
      <c r="C42" s="255"/>
      <c r="D42" s="256"/>
      <c r="E42" s="256"/>
      <c r="F42" s="256"/>
      <c r="G42" s="270"/>
      <c r="H42" s="270"/>
    </row>
    <row r="43" spans="1:8" s="260" customFormat="1" ht="13.5" thickBot="1">
      <c r="A43" s="244"/>
      <c r="B43" s="244"/>
      <c r="C43" s="244"/>
      <c r="D43" s="244"/>
      <c r="E43" s="244"/>
      <c r="F43" s="244"/>
      <c r="G43" s="270"/>
      <c r="H43" s="270"/>
    </row>
    <row r="44" spans="1:8" s="260" customFormat="1" ht="13.5" thickBot="1">
      <c r="A44" s="244"/>
      <c r="B44" s="356" t="s">
        <v>1647</v>
      </c>
      <c r="C44" s="356"/>
      <c r="D44" s="244"/>
      <c r="E44" s="244"/>
      <c r="F44" s="244"/>
      <c r="G44" s="270"/>
      <c r="H44" s="277">
        <v>1</v>
      </c>
    </row>
    <row r="45" spans="1:8" s="260" customFormat="1">
      <c r="A45" s="244"/>
      <c r="B45" s="357" t="s">
        <v>1648</v>
      </c>
      <c r="C45" s="357"/>
      <c r="D45" s="263">
        <v>13</v>
      </c>
      <c r="E45" s="264">
        <f>H45*$H$44</f>
        <v>0</v>
      </c>
      <c r="F45" s="264">
        <f>D45*E45</f>
        <v>0</v>
      </c>
      <c r="G45" s="270"/>
      <c r="H45" s="270">
        <v>0</v>
      </c>
    </row>
    <row r="46" spans="1:8" s="260" customFormat="1">
      <c r="B46" s="357" t="s">
        <v>1649</v>
      </c>
      <c r="C46" s="357"/>
      <c r="D46" s="263">
        <v>6</v>
      </c>
      <c r="E46" s="264">
        <f>H46*$H$44</f>
        <v>0</v>
      </c>
      <c r="F46" s="264">
        <f>D46*E46</f>
        <v>0</v>
      </c>
      <c r="G46" s="270"/>
      <c r="H46" s="270">
        <v>0</v>
      </c>
    </row>
    <row r="47" spans="1:8" s="260" customFormat="1">
      <c r="B47" s="357" t="s">
        <v>1650</v>
      </c>
      <c r="C47" s="357"/>
      <c r="D47" s="263">
        <v>5</v>
      </c>
      <c r="E47" s="264">
        <f>H47*$H$44</f>
        <v>0</v>
      </c>
      <c r="F47" s="264">
        <f>D47*E47</f>
        <v>0</v>
      </c>
      <c r="G47" s="270"/>
      <c r="H47" s="270">
        <v>0</v>
      </c>
    </row>
    <row r="48" spans="1:8" s="260" customFormat="1">
      <c r="B48" s="262" t="s">
        <v>1651</v>
      </c>
      <c r="C48" s="262"/>
      <c r="D48" s="263">
        <v>2</v>
      </c>
      <c r="E48" s="264">
        <f>H48*$H$44</f>
        <v>0</v>
      </c>
      <c r="F48" s="264">
        <f>D48*E48</f>
        <v>0</v>
      </c>
      <c r="G48" s="270"/>
      <c r="H48" s="270">
        <v>0</v>
      </c>
    </row>
    <row r="49" spans="1:19" s="260" customFormat="1">
      <c r="B49" s="262" t="s">
        <v>1652</v>
      </c>
      <c r="C49" s="262"/>
      <c r="D49" s="263">
        <v>1</v>
      </c>
      <c r="E49" s="264">
        <f>H49*$H$44</f>
        <v>0</v>
      </c>
      <c r="F49" s="264">
        <f>D49*E49</f>
        <v>0</v>
      </c>
      <c r="G49" s="270"/>
      <c r="H49" s="270">
        <v>0</v>
      </c>
    </row>
    <row r="50" spans="1:19" s="260" customFormat="1" ht="13.5" thickBot="1">
      <c r="B50" s="265" t="s">
        <v>1653</v>
      </c>
      <c r="C50" s="266"/>
      <c r="D50" s="266"/>
      <c r="E50" s="266"/>
      <c r="F50" s="267">
        <f>SUM(F45:F49)</f>
        <v>0</v>
      </c>
      <c r="G50" s="270"/>
      <c r="H50" s="270"/>
    </row>
    <row r="51" spans="1:19" s="260" customFormat="1">
      <c r="A51" s="268"/>
      <c r="B51" s="269"/>
      <c r="C51" s="270"/>
      <c r="D51" s="270"/>
      <c r="E51" s="270"/>
      <c r="F51" s="271"/>
      <c r="G51" s="270"/>
      <c r="H51" s="270"/>
    </row>
    <row r="52" spans="1:19" s="260" customFormat="1" ht="18">
      <c r="A52" s="246"/>
      <c r="B52" s="354" t="s">
        <v>1596</v>
      </c>
      <c r="C52" s="355"/>
      <c r="D52" s="247"/>
      <c r="E52" s="247"/>
      <c r="F52" s="248"/>
      <c r="G52" s="270"/>
      <c r="H52" s="270"/>
    </row>
    <row r="53" spans="1:19" s="260" customFormat="1">
      <c r="A53" s="268"/>
      <c r="B53" s="269"/>
      <c r="C53" s="270"/>
      <c r="D53" s="270"/>
      <c r="E53" s="270"/>
      <c r="F53" s="271"/>
      <c r="G53" s="270"/>
      <c r="H53" s="270"/>
    </row>
    <row r="54" spans="1:19" s="260" customFormat="1" ht="13.5" thickBot="1">
      <c r="A54" s="272"/>
      <c r="B54" s="356" t="s">
        <v>1654</v>
      </c>
      <c r="C54" s="356"/>
      <c r="D54" s="269"/>
      <c r="E54" s="271"/>
      <c r="F54" s="271"/>
      <c r="G54" s="270"/>
      <c r="H54" s="270"/>
    </row>
    <row r="55" spans="1:19" s="290" customFormat="1" ht="13.5" thickBot="1">
      <c r="A55" s="268"/>
      <c r="B55" s="274" t="s">
        <v>1587</v>
      </c>
      <c r="C55" s="275" t="s">
        <v>1580</v>
      </c>
      <c r="D55" s="274" t="s">
        <v>1581</v>
      </c>
      <c r="E55" s="275" t="s">
        <v>1582</v>
      </c>
      <c r="F55" s="276" t="s">
        <v>1583</v>
      </c>
      <c r="G55" s="268"/>
      <c r="H55" s="277">
        <v>1</v>
      </c>
      <c r="I55" s="260"/>
      <c r="J55" s="260"/>
      <c r="K55" s="260"/>
      <c r="L55" s="260"/>
      <c r="M55" s="260"/>
      <c r="N55" s="260"/>
      <c r="O55" s="260"/>
      <c r="P55" s="260"/>
      <c r="Q55" s="260"/>
      <c r="R55" s="260"/>
      <c r="S55" s="260"/>
    </row>
    <row r="56" spans="1:19" s="260" customFormat="1">
      <c r="B56" s="278"/>
      <c r="C56" s="279" t="s">
        <v>1655</v>
      </c>
      <c r="D56" s="280">
        <v>3</v>
      </c>
      <c r="E56" s="264">
        <f t="shared" ref="E56:E64" si="2">H56*$H$44</f>
        <v>0</v>
      </c>
      <c r="F56" s="291">
        <f t="shared" ref="F56:F64" si="3">D56*E56</f>
        <v>0</v>
      </c>
      <c r="H56" s="292">
        <v>0</v>
      </c>
    </row>
    <row r="57" spans="1:19" s="260" customFormat="1">
      <c r="B57" s="278"/>
      <c r="C57" s="282" t="s">
        <v>1656</v>
      </c>
      <c r="D57" s="280">
        <v>4</v>
      </c>
      <c r="E57" s="264">
        <f t="shared" si="2"/>
        <v>0</v>
      </c>
      <c r="F57" s="291">
        <f t="shared" si="3"/>
        <v>0</v>
      </c>
      <c r="H57" s="292">
        <v>0</v>
      </c>
    </row>
    <row r="58" spans="1:19" s="260" customFormat="1">
      <c r="B58" s="278"/>
      <c r="C58" s="282" t="s">
        <v>1657</v>
      </c>
      <c r="D58" s="280">
        <v>4</v>
      </c>
      <c r="E58" s="264">
        <f t="shared" si="2"/>
        <v>0</v>
      </c>
      <c r="F58" s="291">
        <f t="shared" si="3"/>
        <v>0</v>
      </c>
      <c r="H58" s="292">
        <v>0</v>
      </c>
    </row>
    <row r="59" spans="1:19" s="260" customFormat="1">
      <c r="B59" s="278"/>
      <c r="C59" s="284" t="s">
        <v>1658</v>
      </c>
      <c r="D59" s="280">
        <v>3</v>
      </c>
      <c r="E59" s="264">
        <f t="shared" si="2"/>
        <v>0</v>
      </c>
      <c r="F59" s="291">
        <f t="shared" si="3"/>
        <v>0</v>
      </c>
      <c r="H59" s="292">
        <v>0</v>
      </c>
    </row>
    <row r="60" spans="1:19" s="260" customFormat="1">
      <c r="B60" s="278"/>
      <c r="C60" s="284" t="s">
        <v>1659</v>
      </c>
      <c r="D60" s="280">
        <v>70</v>
      </c>
      <c r="E60" s="264">
        <f t="shared" si="2"/>
        <v>0</v>
      </c>
      <c r="F60" s="291">
        <f t="shared" si="3"/>
        <v>0</v>
      </c>
      <c r="H60" s="292">
        <v>0</v>
      </c>
    </row>
    <row r="61" spans="1:19" s="260" customFormat="1">
      <c r="B61" s="278"/>
      <c r="C61" s="284" t="s">
        <v>1660</v>
      </c>
      <c r="D61" s="280">
        <v>50</v>
      </c>
      <c r="E61" s="264">
        <f t="shared" si="2"/>
        <v>0</v>
      </c>
      <c r="F61" s="291">
        <f t="shared" si="3"/>
        <v>0</v>
      </c>
      <c r="H61" s="292">
        <v>0</v>
      </c>
    </row>
    <row r="62" spans="1:19" s="260" customFormat="1">
      <c r="B62" s="278"/>
      <c r="C62" s="284" t="s">
        <v>1661</v>
      </c>
      <c r="D62" s="280">
        <v>11</v>
      </c>
      <c r="E62" s="264">
        <f t="shared" si="2"/>
        <v>0</v>
      </c>
      <c r="F62" s="291">
        <f t="shared" si="3"/>
        <v>0</v>
      </c>
      <c r="H62" s="292">
        <v>0</v>
      </c>
    </row>
    <row r="63" spans="1:19" s="260" customFormat="1">
      <c r="B63" s="278"/>
      <c r="C63" s="284" t="s">
        <v>1662</v>
      </c>
      <c r="D63" s="280">
        <v>20</v>
      </c>
      <c r="E63" s="264">
        <f t="shared" si="2"/>
        <v>0</v>
      </c>
      <c r="F63" s="291">
        <f t="shared" si="3"/>
        <v>0</v>
      </c>
      <c r="H63" s="292">
        <v>0</v>
      </c>
    </row>
    <row r="64" spans="1:19" s="260" customFormat="1">
      <c r="B64" s="293"/>
      <c r="C64" s="284" t="s">
        <v>1663</v>
      </c>
      <c r="D64" s="280">
        <v>1</v>
      </c>
      <c r="E64" s="264">
        <f t="shared" si="2"/>
        <v>0</v>
      </c>
      <c r="F64" s="291">
        <f t="shared" si="3"/>
        <v>0</v>
      </c>
      <c r="H64" s="292">
        <v>0</v>
      </c>
    </row>
    <row r="65" spans="1:8" s="260" customFormat="1" ht="13.5" thickBot="1">
      <c r="A65" s="268"/>
      <c r="B65" s="286"/>
      <c r="C65" s="265" t="s">
        <v>1603</v>
      </c>
      <c r="D65" s="266"/>
      <c r="E65" s="266"/>
      <c r="F65" s="285">
        <f>SUM(F56:F64)</f>
        <v>0</v>
      </c>
      <c r="G65" s="268"/>
      <c r="H65" s="268"/>
    </row>
    <row r="66" spans="1:8" s="260" customFormat="1">
      <c r="B66" s="260" t="s">
        <v>27</v>
      </c>
    </row>
    <row r="67" spans="1:8" s="260" customFormat="1"/>
    <row r="68" spans="1:8" s="260" customFormat="1"/>
    <row r="69" spans="1:8" s="260" customFormat="1" ht="13.5" thickBot="1">
      <c r="A69" s="272"/>
      <c r="B69" s="356" t="s">
        <v>1664</v>
      </c>
      <c r="C69" s="356"/>
      <c r="D69" s="269"/>
      <c r="E69" s="271"/>
      <c r="F69" s="271"/>
      <c r="G69" s="270"/>
      <c r="H69" s="270"/>
    </row>
    <row r="70" spans="1:8" s="260" customFormat="1" ht="13.5" thickBot="1">
      <c r="A70" s="268"/>
      <c r="B70" s="274" t="s">
        <v>1587</v>
      </c>
      <c r="C70" s="275" t="s">
        <v>1580</v>
      </c>
      <c r="D70" s="274" t="s">
        <v>1581</v>
      </c>
      <c r="E70" s="275" t="s">
        <v>1582</v>
      </c>
      <c r="F70" s="276" t="s">
        <v>1583</v>
      </c>
      <c r="G70" s="268"/>
      <c r="H70" s="277">
        <v>1</v>
      </c>
    </row>
    <row r="71" spans="1:8" s="260" customFormat="1">
      <c r="B71" s="293"/>
      <c r="C71" s="284" t="s">
        <v>1665</v>
      </c>
      <c r="D71" s="263">
        <f>200</f>
        <v>200</v>
      </c>
      <c r="E71" s="264">
        <f t="shared" ref="E71:E81" si="4">H71*$H$44</f>
        <v>0</v>
      </c>
      <c r="F71" s="264">
        <f t="shared" ref="F71:F81" si="5">D71*E71</f>
        <v>0</v>
      </c>
      <c r="G71" s="293"/>
      <c r="H71" s="292">
        <v>0</v>
      </c>
    </row>
    <row r="72" spans="1:8" s="260" customFormat="1">
      <c r="B72" s="293"/>
      <c r="C72" s="284" t="s">
        <v>1666</v>
      </c>
      <c r="D72" s="263">
        <f>5+20+20</f>
        <v>45</v>
      </c>
      <c r="E72" s="264">
        <f t="shared" si="4"/>
        <v>0</v>
      </c>
      <c r="F72" s="264">
        <f t="shared" si="5"/>
        <v>0</v>
      </c>
      <c r="G72" s="293"/>
      <c r="H72" s="292">
        <v>0</v>
      </c>
    </row>
    <row r="73" spans="1:8" s="260" customFormat="1">
      <c r="B73" s="293"/>
      <c r="C73" s="284" t="s">
        <v>1667</v>
      </c>
      <c r="D73" s="263">
        <f>80</f>
        <v>80</v>
      </c>
      <c r="E73" s="264">
        <f t="shared" si="4"/>
        <v>0</v>
      </c>
      <c r="F73" s="264">
        <f t="shared" si="5"/>
        <v>0</v>
      </c>
      <c r="G73" s="293"/>
      <c r="H73" s="292">
        <v>0</v>
      </c>
    </row>
    <row r="74" spans="1:8" s="260" customFormat="1">
      <c r="B74" s="293"/>
      <c r="C74" s="284" t="s">
        <v>1602</v>
      </c>
      <c r="D74" s="263">
        <f>80+70</f>
        <v>150</v>
      </c>
      <c r="E74" s="264">
        <f t="shared" si="4"/>
        <v>0</v>
      </c>
      <c r="F74" s="264">
        <f t="shared" si="5"/>
        <v>0</v>
      </c>
      <c r="G74" s="293"/>
      <c r="H74" s="292">
        <v>0</v>
      </c>
    </row>
    <row r="75" spans="1:8" s="260" customFormat="1">
      <c r="B75" s="293"/>
      <c r="C75" s="284" t="s">
        <v>1601</v>
      </c>
      <c r="D75" s="263">
        <f>90</f>
        <v>90</v>
      </c>
      <c r="E75" s="264">
        <f t="shared" si="4"/>
        <v>0</v>
      </c>
      <c r="F75" s="264">
        <f t="shared" si="5"/>
        <v>0</v>
      </c>
      <c r="G75" s="293"/>
      <c r="H75" s="292">
        <v>0</v>
      </c>
    </row>
    <row r="76" spans="1:8" s="260" customFormat="1">
      <c r="B76" s="293"/>
      <c r="C76" s="284" t="s">
        <v>1668</v>
      </c>
      <c r="D76" s="263">
        <v>50</v>
      </c>
      <c r="E76" s="264">
        <f t="shared" si="4"/>
        <v>0</v>
      </c>
      <c r="F76" s="264">
        <f t="shared" si="5"/>
        <v>0</v>
      </c>
      <c r="G76" s="293"/>
      <c r="H76" s="292">
        <v>0</v>
      </c>
    </row>
    <row r="77" spans="1:8" s="260" customFormat="1">
      <c r="B77" s="293"/>
      <c r="C77" s="284" t="s">
        <v>1669</v>
      </c>
      <c r="D77" s="263">
        <v>100</v>
      </c>
      <c r="E77" s="264">
        <f t="shared" si="4"/>
        <v>0</v>
      </c>
      <c r="F77" s="264">
        <f t="shared" si="5"/>
        <v>0</v>
      </c>
      <c r="G77" s="293"/>
      <c r="H77" s="292">
        <v>0</v>
      </c>
    </row>
    <row r="78" spans="1:8" s="260" customFormat="1">
      <c r="B78" s="293"/>
      <c r="C78" s="284" t="s">
        <v>1670</v>
      </c>
      <c r="D78" s="263">
        <v>5</v>
      </c>
      <c r="E78" s="264">
        <f t="shared" si="4"/>
        <v>0</v>
      </c>
      <c r="F78" s="264">
        <f t="shared" si="5"/>
        <v>0</v>
      </c>
      <c r="G78" s="293"/>
      <c r="H78" s="292">
        <v>0</v>
      </c>
    </row>
    <row r="79" spans="1:8" s="260" customFormat="1">
      <c r="B79" s="293"/>
      <c r="C79" s="284" t="s">
        <v>1671</v>
      </c>
      <c r="D79" s="263">
        <f>5</f>
        <v>5</v>
      </c>
      <c r="E79" s="264">
        <f t="shared" si="4"/>
        <v>0</v>
      </c>
      <c r="F79" s="264">
        <f t="shared" si="5"/>
        <v>0</v>
      </c>
      <c r="G79" s="293"/>
      <c r="H79" s="292">
        <v>0</v>
      </c>
    </row>
    <row r="80" spans="1:8" s="260" customFormat="1">
      <c r="B80" s="293"/>
      <c r="C80" s="284" t="s">
        <v>1672</v>
      </c>
      <c r="D80" s="263">
        <f>70</f>
        <v>70</v>
      </c>
      <c r="E80" s="264">
        <f t="shared" si="4"/>
        <v>0</v>
      </c>
      <c r="F80" s="264">
        <f t="shared" si="5"/>
        <v>0</v>
      </c>
      <c r="G80" s="293"/>
      <c r="H80" s="292">
        <v>0</v>
      </c>
    </row>
    <row r="81" spans="1:19" s="260" customFormat="1">
      <c r="B81" s="293"/>
      <c r="C81" s="284" t="s">
        <v>1673</v>
      </c>
      <c r="D81" s="263">
        <f>50</f>
        <v>50</v>
      </c>
      <c r="E81" s="264">
        <f t="shared" si="4"/>
        <v>0</v>
      </c>
      <c r="F81" s="264">
        <f t="shared" si="5"/>
        <v>0</v>
      </c>
      <c r="G81" s="293"/>
      <c r="H81" s="292">
        <v>0</v>
      </c>
    </row>
    <row r="82" spans="1:19" s="260" customFormat="1" ht="13.5" thickBot="1">
      <c r="A82" s="268"/>
      <c r="B82" s="286"/>
      <c r="C82" s="265" t="s">
        <v>1603</v>
      </c>
      <c r="D82" s="266"/>
      <c r="E82" s="266"/>
      <c r="F82" s="285">
        <f>SUM(F71:F81)</f>
        <v>0</v>
      </c>
      <c r="G82" s="268"/>
      <c r="H82" s="268"/>
    </row>
    <row r="83" spans="1:19" s="260" customFormat="1"/>
    <row r="84" spans="1:19" s="260" customFormat="1"/>
    <row r="85" spans="1:19" s="260" customFormat="1"/>
    <row r="86" spans="1:19" s="260" customFormat="1" ht="13.5" thickBot="1">
      <c r="B86" s="356" t="s">
        <v>1674</v>
      </c>
      <c r="C86" s="356"/>
      <c r="D86" s="269"/>
      <c r="E86" s="271"/>
      <c r="F86" s="271"/>
      <c r="G86" s="270"/>
      <c r="H86" s="270"/>
    </row>
    <row r="87" spans="1:19" s="260" customFormat="1" ht="13.5" thickBot="1">
      <c r="B87" s="274" t="s">
        <v>1587</v>
      </c>
      <c r="C87" s="275" t="s">
        <v>1580</v>
      </c>
      <c r="D87" s="294" t="s">
        <v>1581</v>
      </c>
      <c r="E87" s="275" t="s">
        <v>1582</v>
      </c>
      <c r="F87" s="276" t="s">
        <v>1583</v>
      </c>
      <c r="G87" s="268"/>
      <c r="H87" s="277">
        <v>1</v>
      </c>
    </row>
    <row r="88" spans="1:19" s="290" customFormat="1">
      <c r="A88" s="260"/>
      <c r="B88" s="260"/>
      <c r="C88" s="284" t="s">
        <v>1675</v>
      </c>
      <c r="D88" s="263">
        <f>60+20</f>
        <v>80</v>
      </c>
      <c r="E88" s="264">
        <f t="shared" ref="E88:E95" si="6">H88*$H$55</f>
        <v>0</v>
      </c>
      <c r="F88" s="264">
        <f t="shared" ref="F88:F95" si="7">D88*E88</f>
        <v>0</v>
      </c>
      <c r="G88" s="260"/>
      <c r="H88" s="292">
        <v>0</v>
      </c>
      <c r="I88" s="260"/>
      <c r="J88" s="260"/>
      <c r="K88" s="260"/>
      <c r="L88" s="260"/>
      <c r="M88" s="260"/>
      <c r="N88" s="260"/>
      <c r="O88" s="260"/>
      <c r="P88" s="260"/>
      <c r="Q88" s="260"/>
      <c r="R88" s="260"/>
      <c r="S88" s="260"/>
    </row>
    <row r="89" spans="1:19" s="260" customFormat="1">
      <c r="C89" s="284" t="s">
        <v>1676</v>
      </c>
      <c r="D89" s="263">
        <v>60</v>
      </c>
      <c r="E89" s="264">
        <f t="shared" si="6"/>
        <v>0</v>
      </c>
      <c r="F89" s="264">
        <f t="shared" si="7"/>
        <v>0</v>
      </c>
      <c r="H89" s="292">
        <v>0</v>
      </c>
    </row>
    <row r="90" spans="1:19" s="260" customFormat="1">
      <c r="C90" s="284" t="s">
        <v>1677</v>
      </c>
      <c r="D90" s="263">
        <v>4</v>
      </c>
      <c r="E90" s="264">
        <f t="shared" si="6"/>
        <v>0</v>
      </c>
      <c r="F90" s="264">
        <f t="shared" si="7"/>
        <v>0</v>
      </c>
      <c r="H90" s="292">
        <v>0</v>
      </c>
    </row>
    <row r="91" spans="1:19" s="260" customFormat="1">
      <c r="C91" s="284" t="s">
        <v>1678</v>
      </c>
      <c r="D91" s="263">
        <v>12</v>
      </c>
      <c r="E91" s="264">
        <f t="shared" si="6"/>
        <v>0</v>
      </c>
      <c r="F91" s="264">
        <f t="shared" si="7"/>
        <v>0</v>
      </c>
      <c r="H91" s="292">
        <v>0</v>
      </c>
    </row>
    <row r="92" spans="1:19" s="260" customFormat="1">
      <c r="C92" s="284" t="s">
        <v>1679</v>
      </c>
      <c r="D92" s="263">
        <v>20</v>
      </c>
      <c r="E92" s="264">
        <f t="shared" si="6"/>
        <v>0</v>
      </c>
      <c r="F92" s="264">
        <f t="shared" si="7"/>
        <v>0</v>
      </c>
      <c r="H92" s="292">
        <v>0</v>
      </c>
    </row>
    <row r="93" spans="1:19" s="260" customFormat="1">
      <c r="C93" s="284" t="s">
        <v>1680</v>
      </c>
      <c r="D93" s="263">
        <v>5</v>
      </c>
      <c r="E93" s="264">
        <f t="shared" si="6"/>
        <v>0</v>
      </c>
      <c r="F93" s="264">
        <f t="shared" si="7"/>
        <v>0</v>
      </c>
      <c r="H93" s="292">
        <v>0</v>
      </c>
    </row>
    <row r="94" spans="1:19" s="260" customFormat="1">
      <c r="C94" s="284" t="s">
        <v>1681</v>
      </c>
      <c r="D94" s="263">
        <v>4</v>
      </c>
      <c r="E94" s="264">
        <f t="shared" si="6"/>
        <v>0</v>
      </c>
      <c r="F94" s="264">
        <f t="shared" si="7"/>
        <v>0</v>
      </c>
      <c r="H94" s="292">
        <v>0</v>
      </c>
    </row>
    <row r="95" spans="1:19" s="260" customFormat="1">
      <c r="C95" s="284" t="s">
        <v>1682</v>
      </c>
      <c r="D95" s="263">
        <v>3</v>
      </c>
      <c r="E95" s="264">
        <f t="shared" si="6"/>
        <v>0</v>
      </c>
      <c r="F95" s="264">
        <f t="shared" si="7"/>
        <v>0</v>
      </c>
      <c r="H95" s="292">
        <v>0</v>
      </c>
    </row>
    <row r="96" spans="1:19" s="260" customFormat="1" ht="13.5" thickBot="1">
      <c r="C96" s="295" t="s">
        <v>1603</v>
      </c>
      <c r="D96" s="266"/>
      <c r="E96" s="266"/>
      <c r="F96" s="285">
        <f>SUM(F88:F95)</f>
        <v>0</v>
      </c>
      <c r="G96" s="268"/>
      <c r="H96" s="268"/>
    </row>
    <row r="97" spans="2:8" s="260" customFormat="1"/>
    <row r="98" spans="2:8" s="260" customFormat="1"/>
    <row r="99" spans="2:8" s="260" customFormat="1" ht="13.5" thickBot="1">
      <c r="B99" s="356" t="s">
        <v>1683</v>
      </c>
      <c r="C99" s="356"/>
      <c r="D99" s="269"/>
      <c r="E99" s="271"/>
      <c r="F99" s="271"/>
      <c r="G99" s="270"/>
      <c r="H99" s="270"/>
    </row>
    <row r="100" spans="2:8" s="260" customFormat="1" ht="13.5" thickBot="1">
      <c r="B100" s="274" t="s">
        <v>1587</v>
      </c>
      <c r="C100" s="257" t="s">
        <v>1580</v>
      </c>
      <c r="D100" s="258" t="s">
        <v>1581</v>
      </c>
      <c r="E100" s="257" t="s">
        <v>1582</v>
      </c>
      <c r="F100" s="259" t="s">
        <v>1583</v>
      </c>
      <c r="G100" s="268"/>
      <c r="H100" s="277">
        <v>1</v>
      </c>
    </row>
    <row r="101" spans="2:8">
      <c r="B101" s="293"/>
      <c r="C101" s="284" t="s">
        <v>1605</v>
      </c>
      <c r="D101" s="263">
        <v>60</v>
      </c>
      <c r="E101" s="264">
        <f t="shared" ref="E101:E107" si="8">H101*$H$55</f>
        <v>0</v>
      </c>
      <c r="F101" s="264">
        <f t="shared" ref="F101:F107" si="9">D101*E101</f>
        <v>0</v>
      </c>
      <c r="G101" s="292"/>
      <c r="H101" s="292">
        <v>0</v>
      </c>
    </row>
    <row r="102" spans="2:8">
      <c r="B102" s="293"/>
      <c r="C102" s="284" t="s">
        <v>1684</v>
      </c>
      <c r="D102" s="263">
        <v>8</v>
      </c>
      <c r="E102" s="264">
        <f t="shared" si="8"/>
        <v>0</v>
      </c>
      <c r="F102" s="264">
        <f t="shared" si="9"/>
        <v>0</v>
      </c>
      <c r="G102" s="292"/>
      <c r="H102" s="292">
        <v>0</v>
      </c>
    </row>
    <row r="103" spans="2:8">
      <c r="B103" s="293"/>
      <c r="C103" s="284" t="s">
        <v>1685</v>
      </c>
      <c r="D103" s="263">
        <v>4</v>
      </c>
      <c r="E103" s="264">
        <f t="shared" si="8"/>
        <v>0</v>
      </c>
      <c r="F103" s="264">
        <f t="shared" si="9"/>
        <v>0</v>
      </c>
      <c r="G103" s="292"/>
      <c r="H103" s="292">
        <v>0</v>
      </c>
    </row>
    <row r="104" spans="2:8">
      <c r="B104" s="293"/>
      <c r="C104" s="284" t="s">
        <v>1686</v>
      </c>
      <c r="D104" s="263">
        <v>4</v>
      </c>
      <c r="E104" s="264">
        <f t="shared" si="8"/>
        <v>0</v>
      </c>
      <c r="F104" s="264">
        <f t="shared" si="9"/>
        <v>0</v>
      </c>
      <c r="G104" s="292"/>
      <c r="H104" s="292">
        <v>0</v>
      </c>
    </row>
    <row r="105" spans="2:8">
      <c r="B105" s="293"/>
      <c r="C105" s="284" t="s">
        <v>1687</v>
      </c>
      <c r="D105" s="263">
        <v>10</v>
      </c>
      <c r="E105" s="264">
        <f t="shared" si="8"/>
        <v>0</v>
      </c>
      <c r="F105" s="264">
        <f t="shared" si="9"/>
        <v>0</v>
      </c>
      <c r="G105" s="292"/>
      <c r="H105" s="292">
        <v>0</v>
      </c>
    </row>
    <row r="106" spans="2:8">
      <c r="B106" s="293"/>
      <c r="C106" s="284" t="s">
        <v>1688</v>
      </c>
      <c r="D106" s="263">
        <v>8</v>
      </c>
      <c r="E106" s="264">
        <f t="shared" si="8"/>
        <v>0</v>
      </c>
      <c r="F106" s="264">
        <f t="shared" si="9"/>
        <v>0</v>
      </c>
      <c r="G106" s="292"/>
      <c r="H106" s="292">
        <v>0</v>
      </c>
    </row>
    <row r="107" spans="2:8">
      <c r="B107" s="293"/>
      <c r="C107" s="284" t="s">
        <v>1689</v>
      </c>
      <c r="D107" s="263">
        <v>1</v>
      </c>
      <c r="E107" s="264">
        <f t="shared" si="8"/>
        <v>0</v>
      </c>
      <c r="F107" s="264">
        <f t="shared" si="9"/>
        <v>0</v>
      </c>
      <c r="G107" s="292"/>
      <c r="H107" s="292">
        <v>0</v>
      </c>
    </row>
    <row r="108" spans="2:8" ht="13.5" thickBot="1">
      <c r="B108" s="286"/>
      <c r="C108" s="265" t="s">
        <v>1603</v>
      </c>
      <c r="D108" s="266"/>
      <c r="E108" s="266"/>
      <c r="F108" s="285">
        <f>SUM(F101:F107)</f>
        <v>0</v>
      </c>
      <c r="G108" s="292"/>
      <c r="H108" s="292"/>
    </row>
    <row r="109" spans="2:8" s="260" customFormat="1"/>
    <row r="110" spans="2:8" s="260" customFormat="1"/>
    <row r="111" spans="2:8">
      <c r="H111" s="268"/>
    </row>
    <row r="112" spans="2:8" ht="13.5" thickBot="1">
      <c r="B112" s="356" t="s">
        <v>1690</v>
      </c>
      <c r="C112" s="356"/>
      <c r="D112" s="293"/>
      <c r="E112" s="296"/>
      <c r="F112" s="296"/>
      <c r="G112" s="293"/>
      <c r="H112" s="293"/>
    </row>
    <row r="113" spans="2:8" ht="13.5" thickBot="1">
      <c r="B113" s="274" t="s">
        <v>1587</v>
      </c>
      <c r="C113" s="275" t="s">
        <v>1580</v>
      </c>
      <c r="D113" s="294" t="s">
        <v>1581</v>
      </c>
      <c r="E113" s="276" t="s">
        <v>1582</v>
      </c>
      <c r="F113" s="276" t="s">
        <v>1583</v>
      </c>
      <c r="G113" s="286"/>
      <c r="H113" s="277">
        <v>1</v>
      </c>
    </row>
    <row r="114" spans="2:8">
      <c r="B114" s="297"/>
      <c r="C114" s="298" t="s">
        <v>1691</v>
      </c>
      <c r="D114" s="299">
        <v>100</v>
      </c>
      <c r="E114" s="300">
        <f>H114</f>
        <v>0</v>
      </c>
      <c r="F114" s="300">
        <f>D114*E114</f>
        <v>0</v>
      </c>
      <c r="G114" s="293"/>
      <c r="H114" s="292">
        <v>0</v>
      </c>
    </row>
    <row r="115" spans="2:8">
      <c r="B115" s="297"/>
      <c r="C115" s="298" t="s">
        <v>1692</v>
      </c>
      <c r="D115" s="299">
        <v>20</v>
      </c>
      <c r="E115" s="300">
        <f>H115</f>
        <v>0</v>
      </c>
      <c r="F115" s="300">
        <f>D115*E115</f>
        <v>0</v>
      </c>
      <c r="G115" s="293"/>
      <c r="H115" s="292">
        <v>0</v>
      </c>
    </row>
    <row r="116" spans="2:8">
      <c r="B116" s="297"/>
      <c r="C116" s="298" t="s">
        <v>1693</v>
      </c>
      <c r="D116" s="299">
        <v>40</v>
      </c>
      <c r="E116" s="300">
        <f>H116</f>
        <v>0</v>
      </c>
      <c r="F116" s="300">
        <f>D116*E116</f>
        <v>0</v>
      </c>
      <c r="G116" s="293"/>
      <c r="H116" s="292">
        <v>0</v>
      </c>
    </row>
    <row r="117" spans="2:8">
      <c r="B117" s="297"/>
      <c r="C117" s="298" t="s">
        <v>1694</v>
      </c>
      <c r="D117" s="299">
        <v>10</v>
      </c>
      <c r="E117" s="300">
        <f>H117</f>
        <v>0</v>
      </c>
      <c r="F117" s="300">
        <f>D117*E117</f>
        <v>0</v>
      </c>
      <c r="G117" s="293"/>
      <c r="H117" s="292">
        <v>0</v>
      </c>
    </row>
    <row r="118" spans="2:8" ht="13.5" thickBot="1">
      <c r="B118" s="297"/>
      <c r="C118" s="301" t="s">
        <v>1603</v>
      </c>
      <c r="D118" s="273"/>
      <c r="E118" s="285"/>
      <c r="F118" s="285">
        <f>SUM(F114:F117)</f>
        <v>0</v>
      </c>
      <c r="G118" s="286"/>
      <c r="H118" s="286"/>
    </row>
    <row r="119" spans="2:8">
      <c r="H119" s="268"/>
    </row>
    <row r="120" spans="2:8">
      <c r="H120" s="268"/>
    </row>
    <row r="121" spans="2:8" s="260" customFormat="1">
      <c r="B121" s="287" t="s">
        <v>1618</v>
      </c>
      <c r="C121" s="288"/>
      <c r="D121" s="288"/>
      <c r="E121" s="288"/>
      <c r="F121" s="302"/>
      <c r="G121" s="270"/>
      <c r="H121" s="292"/>
    </row>
    <row r="122" spans="2:8">
      <c r="B122" s="260"/>
      <c r="C122" s="303" t="s">
        <v>1619</v>
      </c>
      <c r="D122" s="304"/>
      <c r="E122" s="305"/>
      <c r="F122" s="264">
        <f>F11+F50+F65+F82+F96+F108</f>
        <v>0</v>
      </c>
      <c r="G122" s="260"/>
      <c r="H122" s="292"/>
    </row>
    <row r="123" spans="2:8">
      <c r="B123" s="260"/>
      <c r="C123" s="306" t="s">
        <v>1620</v>
      </c>
      <c r="D123" s="307"/>
      <c r="E123" s="308"/>
      <c r="F123" s="264">
        <f>0.25*F122</f>
        <v>0</v>
      </c>
      <c r="G123" s="260"/>
      <c r="H123" s="292"/>
    </row>
    <row r="124" spans="2:8">
      <c r="B124" s="260"/>
      <c r="C124" s="306" t="s">
        <v>1690</v>
      </c>
      <c r="D124" s="307"/>
      <c r="E124" s="308"/>
      <c r="F124" s="264">
        <f>F118</f>
        <v>0</v>
      </c>
      <c r="G124" s="260"/>
      <c r="H124" s="292"/>
    </row>
    <row r="125" spans="2:8">
      <c r="B125" s="260"/>
      <c r="C125" s="306" t="s">
        <v>1621</v>
      </c>
      <c r="D125" s="307"/>
      <c r="E125" s="308"/>
      <c r="F125" s="264">
        <f>0.05*F122</f>
        <v>0</v>
      </c>
      <c r="G125" s="260"/>
      <c r="H125" s="292"/>
    </row>
    <row r="126" spans="2:8" ht="13.5" thickBot="1">
      <c r="B126" s="260"/>
      <c r="C126" s="303" t="s">
        <v>1695</v>
      </c>
      <c r="D126" s="304"/>
      <c r="E126" s="305"/>
      <c r="F126" s="309">
        <v>0</v>
      </c>
      <c r="G126" s="260"/>
      <c r="H126" s="292"/>
    </row>
    <row r="127" spans="2:8">
      <c r="B127" s="286"/>
      <c r="C127" s="265" t="s">
        <v>1622</v>
      </c>
      <c r="D127" s="266"/>
      <c r="E127" s="266"/>
      <c r="F127" s="310">
        <f>SUM(F122:F126)</f>
        <v>0</v>
      </c>
      <c r="G127" s="268"/>
      <c r="H127" s="268"/>
    </row>
    <row r="128" spans="2:8">
      <c r="H128" s="268"/>
    </row>
    <row r="129" spans="3:8">
      <c r="H129" s="268"/>
    </row>
    <row r="130" spans="3:8">
      <c r="C130" s="244" t="s">
        <v>1623</v>
      </c>
    </row>
    <row r="131" spans="3:8">
      <c r="C131" s="244" t="s">
        <v>1696</v>
      </c>
    </row>
    <row r="132" spans="3:8">
      <c r="C132" s="311" t="s">
        <v>1625</v>
      </c>
    </row>
  </sheetData>
  <mergeCells count="12">
    <mergeCell ref="B112:C112"/>
    <mergeCell ref="B3:C3"/>
    <mergeCell ref="B6:C6"/>
    <mergeCell ref="B44:C44"/>
    <mergeCell ref="B45:C45"/>
    <mergeCell ref="B46:C46"/>
    <mergeCell ref="B47:C47"/>
    <mergeCell ref="B52:C52"/>
    <mergeCell ref="B54:C54"/>
    <mergeCell ref="B69:C69"/>
    <mergeCell ref="B86:C86"/>
    <mergeCell ref="B99:C99"/>
  </mergeCells>
  <printOptions horizontalCentered="1"/>
  <pageMargins left="0.78740157480314965" right="0" top="0.39370078740157483" bottom="0" header="0" footer="0"/>
  <pageSetup paperSize="9" scale="65" orientation="portrait" horizontalDpi="4294967295" verticalDpi="300" r:id="rId1"/>
  <headerFooter alignWithMargins="0"/>
  <rowBreaks count="1" manualBreakCount="1">
    <brk id="67" min="1"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86"/>
  <sheetViews>
    <sheetView showGridLines="0" workbookViewId="0">
      <selection activeCell="J24" sqref="J24"/>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12" t="s">
        <v>6</v>
      </c>
      <c r="M2" s="313"/>
      <c r="N2" s="313"/>
      <c r="O2" s="313"/>
      <c r="P2" s="313"/>
      <c r="Q2" s="313"/>
      <c r="R2" s="313"/>
      <c r="S2" s="313"/>
      <c r="T2" s="313"/>
      <c r="U2" s="313"/>
      <c r="V2" s="313"/>
      <c r="AT2" s="17" t="s">
        <v>90</v>
      </c>
    </row>
    <row r="3" spans="2:46" ht="6.95" customHeight="1">
      <c r="B3" s="18"/>
      <c r="C3" s="19"/>
      <c r="D3" s="19"/>
      <c r="E3" s="19"/>
      <c r="F3" s="19"/>
      <c r="G3" s="19"/>
      <c r="H3" s="19"/>
      <c r="I3" s="19"/>
      <c r="J3" s="19"/>
      <c r="K3" s="19"/>
      <c r="L3" s="20"/>
      <c r="AT3" s="17" t="s">
        <v>83</v>
      </c>
    </row>
    <row r="4" spans="2:46" ht="24.95" customHeight="1">
      <c r="B4" s="20"/>
      <c r="D4" s="21" t="s">
        <v>97</v>
      </c>
      <c r="L4" s="20"/>
      <c r="M4" s="84" t="s">
        <v>11</v>
      </c>
      <c r="AT4" s="17" t="s">
        <v>4</v>
      </c>
    </row>
    <row r="5" spans="2:46" ht="6.95" customHeight="1">
      <c r="B5" s="20"/>
      <c r="L5" s="20"/>
    </row>
    <row r="6" spans="2:46" ht="12" customHeight="1">
      <c r="B6" s="20"/>
      <c r="D6" s="27" t="s">
        <v>17</v>
      </c>
      <c r="L6" s="20"/>
    </row>
    <row r="7" spans="2:46" ht="16.5" customHeight="1">
      <c r="B7" s="20"/>
      <c r="E7" s="351" t="str">
        <f>'Rekapitulace stavby'!K6</f>
        <v>Technické a hospodářské centrum obce Bílence</v>
      </c>
      <c r="F7" s="352"/>
      <c r="G7" s="352"/>
      <c r="H7" s="352"/>
      <c r="L7" s="20"/>
    </row>
    <row r="8" spans="2:46" s="1" customFormat="1" ht="12" customHeight="1">
      <c r="B8" s="32"/>
      <c r="D8" s="27" t="s">
        <v>98</v>
      </c>
      <c r="L8" s="32"/>
    </row>
    <row r="9" spans="2:46" s="1" customFormat="1" ht="16.5" customHeight="1">
      <c r="B9" s="32"/>
      <c r="E9" s="341" t="s">
        <v>1065</v>
      </c>
      <c r="F9" s="350"/>
      <c r="G9" s="350"/>
      <c r="H9" s="350"/>
      <c r="L9" s="32"/>
    </row>
    <row r="10" spans="2:46" s="1" customFormat="1">
      <c r="B10" s="32"/>
      <c r="L10" s="32"/>
    </row>
    <row r="11" spans="2:46" s="1" customFormat="1" ht="12" customHeight="1">
      <c r="B11" s="32"/>
      <c r="D11" s="27" t="s">
        <v>19</v>
      </c>
      <c r="F11" s="25" t="s">
        <v>3</v>
      </c>
      <c r="I11" s="27" t="s">
        <v>20</v>
      </c>
      <c r="J11" s="25" t="s">
        <v>3</v>
      </c>
      <c r="L11" s="32"/>
    </row>
    <row r="12" spans="2:46" s="1" customFormat="1" ht="12" customHeight="1">
      <c r="B12" s="32"/>
      <c r="D12" s="27" t="s">
        <v>21</v>
      </c>
      <c r="F12" s="25" t="s">
        <v>22</v>
      </c>
      <c r="I12" s="27" t="s">
        <v>23</v>
      </c>
      <c r="J12" s="49"/>
      <c r="L12" s="32"/>
    </row>
    <row r="13" spans="2:46" s="1" customFormat="1" ht="10.9" customHeight="1">
      <c r="B13" s="32"/>
      <c r="L13" s="32"/>
    </row>
    <row r="14" spans="2:46" s="1" customFormat="1" ht="12" customHeight="1">
      <c r="B14" s="32"/>
      <c r="D14" s="27" t="s">
        <v>25</v>
      </c>
      <c r="I14" s="27" t="s">
        <v>26</v>
      </c>
      <c r="J14" s="25" t="str">
        <f>IF('Rekapitulace stavby'!AN10="","",'Rekapitulace stavby'!AN10)</f>
        <v/>
      </c>
      <c r="L14" s="32"/>
    </row>
    <row r="15" spans="2:46" s="1" customFormat="1" ht="18" customHeight="1">
      <c r="B15" s="32"/>
      <c r="E15" s="25" t="str">
        <f>IF('Rekapitulace stavby'!E11="","",'Rekapitulace stavby'!E11)</f>
        <v xml:space="preserve"> </v>
      </c>
      <c r="I15" s="27" t="s">
        <v>28</v>
      </c>
      <c r="J15" s="25" t="str">
        <f>IF('Rekapitulace stavby'!AN11="","",'Rekapitulace stavby'!AN11)</f>
        <v/>
      </c>
      <c r="L15" s="32"/>
    </row>
    <row r="16" spans="2:46" s="1" customFormat="1" ht="6.95" customHeight="1">
      <c r="B16" s="32"/>
      <c r="L16" s="32"/>
    </row>
    <row r="17" spans="2:12" s="1" customFormat="1" ht="12" customHeight="1">
      <c r="B17" s="32"/>
      <c r="D17" s="27" t="s">
        <v>29</v>
      </c>
      <c r="I17" s="27" t="s">
        <v>26</v>
      </c>
      <c r="J17" s="28" t="str">
        <f>'Rekapitulace stavby'!AN13</f>
        <v>Vyplň údaj</v>
      </c>
      <c r="L17" s="32"/>
    </row>
    <row r="18" spans="2:12" s="1" customFormat="1" ht="18" customHeight="1">
      <c r="B18" s="32"/>
      <c r="E18" s="353" t="str">
        <f>'Rekapitulace stavby'!E14</f>
        <v>Vyplň údaj</v>
      </c>
      <c r="F18" s="324"/>
      <c r="G18" s="324"/>
      <c r="H18" s="324"/>
      <c r="I18" s="27" t="s">
        <v>28</v>
      </c>
      <c r="J18" s="28" t="str">
        <f>'Rekapitulace stavby'!AN14</f>
        <v>Vyplň údaj</v>
      </c>
      <c r="L18" s="32"/>
    </row>
    <row r="19" spans="2:12" s="1" customFormat="1" ht="6.95" customHeight="1">
      <c r="B19" s="32"/>
      <c r="L19" s="32"/>
    </row>
    <row r="20" spans="2:12" s="1" customFormat="1" ht="12" customHeight="1">
      <c r="B20" s="32"/>
      <c r="D20" s="27" t="s">
        <v>31</v>
      </c>
      <c r="I20" s="27"/>
      <c r="J20" s="25"/>
      <c r="L20" s="32"/>
    </row>
    <row r="21" spans="2:12" s="1" customFormat="1" ht="18" customHeight="1">
      <c r="B21" s="32"/>
      <c r="E21" s="25" t="s">
        <v>33</v>
      </c>
      <c r="I21" s="27"/>
      <c r="J21" s="25"/>
      <c r="L21" s="32"/>
    </row>
    <row r="22" spans="2:12" s="1" customFormat="1" ht="6.95" customHeight="1">
      <c r="B22" s="32"/>
      <c r="L22" s="32"/>
    </row>
    <row r="23" spans="2:12" s="1" customFormat="1" ht="12" customHeight="1">
      <c r="B23" s="32"/>
      <c r="D23" s="27" t="s">
        <v>35</v>
      </c>
      <c r="I23" s="27"/>
      <c r="J23" s="25"/>
      <c r="L23" s="32"/>
    </row>
    <row r="24" spans="2:12" s="1" customFormat="1" ht="18" customHeight="1">
      <c r="B24" s="32"/>
      <c r="E24" s="25" t="s">
        <v>37</v>
      </c>
      <c r="I24" s="27"/>
      <c r="J24" s="25"/>
      <c r="L24" s="32"/>
    </row>
    <row r="25" spans="2:12" s="1" customFormat="1" ht="6.95" customHeight="1">
      <c r="B25" s="32"/>
      <c r="L25" s="32"/>
    </row>
    <row r="26" spans="2:12" s="1" customFormat="1" ht="12" customHeight="1">
      <c r="B26" s="32"/>
      <c r="D26" s="27" t="s">
        <v>39</v>
      </c>
      <c r="L26" s="32"/>
    </row>
    <row r="27" spans="2:12" s="7" customFormat="1" ht="16.5" customHeight="1">
      <c r="B27" s="85"/>
      <c r="E27" s="328" t="s">
        <v>3</v>
      </c>
      <c r="F27" s="328"/>
      <c r="G27" s="328"/>
      <c r="H27" s="328"/>
      <c r="L27" s="85"/>
    </row>
    <row r="28" spans="2:12" s="1" customFormat="1" ht="6.95" customHeight="1">
      <c r="B28" s="32"/>
      <c r="L28" s="32"/>
    </row>
    <row r="29" spans="2:12" s="1" customFormat="1" ht="6.95" customHeight="1">
      <c r="B29" s="32"/>
      <c r="D29" s="50"/>
      <c r="E29" s="50"/>
      <c r="F29" s="50"/>
      <c r="G29" s="50"/>
      <c r="H29" s="50"/>
      <c r="I29" s="50"/>
      <c r="J29" s="50"/>
      <c r="K29" s="50"/>
      <c r="L29" s="32"/>
    </row>
    <row r="30" spans="2:12" s="1" customFormat="1" ht="25.35" customHeight="1">
      <c r="B30" s="32"/>
      <c r="D30" s="86" t="s">
        <v>41</v>
      </c>
      <c r="J30" s="62">
        <f>ROUND(J81, 2)</f>
        <v>0</v>
      </c>
      <c r="L30" s="32"/>
    </row>
    <row r="31" spans="2:12" s="1" customFormat="1" ht="6.95" customHeight="1">
      <c r="B31" s="32"/>
      <c r="D31" s="50"/>
      <c r="E31" s="50"/>
      <c r="F31" s="50"/>
      <c r="G31" s="50"/>
      <c r="H31" s="50"/>
      <c r="I31" s="50"/>
      <c r="J31" s="50"/>
      <c r="K31" s="50"/>
      <c r="L31" s="32"/>
    </row>
    <row r="32" spans="2:12" s="1" customFormat="1" ht="14.45" customHeight="1">
      <c r="B32" s="32"/>
      <c r="F32" s="35" t="s">
        <v>43</v>
      </c>
      <c r="I32" s="35" t="s">
        <v>42</v>
      </c>
      <c r="J32" s="35" t="s">
        <v>44</v>
      </c>
      <c r="L32" s="32"/>
    </row>
    <row r="33" spans="2:12" s="1" customFormat="1" ht="14.45" customHeight="1">
      <c r="B33" s="32"/>
      <c r="D33" s="87" t="s">
        <v>45</v>
      </c>
      <c r="E33" s="27" t="s">
        <v>46</v>
      </c>
      <c r="F33" s="88">
        <f>ROUND((SUM(BE81:BE85)),  2)</f>
        <v>0</v>
      </c>
      <c r="I33" s="89">
        <v>0.21</v>
      </c>
      <c r="J33" s="88">
        <f>ROUND(((SUM(BE81:BE85))*I33),  2)</f>
        <v>0</v>
      </c>
      <c r="L33" s="32"/>
    </row>
    <row r="34" spans="2:12" s="1" customFormat="1" ht="14.45" customHeight="1">
      <c r="B34" s="32"/>
      <c r="E34" s="27" t="s">
        <v>47</v>
      </c>
      <c r="F34" s="88">
        <f>ROUND((SUM(BF81:BF85)),  2)</f>
        <v>0</v>
      </c>
      <c r="I34" s="89">
        <v>0.15</v>
      </c>
      <c r="J34" s="88">
        <f>ROUND(((SUM(BF81:BF85))*I34),  2)</f>
        <v>0</v>
      </c>
      <c r="L34" s="32"/>
    </row>
    <row r="35" spans="2:12" s="1" customFormat="1" ht="14.45" hidden="1" customHeight="1">
      <c r="B35" s="32"/>
      <c r="E35" s="27" t="s">
        <v>48</v>
      </c>
      <c r="F35" s="88">
        <f>ROUND((SUM(BG81:BG85)),  2)</f>
        <v>0</v>
      </c>
      <c r="I35" s="89">
        <v>0.21</v>
      </c>
      <c r="J35" s="88">
        <f>0</f>
        <v>0</v>
      </c>
      <c r="L35" s="32"/>
    </row>
    <row r="36" spans="2:12" s="1" customFormat="1" ht="14.45" hidden="1" customHeight="1">
      <c r="B36" s="32"/>
      <c r="E36" s="27" t="s">
        <v>49</v>
      </c>
      <c r="F36" s="88">
        <f>ROUND((SUM(BH81:BH85)),  2)</f>
        <v>0</v>
      </c>
      <c r="I36" s="89">
        <v>0.15</v>
      </c>
      <c r="J36" s="88">
        <f>0</f>
        <v>0</v>
      </c>
      <c r="L36" s="32"/>
    </row>
    <row r="37" spans="2:12" s="1" customFormat="1" ht="14.45" hidden="1" customHeight="1">
      <c r="B37" s="32"/>
      <c r="E37" s="27" t="s">
        <v>50</v>
      </c>
      <c r="F37" s="88">
        <f>ROUND((SUM(BI81:BI85)),  2)</f>
        <v>0</v>
      </c>
      <c r="I37" s="89">
        <v>0</v>
      </c>
      <c r="J37" s="88">
        <f>0</f>
        <v>0</v>
      </c>
      <c r="L37" s="32"/>
    </row>
    <row r="38" spans="2:12" s="1" customFormat="1" ht="6.95" customHeight="1">
      <c r="B38" s="32"/>
      <c r="L38" s="32"/>
    </row>
    <row r="39" spans="2:12" s="1" customFormat="1" ht="25.35" customHeight="1">
      <c r="B39" s="32"/>
      <c r="C39" s="90"/>
      <c r="D39" s="91" t="s">
        <v>51</v>
      </c>
      <c r="E39" s="53"/>
      <c r="F39" s="53"/>
      <c r="G39" s="92" t="s">
        <v>52</v>
      </c>
      <c r="H39" s="93" t="s">
        <v>53</v>
      </c>
      <c r="I39" s="53"/>
      <c r="J39" s="94">
        <f>SUM(J30:J37)</f>
        <v>0</v>
      </c>
      <c r="K39" s="95"/>
      <c r="L39" s="32"/>
    </row>
    <row r="40" spans="2:12" s="1" customFormat="1" ht="14.45" customHeight="1">
      <c r="B40" s="41"/>
      <c r="C40" s="42"/>
      <c r="D40" s="42"/>
      <c r="E40" s="42"/>
      <c r="F40" s="42"/>
      <c r="G40" s="42"/>
      <c r="H40" s="42"/>
      <c r="I40" s="42"/>
      <c r="J40" s="42"/>
      <c r="K40" s="42"/>
      <c r="L40" s="32"/>
    </row>
    <row r="44" spans="2:12" s="1" customFormat="1" ht="6.95" customHeight="1">
      <c r="B44" s="43"/>
      <c r="C44" s="44"/>
      <c r="D44" s="44"/>
      <c r="E44" s="44"/>
      <c r="F44" s="44"/>
      <c r="G44" s="44"/>
      <c r="H44" s="44"/>
      <c r="I44" s="44"/>
      <c r="J44" s="44"/>
      <c r="K44" s="44"/>
      <c r="L44" s="32"/>
    </row>
    <row r="45" spans="2:12" s="1" customFormat="1" ht="24.95" customHeight="1">
      <c r="B45" s="32"/>
      <c r="C45" s="21" t="s">
        <v>99</v>
      </c>
      <c r="L45" s="32"/>
    </row>
    <row r="46" spans="2:12" s="1" customFormat="1" ht="6.95" customHeight="1">
      <c r="B46" s="32"/>
      <c r="L46" s="32"/>
    </row>
    <row r="47" spans="2:12" s="1" customFormat="1" ht="12" customHeight="1">
      <c r="B47" s="32"/>
      <c r="C47" s="27" t="s">
        <v>17</v>
      </c>
      <c r="L47" s="32"/>
    </row>
    <row r="48" spans="2:12" s="1" customFormat="1" ht="16.5" customHeight="1">
      <c r="B48" s="32"/>
      <c r="E48" s="351" t="str">
        <f>E7</f>
        <v>Technické a hospodářské centrum obce Bílence</v>
      </c>
      <c r="F48" s="352"/>
      <c r="G48" s="352"/>
      <c r="H48" s="352"/>
      <c r="L48" s="32"/>
    </row>
    <row r="49" spans="2:47" s="1" customFormat="1" ht="12" customHeight="1">
      <c r="B49" s="32"/>
      <c r="C49" s="27" t="s">
        <v>98</v>
      </c>
      <c r="L49" s="32"/>
    </row>
    <row r="50" spans="2:47" s="1" customFormat="1" ht="16.5" customHeight="1">
      <c r="B50" s="32"/>
      <c r="E50" s="341" t="str">
        <f>E9</f>
        <v>3 - ELEKTROINSTALACE-VENKOVNÍ ČÁST</v>
      </c>
      <c r="F50" s="350"/>
      <c r="G50" s="350"/>
      <c r="H50" s="350"/>
      <c r="L50" s="32"/>
    </row>
    <row r="51" spans="2:47" s="1" customFormat="1" ht="6.95" customHeight="1">
      <c r="B51" s="32"/>
      <c r="L51" s="32"/>
    </row>
    <row r="52" spans="2:47" s="1" customFormat="1" ht="12" customHeight="1">
      <c r="B52" s="32"/>
      <c r="C52" s="27" t="s">
        <v>21</v>
      </c>
      <c r="F52" s="25" t="str">
        <f>F12</f>
        <v>Bílence</v>
      </c>
      <c r="I52" s="27" t="s">
        <v>23</v>
      </c>
      <c r="J52" s="49" t="str">
        <f>IF(J12="","",J12)</f>
        <v/>
      </c>
      <c r="L52" s="32"/>
    </row>
    <row r="53" spans="2:47" s="1" customFormat="1" ht="6.95" customHeight="1">
      <c r="B53" s="32"/>
      <c r="L53" s="32"/>
    </row>
    <row r="54" spans="2:47" s="1" customFormat="1" ht="15.2" customHeight="1">
      <c r="B54" s="32"/>
      <c r="C54" s="27" t="s">
        <v>25</v>
      </c>
      <c r="F54" s="25" t="str">
        <f>E15</f>
        <v xml:space="preserve"> </v>
      </c>
      <c r="I54" s="27" t="s">
        <v>31</v>
      </c>
      <c r="J54" s="30" t="str">
        <f>E21</f>
        <v>IQ PROJEKT s.r.o.</v>
      </c>
      <c r="L54" s="32"/>
    </row>
    <row r="55" spans="2:47" s="1" customFormat="1" ht="25.7" customHeight="1">
      <c r="B55" s="32"/>
      <c r="C55" s="27" t="s">
        <v>29</v>
      </c>
      <c r="F55" s="25" t="str">
        <f>IF(E18="","",E18)</f>
        <v>Vyplň údaj</v>
      </c>
      <c r="I55" s="27" t="s">
        <v>35</v>
      </c>
      <c r="J55" s="30" t="str">
        <f>E24</f>
        <v>Ing. Kateřina Tumpachová</v>
      </c>
      <c r="L55" s="32"/>
    </row>
    <row r="56" spans="2:47" s="1" customFormat="1" ht="10.35" customHeight="1">
      <c r="B56" s="32"/>
      <c r="L56" s="32"/>
    </row>
    <row r="57" spans="2:47" s="1" customFormat="1" ht="29.25" customHeight="1">
      <c r="B57" s="32"/>
      <c r="C57" s="96" t="s">
        <v>100</v>
      </c>
      <c r="D57" s="90"/>
      <c r="E57" s="90"/>
      <c r="F57" s="90"/>
      <c r="G57" s="90"/>
      <c r="H57" s="90"/>
      <c r="I57" s="90"/>
      <c r="J57" s="97" t="s">
        <v>101</v>
      </c>
      <c r="K57" s="90"/>
      <c r="L57" s="32"/>
    </row>
    <row r="58" spans="2:47" s="1" customFormat="1" ht="10.35" customHeight="1">
      <c r="B58" s="32"/>
      <c r="L58" s="32"/>
    </row>
    <row r="59" spans="2:47" s="1" customFormat="1" ht="22.9" customHeight="1">
      <c r="B59" s="32"/>
      <c r="C59" s="98" t="s">
        <v>72</v>
      </c>
      <c r="J59" s="62">
        <f>J81</f>
        <v>0</v>
      </c>
      <c r="L59" s="32"/>
      <c r="AU59" s="17" t="s">
        <v>102</v>
      </c>
    </row>
    <row r="60" spans="2:47" s="8" customFormat="1" ht="24.95" customHeight="1">
      <c r="B60" s="99"/>
      <c r="D60" s="100" t="s">
        <v>1066</v>
      </c>
      <c r="E60" s="101"/>
      <c r="F60" s="101"/>
      <c r="G60" s="101"/>
      <c r="H60" s="101"/>
      <c r="I60" s="101"/>
      <c r="J60" s="102">
        <f>J82</f>
        <v>0</v>
      </c>
      <c r="L60" s="99"/>
    </row>
    <row r="61" spans="2:47" s="9" customFormat="1" ht="19.899999999999999" customHeight="1">
      <c r="B61" s="103"/>
      <c r="D61" s="104" t="s">
        <v>1067</v>
      </c>
      <c r="E61" s="105"/>
      <c r="F61" s="105"/>
      <c r="G61" s="105"/>
      <c r="H61" s="105"/>
      <c r="I61" s="105"/>
      <c r="J61" s="106">
        <f>J83</f>
        <v>0</v>
      </c>
      <c r="L61" s="103"/>
    </row>
    <row r="62" spans="2:47" s="1" customFormat="1" ht="21.75" customHeight="1">
      <c r="B62" s="32"/>
      <c r="L62" s="32"/>
    </row>
    <row r="63" spans="2:47" s="1" customFormat="1" ht="6.95" customHeight="1">
      <c r="B63" s="41"/>
      <c r="C63" s="42"/>
      <c r="D63" s="42"/>
      <c r="E63" s="42"/>
      <c r="F63" s="42"/>
      <c r="G63" s="42"/>
      <c r="H63" s="42"/>
      <c r="I63" s="42"/>
      <c r="J63" s="42"/>
      <c r="K63" s="42"/>
      <c r="L63" s="32"/>
    </row>
    <row r="67" spans="2:20" s="1" customFormat="1" ht="6.95" customHeight="1">
      <c r="B67" s="43"/>
      <c r="C67" s="44"/>
      <c r="D67" s="44"/>
      <c r="E67" s="44"/>
      <c r="F67" s="44"/>
      <c r="G67" s="44"/>
      <c r="H67" s="44"/>
      <c r="I67" s="44"/>
      <c r="J67" s="44"/>
      <c r="K67" s="44"/>
      <c r="L67" s="32"/>
    </row>
    <row r="68" spans="2:20" s="1" customFormat="1" ht="24.95" customHeight="1">
      <c r="B68" s="32"/>
      <c r="C68" s="21" t="s">
        <v>109</v>
      </c>
      <c r="L68" s="32"/>
    </row>
    <row r="69" spans="2:20" s="1" customFormat="1" ht="6.95" customHeight="1">
      <c r="B69" s="32"/>
      <c r="L69" s="32"/>
    </row>
    <row r="70" spans="2:20" s="1" customFormat="1" ht="12" customHeight="1">
      <c r="B70" s="32"/>
      <c r="C70" s="27" t="s">
        <v>17</v>
      </c>
      <c r="L70" s="32"/>
    </row>
    <row r="71" spans="2:20" s="1" customFormat="1" ht="16.5" customHeight="1">
      <c r="B71" s="32"/>
      <c r="E71" s="351" t="str">
        <f>E7</f>
        <v>Technické a hospodářské centrum obce Bílence</v>
      </c>
      <c r="F71" s="352"/>
      <c r="G71" s="352"/>
      <c r="H71" s="352"/>
      <c r="L71" s="32"/>
    </row>
    <row r="72" spans="2:20" s="1" customFormat="1" ht="12" customHeight="1">
      <c r="B72" s="32"/>
      <c r="C72" s="27" t="s">
        <v>98</v>
      </c>
      <c r="L72" s="32"/>
    </row>
    <row r="73" spans="2:20" s="1" customFormat="1" ht="16.5" customHeight="1">
      <c r="B73" s="32"/>
      <c r="E73" s="341" t="str">
        <f>E9</f>
        <v>3 - ELEKTROINSTALACE-VENKOVNÍ ČÁST</v>
      </c>
      <c r="F73" s="350"/>
      <c r="G73" s="350"/>
      <c r="H73" s="350"/>
      <c r="L73" s="32"/>
    </row>
    <row r="74" spans="2:20" s="1" customFormat="1" ht="6.95" customHeight="1">
      <c r="B74" s="32"/>
      <c r="L74" s="32"/>
    </row>
    <row r="75" spans="2:20" s="1" customFormat="1" ht="12" customHeight="1">
      <c r="B75" s="32"/>
      <c r="C75" s="27" t="s">
        <v>21</v>
      </c>
      <c r="F75" s="25" t="str">
        <f>F12</f>
        <v>Bílence</v>
      </c>
      <c r="I75" s="27" t="s">
        <v>23</v>
      </c>
      <c r="J75" s="49" t="str">
        <f>IF(J12="","",J12)</f>
        <v/>
      </c>
      <c r="L75" s="32"/>
    </row>
    <row r="76" spans="2:20" s="1" customFormat="1" ht="6.95" customHeight="1">
      <c r="B76" s="32"/>
      <c r="L76" s="32"/>
    </row>
    <row r="77" spans="2:20" s="1" customFormat="1" ht="15.2" customHeight="1">
      <c r="B77" s="32"/>
      <c r="C77" s="27" t="s">
        <v>25</v>
      </c>
      <c r="F77" s="25" t="str">
        <f>E15</f>
        <v xml:space="preserve"> </v>
      </c>
      <c r="I77" s="27" t="s">
        <v>31</v>
      </c>
      <c r="J77" s="30" t="str">
        <f>E21</f>
        <v>IQ PROJEKT s.r.o.</v>
      </c>
      <c r="L77" s="32"/>
    </row>
    <row r="78" spans="2:20" s="1" customFormat="1" ht="25.7" customHeight="1">
      <c r="B78" s="32"/>
      <c r="C78" s="27" t="s">
        <v>29</v>
      </c>
      <c r="F78" s="25" t="str">
        <f>IF(E18="","",E18)</f>
        <v>Vyplň údaj</v>
      </c>
      <c r="I78" s="27" t="s">
        <v>35</v>
      </c>
      <c r="J78" s="30" t="str">
        <f>E24</f>
        <v>Ing. Kateřina Tumpachová</v>
      </c>
      <c r="L78" s="32"/>
    </row>
    <row r="79" spans="2:20" s="1" customFormat="1" ht="10.35" customHeight="1">
      <c r="B79" s="32"/>
      <c r="L79" s="32"/>
    </row>
    <row r="80" spans="2:20" s="10" customFormat="1" ht="29.25" customHeight="1">
      <c r="B80" s="107"/>
      <c r="C80" s="108" t="s">
        <v>110</v>
      </c>
      <c r="D80" s="109" t="s">
        <v>59</v>
      </c>
      <c r="E80" s="109" t="s">
        <v>55</v>
      </c>
      <c r="F80" s="109" t="s">
        <v>56</v>
      </c>
      <c r="G80" s="109" t="s">
        <v>111</v>
      </c>
      <c r="H80" s="109" t="s">
        <v>112</v>
      </c>
      <c r="I80" s="109" t="s">
        <v>113</v>
      </c>
      <c r="J80" s="109" t="s">
        <v>101</v>
      </c>
      <c r="K80" s="110" t="s">
        <v>114</v>
      </c>
      <c r="L80" s="107"/>
      <c r="M80" s="55" t="s">
        <v>3</v>
      </c>
      <c r="N80" s="56" t="s">
        <v>45</v>
      </c>
      <c r="O80" s="56" t="s">
        <v>115</v>
      </c>
      <c r="P80" s="56" t="s">
        <v>116</v>
      </c>
      <c r="Q80" s="56" t="s">
        <v>117</v>
      </c>
      <c r="R80" s="56" t="s">
        <v>118</v>
      </c>
      <c r="S80" s="56" t="s">
        <v>119</v>
      </c>
      <c r="T80" s="57" t="s">
        <v>120</v>
      </c>
    </row>
    <row r="81" spans="2:65" s="1" customFormat="1" ht="22.9" customHeight="1">
      <c r="B81" s="32"/>
      <c r="C81" s="60" t="s">
        <v>121</v>
      </c>
      <c r="J81" s="111">
        <f>BK81</f>
        <v>0</v>
      </c>
      <c r="L81" s="32"/>
      <c r="M81" s="58"/>
      <c r="N81" s="50"/>
      <c r="O81" s="50"/>
      <c r="P81" s="112">
        <f>P82</f>
        <v>0</v>
      </c>
      <c r="Q81" s="50"/>
      <c r="R81" s="112">
        <f>R82</f>
        <v>0</v>
      </c>
      <c r="S81" s="50"/>
      <c r="T81" s="113">
        <f>T82</f>
        <v>0</v>
      </c>
      <c r="AT81" s="17" t="s">
        <v>73</v>
      </c>
      <c r="AU81" s="17" t="s">
        <v>102</v>
      </c>
      <c r="BK81" s="114">
        <f>BK82</f>
        <v>0</v>
      </c>
    </row>
    <row r="82" spans="2:65" s="11" customFormat="1" ht="25.9" customHeight="1">
      <c r="B82" s="115"/>
      <c r="D82" s="116" t="s">
        <v>73</v>
      </c>
      <c r="E82" s="117" t="s">
        <v>659</v>
      </c>
      <c r="F82" s="117" t="s">
        <v>1068</v>
      </c>
      <c r="I82" s="118"/>
      <c r="J82" s="119">
        <f>BK82</f>
        <v>0</v>
      </c>
      <c r="L82" s="115"/>
      <c r="M82" s="120"/>
      <c r="P82" s="121">
        <f>P83</f>
        <v>0</v>
      </c>
      <c r="R82" s="121">
        <f>R83</f>
        <v>0</v>
      </c>
      <c r="T82" s="122">
        <f>T83</f>
        <v>0</v>
      </c>
      <c r="AR82" s="116" t="s">
        <v>88</v>
      </c>
      <c r="AT82" s="123" t="s">
        <v>73</v>
      </c>
      <c r="AU82" s="123" t="s">
        <v>74</v>
      </c>
      <c r="AY82" s="116" t="s">
        <v>124</v>
      </c>
      <c r="BK82" s="124">
        <f>BK83</f>
        <v>0</v>
      </c>
    </row>
    <row r="83" spans="2:65" s="11" customFormat="1" ht="22.9" customHeight="1">
      <c r="B83" s="115"/>
      <c r="D83" s="116" t="s">
        <v>73</v>
      </c>
      <c r="E83" s="125" t="s">
        <v>1069</v>
      </c>
      <c r="F83" s="125" t="s">
        <v>1070</v>
      </c>
      <c r="I83" s="118"/>
      <c r="J83" s="126">
        <f>BK83</f>
        <v>0</v>
      </c>
      <c r="L83" s="115"/>
      <c r="M83" s="120"/>
      <c r="P83" s="121">
        <f>SUM(P84:P85)</f>
        <v>0</v>
      </c>
      <c r="R83" s="121">
        <f>SUM(R84:R85)</f>
        <v>0</v>
      </c>
      <c r="T83" s="122">
        <f>SUM(T84:T85)</f>
        <v>0</v>
      </c>
      <c r="AR83" s="116" t="s">
        <v>88</v>
      </c>
      <c r="AT83" s="123" t="s">
        <v>73</v>
      </c>
      <c r="AU83" s="123" t="s">
        <v>81</v>
      </c>
      <c r="AY83" s="116" t="s">
        <v>124</v>
      </c>
      <c r="BK83" s="124">
        <f>SUM(BK84:BK85)</f>
        <v>0</v>
      </c>
    </row>
    <row r="84" spans="2:65" s="1" customFormat="1" ht="14.45" customHeight="1">
      <c r="B84" s="127"/>
      <c r="C84" s="128" t="s">
        <v>81</v>
      </c>
      <c r="D84" s="128" t="s">
        <v>127</v>
      </c>
      <c r="E84" s="129" t="s">
        <v>1071</v>
      </c>
      <c r="F84" s="130" t="s">
        <v>1072</v>
      </c>
      <c r="G84" s="131" t="s">
        <v>1063</v>
      </c>
      <c r="H84" s="132">
        <v>1</v>
      </c>
      <c r="I84" s="133"/>
      <c r="J84" s="134">
        <f>ROUND(I84*H84,2)</f>
        <v>0</v>
      </c>
      <c r="K84" s="130" t="s">
        <v>3</v>
      </c>
      <c r="L84" s="32"/>
      <c r="M84" s="135" t="s">
        <v>3</v>
      </c>
      <c r="N84" s="136" t="s">
        <v>46</v>
      </c>
      <c r="P84" s="137">
        <f>O84*H84</f>
        <v>0</v>
      </c>
      <c r="Q84" s="137">
        <v>0</v>
      </c>
      <c r="R84" s="137">
        <f>Q84*H84</f>
        <v>0</v>
      </c>
      <c r="S84" s="137">
        <v>0</v>
      </c>
      <c r="T84" s="138">
        <f>S84*H84</f>
        <v>0</v>
      </c>
      <c r="AR84" s="139" t="s">
        <v>719</v>
      </c>
      <c r="AT84" s="139" t="s">
        <v>127</v>
      </c>
      <c r="AU84" s="139" t="s">
        <v>83</v>
      </c>
      <c r="AY84" s="17" t="s">
        <v>124</v>
      </c>
      <c r="BE84" s="140">
        <f>IF(N84="základní",J84,0)</f>
        <v>0</v>
      </c>
      <c r="BF84" s="140">
        <f>IF(N84="snížená",J84,0)</f>
        <v>0</v>
      </c>
      <c r="BG84" s="140">
        <f>IF(N84="zákl. přenesená",J84,0)</f>
        <v>0</v>
      </c>
      <c r="BH84" s="140">
        <f>IF(N84="sníž. přenesená",J84,0)</f>
        <v>0</v>
      </c>
      <c r="BI84" s="140">
        <f>IF(N84="nulová",J84,0)</f>
        <v>0</v>
      </c>
      <c r="BJ84" s="17" t="s">
        <v>81</v>
      </c>
      <c r="BK84" s="140">
        <f>ROUND(I84*H84,2)</f>
        <v>0</v>
      </c>
      <c r="BL84" s="17" t="s">
        <v>719</v>
      </c>
      <c r="BM84" s="139" t="s">
        <v>1073</v>
      </c>
    </row>
    <row r="85" spans="2:65" s="1" customFormat="1">
      <c r="B85" s="32"/>
      <c r="D85" s="141" t="s">
        <v>133</v>
      </c>
      <c r="F85" s="142" t="s">
        <v>1072</v>
      </c>
      <c r="I85" s="143"/>
      <c r="L85" s="32"/>
      <c r="M85" s="166"/>
      <c r="N85" s="167"/>
      <c r="O85" s="167"/>
      <c r="P85" s="167"/>
      <c r="Q85" s="167"/>
      <c r="R85" s="167"/>
      <c r="S85" s="167"/>
      <c r="T85" s="168"/>
      <c r="AT85" s="17" t="s">
        <v>133</v>
      </c>
      <c r="AU85" s="17" t="s">
        <v>83</v>
      </c>
    </row>
    <row r="86" spans="2:65" s="1" customFormat="1" ht="6.95" customHeight="1">
      <c r="B86" s="41"/>
      <c r="C86" s="42"/>
      <c r="D86" s="42"/>
      <c r="E86" s="42"/>
      <c r="F86" s="42"/>
      <c r="G86" s="42"/>
      <c r="H86" s="42"/>
      <c r="I86" s="42"/>
      <c r="J86" s="42"/>
      <c r="K86" s="42"/>
      <c r="L86" s="32"/>
    </row>
  </sheetData>
  <autoFilter ref="C80:K85" xr:uid="{00000000-0009-0000-0000-000005000000}"/>
  <mergeCells count="9">
    <mergeCell ref="E50:H50"/>
    <mergeCell ref="E71:H71"/>
    <mergeCell ref="E73:H73"/>
    <mergeCell ref="L2:V2"/>
    <mergeCell ref="E7:H7"/>
    <mergeCell ref="E9:H9"/>
    <mergeCell ref="E18:H18"/>
    <mergeCell ref="E27:H27"/>
    <mergeCell ref="E48:H48"/>
  </mergeCells>
  <pageMargins left="0.39374999999999999" right="0.39374999999999999" top="0.39374999999999999" bottom="0.39374999999999999" header="0" footer="0"/>
  <pageSetup paperSize="9" scale="84" fitToHeight="100" orientation="landscape" blackAndWhite="1" r:id="rId1"/>
  <headerFooter>
    <oddFooter>&amp;CStrana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74"/>
  <sheetViews>
    <sheetView view="pageBreakPreview" zoomScale="120" zoomScaleNormal="100" zoomScaleSheetLayoutView="100" workbookViewId="0">
      <selection activeCell="C8" sqref="C8"/>
    </sheetView>
  </sheetViews>
  <sheetFormatPr defaultRowHeight="12.75"/>
  <cols>
    <col min="1" max="1" width="5" style="189" customWidth="1"/>
    <col min="2" max="2" width="5.83203125" style="189" customWidth="1"/>
    <col min="3" max="3" width="89.5" style="189" customWidth="1"/>
    <col min="4" max="4" width="6.83203125" style="189" customWidth="1"/>
    <col min="5" max="5" width="14.6640625" style="189" customWidth="1"/>
    <col min="6" max="6" width="13.5" style="189" customWidth="1"/>
    <col min="7" max="7" width="3.6640625" style="189" customWidth="1"/>
    <col min="8" max="8" width="13.33203125" style="189" customWidth="1"/>
    <col min="9" max="9" width="14.1640625" style="189" bestFit="1" customWidth="1"/>
    <col min="10" max="256" width="9.33203125" style="189"/>
    <col min="257" max="257" width="5" style="189" customWidth="1"/>
    <col min="258" max="258" width="5.83203125" style="189" customWidth="1"/>
    <col min="259" max="259" width="89.5" style="189" customWidth="1"/>
    <col min="260" max="260" width="6.83203125" style="189" customWidth="1"/>
    <col min="261" max="261" width="14.6640625" style="189" customWidth="1"/>
    <col min="262" max="262" width="13.5" style="189" customWidth="1"/>
    <col min="263" max="263" width="3.6640625" style="189" customWidth="1"/>
    <col min="264" max="264" width="13.33203125" style="189" customWidth="1"/>
    <col min="265" max="265" width="14.1640625" style="189" bestFit="1" customWidth="1"/>
    <col min="266" max="512" width="9.33203125" style="189"/>
    <col min="513" max="513" width="5" style="189" customWidth="1"/>
    <col min="514" max="514" width="5.83203125" style="189" customWidth="1"/>
    <col min="515" max="515" width="89.5" style="189" customWidth="1"/>
    <col min="516" max="516" width="6.83203125" style="189" customWidth="1"/>
    <col min="517" max="517" width="14.6640625" style="189" customWidth="1"/>
    <col min="518" max="518" width="13.5" style="189" customWidth="1"/>
    <col min="519" max="519" width="3.6640625" style="189" customWidth="1"/>
    <col min="520" max="520" width="13.33203125" style="189" customWidth="1"/>
    <col min="521" max="521" width="14.1640625" style="189" bestFit="1" customWidth="1"/>
    <col min="522" max="768" width="9.33203125" style="189"/>
    <col min="769" max="769" width="5" style="189" customWidth="1"/>
    <col min="770" max="770" width="5.83203125" style="189" customWidth="1"/>
    <col min="771" max="771" width="89.5" style="189" customWidth="1"/>
    <col min="772" max="772" width="6.83203125" style="189" customWidth="1"/>
    <col min="773" max="773" width="14.6640625" style="189" customWidth="1"/>
    <col min="774" max="774" width="13.5" style="189" customWidth="1"/>
    <col min="775" max="775" width="3.6640625" style="189" customWidth="1"/>
    <col min="776" max="776" width="13.33203125" style="189" customWidth="1"/>
    <col min="777" max="777" width="14.1640625" style="189" bestFit="1" customWidth="1"/>
    <col min="778" max="1024" width="9.33203125" style="189"/>
    <col min="1025" max="1025" width="5" style="189" customWidth="1"/>
    <col min="1026" max="1026" width="5.83203125" style="189" customWidth="1"/>
    <col min="1027" max="1027" width="89.5" style="189" customWidth="1"/>
    <col min="1028" max="1028" width="6.83203125" style="189" customWidth="1"/>
    <col min="1029" max="1029" width="14.6640625" style="189" customWidth="1"/>
    <col min="1030" max="1030" width="13.5" style="189" customWidth="1"/>
    <col min="1031" max="1031" width="3.6640625" style="189" customWidth="1"/>
    <col min="1032" max="1032" width="13.33203125" style="189" customWidth="1"/>
    <col min="1033" max="1033" width="14.1640625" style="189" bestFit="1" customWidth="1"/>
    <col min="1034" max="1280" width="9.33203125" style="189"/>
    <col min="1281" max="1281" width="5" style="189" customWidth="1"/>
    <col min="1282" max="1282" width="5.83203125" style="189" customWidth="1"/>
    <col min="1283" max="1283" width="89.5" style="189" customWidth="1"/>
    <col min="1284" max="1284" width="6.83203125" style="189" customWidth="1"/>
    <col min="1285" max="1285" width="14.6640625" style="189" customWidth="1"/>
    <col min="1286" max="1286" width="13.5" style="189" customWidth="1"/>
    <col min="1287" max="1287" width="3.6640625" style="189" customWidth="1"/>
    <col min="1288" max="1288" width="13.33203125" style="189" customWidth="1"/>
    <col min="1289" max="1289" width="14.1640625" style="189" bestFit="1" customWidth="1"/>
    <col min="1290" max="1536" width="9.33203125" style="189"/>
    <col min="1537" max="1537" width="5" style="189" customWidth="1"/>
    <col min="1538" max="1538" width="5.83203125" style="189" customWidth="1"/>
    <col min="1539" max="1539" width="89.5" style="189" customWidth="1"/>
    <col min="1540" max="1540" width="6.83203125" style="189" customWidth="1"/>
    <col min="1541" max="1541" width="14.6640625" style="189" customWidth="1"/>
    <col min="1542" max="1542" width="13.5" style="189" customWidth="1"/>
    <col min="1543" max="1543" width="3.6640625" style="189" customWidth="1"/>
    <col min="1544" max="1544" width="13.33203125" style="189" customWidth="1"/>
    <col min="1545" max="1545" width="14.1640625" style="189" bestFit="1" customWidth="1"/>
    <col min="1546" max="1792" width="9.33203125" style="189"/>
    <col min="1793" max="1793" width="5" style="189" customWidth="1"/>
    <col min="1794" max="1794" width="5.83203125" style="189" customWidth="1"/>
    <col min="1795" max="1795" width="89.5" style="189" customWidth="1"/>
    <col min="1796" max="1796" width="6.83203125" style="189" customWidth="1"/>
    <col min="1797" max="1797" width="14.6640625" style="189" customWidth="1"/>
    <col min="1798" max="1798" width="13.5" style="189" customWidth="1"/>
    <col min="1799" max="1799" width="3.6640625" style="189" customWidth="1"/>
    <col min="1800" max="1800" width="13.33203125" style="189" customWidth="1"/>
    <col min="1801" max="1801" width="14.1640625" style="189" bestFit="1" customWidth="1"/>
    <col min="1802" max="2048" width="9.33203125" style="189"/>
    <col min="2049" max="2049" width="5" style="189" customWidth="1"/>
    <col min="2050" max="2050" width="5.83203125" style="189" customWidth="1"/>
    <col min="2051" max="2051" width="89.5" style="189" customWidth="1"/>
    <col min="2052" max="2052" width="6.83203125" style="189" customWidth="1"/>
    <col min="2053" max="2053" width="14.6640625" style="189" customWidth="1"/>
    <col min="2054" max="2054" width="13.5" style="189" customWidth="1"/>
    <col min="2055" max="2055" width="3.6640625" style="189" customWidth="1"/>
    <col min="2056" max="2056" width="13.33203125" style="189" customWidth="1"/>
    <col min="2057" max="2057" width="14.1640625" style="189" bestFit="1" customWidth="1"/>
    <col min="2058" max="2304" width="9.33203125" style="189"/>
    <col min="2305" max="2305" width="5" style="189" customWidth="1"/>
    <col min="2306" max="2306" width="5.83203125" style="189" customWidth="1"/>
    <col min="2307" max="2307" width="89.5" style="189" customWidth="1"/>
    <col min="2308" max="2308" width="6.83203125" style="189" customWidth="1"/>
    <col min="2309" max="2309" width="14.6640625" style="189" customWidth="1"/>
    <col min="2310" max="2310" width="13.5" style="189" customWidth="1"/>
    <col min="2311" max="2311" width="3.6640625" style="189" customWidth="1"/>
    <col min="2312" max="2312" width="13.33203125" style="189" customWidth="1"/>
    <col min="2313" max="2313" width="14.1640625" style="189" bestFit="1" customWidth="1"/>
    <col min="2314" max="2560" width="9.33203125" style="189"/>
    <col min="2561" max="2561" width="5" style="189" customWidth="1"/>
    <col min="2562" max="2562" width="5.83203125" style="189" customWidth="1"/>
    <col min="2563" max="2563" width="89.5" style="189" customWidth="1"/>
    <col min="2564" max="2564" width="6.83203125" style="189" customWidth="1"/>
    <col min="2565" max="2565" width="14.6640625" style="189" customWidth="1"/>
    <col min="2566" max="2566" width="13.5" style="189" customWidth="1"/>
    <col min="2567" max="2567" width="3.6640625" style="189" customWidth="1"/>
    <col min="2568" max="2568" width="13.33203125" style="189" customWidth="1"/>
    <col min="2569" max="2569" width="14.1640625" style="189" bestFit="1" customWidth="1"/>
    <col min="2570" max="2816" width="9.33203125" style="189"/>
    <col min="2817" max="2817" width="5" style="189" customWidth="1"/>
    <col min="2818" max="2818" width="5.83203125" style="189" customWidth="1"/>
    <col min="2819" max="2819" width="89.5" style="189" customWidth="1"/>
    <col min="2820" max="2820" width="6.83203125" style="189" customWidth="1"/>
    <col min="2821" max="2821" width="14.6640625" style="189" customWidth="1"/>
    <col min="2822" max="2822" width="13.5" style="189" customWidth="1"/>
    <col min="2823" max="2823" width="3.6640625" style="189" customWidth="1"/>
    <col min="2824" max="2824" width="13.33203125" style="189" customWidth="1"/>
    <col min="2825" max="2825" width="14.1640625" style="189" bestFit="1" customWidth="1"/>
    <col min="2826" max="3072" width="9.33203125" style="189"/>
    <col min="3073" max="3073" width="5" style="189" customWidth="1"/>
    <col min="3074" max="3074" width="5.83203125" style="189" customWidth="1"/>
    <col min="3075" max="3075" width="89.5" style="189" customWidth="1"/>
    <col min="3076" max="3076" width="6.83203125" style="189" customWidth="1"/>
    <col min="3077" max="3077" width="14.6640625" style="189" customWidth="1"/>
    <col min="3078" max="3078" width="13.5" style="189" customWidth="1"/>
    <col min="3079" max="3079" width="3.6640625" style="189" customWidth="1"/>
    <col min="3080" max="3080" width="13.33203125" style="189" customWidth="1"/>
    <col min="3081" max="3081" width="14.1640625" style="189" bestFit="1" customWidth="1"/>
    <col min="3082" max="3328" width="9.33203125" style="189"/>
    <col min="3329" max="3329" width="5" style="189" customWidth="1"/>
    <col min="3330" max="3330" width="5.83203125" style="189" customWidth="1"/>
    <col min="3331" max="3331" width="89.5" style="189" customWidth="1"/>
    <col min="3332" max="3332" width="6.83203125" style="189" customWidth="1"/>
    <col min="3333" max="3333" width="14.6640625" style="189" customWidth="1"/>
    <col min="3334" max="3334" width="13.5" style="189" customWidth="1"/>
    <col min="3335" max="3335" width="3.6640625" style="189" customWidth="1"/>
    <col min="3336" max="3336" width="13.33203125" style="189" customWidth="1"/>
    <col min="3337" max="3337" width="14.1640625" style="189" bestFit="1" customWidth="1"/>
    <col min="3338" max="3584" width="9.33203125" style="189"/>
    <col min="3585" max="3585" width="5" style="189" customWidth="1"/>
    <col min="3586" max="3586" width="5.83203125" style="189" customWidth="1"/>
    <col min="3587" max="3587" width="89.5" style="189" customWidth="1"/>
    <col min="3588" max="3588" width="6.83203125" style="189" customWidth="1"/>
    <col min="3589" max="3589" width="14.6640625" style="189" customWidth="1"/>
    <col min="3590" max="3590" width="13.5" style="189" customWidth="1"/>
    <col min="3591" max="3591" width="3.6640625" style="189" customWidth="1"/>
    <col min="3592" max="3592" width="13.33203125" style="189" customWidth="1"/>
    <col min="3593" max="3593" width="14.1640625" style="189" bestFit="1" customWidth="1"/>
    <col min="3594" max="3840" width="9.33203125" style="189"/>
    <col min="3841" max="3841" width="5" style="189" customWidth="1"/>
    <col min="3842" max="3842" width="5.83203125" style="189" customWidth="1"/>
    <col min="3843" max="3843" width="89.5" style="189" customWidth="1"/>
    <col min="3844" max="3844" width="6.83203125" style="189" customWidth="1"/>
    <col min="3845" max="3845" width="14.6640625" style="189" customWidth="1"/>
    <col min="3846" max="3846" width="13.5" style="189" customWidth="1"/>
    <col min="3847" max="3847" width="3.6640625" style="189" customWidth="1"/>
    <col min="3848" max="3848" width="13.33203125" style="189" customWidth="1"/>
    <col min="3849" max="3849" width="14.1640625" style="189" bestFit="1" customWidth="1"/>
    <col min="3850" max="4096" width="9.33203125" style="189"/>
    <col min="4097" max="4097" width="5" style="189" customWidth="1"/>
    <col min="4098" max="4098" width="5.83203125" style="189" customWidth="1"/>
    <col min="4099" max="4099" width="89.5" style="189" customWidth="1"/>
    <col min="4100" max="4100" width="6.83203125" style="189" customWidth="1"/>
    <col min="4101" max="4101" width="14.6640625" style="189" customWidth="1"/>
    <col min="4102" max="4102" width="13.5" style="189" customWidth="1"/>
    <col min="4103" max="4103" width="3.6640625" style="189" customWidth="1"/>
    <col min="4104" max="4104" width="13.33203125" style="189" customWidth="1"/>
    <col min="4105" max="4105" width="14.1640625" style="189" bestFit="1" customWidth="1"/>
    <col min="4106" max="4352" width="9.33203125" style="189"/>
    <col min="4353" max="4353" width="5" style="189" customWidth="1"/>
    <col min="4354" max="4354" width="5.83203125" style="189" customWidth="1"/>
    <col min="4355" max="4355" width="89.5" style="189" customWidth="1"/>
    <col min="4356" max="4356" width="6.83203125" style="189" customWidth="1"/>
    <col min="4357" max="4357" width="14.6640625" style="189" customWidth="1"/>
    <col min="4358" max="4358" width="13.5" style="189" customWidth="1"/>
    <col min="4359" max="4359" width="3.6640625" style="189" customWidth="1"/>
    <col min="4360" max="4360" width="13.33203125" style="189" customWidth="1"/>
    <col min="4361" max="4361" width="14.1640625" style="189" bestFit="1" customWidth="1"/>
    <col min="4362" max="4608" width="9.33203125" style="189"/>
    <col min="4609" max="4609" width="5" style="189" customWidth="1"/>
    <col min="4610" max="4610" width="5.83203125" style="189" customWidth="1"/>
    <col min="4611" max="4611" width="89.5" style="189" customWidth="1"/>
    <col min="4612" max="4612" width="6.83203125" style="189" customWidth="1"/>
    <col min="4613" max="4613" width="14.6640625" style="189" customWidth="1"/>
    <col min="4614" max="4614" width="13.5" style="189" customWidth="1"/>
    <col min="4615" max="4615" width="3.6640625" style="189" customWidth="1"/>
    <col min="4616" max="4616" width="13.33203125" style="189" customWidth="1"/>
    <col min="4617" max="4617" width="14.1640625" style="189" bestFit="1" customWidth="1"/>
    <col min="4618" max="4864" width="9.33203125" style="189"/>
    <col min="4865" max="4865" width="5" style="189" customWidth="1"/>
    <col min="4866" max="4866" width="5.83203125" style="189" customWidth="1"/>
    <col min="4867" max="4867" width="89.5" style="189" customWidth="1"/>
    <col min="4868" max="4868" width="6.83203125" style="189" customWidth="1"/>
    <col min="4869" max="4869" width="14.6640625" style="189" customWidth="1"/>
    <col min="4870" max="4870" width="13.5" style="189" customWidth="1"/>
    <col min="4871" max="4871" width="3.6640625" style="189" customWidth="1"/>
    <col min="4872" max="4872" width="13.33203125" style="189" customWidth="1"/>
    <col min="4873" max="4873" width="14.1640625" style="189" bestFit="1" customWidth="1"/>
    <col min="4874" max="5120" width="9.33203125" style="189"/>
    <col min="5121" max="5121" width="5" style="189" customWidth="1"/>
    <col min="5122" max="5122" width="5.83203125" style="189" customWidth="1"/>
    <col min="5123" max="5123" width="89.5" style="189" customWidth="1"/>
    <col min="5124" max="5124" width="6.83203125" style="189" customWidth="1"/>
    <col min="5125" max="5125" width="14.6640625" style="189" customWidth="1"/>
    <col min="5126" max="5126" width="13.5" style="189" customWidth="1"/>
    <col min="5127" max="5127" width="3.6640625" style="189" customWidth="1"/>
    <col min="5128" max="5128" width="13.33203125" style="189" customWidth="1"/>
    <col min="5129" max="5129" width="14.1640625" style="189" bestFit="1" customWidth="1"/>
    <col min="5130" max="5376" width="9.33203125" style="189"/>
    <col min="5377" max="5377" width="5" style="189" customWidth="1"/>
    <col min="5378" max="5378" width="5.83203125" style="189" customWidth="1"/>
    <col min="5379" max="5379" width="89.5" style="189" customWidth="1"/>
    <col min="5380" max="5380" width="6.83203125" style="189" customWidth="1"/>
    <col min="5381" max="5381" width="14.6640625" style="189" customWidth="1"/>
    <col min="5382" max="5382" width="13.5" style="189" customWidth="1"/>
    <col min="5383" max="5383" width="3.6640625" style="189" customWidth="1"/>
    <col min="5384" max="5384" width="13.33203125" style="189" customWidth="1"/>
    <col min="5385" max="5385" width="14.1640625" style="189" bestFit="1" customWidth="1"/>
    <col min="5386" max="5632" width="9.33203125" style="189"/>
    <col min="5633" max="5633" width="5" style="189" customWidth="1"/>
    <col min="5634" max="5634" width="5.83203125" style="189" customWidth="1"/>
    <col min="5635" max="5635" width="89.5" style="189" customWidth="1"/>
    <col min="5636" max="5636" width="6.83203125" style="189" customWidth="1"/>
    <col min="5637" max="5637" width="14.6640625" style="189" customWidth="1"/>
    <col min="5638" max="5638" width="13.5" style="189" customWidth="1"/>
    <col min="5639" max="5639" width="3.6640625" style="189" customWidth="1"/>
    <col min="5640" max="5640" width="13.33203125" style="189" customWidth="1"/>
    <col min="5641" max="5641" width="14.1640625" style="189" bestFit="1" customWidth="1"/>
    <col min="5642" max="5888" width="9.33203125" style="189"/>
    <col min="5889" max="5889" width="5" style="189" customWidth="1"/>
    <col min="5890" max="5890" width="5.83203125" style="189" customWidth="1"/>
    <col min="5891" max="5891" width="89.5" style="189" customWidth="1"/>
    <col min="5892" max="5892" width="6.83203125" style="189" customWidth="1"/>
    <col min="5893" max="5893" width="14.6640625" style="189" customWidth="1"/>
    <col min="5894" max="5894" width="13.5" style="189" customWidth="1"/>
    <col min="5895" max="5895" width="3.6640625" style="189" customWidth="1"/>
    <col min="5896" max="5896" width="13.33203125" style="189" customWidth="1"/>
    <col min="5897" max="5897" width="14.1640625" style="189" bestFit="1" customWidth="1"/>
    <col min="5898" max="6144" width="9.33203125" style="189"/>
    <col min="6145" max="6145" width="5" style="189" customWidth="1"/>
    <col min="6146" max="6146" width="5.83203125" style="189" customWidth="1"/>
    <col min="6147" max="6147" width="89.5" style="189" customWidth="1"/>
    <col min="6148" max="6148" width="6.83203125" style="189" customWidth="1"/>
    <col min="6149" max="6149" width="14.6640625" style="189" customWidth="1"/>
    <col min="6150" max="6150" width="13.5" style="189" customWidth="1"/>
    <col min="6151" max="6151" width="3.6640625" style="189" customWidth="1"/>
    <col min="6152" max="6152" width="13.33203125" style="189" customWidth="1"/>
    <col min="6153" max="6153" width="14.1640625" style="189" bestFit="1" customWidth="1"/>
    <col min="6154" max="6400" width="9.33203125" style="189"/>
    <col min="6401" max="6401" width="5" style="189" customWidth="1"/>
    <col min="6402" max="6402" width="5.83203125" style="189" customWidth="1"/>
    <col min="6403" max="6403" width="89.5" style="189" customWidth="1"/>
    <col min="6404" max="6404" width="6.83203125" style="189" customWidth="1"/>
    <col min="6405" max="6405" width="14.6640625" style="189" customWidth="1"/>
    <col min="6406" max="6406" width="13.5" style="189" customWidth="1"/>
    <col min="6407" max="6407" width="3.6640625" style="189" customWidth="1"/>
    <col min="6408" max="6408" width="13.33203125" style="189" customWidth="1"/>
    <col min="6409" max="6409" width="14.1640625" style="189" bestFit="1" customWidth="1"/>
    <col min="6410" max="6656" width="9.33203125" style="189"/>
    <col min="6657" max="6657" width="5" style="189" customWidth="1"/>
    <col min="6658" max="6658" width="5.83203125" style="189" customWidth="1"/>
    <col min="6659" max="6659" width="89.5" style="189" customWidth="1"/>
    <col min="6660" max="6660" width="6.83203125" style="189" customWidth="1"/>
    <col min="6661" max="6661" width="14.6640625" style="189" customWidth="1"/>
    <col min="6662" max="6662" width="13.5" style="189" customWidth="1"/>
    <col min="6663" max="6663" width="3.6640625" style="189" customWidth="1"/>
    <col min="6664" max="6664" width="13.33203125" style="189" customWidth="1"/>
    <col min="6665" max="6665" width="14.1640625" style="189" bestFit="1" customWidth="1"/>
    <col min="6666" max="6912" width="9.33203125" style="189"/>
    <col min="6913" max="6913" width="5" style="189" customWidth="1"/>
    <col min="6914" max="6914" width="5.83203125" style="189" customWidth="1"/>
    <col min="6915" max="6915" width="89.5" style="189" customWidth="1"/>
    <col min="6916" max="6916" width="6.83203125" style="189" customWidth="1"/>
    <col min="6917" max="6917" width="14.6640625" style="189" customWidth="1"/>
    <col min="6918" max="6918" width="13.5" style="189" customWidth="1"/>
    <col min="6919" max="6919" width="3.6640625" style="189" customWidth="1"/>
    <col min="6920" max="6920" width="13.33203125" style="189" customWidth="1"/>
    <col min="6921" max="6921" width="14.1640625" style="189" bestFit="1" customWidth="1"/>
    <col min="6922" max="7168" width="9.33203125" style="189"/>
    <col min="7169" max="7169" width="5" style="189" customWidth="1"/>
    <col min="7170" max="7170" width="5.83203125" style="189" customWidth="1"/>
    <col min="7171" max="7171" width="89.5" style="189" customWidth="1"/>
    <col min="7172" max="7172" width="6.83203125" style="189" customWidth="1"/>
    <col min="7173" max="7173" width="14.6640625" style="189" customWidth="1"/>
    <col min="7174" max="7174" width="13.5" style="189" customWidth="1"/>
    <col min="7175" max="7175" width="3.6640625" style="189" customWidth="1"/>
    <col min="7176" max="7176" width="13.33203125" style="189" customWidth="1"/>
    <col min="7177" max="7177" width="14.1640625" style="189" bestFit="1" customWidth="1"/>
    <col min="7178" max="7424" width="9.33203125" style="189"/>
    <col min="7425" max="7425" width="5" style="189" customWidth="1"/>
    <col min="7426" max="7426" width="5.83203125" style="189" customWidth="1"/>
    <col min="7427" max="7427" width="89.5" style="189" customWidth="1"/>
    <col min="7428" max="7428" width="6.83203125" style="189" customWidth="1"/>
    <col min="7429" max="7429" width="14.6640625" style="189" customWidth="1"/>
    <col min="7430" max="7430" width="13.5" style="189" customWidth="1"/>
    <col min="7431" max="7431" width="3.6640625" style="189" customWidth="1"/>
    <col min="7432" max="7432" width="13.33203125" style="189" customWidth="1"/>
    <col min="7433" max="7433" width="14.1640625" style="189" bestFit="1" customWidth="1"/>
    <col min="7434" max="7680" width="9.33203125" style="189"/>
    <col min="7681" max="7681" width="5" style="189" customWidth="1"/>
    <col min="7682" max="7682" width="5.83203125" style="189" customWidth="1"/>
    <col min="7683" max="7683" width="89.5" style="189" customWidth="1"/>
    <col min="7684" max="7684" width="6.83203125" style="189" customWidth="1"/>
    <col min="7685" max="7685" width="14.6640625" style="189" customWidth="1"/>
    <col min="7686" max="7686" width="13.5" style="189" customWidth="1"/>
    <col min="7687" max="7687" width="3.6640625" style="189" customWidth="1"/>
    <col min="7688" max="7688" width="13.33203125" style="189" customWidth="1"/>
    <col min="7689" max="7689" width="14.1640625" style="189" bestFit="1" customWidth="1"/>
    <col min="7690" max="7936" width="9.33203125" style="189"/>
    <col min="7937" max="7937" width="5" style="189" customWidth="1"/>
    <col min="7938" max="7938" width="5.83203125" style="189" customWidth="1"/>
    <col min="7939" max="7939" width="89.5" style="189" customWidth="1"/>
    <col min="7940" max="7940" width="6.83203125" style="189" customWidth="1"/>
    <col min="7941" max="7941" width="14.6640625" style="189" customWidth="1"/>
    <col min="7942" max="7942" width="13.5" style="189" customWidth="1"/>
    <col min="7943" max="7943" width="3.6640625" style="189" customWidth="1"/>
    <col min="7944" max="7944" width="13.33203125" style="189" customWidth="1"/>
    <col min="7945" max="7945" width="14.1640625" style="189" bestFit="1" customWidth="1"/>
    <col min="7946" max="8192" width="9.33203125" style="189"/>
    <col min="8193" max="8193" width="5" style="189" customWidth="1"/>
    <col min="8194" max="8194" width="5.83203125" style="189" customWidth="1"/>
    <col min="8195" max="8195" width="89.5" style="189" customWidth="1"/>
    <col min="8196" max="8196" width="6.83203125" style="189" customWidth="1"/>
    <col min="8197" max="8197" width="14.6640625" style="189" customWidth="1"/>
    <col min="8198" max="8198" width="13.5" style="189" customWidth="1"/>
    <col min="8199" max="8199" width="3.6640625" style="189" customWidth="1"/>
    <col min="8200" max="8200" width="13.33203125" style="189" customWidth="1"/>
    <col min="8201" max="8201" width="14.1640625" style="189" bestFit="1" customWidth="1"/>
    <col min="8202" max="8448" width="9.33203125" style="189"/>
    <col min="8449" max="8449" width="5" style="189" customWidth="1"/>
    <col min="8450" max="8450" width="5.83203125" style="189" customWidth="1"/>
    <col min="8451" max="8451" width="89.5" style="189" customWidth="1"/>
    <col min="8452" max="8452" width="6.83203125" style="189" customWidth="1"/>
    <col min="8453" max="8453" width="14.6640625" style="189" customWidth="1"/>
    <col min="8454" max="8454" width="13.5" style="189" customWidth="1"/>
    <col min="8455" max="8455" width="3.6640625" style="189" customWidth="1"/>
    <col min="8456" max="8456" width="13.33203125" style="189" customWidth="1"/>
    <col min="8457" max="8457" width="14.1640625" style="189" bestFit="1" customWidth="1"/>
    <col min="8458" max="8704" width="9.33203125" style="189"/>
    <col min="8705" max="8705" width="5" style="189" customWidth="1"/>
    <col min="8706" max="8706" width="5.83203125" style="189" customWidth="1"/>
    <col min="8707" max="8707" width="89.5" style="189" customWidth="1"/>
    <col min="8708" max="8708" width="6.83203125" style="189" customWidth="1"/>
    <col min="8709" max="8709" width="14.6640625" style="189" customWidth="1"/>
    <col min="8710" max="8710" width="13.5" style="189" customWidth="1"/>
    <col min="8711" max="8711" width="3.6640625" style="189" customWidth="1"/>
    <col min="8712" max="8712" width="13.33203125" style="189" customWidth="1"/>
    <col min="8713" max="8713" width="14.1640625" style="189" bestFit="1" customWidth="1"/>
    <col min="8714" max="8960" width="9.33203125" style="189"/>
    <col min="8961" max="8961" width="5" style="189" customWidth="1"/>
    <col min="8962" max="8962" width="5.83203125" style="189" customWidth="1"/>
    <col min="8963" max="8963" width="89.5" style="189" customWidth="1"/>
    <col min="8964" max="8964" width="6.83203125" style="189" customWidth="1"/>
    <col min="8965" max="8965" width="14.6640625" style="189" customWidth="1"/>
    <col min="8966" max="8966" width="13.5" style="189" customWidth="1"/>
    <col min="8967" max="8967" width="3.6640625" style="189" customWidth="1"/>
    <col min="8968" max="8968" width="13.33203125" style="189" customWidth="1"/>
    <col min="8969" max="8969" width="14.1640625" style="189" bestFit="1" customWidth="1"/>
    <col min="8970" max="9216" width="9.33203125" style="189"/>
    <col min="9217" max="9217" width="5" style="189" customWidth="1"/>
    <col min="9218" max="9218" width="5.83203125" style="189" customWidth="1"/>
    <col min="9219" max="9219" width="89.5" style="189" customWidth="1"/>
    <col min="9220" max="9220" width="6.83203125" style="189" customWidth="1"/>
    <col min="9221" max="9221" width="14.6640625" style="189" customWidth="1"/>
    <col min="9222" max="9222" width="13.5" style="189" customWidth="1"/>
    <col min="9223" max="9223" width="3.6640625" style="189" customWidth="1"/>
    <col min="9224" max="9224" width="13.33203125" style="189" customWidth="1"/>
    <col min="9225" max="9225" width="14.1640625" style="189" bestFit="1" customWidth="1"/>
    <col min="9226" max="9472" width="9.33203125" style="189"/>
    <col min="9473" max="9473" width="5" style="189" customWidth="1"/>
    <col min="9474" max="9474" width="5.83203125" style="189" customWidth="1"/>
    <col min="9475" max="9475" width="89.5" style="189" customWidth="1"/>
    <col min="9476" max="9476" width="6.83203125" style="189" customWidth="1"/>
    <col min="9477" max="9477" width="14.6640625" style="189" customWidth="1"/>
    <col min="9478" max="9478" width="13.5" style="189" customWidth="1"/>
    <col min="9479" max="9479" width="3.6640625" style="189" customWidth="1"/>
    <col min="9480" max="9480" width="13.33203125" style="189" customWidth="1"/>
    <col min="9481" max="9481" width="14.1640625" style="189" bestFit="1" customWidth="1"/>
    <col min="9482" max="9728" width="9.33203125" style="189"/>
    <col min="9729" max="9729" width="5" style="189" customWidth="1"/>
    <col min="9730" max="9730" width="5.83203125" style="189" customWidth="1"/>
    <col min="9731" max="9731" width="89.5" style="189" customWidth="1"/>
    <col min="9732" max="9732" width="6.83203125" style="189" customWidth="1"/>
    <col min="9733" max="9733" width="14.6640625" style="189" customWidth="1"/>
    <col min="9734" max="9734" width="13.5" style="189" customWidth="1"/>
    <col min="9735" max="9735" width="3.6640625" style="189" customWidth="1"/>
    <col min="9736" max="9736" width="13.33203125" style="189" customWidth="1"/>
    <col min="9737" max="9737" width="14.1640625" style="189" bestFit="1" customWidth="1"/>
    <col min="9738" max="9984" width="9.33203125" style="189"/>
    <col min="9985" max="9985" width="5" style="189" customWidth="1"/>
    <col min="9986" max="9986" width="5.83203125" style="189" customWidth="1"/>
    <col min="9987" max="9987" width="89.5" style="189" customWidth="1"/>
    <col min="9988" max="9988" width="6.83203125" style="189" customWidth="1"/>
    <col min="9989" max="9989" width="14.6640625" style="189" customWidth="1"/>
    <col min="9990" max="9990" width="13.5" style="189" customWidth="1"/>
    <col min="9991" max="9991" width="3.6640625" style="189" customWidth="1"/>
    <col min="9992" max="9992" width="13.33203125" style="189" customWidth="1"/>
    <col min="9993" max="9993" width="14.1640625" style="189" bestFit="1" customWidth="1"/>
    <col min="9994" max="10240" width="9.33203125" style="189"/>
    <col min="10241" max="10241" width="5" style="189" customWidth="1"/>
    <col min="10242" max="10242" width="5.83203125" style="189" customWidth="1"/>
    <col min="10243" max="10243" width="89.5" style="189" customWidth="1"/>
    <col min="10244" max="10244" width="6.83203125" style="189" customWidth="1"/>
    <col min="10245" max="10245" width="14.6640625" style="189" customWidth="1"/>
    <col min="10246" max="10246" width="13.5" style="189" customWidth="1"/>
    <col min="10247" max="10247" width="3.6640625" style="189" customWidth="1"/>
    <col min="10248" max="10248" width="13.33203125" style="189" customWidth="1"/>
    <col min="10249" max="10249" width="14.1640625" style="189" bestFit="1" customWidth="1"/>
    <col min="10250" max="10496" width="9.33203125" style="189"/>
    <col min="10497" max="10497" width="5" style="189" customWidth="1"/>
    <col min="10498" max="10498" width="5.83203125" style="189" customWidth="1"/>
    <col min="10499" max="10499" width="89.5" style="189" customWidth="1"/>
    <col min="10500" max="10500" width="6.83203125" style="189" customWidth="1"/>
    <col min="10501" max="10501" width="14.6640625" style="189" customWidth="1"/>
    <col min="10502" max="10502" width="13.5" style="189" customWidth="1"/>
    <col min="10503" max="10503" width="3.6640625" style="189" customWidth="1"/>
    <col min="10504" max="10504" width="13.33203125" style="189" customWidth="1"/>
    <col min="10505" max="10505" width="14.1640625" style="189" bestFit="1" customWidth="1"/>
    <col min="10506" max="10752" width="9.33203125" style="189"/>
    <col min="10753" max="10753" width="5" style="189" customWidth="1"/>
    <col min="10754" max="10754" width="5.83203125" style="189" customWidth="1"/>
    <col min="10755" max="10755" width="89.5" style="189" customWidth="1"/>
    <col min="10756" max="10756" width="6.83203125" style="189" customWidth="1"/>
    <col min="10757" max="10757" width="14.6640625" style="189" customWidth="1"/>
    <col min="10758" max="10758" width="13.5" style="189" customWidth="1"/>
    <col min="10759" max="10759" width="3.6640625" style="189" customWidth="1"/>
    <col min="10760" max="10760" width="13.33203125" style="189" customWidth="1"/>
    <col min="10761" max="10761" width="14.1640625" style="189" bestFit="1" customWidth="1"/>
    <col min="10762" max="11008" width="9.33203125" style="189"/>
    <col min="11009" max="11009" width="5" style="189" customWidth="1"/>
    <col min="11010" max="11010" width="5.83203125" style="189" customWidth="1"/>
    <col min="11011" max="11011" width="89.5" style="189" customWidth="1"/>
    <col min="11012" max="11012" width="6.83203125" style="189" customWidth="1"/>
    <col min="11013" max="11013" width="14.6640625" style="189" customWidth="1"/>
    <col min="11014" max="11014" width="13.5" style="189" customWidth="1"/>
    <col min="11015" max="11015" width="3.6640625" style="189" customWidth="1"/>
    <col min="11016" max="11016" width="13.33203125" style="189" customWidth="1"/>
    <col min="11017" max="11017" width="14.1640625" style="189" bestFit="1" customWidth="1"/>
    <col min="11018" max="11264" width="9.33203125" style="189"/>
    <col min="11265" max="11265" width="5" style="189" customWidth="1"/>
    <col min="11266" max="11266" width="5.83203125" style="189" customWidth="1"/>
    <col min="11267" max="11267" width="89.5" style="189" customWidth="1"/>
    <col min="11268" max="11268" width="6.83203125" style="189" customWidth="1"/>
    <col min="11269" max="11269" width="14.6640625" style="189" customWidth="1"/>
    <col min="11270" max="11270" width="13.5" style="189" customWidth="1"/>
    <col min="11271" max="11271" width="3.6640625" style="189" customWidth="1"/>
    <col min="11272" max="11272" width="13.33203125" style="189" customWidth="1"/>
    <col min="11273" max="11273" width="14.1640625" style="189" bestFit="1" customWidth="1"/>
    <col min="11274" max="11520" width="9.33203125" style="189"/>
    <col min="11521" max="11521" width="5" style="189" customWidth="1"/>
    <col min="11522" max="11522" width="5.83203125" style="189" customWidth="1"/>
    <col min="11523" max="11523" width="89.5" style="189" customWidth="1"/>
    <col min="11524" max="11524" width="6.83203125" style="189" customWidth="1"/>
    <col min="11525" max="11525" width="14.6640625" style="189" customWidth="1"/>
    <col min="11526" max="11526" width="13.5" style="189" customWidth="1"/>
    <col min="11527" max="11527" width="3.6640625" style="189" customWidth="1"/>
    <col min="11528" max="11528" width="13.33203125" style="189" customWidth="1"/>
    <col min="11529" max="11529" width="14.1640625" style="189" bestFit="1" customWidth="1"/>
    <col min="11530" max="11776" width="9.33203125" style="189"/>
    <col min="11777" max="11777" width="5" style="189" customWidth="1"/>
    <col min="11778" max="11778" width="5.83203125" style="189" customWidth="1"/>
    <col min="11779" max="11779" width="89.5" style="189" customWidth="1"/>
    <col min="11780" max="11780" width="6.83203125" style="189" customWidth="1"/>
    <col min="11781" max="11781" width="14.6640625" style="189" customWidth="1"/>
    <col min="11782" max="11782" width="13.5" style="189" customWidth="1"/>
    <col min="11783" max="11783" width="3.6640625" style="189" customWidth="1"/>
    <col min="11784" max="11784" width="13.33203125" style="189" customWidth="1"/>
    <col min="11785" max="11785" width="14.1640625" style="189" bestFit="1" customWidth="1"/>
    <col min="11786" max="12032" width="9.33203125" style="189"/>
    <col min="12033" max="12033" width="5" style="189" customWidth="1"/>
    <col min="12034" max="12034" width="5.83203125" style="189" customWidth="1"/>
    <col min="12035" max="12035" width="89.5" style="189" customWidth="1"/>
    <col min="12036" max="12036" width="6.83203125" style="189" customWidth="1"/>
    <col min="12037" max="12037" width="14.6640625" style="189" customWidth="1"/>
    <col min="12038" max="12038" width="13.5" style="189" customWidth="1"/>
    <col min="12039" max="12039" width="3.6640625" style="189" customWidth="1"/>
    <col min="12040" max="12040" width="13.33203125" style="189" customWidth="1"/>
    <col min="12041" max="12041" width="14.1640625" style="189" bestFit="1" customWidth="1"/>
    <col min="12042" max="12288" width="9.33203125" style="189"/>
    <col min="12289" max="12289" width="5" style="189" customWidth="1"/>
    <col min="12290" max="12290" width="5.83203125" style="189" customWidth="1"/>
    <col min="12291" max="12291" width="89.5" style="189" customWidth="1"/>
    <col min="12292" max="12292" width="6.83203125" style="189" customWidth="1"/>
    <col min="12293" max="12293" width="14.6640625" style="189" customWidth="1"/>
    <col min="12294" max="12294" width="13.5" style="189" customWidth="1"/>
    <col min="12295" max="12295" width="3.6640625" style="189" customWidth="1"/>
    <col min="12296" max="12296" width="13.33203125" style="189" customWidth="1"/>
    <col min="12297" max="12297" width="14.1640625" style="189" bestFit="1" customWidth="1"/>
    <col min="12298" max="12544" width="9.33203125" style="189"/>
    <col min="12545" max="12545" width="5" style="189" customWidth="1"/>
    <col min="12546" max="12546" width="5.83203125" style="189" customWidth="1"/>
    <col min="12547" max="12547" width="89.5" style="189" customWidth="1"/>
    <col min="12548" max="12548" width="6.83203125" style="189" customWidth="1"/>
    <col min="12549" max="12549" width="14.6640625" style="189" customWidth="1"/>
    <col min="12550" max="12550" width="13.5" style="189" customWidth="1"/>
    <col min="12551" max="12551" width="3.6640625" style="189" customWidth="1"/>
    <col min="12552" max="12552" width="13.33203125" style="189" customWidth="1"/>
    <col min="12553" max="12553" width="14.1640625" style="189" bestFit="1" customWidth="1"/>
    <col min="12554" max="12800" width="9.33203125" style="189"/>
    <col min="12801" max="12801" width="5" style="189" customWidth="1"/>
    <col min="12802" max="12802" width="5.83203125" style="189" customWidth="1"/>
    <col min="12803" max="12803" width="89.5" style="189" customWidth="1"/>
    <col min="12804" max="12804" width="6.83203125" style="189" customWidth="1"/>
    <col min="12805" max="12805" width="14.6640625" style="189" customWidth="1"/>
    <col min="12806" max="12806" width="13.5" style="189" customWidth="1"/>
    <col min="12807" max="12807" width="3.6640625" style="189" customWidth="1"/>
    <col min="12808" max="12808" width="13.33203125" style="189" customWidth="1"/>
    <col min="12809" max="12809" width="14.1640625" style="189" bestFit="1" customWidth="1"/>
    <col min="12810" max="13056" width="9.33203125" style="189"/>
    <col min="13057" max="13057" width="5" style="189" customWidth="1"/>
    <col min="13058" max="13058" width="5.83203125" style="189" customWidth="1"/>
    <col min="13059" max="13059" width="89.5" style="189" customWidth="1"/>
    <col min="13060" max="13060" width="6.83203125" style="189" customWidth="1"/>
    <col min="13061" max="13061" width="14.6640625" style="189" customWidth="1"/>
    <col min="13062" max="13062" width="13.5" style="189" customWidth="1"/>
    <col min="13063" max="13063" width="3.6640625" style="189" customWidth="1"/>
    <col min="13064" max="13064" width="13.33203125" style="189" customWidth="1"/>
    <col min="13065" max="13065" width="14.1640625" style="189" bestFit="1" customWidth="1"/>
    <col min="13066" max="13312" width="9.33203125" style="189"/>
    <col min="13313" max="13313" width="5" style="189" customWidth="1"/>
    <col min="13314" max="13314" width="5.83203125" style="189" customWidth="1"/>
    <col min="13315" max="13315" width="89.5" style="189" customWidth="1"/>
    <col min="13316" max="13316" width="6.83203125" style="189" customWidth="1"/>
    <col min="13317" max="13317" width="14.6640625" style="189" customWidth="1"/>
    <col min="13318" max="13318" width="13.5" style="189" customWidth="1"/>
    <col min="13319" max="13319" width="3.6640625" style="189" customWidth="1"/>
    <col min="13320" max="13320" width="13.33203125" style="189" customWidth="1"/>
    <col min="13321" max="13321" width="14.1640625" style="189" bestFit="1" customWidth="1"/>
    <col min="13322" max="13568" width="9.33203125" style="189"/>
    <col min="13569" max="13569" width="5" style="189" customWidth="1"/>
    <col min="13570" max="13570" width="5.83203125" style="189" customWidth="1"/>
    <col min="13571" max="13571" width="89.5" style="189" customWidth="1"/>
    <col min="13572" max="13572" width="6.83203125" style="189" customWidth="1"/>
    <col min="13573" max="13573" width="14.6640625" style="189" customWidth="1"/>
    <col min="13574" max="13574" width="13.5" style="189" customWidth="1"/>
    <col min="13575" max="13575" width="3.6640625" style="189" customWidth="1"/>
    <col min="13576" max="13576" width="13.33203125" style="189" customWidth="1"/>
    <col min="13577" max="13577" width="14.1640625" style="189" bestFit="1" customWidth="1"/>
    <col min="13578" max="13824" width="9.33203125" style="189"/>
    <col min="13825" max="13825" width="5" style="189" customWidth="1"/>
    <col min="13826" max="13826" width="5.83203125" style="189" customWidth="1"/>
    <col min="13827" max="13827" width="89.5" style="189" customWidth="1"/>
    <col min="13828" max="13828" width="6.83203125" style="189" customWidth="1"/>
    <col min="13829" max="13829" width="14.6640625" style="189" customWidth="1"/>
    <col min="13830" max="13830" width="13.5" style="189" customWidth="1"/>
    <col min="13831" max="13831" width="3.6640625" style="189" customWidth="1"/>
    <col min="13832" max="13832" width="13.33203125" style="189" customWidth="1"/>
    <col min="13833" max="13833" width="14.1640625" style="189" bestFit="1" customWidth="1"/>
    <col min="13834" max="14080" width="9.33203125" style="189"/>
    <col min="14081" max="14081" width="5" style="189" customWidth="1"/>
    <col min="14082" max="14082" width="5.83203125" style="189" customWidth="1"/>
    <col min="14083" max="14083" width="89.5" style="189" customWidth="1"/>
    <col min="14084" max="14084" width="6.83203125" style="189" customWidth="1"/>
    <col min="14085" max="14085" width="14.6640625" style="189" customWidth="1"/>
    <col min="14086" max="14086" width="13.5" style="189" customWidth="1"/>
    <col min="14087" max="14087" width="3.6640625" style="189" customWidth="1"/>
    <col min="14088" max="14088" width="13.33203125" style="189" customWidth="1"/>
    <col min="14089" max="14089" width="14.1640625" style="189" bestFit="1" customWidth="1"/>
    <col min="14090" max="14336" width="9.33203125" style="189"/>
    <col min="14337" max="14337" width="5" style="189" customWidth="1"/>
    <col min="14338" max="14338" width="5.83203125" style="189" customWidth="1"/>
    <col min="14339" max="14339" width="89.5" style="189" customWidth="1"/>
    <col min="14340" max="14340" width="6.83203125" style="189" customWidth="1"/>
    <col min="14341" max="14341" width="14.6640625" style="189" customWidth="1"/>
    <col min="14342" max="14342" width="13.5" style="189" customWidth="1"/>
    <col min="14343" max="14343" width="3.6640625" style="189" customWidth="1"/>
    <col min="14344" max="14344" width="13.33203125" style="189" customWidth="1"/>
    <col min="14345" max="14345" width="14.1640625" style="189" bestFit="1" customWidth="1"/>
    <col min="14346" max="14592" width="9.33203125" style="189"/>
    <col min="14593" max="14593" width="5" style="189" customWidth="1"/>
    <col min="14594" max="14594" width="5.83203125" style="189" customWidth="1"/>
    <col min="14595" max="14595" width="89.5" style="189" customWidth="1"/>
    <col min="14596" max="14596" width="6.83203125" style="189" customWidth="1"/>
    <col min="14597" max="14597" width="14.6640625" style="189" customWidth="1"/>
    <col min="14598" max="14598" width="13.5" style="189" customWidth="1"/>
    <col min="14599" max="14599" width="3.6640625" style="189" customWidth="1"/>
    <col min="14600" max="14600" width="13.33203125" style="189" customWidth="1"/>
    <col min="14601" max="14601" width="14.1640625" style="189" bestFit="1" customWidth="1"/>
    <col min="14602" max="14848" width="9.33203125" style="189"/>
    <col min="14849" max="14849" width="5" style="189" customWidth="1"/>
    <col min="14850" max="14850" width="5.83203125" style="189" customWidth="1"/>
    <col min="14851" max="14851" width="89.5" style="189" customWidth="1"/>
    <col min="14852" max="14852" width="6.83203125" style="189" customWidth="1"/>
    <col min="14853" max="14853" width="14.6640625" style="189" customWidth="1"/>
    <col min="14854" max="14854" width="13.5" style="189" customWidth="1"/>
    <col min="14855" max="14855" width="3.6640625" style="189" customWidth="1"/>
    <col min="14856" max="14856" width="13.33203125" style="189" customWidth="1"/>
    <col min="14857" max="14857" width="14.1640625" style="189" bestFit="1" customWidth="1"/>
    <col min="14858" max="15104" width="9.33203125" style="189"/>
    <col min="15105" max="15105" width="5" style="189" customWidth="1"/>
    <col min="15106" max="15106" width="5.83203125" style="189" customWidth="1"/>
    <col min="15107" max="15107" width="89.5" style="189" customWidth="1"/>
    <col min="15108" max="15108" width="6.83203125" style="189" customWidth="1"/>
    <col min="15109" max="15109" width="14.6640625" style="189" customWidth="1"/>
    <col min="15110" max="15110" width="13.5" style="189" customWidth="1"/>
    <col min="15111" max="15111" width="3.6640625" style="189" customWidth="1"/>
    <col min="15112" max="15112" width="13.33203125" style="189" customWidth="1"/>
    <col min="15113" max="15113" width="14.1640625" style="189" bestFit="1" customWidth="1"/>
    <col min="15114" max="15360" width="9.33203125" style="189"/>
    <col min="15361" max="15361" width="5" style="189" customWidth="1"/>
    <col min="15362" max="15362" width="5.83203125" style="189" customWidth="1"/>
    <col min="15363" max="15363" width="89.5" style="189" customWidth="1"/>
    <col min="15364" max="15364" width="6.83203125" style="189" customWidth="1"/>
    <col min="15365" max="15365" width="14.6640625" style="189" customWidth="1"/>
    <col min="15366" max="15366" width="13.5" style="189" customWidth="1"/>
    <col min="15367" max="15367" width="3.6640625" style="189" customWidth="1"/>
    <col min="15368" max="15368" width="13.33203125" style="189" customWidth="1"/>
    <col min="15369" max="15369" width="14.1640625" style="189" bestFit="1" customWidth="1"/>
    <col min="15370" max="15616" width="9.33203125" style="189"/>
    <col min="15617" max="15617" width="5" style="189" customWidth="1"/>
    <col min="15618" max="15618" width="5.83203125" style="189" customWidth="1"/>
    <col min="15619" max="15619" width="89.5" style="189" customWidth="1"/>
    <col min="15620" max="15620" width="6.83203125" style="189" customWidth="1"/>
    <col min="15621" max="15621" width="14.6640625" style="189" customWidth="1"/>
    <col min="15622" max="15622" width="13.5" style="189" customWidth="1"/>
    <col min="15623" max="15623" width="3.6640625" style="189" customWidth="1"/>
    <col min="15624" max="15624" width="13.33203125" style="189" customWidth="1"/>
    <col min="15625" max="15625" width="14.1640625" style="189" bestFit="1" customWidth="1"/>
    <col min="15626" max="15872" width="9.33203125" style="189"/>
    <col min="15873" max="15873" width="5" style="189" customWidth="1"/>
    <col min="15874" max="15874" width="5.83203125" style="189" customWidth="1"/>
    <col min="15875" max="15875" width="89.5" style="189" customWidth="1"/>
    <col min="15876" max="15876" width="6.83203125" style="189" customWidth="1"/>
    <col min="15877" max="15877" width="14.6640625" style="189" customWidth="1"/>
    <col min="15878" max="15878" width="13.5" style="189" customWidth="1"/>
    <col min="15879" max="15879" width="3.6640625" style="189" customWidth="1"/>
    <col min="15880" max="15880" width="13.33203125" style="189" customWidth="1"/>
    <col min="15881" max="15881" width="14.1640625" style="189" bestFit="1" customWidth="1"/>
    <col min="15882" max="16128" width="9.33203125" style="189"/>
    <col min="16129" max="16129" width="5" style="189" customWidth="1"/>
    <col min="16130" max="16130" width="5.83203125" style="189" customWidth="1"/>
    <col min="16131" max="16131" width="89.5" style="189" customWidth="1"/>
    <col min="16132" max="16132" width="6.83203125" style="189" customWidth="1"/>
    <col min="16133" max="16133" width="14.6640625" style="189" customWidth="1"/>
    <col min="16134" max="16134" width="13.5" style="189" customWidth="1"/>
    <col min="16135" max="16135" width="3.6640625" style="189" customWidth="1"/>
    <col min="16136" max="16136" width="13.33203125" style="189" customWidth="1"/>
    <col min="16137" max="16137" width="14.1640625" style="189" bestFit="1" customWidth="1"/>
    <col min="16138" max="16384" width="9.33203125" style="189"/>
  </cols>
  <sheetData>
    <row r="1" spans="1:8">
      <c r="H1" s="190"/>
    </row>
    <row r="2" spans="1:8">
      <c r="H2" s="190"/>
    </row>
    <row r="3" spans="1:8" s="194" customFormat="1" ht="18">
      <c r="A3" s="191"/>
      <c r="B3" s="359" t="s">
        <v>1706</v>
      </c>
      <c r="C3" s="360"/>
      <c r="D3" s="192"/>
      <c r="E3" s="192"/>
      <c r="F3" s="193"/>
    </row>
    <row r="4" spans="1:8" s="194" customFormat="1" ht="18">
      <c r="A4" s="191"/>
      <c r="B4" s="195" t="s">
        <v>1576</v>
      </c>
      <c r="C4" s="196"/>
      <c r="D4" s="197"/>
      <c r="E4" s="197"/>
      <c r="F4" s="197"/>
    </row>
    <row r="5" spans="1:8" s="194" customFormat="1" ht="18">
      <c r="A5" s="191"/>
      <c r="B5" s="195" t="s">
        <v>1577</v>
      </c>
      <c r="C5" s="196"/>
      <c r="D5" s="197"/>
      <c r="E5" s="197"/>
      <c r="F5" s="197"/>
    </row>
    <row r="6" spans="1:8" s="194" customFormat="1" ht="18">
      <c r="A6" s="191"/>
      <c r="B6" s="359" t="s">
        <v>1578</v>
      </c>
      <c r="C6" s="360"/>
      <c r="D6" s="192"/>
      <c r="E6" s="192"/>
      <c r="F6" s="193"/>
    </row>
    <row r="7" spans="1:8" s="201" customFormat="1" ht="15.75">
      <c r="A7" s="198"/>
      <c r="B7" s="199" t="s">
        <v>1579</v>
      </c>
      <c r="C7" s="200"/>
    </row>
    <row r="9" spans="1:8">
      <c r="C9" s="202" t="s">
        <v>1580</v>
      </c>
      <c r="D9" s="203" t="s">
        <v>1581</v>
      </c>
      <c r="E9" s="202" t="s">
        <v>1582</v>
      </c>
      <c r="F9" s="204" t="s">
        <v>1583</v>
      </c>
    </row>
    <row r="10" spans="1:8" s="205" customFormat="1">
      <c r="B10" s="206" t="s">
        <v>1584</v>
      </c>
      <c r="C10" s="207"/>
      <c r="D10" s="208">
        <v>1</v>
      </c>
      <c r="E10" s="209">
        <f>F22</f>
        <v>0</v>
      </c>
      <c r="F10" s="209">
        <f>D10*E10</f>
        <v>0</v>
      </c>
    </row>
    <row r="11" spans="1:8" s="205" customFormat="1" ht="13.5" thickBot="1">
      <c r="B11" s="210" t="s">
        <v>1585</v>
      </c>
      <c r="C11" s="211"/>
      <c r="D11" s="211"/>
      <c r="E11" s="211"/>
      <c r="F11" s="212">
        <f>SUM(F10)</f>
        <v>0</v>
      </c>
    </row>
    <row r="13" spans="1:8" ht="13.5" thickBot="1">
      <c r="B13" s="358" t="s">
        <v>1586</v>
      </c>
      <c r="C13" s="358"/>
      <c r="D13" s="213"/>
      <c r="E13" s="214"/>
      <c r="F13" s="214"/>
      <c r="G13" s="215"/>
      <c r="H13" s="215"/>
    </row>
    <row r="14" spans="1:8" ht="13.5" thickBot="1">
      <c r="B14" s="216" t="s">
        <v>1587</v>
      </c>
      <c r="C14" s="217" t="s">
        <v>1580</v>
      </c>
      <c r="D14" s="218" t="s">
        <v>1581</v>
      </c>
      <c r="E14" s="217" t="s">
        <v>1582</v>
      </c>
      <c r="F14" s="219" t="s">
        <v>1583</v>
      </c>
      <c r="G14" s="220"/>
      <c r="H14" s="221">
        <v>1</v>
      </c>
    </row>
    <row r="15" spans="1:8">
      <c r="C15" s="222" t="s">
        <v>1588</v>
      </c>
      <c r="D15" s="208">
        <v>1</v>
      </c>
      <c r="E15" s="209">
        <f>H15*$H$14</f>
        <v>0</v>
      </c>
      <c r="F15" s="209">
        <f>D15*E15</f>
        <v>0</v>
      </c>
      <c r="G15" s="205"/>
      <c r="H15" s="223">
        <v>0</v>
      </c>
    </row>
    <row r="16" spans="1:8">
      <c r="C16" s="222" t="s">
        <v>1589</v>
      </c>
      <c r="D16" s="208">
        <v>1</v>
      </c>
      <c r="E16" s="209">
        <f>H16*$H$14</f>
        <v>0</v>
      </c>
      <c r="F16" s="209">
        <f>D16*E16</f>
        <v>0</v>
      </c>
      <c r="G16" s="205"/>
      <c r="H16" s="223">
        <v>0</v>
      </c>
    </row>
    <row r="17" spans="1:256">
      <c r="C17" s="222" t="s">
        <v>1590</v>
      </c>
      <c r="D17" s="208">
        <v>1</v>
      </c>
      <c r="E17" s="209">
        <f>H17*$H$14</f>
        <v>0</v>
      </c>
      <c r="F17" s="209">
        <f>D17*E17</f>
        <v>0</v>
      </c>
      <c r="G17" s="205"/>
      <c r="H17" s="223">
        <v>0</v>
      </c>
    </row>
    <row r="18" spans="1:256">
      <c r="C18" s="222" t="s">
        <v>1591</v>
      </c>
      <c r="D18" s="208">
        <v>3</v>
      </c>
      <c r="E18" s="209">
        <f>H18*$H$14</f>
        <v>0</v>
      </c>
      <c r="F18" s="209">
        <f>D18*E18</f>
        <v>0</v>
      </c>
      <c r="G18" s="205"/>
      <c r="H18" s="223">
        <v>0</v>
      </c>
    </row>
    <row r="19" spans="1:256" ht="13.5" thickBot="1">
      <c r="B19" s="224"/>
      <c r="C19" s="211" t="s">
        <v>1592</v>
      </c>
      <c r="D19" s="211"/>
      <c r="E19" s="211"/>
      <c r="F19" s="225">
        <f>SUM(F15:F18)</f>
        <v>0</v>
      </c>
      <c r="G19" s="220"/>
      <c r="H19" s="220"/>
    </row>
    <row r="20" spans="1:256" ht="13.5" thickBot="1">
      <c r="C20" s="226" t="s">
        <v>1593</v>
      </c>
      <c r="D20" s="227"/>
      <c r="E20" s="227"/>
      <c r="F20" s="228">
        <f>0.15*F19</f>
        <v>0</v>
      </c>
    </row>
    <row r="21" spans="1:256" ht="13.5" thickBot="1">
      <c r="C21" s="226" t="s">
        <v>1594</v>
      </c>
      <c r="D21" s="227"/>
      <c r="E21" s="227"/>
      <c r="F21" s="228">
        <f>0.2*(F19+F20)</f>
        <v>0</v>
      </c>
    </row>
    <row r="22" spans="1:256" ht="13.5" thickBot="1">
      <c r="C22" s="226" t="s">
        <v>1595</v>
      </c>
      <c r="D22" s="227"/>
      <c r="E22" s="227"/>
      <c r="F22" s="228">
        <f>SUM(F19:F21)</f>
        <v>0</v>
      </c>
    </row>
    <row r="25" spans="1:256" s="205" customFormat="1">
      <c r="A25" s="220"/>
      <c r="B25" s="213"/>
      <c r="C25" s="215"/>
      <c r="D25" s="215"/>
      <c r="E25" s="215"/>
      <c r="F25" s="214"/>
      <c r="G25" s="215"/>
      <c r="H25" s="215"/>
    </row>
    <row r="26" spans="1:256" s="205" customFormat="1" ht="18">
      <c r="A26" s="191"/>
      <c r="B26" s="359" t="s">
        <v>1596</v>
      </c>
      <c r="C26" s="360"/>
      <c r="D26" s="192"/>
      <c r="E26" s="192"/>
      <c r="F26" s="193"/>
      <c r="G26" s="215"/>
      <c r="H26" s="215"/>
    </row>
    <row r="27" spans="1:256" s="205" customFormat="1">
      <c r="A27" s="220"/>
      <c r="B27" s="213"/>
      <c r="C27" s="215"/>
      <c r="D27" s="215"/>
      <c r="E27" s="215"/>
      <c r="F27" s="214"/>
      <c r="G27" s="215"/>
      <c r="H27" s="215"/>
    </row>
    <row r="28" spans="1:256" s="205" customFormat="1" ht="13.5" thickBot="1">
      <c r="A28" s="229"/>
      <c r="B28" s="358" t="s">
        <v>1597</v>
      </c>
      <c r="C28" s="358"/>
      <c r="D28" s="213"/>
      <c r="E28" s="214"/>
      <c r="F28" s="214"/>
      <c r="G28" s="215"/>
      <c r="H28" s="215"/>
    </row>
    <row r="29" spans="1:256" s="205" customFormat="1" ht="13.5" thickBot="1">
      <c r="A29" s="220"/>
      <c r="B29" s="216" t="s">
        <v>1587</v>
      </c>
      <c r="C29" s="217" t="s">
        <v>1580</v>
      </c>
      <c r="D29" s="216" t="s">
        <v>1581</v>
      </c>
      <c r="E29" s="217" t="s">
        <v>1582</v>
      </c>
      <c r="F29" s="219" t="s">
        <v>1583</v>
      </c>
      <c r="G29" s="220"/>
      <c r="H29" s="221">
        <v>1</v>
      </c>
    </row>
    <row r="30" spans="1:256">
      <c r="A30" s="205"/>
      <c r="B30" s="230"/>
      <c r="C30" s="222" t="s">
        <v>1598</v>
      </c>
      <c r="D30" s="208">
        <v>25</v>
      </c>
      <c r="E30" s="209">
        <f>H30*$H$14</f>
        <v>0</v>
      </c>
      <c r="F30" s="209">
        <f>D30*E30</f>
        <v>0</v>
      </c>
      <c r="G30" s="205"/>
      <c r="H30" s="231">
        <v>0</v>
      </c>
    </row>
    <row r="31" spans="1:256">
      <c r="A31" s="205"/>
      <c r="B31" s="230"/>
      <c r="C31" s="222" t="s">
        <v>1599</v>
      </c>
      <c r="D31" s="208">
        <v>20</v>
      </c>
      <c r="E31" s="209">
        <f>H31*$H$14</f>
        <v>0</v>
      </c>
      <c r="F31" s="209">
        <f>D31*E31</f>
        <v>0</v>
      </c>
      <c r="G31" s="205"/>
      <c r="H31" s="231">
        <v>0</v>
      </c>
    </row>
    <row r="32" spans="1:256">
      <c r="A32" s="205"/>
      <c r="B32" s="230"/>
      <c r="C32" s="222" t="s">
        <v>1600</v>
      </c>
      <c r="D32" s="208">
        <f>20+20</f>
        <v>40</v>
      </c>
      <c r="E32" s="209">
        <f>H32*$H$14</f>
        <v>0</v>
      </c>
      <c r="F32" s="209">
        <f>D32*E32</f>
        <v>0</v>
      </c>
      <c r="G32" s="205"/>
      <c r="H32" s="231">
        <v>0</v>
      </c>
      <c r="IV32" s="189">
        <f>SUM(A32:IU32)</f>
        <v>40</v>
      </c>
    </row>
    <row r="33" spans="1:8">
      <c r="A33" s="205"/>
      <c r="B33" s="230"/>
      <c r="C33" s="222" t="s">
        <v>1601</v>
      </c>
      <c r="D33" s="208">
        <v>40</v>
      </c>
      <c r="E33" s="209">
        <f>H33*$H$14</f>
        <v>0</v>
      </c>
      <c r="F33" s="209">
        <f>D33*E33</f>
        <v>0</v>
      </c>
      <c r="G33" s="205"/>
      <c r="H33" s="231">
        <v>0</v>
      </c>
    </row>
    <row r="34" spans="1:8">
      <c r="A34" s="205"/>
      <c r="B34" s="230"/>
      <c r="C34" s="222" t="s">
        <v>1602</v>
      </c>
      <c r="D34" s="232">
        <v>20</v>
      </c>
      <c r="E34" s="233">
        <f>H34*$H$14</f>
        <v>0</v>
      </c>
      <c r="F34" s="234">
        <f>D34*E34</f>
        <v>0</v>
      </c>
      <c r="G34" s="205"/>
      <c r="H34" s="231">
        <v>0</v>
      </c>
    </row>
    <row r="35" spans="1:8" s="205" customFormat="1" ht="13.5" thickBot="1">
      <c r="A35" s="220"/>
      <c r="B35" s="224"/>
      <c r="C35" s="210" t="s">
        <v>1603</v>
      </c>
      <c r="D35" s="211"/>
      <c r="E35" s="211"/>
      <c r="F35" s="225">
        <f>SUM(F30:F34)</f>
        <v>0</v>
      </c>
      <c r="G35" s="220"/>
      <c r="H35" s="220"/>
    </row>
    <row r="36" spans="1:8" s="205" customFormat="1"/>
    <row r="37" spans="1:8" s="205" customFormat="1"/>
    <row r="38" spans="1:8" s="205" customFormat="1" ht="13.5" thickBot="1">
      <c r="B38" s="358" t="s">
        <v>1604</v>
      </c>
      <c r="C38" s="358"/>
      <c r="D38" s="213"/>
      <c r="E38" s="214"/>
      <c r="F38" s="214"/>
      <c r="G38" s="215"/>
      <c r="H38" s="215"/>
    </row>
    <row r="39" spans="1:8" s="205" customFormat="1" ht="13.5" thickBot="1">
      <c r="B39" s="216" t="s">
        <v>1587</v>
      </c>
      <c r="C39" s="202" t="s">
        <v>1580</v>
      </c>
      <c r="D39" s="203" t="s">
        <v>1581</v>
      </c>
      <c r="E39" s="202" t="s">
        <v>1582</v>
      </c>
      <c r="F39" s="204" t="s">
        <v>1583</v>
      </c>
      <c r="G39" s="220"/>
      <c r="H39" s="221">
        <v>1</v>
      </c>
    </row>
    <row r="40" spans="1:8">
      <c r="B40" s="230"/>
      <c r="C40" s="222" t="s">
        <v>1605</v>
      </c>
      <c r="D40" s="208">
        <v>50</v>
      </c>
      <c r="E40" s="209">
        <f>H40*$H$14</f>
        <v>0</v>
      </c>
      <c r="F40" s="209">
        <f>D40*E40</f>
        <v>0</v>
      </c>
      <c r="G40" s="234"/>
      <c r="H40" s="234">
        <v>0</v>
      </c>
    </row>
    <row r="41" spans="1:8" ht="13.5" thickBot="1">
      <c r="B41" s="224"/>
      <c r="C41" s="210" t="s">
        <v>1603</v>
      </c>
      <c r="D41" s="211"/>
      <c r="E41" s="211"/>
      <c r="F41" s="225">
        <f>SUM(F40:F40)</f>
        <v>0</v>
      </c>
      <c r="G41" s="234"/>
      <c r="H41" s="234"/>
    </row>
    <row r="42" spans="1:8" s="205" customFormat="1"/>
    <row r="43" spans="1:8" s="205" customFormat="1"/>
    <row r="44" spans="1:8" s="205" customFormat="1" ht="13.5" thickBot="1">
      <c r="B44" s="358" t="s">
        <v>1606</v>
      </c>
      <c r="C44" s="358"/>
      <c r="D44" s="213"/>
      <c r="E44" s="214"/>
      <c r="F44" s="214"/>
      <c r="G44" s="215"/>
      <c r="H44" s="215"/>
    </row>
    <row r="45" spans="1:8" s="205" customFormat="1" ht="13.5" thickBot="1">
      <c r="B45" s="216" t="s">
        <v>1587</v>
      </c>
      <c r="C45" s="217" t="s">
        <v>1580</v>
      </c>
      <c r="D45" s="216" t="s">
        <v>1581</v>
      </c>
      <c r="E45" s="217" t="s">
        <v>1582</v>
      </c>
      <c r="F45" s="219" t="s">
        <v>1583</v>
      </c>
      <c r="G45" s="220"/>
      <c r="H45" s="221">
        <v>1</v>
      </c>
    </row>
    <row r="46" spans="1:8">
      <c r="B46" s="230"/>
      <c r="C46" s="222" t="s">
        <v>1607</v>
      </c>
      <c r="D46" s="235">
        <f>15+15</f>
        <v>30</v>
      </c>
      <c r="E46" s="209">
        <f>H46*$H$14</f>
        <v>0</v>
      </c>
      <c r="F46" s="209">
        <f>D46*E46</f>
        <v>0</v>
      </c>
      <c r="G46" s="205"/>
      <c r="H46" s="234">
        <v>0</v>
      </c>
    </row>
    <row r="47" spans="1:8">
      <c r="B47" s="230"/>
      <c r="C47" s="222" t="s">
        <v>1608</v>
      </c>
      <c r="D47" s="235">
        <v>5</v>
      </c>
      <c r="E47" s="209">
        <f>H47*$H$14</f>
        <v>0</v>
      </c>
      <c r="F47" s="209">
        <f>D47*E47</f>
        <v>0</v>
      </c>
      <c r="G47" s="205"/>
      <c r="H47" s="234">
        <v>0</v>
      </c>
    </row>
    <row r="48" spans="1:8" ht="13.5" thickBot="1">
      <c r="B48" s="224"/>
      <c r="C48" s="210" t="s">
        <v>1603</v>
      </c>
      <c r="D48" s="211"/>
      <c r="E48" s="211"/>
      <c r="F48" s="225">
        <f>SUM(F46:F47)</f>
        <v>0</v>
      </c>
      <c r="G48" s="220"/>
      <c r="H48" s="220"/>
    </row>
    <row r="49" spans="2:8">
      <c r="H49" s="220"/>
    </row>
    <row r="51" spans="2:8" ht="13.5" thickBot="1">
      <c r="B51" s="358" t="s">
        <v>1609</v>
      </c>
      <c r="C51" s="358"/>
      <c r="D51" s="213"/>
      <c r="E51" s="214"/>
      <c r="F51" s="214"/>
      <c r="G51" s="215"/>
      <c r="H51" s="215"/>
    </row>
    <row r="52" spans="2:8" ht="13.5" thickBot="1">
      <c r="B52" s="236" t="s">
        <v>1587</v>
      </c>
      <c r="C52" s="217" t="s">
        <v>1580</v>
      </c>
      <c r="D52" s="218" t="s">
        <v>1581</v>
      </c>
      <c r="E52" s="217" t="s">
        <v>1582</v>
      </c>
      <c r="F52" s="219" t="s">
        <v>1583</v>
      </c>
      <c r="G52" s="220"/>
      <c r="H52" s="221">
        <v>1</v>
      </c>
    </row>
    <row r="53" spans="2:8">
      <c r="B53" s="205"/>
      <c r="C53" s="222" t="s">
        <v>1610</v>
      </c>
      <c r="D53" s="235">
        <v>35</v>
      </c>
      <c r="E53" s="209">
        <f t="shared" ref="E53:E60" si="0">H53*$H$14</f>
        <v>0</v>
      </c>
      <c r="F53" s="209">
        <f t="shared" ref="F53:F60" si="1">D53*E53</f>
        <v>0</v>
      </c>
      <c r="G53" s="205"/>
      <c r="H53" s="234">
        <v>0</v>
      </c>
    </row>
    <row r="54" spans="2:8">
      <c r="B54" s="205"/>
      <c r="C54" s="222" t="s">
        <v>1611</v>
      </c>
      <c r="D54" s="235">
        <v>20</v>
      </c>
      <c r="E54" s="209">
        <f t="shared" si="0"/>
        <v>0</v>
      </c>
      <c r="F54" s="209">
        <f t="shared" si="1"/>
        <v>0</v>
      </c>
      <c r="G54" s="205"/>
      <c r="H54" s="234">
        <v>0</v>
      </c>
    </row>
    <row r="55" spans="2:8">
      <c r="B55" s="205"/>
      <c r="C55" s="222" t="s">
        <v>1612</v>
      </c>
      <c r="D55" s="235">
        <v>2</v>
      </c>
      <c r="E55" s="209">
        <f t="shared" si="0"/>
        <v>0</v>
      </c>
      <c r="F55" s="209">
        <f t="shared" si="1"/>
        <v>0</v>
      </c>
      <c r="G55" s="205"/>
      <c r="H55" s="234">
        <v>0</v>
      </c>
    </row>
    <row r="56" spans="2:8">
      <c r="B56" s="205"/>
      <c r="C56" s="222" t="s">
        <v>1613</v>
      </c>
      <c r="D56" s="235">
        <v>3</v>
      </c>
      <c r="E56" s="209">
        <f t="shared" si="0"/>
        <v>0</v>
      </c>
      <c r="F56" s="209">
        <f t="shared" si="1"/>
        <v>0</v>
      </c>
      <c r="G56" s="205"/>
      <c r="H56" s="234">
        <v>0</v>
      </c>
    </row>
    <row r="57" spans="2:8">
      <c r="B57" s="205"/>
      <c r="C57" s="222" t="s">
        <v>1614</v>
      </c>
      <c r="D57" s="235">
        <v>20</v>
      </c>
      <c r="E57" s="209">
        <f t="shared" si="0"/>
        <v>0</v>
      </c>
      <c r="F57" s="209">
        <f t="shared" si="1"/>
        <v>0</v>
      </c>
      <c r="G57" s="205"/>
      <c r="H57" s="234">
        <v>0</v>
      </c>
    </row>
    <row r="58" spans="2:8">
      <c r="B58" s="205"/>
      <c r="C58" s="222" t="s">
        <v>1615</v>
      </c>
      <c r="D58" s="235">
        <v>35</v>
      </c>
      <c r="E58" s="209">
        <f t="shared" si="0"/>
        <v>0</v>
      </c>
      <c r="F58" s="209">
        <f t="shared" si="1"/>
        <v>0</v>
      </c>
      <c r="G58" s="205"/>
      <c r="H58" s="234">
        <v>0</v>
      </c>
    </row>
    <row r="59" spans="2:8">
      <c r="B59" s="205"/>
      <c r="C59" s="222" t="s">
        <v>1616</v>
      </c>
      <c r="D59" s="235">
        <v>9</v>
      </c>
      <c r="E59" s="209">
        <f t="shared" si="0"/>
        <v>0</v>
      </c>
      <c r="F59" s="209">
        <f t="shared" si="1"/>
        <v>0</v>
      </c>
      <c r="G59" s="205"/>
      <c r="H59" s="234">
        <v>0</v>
      </c>
    </row>
    <row r="60" spans="2:8">
      <c r="B60" s="205"/>
      <c r="C60" s="222" t="s">
        <v>1617</v>
      </c>
      <c r="D60" s="235">
        <v>5</v>
      </c>
      <c r="E60" s="209">
        <f t="shared" si="0"/>
        <v>0</v>
      </c>
      <c r="F60" s="209">
        <f t="shared" si="1"/>
        <v>0</v>
      </c>
      <c r="G60" s="205"/>
      <c r="H60" s="234">
        <v>0</v>
      </c>
    </row>
    <row r="61" spans="2:8" ht="13.5" thickBot="1">
      <c r="B61" s="205"/>
      <c r="C61" s="237" t="s">
        <v>1603</v>
      </c>
      <c r="D61" s="211"/>
      <c r="E61" s="211"/>
      <c r="F61" s="225">
        <f>SUM(F53:F60)</f>
        <v>0</v>
      </c>
      <c r="G61" s="220"/>
      <c r="H61" s="220"/>
    </row>
    <row r="62" spans="2:8">
      <c r="H62" s="220"/>
    </row>
    <row r="63" spans="2:8">
      <c r="H63" s="220"/>
    </row>
    <row r="64" spans="2:8" s="205" customFormat="1">
      <c r="B64" s="226" t="s">
        <v>1618</v>
      </c>
      <c r="C64" s="227"/>
      <c r="D64" s="227"/>
      <c r="E64" s="227"/>
      <c r="F64" s="238"/>
      <c r="G64" s="215"/>
      <c r="H64" s="234"/>
    </row>
    <row r="65" spans="2:8">
      <c r="B65" s="205"/>
      <c r="C65" s="239" t="s">
        <v>1619</v>
      </c>
      <c r="D65" s="232"/>
      <c r="E65" s="233"/>
      <c r="F65" s="209">
        <f>SUM(F11+F35+F41+F48)</f>
        <v>0</v>
      </c>
      <c r="G65" s="205"/>
      <c r="H65" s="234"/>
    </row>
    <row r="66" spans="2:8">
      <c r="B66" s="205"/>
      <c r="C66" s="240" t="s">
        <v>1620</v>
      </c>
      <c r="D66" s="241"/>
      <c r="E66" s="242"/>
      <c r="F66" s="209">
        <f>0.25*F65</f>
        <v>0</v>
      </c>
      <c r="G66" s="205"/>
      <c r="H66" s="234"/>
    </row>
    <row r="67" spans="2:8">
      <c r="B67" s="205"/>
      <c r="C67" s="240" t="s">
        <v>1609</v>
      </c>
      <c r="D67" s="241"/>
      <c r="E67" s="242"/>
      <c r="F67" s="209">
        <f>F61</f>
        <v>0</v>
      </c>
      <c r="G67" s="205"/>
      <c r="H67" s="234"/>
    </row>
    <row r="68" spans="2:8" ht="13.5" thickBot="1">
      <c r="B68" s="205"/>
      <c r="C68" s="240" t="s">
        <v>1621</v>
      </c>
      <c r="D68" s="241"/>
      <c r="E68" s="242"/>
      <c r="F68" s="209">
        <f>0.05*F65</f>
        <v>0</v>
      </c>
      <c r="G68" s="205"/>
      <c r="H68" s="234"/>
    </row>
    <row r="69" spans="2:8">
      <c r="B69" s="224"/>
      <c r="C69" s="210" t="s">
        <v>1622</v>
      </c>
      <c r="D69" s="211"/>
      <c r="E69" s="211"/>
      <c r="F69" s="243">
        <f>SUM(F65:F68)</f>
        <v>0</v>
      </c>
      <c r="G69" s="220"/>
      <c r="H69" s="220"/>
    </row>
    <row r="70" spans="2:8">
      <c r="H70" s="220"/>
    </row>
    <row r="71" spans="2:8">
      <c r="H71" s="220"/>
    </row>
    <row r="72" spans="2:8">
      <c r="C72" s="189" t="s">
        <v>1623</v>
      </c>
    </row>
    <row r="73" spans="2:8">
      <c r="C73" s="189" t="s">
        <v>1624</v>
      </c>
    </row>
    <row r="74" spans="2:8">
      <c r="C74" s="189" t="s">
        <v>1625</v>
      </c>
    </row>
  </sheetData>
  <mergeCells count="8">
    <mergeCell ref="B44:C44"/>
    <mergeCell ref="B51:C51"/>
    <mergeCell ref="B3:C3"/>
    <mergeCell ref="B6:C6"/>
    <mergeCell ref="B13:C13"/>
    <mergeCell ref="B26:C26"/>
    <mergeCell ref="B28:C28"/>
    <mergeCell ref="B38:C38"/>
  </mergeCells>
  <printOptions horizontalCentered="1"/>
  <pageMargins left="0.78740157480314965" right="0" top="0.39370078740157483" bottom="0" header="0" footer="0"/>
  <pageSetup paperSize="9" scale="77" orientation="portrait" horizontalDpi="4294967295"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M216"/>
  <sheetViews>
    <sheetView showGridLines="0" workbookViewId="0">
      <selection activeCell="J24" sqref="J24"/>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12" t="s">
        <v>6</v>
      </c>
      <c r="M2" s="313"/>
      <c r="N2" s="313"/>
      <c r="O2" s="313"/>
      <c r="P2" s="313"/>
      <c r="Q2" s="313"/>
      <c r="R2" s="313"/>
      <c r="S2" s="313"/>
      <c r="T2" s="313"/>
      <c r="U2" s="313"/>
      <c r="V2" s="313"/>
      <c r="AT2" s="17" t="s">
        <v>92</v>
      </c>
    </row>
    <row r="3" spans="2:46" ht="6.95" customHeight="1">
      <c r="B3" s="18"/>
      <c r="C3" s="19"/>
      <c r="D3" s="19"/>
      <c r="E3" s="19"/>
      <c r="F3" s="19"/>
      <c r="G3" s="19"/>
      <c r="H3" s="19"/>
      <c r="I3" s="19"/>
      <c r="J3" s="19"/>
      <c r="K3" s="19"/>
      <c r="L3" s="20"/>
      <c r="AT3" s="17" t="s">
        <v>83</v>
      </c>
    </row>
    <row r="4" spans="2:46" ht="24.95" customHeight="1">
      <c r="B4" s="20"/>
      <c r="D4" s="21" t="s">
        <v>97</v>
      </c>
      <c r="L4" s="20"/>
      <c r="M4" s="84" t="s">
        <v>11</v>
      </c>
      <c r="AT4" s="17" t="s">
        <v>4</v>
      </c>
    </row>
    <row r="5" spans="2:46" ht="6.95" customHeight="1">
      <c r="B5" s="20"/>
      <c r="L5" s="20"/>
    </row>
    <row r="6" spans="2:46" ht="12" customHeight="1">
      <c r="B6" s="20"/>
      <c r="D6" s="27" t="s">
        <v>17</v>
      </c>
      <c r="L6" s="20"/>
    </row>
    <row r="7" spans="2:46" ht="16.5" customHeight="1">
      <c r="B7" s="20"/>
      <c r="E7" s="351" t="str">
        <f>'Rekapitulace stavby'!K6</f>
        <v>Technické a hospodářské centrum obce Bílence</v>
      </c>
      <c r="F7" s="352"/>
      <c r="G7" s="352"/>
      <c r="H7" s="352"/>
      <c r="L7" s="20"/>
    </row>
    <row r="8" spans="2:46" s="1" customFormat="1" ht="12" customHeight="1">
      <c r="B8" s="32"/>
      <c r="D8" s="27" t="s">
        <v>98</v>
      </c>
      <c r="L8" s="32"/>
    </row>
    <row r="9" spans="2:46" s="1" customFormat="1" ht="16.5" customHeight="1">
      <c r="B9" s="32"/>
      <c r="E9" s="341" t="s">
        <v>1074</v>
      </c>
      <c r="F9" s="350"/>
      <c r="G9" s="350"/>
      <c r="H9" s="350"/>
      <c r="L9" s="32"/>
    </row>
    <row r="10" spans="2:46" s="1" customFormat="1">
      <c r="B10" s="32"/>
      <c r="L10" s="32"/>
    </row>
    <row r="11" spans="2:46" s="1" customFormat="1" ht="12" customHeight="1">
      <c r="B11" s="32"/>
      <c r="D11" s="27" t="s">
        <v>19</v>
      </c>
      <c r="F11" s="25" t="s">
        <v>3</v>
      </c>
      <c r="I11" s="27" t="s">
        <v>20</v>
      </c>
      <c r="J11" s="25" t="s">
        <v>3</v>
      </c>
      <c r="L11" s="32"/>
    </row>
    <row r="12" spans="2:46" s="1" customFormat="1" ht="12" customHeight="1">
      <c r="B12" s="32"/>
      <c r="D12" s="27" t="s">
        <v>21</v>
      </c>
      <c r="F12" s="25" t="s">
        <v>22</v>
      </c>
      <c r="I12" s="27" t="s">
        <v>23</v>
      </c>
      <c r="J12" s="49"/>
      <c r="L12" s="32"/>
    </row>
    <row r="13" spans="2:46" s="1" customFormat="1" ht="10.9" customHeight="1">
      <c r="B13" s="32"/>
      <c r="L13" s="32"/>
    </row>
    <row r="14" spans="2:46" s="1" customFormat="1" ht="12" customHeight="1">
      <c r="B14" s="32"/>
      <c r="D14" s="27" t="s">
        <v>25</v>
      </c>
      <c r="I14" s="27" t="s">
        <v>26</v>
      </c>
      <c r="J14" s="25" t="str">
        <f>IF('Rekapitulace stavby'!AN10="","",'Rekapitulace stavby'!AN10)</f>
        <v/>
      </c>
      <c r="L14" s="32"/>
    </row>
    <row r="15" spans="2:46" s="1" customFormat="1" ht="18" customHeight="1">
      <c r="B15" s="32"/>
      <c r="E15" s="25" t="str">
        <f>IF('Rekapitulace stavby'!E11="","",'Rekapitulace stavby'!E11)</f>
        <v xml:space="preserve"> </v>
      </c>
      <c r="I15" s="27" t="s">
        <v>28</v>
      </c>
      <c r="J15" s="25" t="str">
        <f>IF('Rekapitulace stavby'!AN11="","",'Rekapitulace stavby'!AN11)</f>
        <v/>
      </c>
      <c r="L15" s="32"/>
    </row>
    <row r="16" spans="2:46" s="1" customFormat="1" ht="6.95" customHeight="1">
      <c r="B16" s="32"/>
      <c r="L16" s="32"/>
    </row>
    <row r="17" spans="2:12" s="1" customFormat="1" ht="12" customHeight="1">
      <c r="B17" s="32"/>
      <c r="D17" s="27" t="s">
        <v>1708</v>
      </c>
      <c r="I17" s="27" t="s">
        <v>26</v>
      </c>
      <c r="J17" s="28" t="str">
        <f>'Rekapitulace stavby'!AN13</f>
        <v>Vyplň údaj</v>
      </c>
      <c r="L17" s="32"/>
    </row>
    <row r="18" spans="2:12" s="1" customFormat="1" ht="18" customHeight="1">
      <c r="B18" s="32"/>
      <c r="E18" s="353" t="str">
        <f>'Rekapitulace stavby'!E14</f>
        <v>Vyplň údaj</v>
      </c>
      <c r="F18" s="324"/>
      <c r="G18" s="324"/>
      <c r="H18" s="324"/>
      <c r="I18" s="27" t="s">
        <v>28</v>
      </c>
      <c r="J18" s="28" t="str">
        <f>'Rekapitulace stavby'!AN14</f>
        <v>Vyplň údaj</v>
      </c>
      <c r="L18" s="32"/>
    </row>
    <row r="19" spans="2:12" s="1" customFormat="1" ht="6.95" customHeight="1">
      <c r="B19" s="32"/>
      <c r="L19" s="32"/>
    </row>
    <row r="20" spans="2:12" s="1" customFormat="1" ht="12" customHeight="1">
      <c r="B20" s="32"/>
      <c r="D20" s="27" t="s">
        <v>31</v>
      </c>
      <c r="I20" s="27"/>
      <c r="J20" s="25"/>
      <c r="L20" s="32"/>
    </row>
    <row r="21" spans="2:12" s="1" customFormat="1" ht="18" customHeight="1">
      <c r="B21" s="32"/>
      <c r="E21" s="25" t="s">
        <v>33</v>
      </c>
      <c r="I21" s="27"/>
      <c r="J21" s="25"/>
      <c r="L21" s="32"/>
    </row>
    <row r="22" spans="2:12" s="1" customFormat="1" ht="6.95" customHeight="1">
      <c r="B22" s="32"/>
      <c r="L22" s="32"/>
    </row>
    <row r="23" spans="2:12" s="1" customFormat="1" ht="12" customHeight="1">
      <c r="B23" s="32"/>
      <c r="D23" s="27" t="s">
        <v>35</v>
      </c>
      <c r="I23" s="27"/>
      <c r="J23" s="25"/>
      <c r="L23" s="32"/>
    </row>
    <row r="24" spans="2:12" s="1" customFormat="1" ht="18" customHeight="1">
      <c r="B24" s="32"/>
      <c r="E24" s="25" t="s">
        <v>37</v>
      </c>
      <c r="I24" s="27"/>
      <c r="J24" s="25"/>
      <c r="L24" s="32"/>
    </row>
    <row r="25" spans="2:12" s="1" customFormat="1" ht="6.95" customHeight="1">
      <c r="B25" s="32"/>
      <c r="L25" s="32"/>
    </row>
    <row r="26" spans="2:12" s="1" customFormat="1" ht="12" customHeight="1">
      <c r="B26" s="32"/>
      <c r="D26" s="27" t="s">
        <v>39</v>
      </c>
      <c r="L26" s="32"/>
    </row>
    <row r="27" spans="2:12" s="7" customFormat="1" ht="16.5" customHeight="1">
      <c r="B27" s="85"/>
      <c r="E27" s="328" t="s">
        <v>3</v>
      </c>
      <c r="F27" s="328"/>
      <c r="G27" s="328"/>
      <c r="H27" s="328"/>
      <c r="L27" s="85"/>
    </row>
    <row r="28" spans="2:12" s="1" customFormat="1" ht="6.95" customHeight="1">
      <c r="B28" s="32"/>
      <c r="L28" s="32"/>
    </row>
    <row r="29" spans="2:12" s="1" customFormat="1" ht="6.95" customHeight="1">
      <c r="B29" s="32"/>
      <c r="D29" s="50"/>
      <c r="E29" s="50"/>
      <c r="F29" s="50"/>
      <c r="G29" s="50"/>
      <c r="H29" s="50"/>
      <c r="I29" s="50"/>
      <c r="J29" s="50"/>
      <c r="K29" s="50"/>
      <c r="L29" s="32"/>
    </row>
    <row r="30" spans="2:12" s="1" customFormat="1" ht="25.35" customHeight="1">
      <c r="B30" s="32"/>
      <c r="D30" s="86" t="s">
        <v>41</v>
      </c>
      <c r="J30" s="62">
        <f>ROUND(J87, 2)</f>
        <v>0</v>
      </c>
      <c r="L30" s="32"/>
    </row>
    <row r="31" spans="2:12" s="1" customFormat="1" ht="6.95" customHeight="1">
      <c r="B31" s="32"/>
      <c r="D31" s="50"/>
      <c r="E31" s="50"/>
      <c r="F31" s="50"/>
      <c r="G31" s="50"/>
      <c r="H31" s="50"/>
      <c r="I31" s="50"/>
      <c r="J31" s="50"/>
      <c r="K31" s="50"/>
      <c r="L31" s="32"/>
    </row>
    <row r="32" spans="2:12" s="1" customFormat="1" ht="14.45" customHeight="1">
      <c r="B32" s="32"/>
      <c r="F32" s="35" t="s">
        <v>43</v>
      </c>
      <c r="I32" s="35" t="s">
        <v>42</v>
      </c>
      <c r="J32" s="35" t="s">
        <v>44</v>
      </c>
      <c r="L32" s="32"/>
    </row>
    <row r="33" spans="2:12" s="1" customFormat="1" ht="14.45" customHeight="1">
      <c r="B33" s="32"/>
      <c r="D33" s="87" t="s">
        <v>45</v>
      </c>
      <c r="E33" s="27" t="s">
        <v>46</v>
      </c>
      <c r="F33" s="88">
        <f>ROUND((SUM(BE87:BE215)),  2)</f>
        <v>0</v>
      </c>
      <c r="I33" s="89">
        <v>0.21</v>
      </c>
      <c r="J33" s="88">
        <f>ROUND(((SUM(BE87:BE215))*I33),  2)</f>
        <v>0</v>
      </c>
      <c r="L33" s="32"/>
    </row>
    <row r="34" spans="2:12" s="1" customFormat="1" ht="14.45" customHeight="1">
      <c r="B34" s="32"/>
      <c r="E34" s="27" t="s">
        <v>47</v>
      </c>
      <c r="F34" s="88">
        <f>ROUND((SUM(BF87:BF215)),  2)</f>
        <v>0</v>
      </c>
      <c r="I34" s="89">
        <v>0.15</v>
      </c>
      <c r="J34" s="88">
        <f>ROUND(((SUM(BF87:BF215))*I34),  2)</f>
        <v>0</v>
      </c>
      <c r="L34" s="32"/>
    </row>
    <row r="35" spans="2:12" s="1" customFormat="1" ht="14.45" hidden="1" customHeight="1">
      <c r="B35" s="32"/>
      <c r="E35" s="27" t="s">
        <v>48</v>
      </c>
      <c r="F35" s="88">
        <f>ROUND((SUM(BG87:BG215)),  2)</f>
        <v>0</v>
      </c>
      <c r="I35" s="89">
        <v>0.21</v>
      </c>
      <c r="J35" s="88">
        <f>0</f>
        <v>0</v>
      </c>
      <c r="L35" s="32"/>
    </row>
    <row r="36" spans="2:12" s="1" customFormat="1" ht="14.45" hidden="1" customHeight="1">
      <c r="B36" s="32"/>
      <c r="E36" s="27" t="s">
        <v>49</v>
      </c>
      <c r="F36" s="88">
        <f>ROUND((SUM(BH87:BH215)),  2)</f>
        <v>0</v>
      </c>
      <c r="I36" s="89">
        <v>0.15</v>
      </c>
      <c r="J36" s="88">
        <f>0</f>
        <v>0</v>
      </c>
      <c r="L36" s="32"/>
    </row>
    <row r="37" spans="2:12" s="1" customFormat="1" ht="14.45" hidden="1" customHeight="1">
      <c r="B37" s="32"/>
      <c r="E37" s="27" t="s">
        <v>50</v>
      </c>
      <c r="F37" s="88">
        <f>ROUND((SUM(BI87:BI215)),  2)</f>
        <v>0</v>
      </c>
      <c r="I37" s="89">
        <v>0</v>
      </c>
      <c r="J37" s="88">
        <f>0</f>
        <v>0</v>
      </c>
      <c r="L37" s="32"/>
    </row>
    <row r="38" spans="2:12" s="1" customFormat="1" ht="6.95" customHeight="1">
      <c r="B38" s="32"/>
      <c r="L38" s="32"/>
    </row>
    <row r="39" spans="2:12" s="1" customFormat="1" ht="25.35" customHeight="1">
      <c r="B39" s="32"/>
      <c r="C39" s="90"/>
      <c r="D39" s="91" t="s">
        <v>51</v>
      </c>
      <c r="E39" s="53"/>
      <c r="F39" s="53"/>
      <c r="G39" s="92" t="s">
        <v>52</v>
      </c>
      <c r="H39" s="93" t="s">
        <v>53</v>
      </c>
      <c r="I39" s="53"/>
      <c r="J39" s="94">
        <f>SUM(J30:J37)</f>
        <v>0</v>
      </c>
      <c r="K39" s="95"/>
      <c r="L39" s="32"/>
    </row>
    <row r="40" spans="2:12" s="1" customFormat="1" ht="14.45" customHeight="1">
      <c r="B40" s="41"/>
      <c r="C40" s="42"/>
      <c r="D40" s="42"/>
      <c r="E40" s="42"/>
      <c r="F40" s="42"/>
      <c r="G40" s="42"/>
      <c r="H40" s="42"/>
      <c r="I40" s="42"/>
      <c r="J40" s="42"/>
      <c r="K40" s="42"/>
      <c r="L40" s="32"/>
    </row>
    <row r="44" spans="2:12" s="1" customFormat="1" ht="6.95" customHeight="1">
      <c r="B44" s="43"/>
      <c r="C44" s="44"/>
      <c r="D44" s="44"/>
      <c r="E44" s="44"/>
      <c r="F44" s="44"/>
      <c r="G44" s="44"/>
      <c r="H44" s="44"/>
      <c r="I44" s="44"/>
      <c r="J44" s="44"/>
      <c r="K44" s="44"/>
      <c r="L44" s="32"/>
    </row>
    <row r="45" spans="2:12" s="1" customFormat="1" ht="24.95" customHeight="1">
      <c r="B45" s="32"/>
      <c r="C45" s="21" t="s">
        <v>99</v>
      </c>
      <c r="L45" s="32"/>
    </row>
    <row r="46" spans="2:12" s="1" customFormat="1" ht="6.95" customHeight="1">
      <c r="B46" s="32"/>
      <c r="L46" s="32"/>
    </row>
    <row r="47" spans="2:12" s="1" customFormat="1" ht="12" customHeight="1">
      <c r="B47" s="32"/>
      <c r="C47" s="27" t="s">
        <v>17</v>
      </c>
      <c r="L47" s="32"/>
    </row>
    <row r="48" spans="2:12" s="1" customFormat="1" ht="16.5" customHeight="1">
      <c r="B48" s="32"/>
      <c r="E48" s="351" t="str">
        <f>E7</f>
        <v>Technické a hospodářské centrum obce Bílence</v>
      </c>
      <c r="F48" s="352"/>
      <c r="G48" s="352"/>
      <c r="H48" s="352"/>
      <c r="L48" s="32"/>
    </row>
    <row r="49" spans="2:47" s="1" customFormat="1" ht="12" customHeight="1">
      <c r="B49" s="32"/>
      <c r="C49" s="27" t="s">
        <v>98</v>
      </c>
      <c r="L49" s="32"/>
    </row>
    <row r="50" spans="2:47" s="1" customFormat="1" ht="16.5" customHeight="1">
      <c r="B50" s="32"/>
      <c r="E50" s="341" t="str">
        <f>E9</f>
        <v>4 - odvodnění zpevněných plochy</v>
      </c>
      <c r="F50" s="350"/>
      <c r="G50" s="350"/>
      <c r="H50" s="350"/>
      <c r="L50" s="32"/>
    </row>
    <row r="51" spans="2:47" s="1" customFormat="1" ht="6.95" customHeight="1">
      <c r="B51" s="32"/>
      <c r="L51" s="32"/>
    </row>
    <row r="52" spans="2:47" s="1" customFormat="1" ht="12" customHeight="1">
      <c r="B52" s="32"/>
      <c r="C52" s="27" t="s">
        <v>21</v>
      </c>
      <c r="F52" s="25" t="str">
        <f>F12</f>
        <v>Bílence</v>
      </c>
      <c r="I52" s="27" t="s">
        <v>23</v>
      </c>
      <c r="J52" s="49" t="str">
        <f>IF(J12="","",J12)</f>
        <v/>
      </c>
      <c r="L52" s="32"/>
    </row>
    <row r="53" spans="2:47" s="1" customFormat="1" ht="6.95" customHeight="1">
      <c r="B53" s="32"/>
      <c r="L53" s="32"/>
    </row>
    <row r="54" spans="2:47" s="1" customFormat="1" ht="15.2" customHeight="1">
      <c r="B54" s="32"/>
      <c r="C54" s="27" t="s">
        <v>25</v>
      </c>
      <c r="F54" s="25" t="str">
        <f>E15</f>
        <v xml:space="preserve"> </v>
      </c>
      <c r="I54" s="27" t="s">
        <v>31</v>
      </c>
      <c r="J54" s="30" t="str">
        <f>E21</f>
        <v>IQ PROJEKT s.r.o.</v>
      </c>
      <c r="L54" s="32"/>
    </row>
    <row r="55" spans="2:47" s="1" customFormat="1" ht="25.7" customHeight="1">
      <c r="B55" s="32"/>
      <c r="C55" s="27" t="s">
        <v>29</v>
      </c>
      <c r="F55" s="25" t="str">
        <f>IF(E18="","",E18)</f>
        <v>Vyplň údaj</v>
      </c>
      <c r="I55" s="27" t="s">
        <v>35</v>
      </c>
      <c r="J55" s="30" t="str">
        <f>E24</f>
        <v>Ing. Kateřina Tumpachová</v>
      </c>
      <c r="L55" s="32"/>
    </row>
    <row r="56" spans="2:47" s="1" customFormat="1" ht="10.35" customHeight="1">
      <c r="B56" s="32"/>
      <c r="L56" s="32"/>
    </row>
    <row r="57" spans="2:47" s="1" customFormat="1" ht="29.25" customHeight="1">
      <c r="B57" s="32"/>
      <c r="C57" s="96" t="s">
        <v>100</v>
      </c>
      <c r="D57" s="90"/>
      <c r="E57" s="90"/>
      <c r="F57" s="90"/>
      <c r="G57" s="90"/>
      <c r="H57" s="90"/>
      <c r="I57" s="90"/>
      <c r="J57" s="97" t="s">
        <v>101</v>
      </c>
      <c r="K57" s="90"/>
      <c r="L57" s="32"/>
    </row>
    <row r="58" spans="2:47" s="1" customFormat="1" ht="10.35" customHeight="1">
      <c r="B58" s="32"/>
      <c r="L58" s="32"/>
    </row>
    <row r="59" spans="2:47" s="1" customFormat="1" ht="22.9" customHeight="1">
      <c r="B59" s="32"/>
      <c r="C59" s="98" t="s">
        <v>72</v>
      </c>
      <c r="J59" s="62">
        <f>J87</f>
        <v>0</v>
      </c>
      <c r="L59" s="32"/>
      <c r="AU59" s="17" t="s">
        <v>102</v>
      </c>
    </row>
    <row r="60" spans="2:47" s="8" customFormat="1" ht="24.95" customHeight="1">
      <c r="B60" s="99"/>
      <c r="D60" s="100" t="s">
        <v>103</v>
      </c>
      <c r="E60" s="101"/>
      <c r="F60" s="101"/>
      <c r="G60" s="101"/>
      <c r="H60" s="101"/>
      <c r="I60" s="101"/>
      <c r="J60" s="102">
        <f>J88</f>
        <v>0</v>
      </c>
      <c r="L60" s="99"/>
    </row>
    <row r="61" spans="2:47" s="9" customFormat="1" ht="19.899999999999999" customHeight="1">
      <c r="B61" s="103"/>
      <c r="D61" s="104" t="s">
        <v>308</v>
      </c>
      <c r="E61" s="105"/>
      <c r="F61" s="105"/>
      <c r="G61" s="105"/>
      <c r="H61" s="105"/>
      <c r="I61" s="105"/>
      <c r="J61" s="106">
        <f>J89</f>
        <v>0</v>
      </c>
      <c r="L61" s="103"/>
    </row>
    <row r="62" spans="2:47" s="9" customFormat="1" ht="19.899999999999999" customHeight="1">
      <c r="B62" s="103"/>
      <c r="D62" s="104" t="s">
        <v>311</v>
      </c>
      <c r="E62" s="105"/>
      <c r="F62" s="105"/>
      <c r="G62" s="105"/>
      <c r="H62" s="105"/>
      <c r="I62" s="105"/>
      <c r="J62" s="106">
        <f>J141</f>
        <v>0</v>
      </c>
      <c r="L62" s="103"/>
    </row>
    <row r="63" spans="2:47" s="9" customFormat="1" ht="19.899999999999999" customHeight="1">
      <c r="B63" s="103"/>
      <c r="D63" s="104" t="s">
        <v>1075</v>
      </c>
      <c r="E63" s="105"/>
      <c r="F63" s="105"/>
      <c r="G63" s="105"/>
      <c r="H63" s="105"/>
      <c r="I63" s="105"/>
      <c r="J63" s="106">
        <f>J157</f>
        <v>0</v>
      </c>
      <c r="L63" s="103"/>
    </row>
    <row r="64" spans="2:47" s="9" customFormat="1" ht="19.899999999999999" customHeight="1">
      <c r="B64" s="103"/>
      <c r="D64" s="104" t="s">
        <v>104</v>
      </c>
      <c r="E64" s="105"/>
      <c r="F64" s="105"/>
      <c r="G64" s="105"/>
      <c r="H64" s="105"/>
      <c r="I64" s="105"/>
      <c r="J64" s="106">
        <f>J185</f>
        <v>0</v>
      </c>
      <c r="L64" s="103"/>
    </row>
    <row r="65" spans="2:12" s="9" customFormat="1" ht="19.899999999999999" customHeight="1">
      <c r="B65" s="103"/>
      <c r="D65" s="104" t="s">
        <v>313</v>
      </c>
      <c r="E65" s="105"/>
      <c r="F65" s="105"/>
      <c r="G65" s="105"/>
      <c r="H65" s="105"/>
      <c r="I65" s="105"/>
      <c r="J65" s="106">
        <f>J198</f>
        <v>0</v>
      </c>
      <c r="L65" s="103"/>
    </row>
    <row r="66" spans="2:12" s="8" customFormat="1" ht="24.95" customHeight="1">
      <c r="B66" s="99"/>
      <c r="D66" s="100" t="s">
        <v>106</v>
      </c>
      <c r="E66" s="101"/>
      <c r="F66" s="101"/>
      <c r="G66" s="101"/>
      <c r="H66" s="101"/>
      <c r="I66" s="101"/>
      <c r="J66" s="102">
        <f>J202</f>
        <v>0</v>
      </c>
      <c r="L66" s="99"/>
    </row>
    <row r="67" spans="2:12" s="9" customFormat="1" ht="19.899999999999999" customHeight="1">
      <c r="B67" s="103"/>
      <c r="D67" s="104" t="s">
        <v>316</v>
      </c>
      <c r="E67" s="105"/>
      <c r="F67" s="105"/>
      <c r="G67" s="105"/>
      <c r="H67" s="105"/>
      <c r="I67" s="105"/>
      <c r="J67" s="106">
        <f>J203</f>
        <v>0</v>
      </c>
      <c r="L67" s="103"/>
    </row>
    <row r="68" spans="2:12" s="1" customFormat="1" ht="21.75" customHeight="1">
      <c r="B68" s="32"/>
      <c r="L68" s="32"/>
    </row>
    <row r="69" spans="2:12" s="1" customFormat="1" ht="6.95" customHeight="1">
      <c r="B69" s="41"/>
      <c r="C69" s="42"/>
      <c r="D69" s="42"/>
      <c r="E69" s="42"/>
      <c r="F69" s="42"/>
      <c r="G69" s="42"/>
      <c r="H69" s="42"/>
      <c r="I69" s="42"/>
      <c r="J69" s="42"/>
      <c r="K69" s="42"/>
      <c r="L69" s="32"/>
    </row>
    <row r="73" spans="2:12" s="1" customFormat="1" ht="6.95" customHeight="1">
      <c r="B73" s="43"/>
      <c r="C73" s="44"/>
      <c r="D73" s="44"/>
      <c r="E73" s="44"/>
      <c r="F73" s="44"/>
      <c r="G73" s="44"/>
      <c r="H73" s="44"/>
      <c r="I73" s="44"/>
      <c r="J73" s="44"/>
      <c r="K73" s="44"/>
      <c r="L73" s="32"/>
    </row>
    <row r="74" spans="2:12" s="1" customFormat="1" ht="24.95" customHeight="1">
      <c r="B74" s="32"/>
      <c r="C74" s="21" t="s">
        <v>109</v>
      </c>
      <c r="L74" s="32"/>
    </row>
    <row r="75" spans="2:12" s="1" customFormat="1" ht="6.95" customHeight="1">
      <c r="B75" s="32"/>
      <c r="L75" s="32"/>
    </row>
    <row r="76" spans="2:12" s="1" customFormat="1" ht="12" customHeight="1">
      <c r="B76" s="32"/>
      <c r="C76" s="27" t="s">
        <v>17</v>
      </c>
      <c r="L76" s="32"/>
    </row>
    <row r="77" spans="2:12" s="1" customFormat="1" ht="16.5" customHeight="1">
      <c r="B77" s="32"/>
      <c r="E77" s="351" t="str">
        <f>E7</f>
        <v>Technické a hospodářské centrum obce Bílence</v>
      </c>
      <c r="F77" s="352"/>
      <c r="G77" s="352"/>
      <c r="H77" s="352"/>
      <c r="L77" s="32"/>
    </row>
    <row r="78" spans="2:12" s="1" customFormat="1" ht="12" customHeight="1">
      <c r="B78" s="32"/>
      <c r="C78" s="27" t="s">
        <v>98</v>
      </c>
      <c r="L78" s="32"/>
    </row>
    <row r="79" spans="2:12" s="1" customFormat="1" ht="16.5" customHeight="1">
      <c r="B79" s="32"/>
      <c r="E79" s="341" t="str">
        <f>E9</f>
        <v>4 - odvodnění zpevněných plochy</v>
      </c>
      <c r="F79" s="350"/>
      <c r="G79" s="350"/>
      <c r="H79" s="350"/>
      <c r="L79" s="32"/>
    </row>
    <row r="80" spans="2:12" s="1" customFormat="1" ht="6.95" customHeight="1">
      <c r="B80" s="32"/>
      <c r="L80" s="32"/>
    </row>
    <row r="81" spans="2:65" s="1" customFormat="1" ht="12" customHeight="1">
      <c r="B81" s="32"/>
      <c r="C81" s="27" t="s">
        <v>21</v>
      </c>
      <c r="F81" s="25" t="str">
        <f>F12</f>
        <v>Bílence</v>
      </c>
      <c r="I81" s="27" t="s">
        <v>23</v>
      </c>
      <c r="J81" s="49" t="str">
        <f>IF(J12="","",J12)</f>
        <v/>
      </c>
      <c r="L81" s="32"/>
    </row>
    <row r="82" spans="2:65" s="1" customFormat="1" ht="6.95" customHeight="1">
      <c r="B82" s="32"/>
      <c r="L82" s="32"/>
    </row>
    <row r="83" spans="2:65" s="1" customFormat="1" ht="15.2" customHeight="1">
      <c r="B83" s="32"/>
      <c r="C83" s="27" t="s">
        <v>25</v>
      </c>
      <c r="F83" s="25" t="str">
        <f>E15</f>
        <v xml:space="preserve"> </v>
      </c>
      <c r="I83" s="27" t="s">
        <v>31</v>
      </c>
      <c r="J83" s="30" t="str">
        <f>E21</f>
        <v>IQ PROJEKT s.r.o.</v>
      </c>
      <c r="L83" s="32"/>
    </row>
    <row r="84" spans="2:65" s="1" customFormat="1" ht="25.7" customHeight="1">
      <c r="B84" s="32"/>
      <c r="C84" s="27" t="s">
        <v>29</v>
      </c>
      <c r="F84" s="25" t="str">
        <f>IF(E18="","",E18)</f>
        <v>Vyplň údaj</v>
      </c>
      <c r="I84" s="27" t="s">
        <v>35</v>
      </c>
      <c r="J84" s="30" t="str">
        <f>E24</f>
        <v>Ing. Kateřina Tumpachová</v>
      </c>
      <c r="L84" s="32"/>
    </row>
    <row r="85" spans="2:65" s="1" customFormat="1" ht="10.35" customHeight="1">
      <c r="B85" s="32"/>
      <c r="L85" s="32"/>
    </row>
    <row r="86" spans="2:65" s="10" customFormat="1" ht="29.25" customHeight="1">
      <c r="B86" s="107"/>
      <c r="C86" s="108" t="s">
        <v>110</v>
      </c>
      <c r="D86" s="109" t="s">
        <v>59</v>
      </c>
      <c r="E86" s="109" t="s">
        <v>55</v>
      </c>
      <c r="F86" s="109" t="s">
        <v>56</v>
      </c>
      <c r="G86" s="109" t="s">
        <v>111</v>
      </c>
      <c r="H86" s="109" t="s">
        <v>112</v>
      </c>
      <c r="I86" s="109" t="s">
        <v>113</v>
      </c>
      <c r="J86" s="109" t="s">
        <v>101</v>
      </c>
      <c r="K86" s="110" t="s">
        <v>114</v>
      </c>
      <c r="L86" s="107"/>
      <c r="M86" s="55" t="s">
        <v>3</v>
      </c>
      <c r="N86" s="56" t="s">
        <v>45</v>
      </c>
      <c r="O86" s="56" t="s">
        <v>115</v>
      </c>
      <c r="P86" s="56" t="s">
        <v>116</v>
      </c>
      <c r="Q86" s="56" t="s">
        <v>117</v>
      </c>
      <c r="R86" s="56" t="s">
        <v>118</v>
      </c>
      <c r="S86" s="56" t="s">
        <v>119</v>
      </c>
      <c r="T86" s="57" t="s">
        <v>120</v>
      </c>
    </row>
    <row r="87" spans="2:65" s="1" customFormat="1" ht="22.9" customHeight="1">
      <c r="B87" s="32"/>
      <c r="C87" s="60" t="s">
        <v>121</v>
      </c>
      <c r="J87" s="111">
        <f>BK87</f>
        <v>0</v>
      </c>
      <c r="L87" s="32"/>
      <c r="M87" s="58"/>
      <c r="N87" s="50"/>
      <c r="O87" s="50"/>
      <c r="P87" s="112">
        <f>P88+P202</f>
        <v>0</v>
      </c>
      <c r="Q87" s="50"/>
      <c r="R87" s="112">
        <f>R88+R202</f>
        <v>61.227330059999993</v>
      </c>
      <c r="S87" s="50"/>
      <c r="T87" s="113">
        <f>T88+T202</f>
        <v>0</v>
      </c>
      <c r="AT87" s="17" t="s">
        <v>73</v>
      </c>
      <c r="AU87" s="17" t="s">
        <v>102</v>
      </c>
      <c r="BK87" s="114">
        <f>BK88+BK202</f>
        <v>0</v>
      </c>
    </row>
    <row r="88" spans="2:65" s="11" customFormat="1" ht="25.9" customHeight="1">
      <c r="B88" s="115"/>
      <c r="D88" s="116" t="s">
        <v>73</v>
      </c>
      <c r="E88" s="117" t="s">
        <v>122</v>
      </c>
      <c r="F88" s="117" t="s">
        <v>123</v>
      </c>
      <c r="I88" s="118"/>
      <c r="J88" s="119">
        <f>BK88</f>
        <v>0</v>
      </c>
      <c r="L88" s="115"/>
      <c r="M88" s="120"/>
      <c r="P88" s="121">
        <f>P89+P141+P157+P185+P198</f>
        <v>0</v>
      </c>
      <c r="R88" s="121">
        <f>R89+R141+R157+R185+R198</f>
        <v>60.730530059999992</v>
      </c>
      <c r="T88" s="122">
        <f>T89+T141+T157+T185+T198</f>
        <v>0</v>
      </c>
      <c r="AR88" s="116" t="s">
        <v>81</v>
      </c>
      <c r="AT88" s="123" t="s">
        <v>73</v>
      </c>
      <c r="AU88" s="123" t="s">
        <v>74</v>
      </c>
      <c r="AY88" s="116" t="s">
        <v>124</v>
      </c>
      <c r="BK88" s="124">
        <f>BK89+BK141+BK157+BK185+BK198</f>
        <v>0</v>
      </c>
    </row>
    <row r="89" spans="2:65" s="11" customFormat="1" ht="22.9" customHeight="1">
      <c r="B89" s="115"/>
      <c r="D89" s="116" t="s">
        <v>73</v>
      </c>
      <c r="E89" s="125" t="s">
        <v>81</v>
      </c>
      <c r="F89" s="125" t="s">
        <v>319</v>
      </c>
      <c r="I89" s="118"/>
      <c r="J89" s="126">
        <f>BK89</f>
        <v>0</v>
      </c>
      <c r="L89" s="115"/>
      <c r="M89" s="120"/>
      <c r="P89" s="121">
        <f>SUM(P90:P140)</f>
        <v>0</v>
      </c>
      <c r="R89" s="121">
        <f>SUM(R90:R140)</f>
        <v>18.021952559999999</v>
      </c>
      <c r="T89" s="122">
        <f>SUM(T90:T140)</f>
        <v>0</v>
      </c>
      <c r="AR89" s="116" t="s">
        <v>81</v>
      </c>
      <c r="AT89" s="123" t="s">
        <v>73</v>
      </c>
      <c r="AU89" s="123" t="s">
        <v>81</v>
      </c>
      <c r="AY89" s="116" t="s">
        <v>124</v>
      </c>
      <c r="BK89" s="124">
        <f>SUM(BK90:BK140)</f>
        <v>0</v>
      </c>
    </row>
    <row r="90" spans="2:65" s="1" customFormat="1" ht="14.45" customHeight="1">
      <c r="B90" s="127"/>
      <c r="C90" s="128" t="s">
        <v>81</v>
      </c>
      <c r="D90" s="128" t="s">
        <v>127</v>
      </c>
      <c r="E90" s="129" t="s">
        <v>1076</v>
      </c>
      <c r="F90" s="130" t="s">
        <v>1077</v>
      </c>
      <c r="G90" s="131" t="s">
        <v>130</v>
      </c>
      <c r="H90" s="132">
        <v>29.52</v>
      </c>
      <c r="I90" s="133"/>
      <c r="J90" s="134">
        <f>ROUND(I90*H90,2)</f>
        <v>0</v>
      </c>
      <c r="K90" s="130" t="s">
        <v>131</v>
      </c>
      <c r="L90" s="32"/>
      <c r="M90" s="135" t="s">
        <v>3</v>
      </c>
      <c r="N90" s="136" t="s">
        <v>46</v>
      </c>
      <c r="P90" s="137">
        <f>O90*H90</f>
        <v>0</v>
      </c>
      <c r="Q90" s="137">
        <v>0</v>
      </c>
      <c r="R90" s="137">
        <f>Q90*H90</f>
        <v>0</v>
      </c>
      <c r="S90" s="137">
        <v>0</v>
      </c>
      <c r="T90" s="138">
        <f>S90*H90</f>
        <v>0</v>
      </c>
      <c r="AR90" s="139" t="s">
        <v>91</v>
      </c>
      <c r="AT90" s="139" t="s">
        <v>127</v>
      </c>
      <c r="AU90" s="139" t="s">
        <v>83</v>
      </c>
      <c r="AY90" s="17" t="s">
        <v>124</v>
      </c>
      <c r="BE90" s="140">
        <f>IF(N90="základní",J90,0)</f>
        <v>0</v>
      </c>
      <c r="BF90" s="140">
        <f>IF(N90="snížená",J90,0)</f>
        <v>0</v>
      </c>
      <c r="BG90" s="140">
        <f>IF(N90="zákl. přenesená",J90,0)</f>
        <v>0</v>
      </c>
      <c r="BH90" s="140">
        <f>IF(N90="sníž. přenesená",J90,0)</f>
        <v>0</v>
      </c>
      <c r="BI90" s="140">
        <f>IF(N90="nulová",J90,0)</f>
        <v>0</v>
      </c>
      <c r="BJ90" s="17" t="s">
        <v>81</v>
      </c>
      <c r="BK90" s="140">
        <f>ROUND(I90*H90,2)</f>
        <v>0</v>
      </c>
      <c r="BL90" s="17" t="s">
        <v>91</v>
      </c>
      <c r="BM90" s="139" t="s">
        <v>1078</v>
      </c>
    </row>
    <row r="91" spans="2:65" s="1" customFormat="1" ht="19.5">
      <c r="B91" s="32"/>
      <c r="D91" s="141" t="s">
        <v>133</v>
      </c>
      <c r="F91" s="142" t="s">
        <v>1079</v>
      </c>
      <c r="I91" s="143"/>
      <c r="L91" s="32"/>
      <c r="M91" s="144"/>
      <c r="T91" s="52"/>
      <c r="AT91" s="17" t="s">
        <v>133</v>
      </c>
      <c r="AU91" s="17" t="s">
        <v>83</v>
      </c>
    </row>
    <row r="92" spans="2:65" s="1" customFormat="1" ht="48.75">
      <c r="B92" s="32"/>
      <c r="D92" s="141" t="s">
        <v>135</v>
      </c>
      <c r="F92" s="145" t="s">
        <v>331</v>
      </c>
      <c r="I92" s="143"/>
      <c r="L92" s="32"/>
      <c r="M92" s="144"/>
      <c r="T92" s="52"/>
      <c r="AT92" s="17" t="s">
        <v>135</v>
      </c>
      <c r="AU92" s="17" t="s">
        <v>83</v>
      </c>
    </row>
    <row r="93" spans="2:65" s="12" customFormat="1">
      <c r="B93" s="146"/>
      <c r="D93" s="141" t="s">
        <v>137</v>
      </c>
      <c r="E93" s="147" t="s">
        <v>3</v>
      </c>
      <c r="F93" s="148" t="s">
        <v>1080</v>
      </c>
      <c r="H93" s="149">
        <v>29.52</v>
      </c>
      <c r="I93" s="150"/>
      <c r="L93" s="146"/>
      <c r="M93" s="151"/>
      <c r="T93" s="152"/>
      <c r="AT93" s="147" t="s">
        <v>137</v>
      </c>
      <c r="AU93" s="147" t="s">
        <v>83</v>
      </c>
      <c r="AV93" s="12" t="s">
        <v>83</v>
      </c>
      <c r="AW93" s="12" t="s">
        <v>34</v>
      </c>
      <c r="AX93" s="12" t="s">
        <v>81</v>
      </c>
      <c r="AY93" s="147" t="s">
        <v>124</v>
      </c>
    </row>
    <row r="94" spans="2:65" s="1" customFormat="1" ht="14.45" customHeight="1">
      <c r="B94" s="127"/>
      <c r="C94" s="128" t="s">
        <v>83</v>
      </c>
      <c r="D94" s="128" t="s">
        <v>127</v>
      </c>
      <c r="E94" s="129" t="s">
        <v>1081</v>
      </c>
      <c r="F94" s="130" t="s">
        <v>1082</v>
      </c>
      <c r="G94" s="131" t="s">
        <v>130</v>
      </c>
      <c r="H94" s="132">
        <v>23.207999999999998</v>
      </c>
      <c r="I94" s="133"/>
      <c r="J94" s="134">
        <f>ROUND(I94*H94,2)</f>
        <v>0</v>
      </c>
      <c r="K94" s="130" t="s">
        <v>131</v>
      </c>
      <c r="L94" s="32"/>
      <c r="M94" s="135" t="s">
        <v>3</v>
      </c>
      <c r="N94" s="136" t="s">
        <v>46</v>
      </c>
      <c r="P94" s="137">
        <f>O94*H94</f>
        <v>0</v>
      </c>
      <c r="Q94" s="137">
        <v>0</v>
      </c>
      <c r="R94" s="137">
        <f>Q94*H94</f>
        <v>0</v>
      </c>
      <c r="S94" s="137">
        <v>0</v>
      </c>
      <c r="T94" s="138">
        <f>S94*H94</f>
        <v>0</v>
      </c>
      <c r="AR94" s="139" t="s">
        <v>91</v>
      </c>
      <c r="AT94" s="139" t="s">
        <v>127</v>
      </c>
      <c r="AU94" s="139" t="s">
        <v>83</v>
      </c>
      <c r="AY94" s="17" t="s">
        <v>124</v>
      </c>
      <c r="BE94" s="140">
        <f>IF(N94="základní",J94,0)</f>
        <v>0</v>
      </c>
      <c r="BF94" s="140">
        <f>IF(N94="snížená",J94,0)</f>
        <v>0</v>
      </c>
      <c r="BG94" s="140">
        <f>IF(N94="zákl. přenesená",J94,0)</f>
        <v>0</v>
      </c>
      <c r="BH94" s="140">
        <f>IF(N94="sníž. přenesená",J94,0)</f>
        <v>0</v>
      </c>
      <c r="BI94" s="140">
        <f>IF(N94="nulová",J94,0)</f>
        <v>0</v>
      </c>
      <c r="BJ94" s="17" t="s">
        <v>81</v>
      </c>
      <c r="BK94" s="140">
        <f>ROUND(I94*H94,2)</f>
        <v>0</v>
      </c>
      <c r="BL94" s="17" t="s">
        <v>91</v>
      </c>
      <c r="BM94" s="139" t="s">
        <v>1083</v>
      </c>
    </row>
    <row r="95" spans="2:65" s="1" customFormat="1" ht="19.5">
      <c r="B95" s="32"/>
      <c r="D95" s="141" t="s">
        <v>133</v>
      </c>
      <c r="F95" s="142" t="s">
        <v>1084</v>
      </c>
      <c r="I95" s="143"/>
      <c r="L95" s="32"/>
      <c r="M95" s="144"/>
      <c r="T95" s="52"/>
      <c r="AT95" s="17" t="s">
        <v>133</v>
      </c>
      <c r="AU95" s="17" t="s">
        <v>83</v>
      </c>
    </row>
    <row r="96" spans="2:65" s="1" customFormat="1" ht="39">
      <c r="B96" s="32"/>
      <c r="D96" s="141" t="s">
        <v>135</v>
      </c>
      <c r="F96" s="145" t="s">
        <v>1085</v>
      </c>
      <c r="I96" s="143"/>
      <c r="L96" s="32"/>
      <c r="M96" s="144"/>
      <c r="T96" s="52"/>
      <c r="AT96" s="17" t="s">
        <v>135</v>
      </c>
      <c r="AU96" s="17" t="s">
        <v>83</v>
      </c>
    </row>
    <row r="97" spans="2:65" s="13" customFormat="1">
      <c r="B97" s="153"/>
      <c r="D97" s="141" t="s">
        <v>137</v>
      </c>
      <c r="E97" s="154" t="s">
        <v>3</v>
      </c>
      <c r="F97" s="155" t="s">
        <v>1086</v>
      </c>
      <c r="H97" s="154" t="s">
        <v>3</v>
      </c>
      <c r="I97" s="156"/>
      <c r="L97" s="153"/>
      <c r="M97" s="157"/>
      <c r="T97" s="158"/>
      <c r="AT97" s="154" t="s">
        <v>137</v>
      </c>
      <c r="AU97" s="154" t="s">
        <v>83</v>
      </c>
      <c r="AV97" s="13" t="s">
        <v>81</v>
      </c>
      <c r="AW97" s="13" t="s">
        <v>34</v>
      </c>
      <c r="AX97" s="13" t="s">
        <v>74</v>
      </c>
      <c r="AY97" s="154" t="s">
        <v>124</v>
      </c>
    </row>
    <row r="98" spans="2:65" s="12" customFormat="1">
      <c r="B98" s="146"/>
      <c r="D98" s="141" t="s">
        <v>137</v>
      </c>
      <c r="E98" s="147" t="s">
        <v>3</v>
      </c>
      <c r="F98" s="148" t="s">
        <v>1087</v>
      </c>
      <c r="H98" s="149">
        <v>10.454000000000001</v>
      </c>
      <c r="I98" s="150"/>
      <c r="L98" s="146"/>
      <c r="M98" s="151"/>
      <c r="T98" s="152"/>
      <c r="AT98" s="147" t="s">
        <v>137</v>
      </c>
      <c r="AU98" s="147" t="s">
        <v>83</v>
      </c>
      <c r="AV98" s="12" t="s">
        <v>83</v>
      </c>
      <c r="AW98" s="12" t="s">
        <v>34</v>
      </c>
      <c r="AX98" s="12" t="s">
        <v>74</v>
      </c>
      <c r="AY98" s="147" t="s">
        <v>124</v>
      </c>
    </row>
    <row r="99" spans="2:65" s="12" customFormat="1">
      <c r="B99" s="146"/>
      <c r="D99" s="141" t="s">
        <v>137</v>
      </c>
      <c r="E99" s="147" t="s">
        <v>3</v>
      </c>
      <c r="F99" s="148" t="s">
        <v>1088</v>
      </c>
      <c r="H99" s="149">
        <v>2.5579999999999998</v>
      </c>
      <c r="I99" s="150"/>
      <c r="L99" s="146"/>
      <c r="M99" s="151"/>
      <c r="T99" s="152"/>
      <c r="AT99" s="147" t="s">
        <v>137</v>
      </c>
      <c r="AU99" s="147" t="s">
        <v>83</v>
      </c>
      <c r="AV99" s="12" t="s">
        <v>83</v>
      </c>
      <c r="AW99" s="12" t="s">
        <v>34</v>
      </c>
      <c r="AX99" s="12" t="s">
        <v>74</v>
      </c>
      <c r="AY99" s="147" t="s">
        <v>124</v>
      </c>
    </row>
    <row r="100" spans="2:65" s="12" customFormat="1">
      <c r="B100" s="146"/>
      <c r="D100" s="141" t="s">
        <v>137</v>
      </c>
      <c r="E100" s="147" t="s">
        <v>3</v>
      </c>
      <c r="F100" s="148" t="s">
        <v>1089</v>
      </c>
      <c r="H100" s="149">
        <v>0.98599999999999999</v>
      </c>
      <c r="I100" s="150"/>
      <c r="L100" s="146"/>
      <c r="M100" s="151"/>
      <c r="T100" s="152"/>
      <c r="AT100" s="147" t="s">
        <v>137</v>
      </c>
      <c r="AU100" s="147" t="s">
        <v>83</v>
      </c>
      <c r="AV100" s="12" t="s">
        <v>83</v>
      </c>
      <c r="AW100" s="12" t="s">
        <v>34</v>
      </c>
      <c r="AX100" s="12" t="s">
        <v>74</v>
      </c>
      <c r="AY100" s="147" t="s">
        <v>124</v>
      </c>
    </row>
    <row r="101" spans="2:65" s="15" customFormat="1">
      <c r="B101" s="169"/>
      <c r="D101" s="141" t="s">
        <v>137</v>
      </c>
      <c r="E101" s="170" t="s">
        <v>3</v>
      </c>
      <c r="F101" s="171" t="s">
        <v>334</v>
      </c>
      <c r="H101" s="172">
        <v>13.998000000000001</v>
      </c>
      <c r="I101" s="173"/>
      <c r="L101" s="169"/>
      <c r="M101" s="174"/>
      <c r="T101" s="175"/>
      <c r="AT101" s="170" t="s">
        <v>137</v>
      </c>
      <c r="AU101" s="170" t="s">
        <v>83</v>
      </c>
      <c r="AV101" s="15" t="s">
        <v>88</v>
      </c>
      <c r="AW101" s="15" t="s">
        <v>34</v>
      </c>
      <c r="AX101" s="15" t="s">
        <v>74</v>
      </c>
      <c r="AY101" s="170" t="s">
        <v>124</v>
      </c>
    </row>
    <row r="102" spans="2:65" s="13" customFormat="1">
      <c r="B102" s="153"/>
      <c r="D102" s="141" t="s">
        <v>137</v>
      </c>
      <c r="E102" s="154" t="s">
        <v>3</v>
      </c>
      <c r="F102" s="155" t="s">
        <v>1090</v>
      </c>
      <c r="H102" s="154" t="s">
        <v>3</v>
      </c>
      <c r="I102" s="156"/>
      <c r="L102" s="153"/>
      <c r="M102" s="157"/>
      <c r="T102" s="158"/>
      <c r="AT102" s="154" t="s">
        <v>137</v>
      </c>
      <c r="AU102" s="154" t="s">
        <v>83</v>
      </c>
      <c r="AV102" s="13" t="s">
        <v>81</v>
      </c>
      <c r="AW102" s="13" t="s">
        <v>34</v>
      </c>
      <c r="AX102" s="13" t="s">
        <v>74</v>
      </c>
      <c r="AY102" s="154" t="s">
        <v>124</v>
      </c>
    </row>
    <row r="103" spans="2:65" s="12" customFormat="1">
      <c r="B103" s="146"/>
      <c r="D103" s="141" t="s">
        <v>137</v>
      </c>
      <c r="E103" s="147" t="s">
        <v>3</v>
      </c>
      <c r="F103" s="148" t="s">
        <v>1091</v>
      </c>
      <c r="H103" s="149">
        <v>9.2100000000000009</v>
      </c>
      <c r="I103" s="150"/>
      <c r="L103" s="146"/>
      <c r="M103" s="151"/>
      <c r="T103" s="152"/>
      <c r="AT103" s="147" t="s">
        <v>137</v>
      </c>
      <c r="AU103" s="147" t="s">
        <v>83</v>
      </c>
      <c r="AV103" s="12" t="s">
        <v>83</v>
      </c>
      <c r="AW103" s="12" t="s">
        <v>34</v>
      </c>
      <c r="AX103" s="12" t="s">
        <v>74</v>
      </c>
      <c r="AY103" s="147" t="s">
        <v>124</v>
      </c>
    </row>
    <row r="104" spans="2:65" s="14" customFormat="1">
      <c r="B104" s="159"/>
      <c r="D104" s="141" t="s">
        <v>137</v>
      </c>
      <c r="E104" s="160" t="s">
        <v>3</v>
      </c>
      <c r="F104" s="161" t="s">
        <v>146</v>
      </c>
      <c r="H104" s="162">
        <v>23.208000000000002</v>
      </c>
      <c r="I104" s="163"/>
      <c r="L104" s="159"/>
      <c r="M104" s="164"/>
      <c r="T104" s="165"/>
      <c r="AT104" s="160" t="s">
        <v>137</v>
      </c>
      <c r="AU104" s="160" t="s">
        <v>83</v>
      </c>
      <c r="AV104" s="14" t="s">
        <v>91</v>
      </c>
      <c r="AW104" s="14" t="s">
        <v>34</v>
      </c>
      <c r="AX104" s="14" t="s">
        <v>81</v>
      </c>
      <c r="AY104" s="160" t="s">
        <v>124</v>
      </c>
    </row>
    <row r="105" spans="2:65" s="1" customFormat="1" ht="14.45" customHeight="1">
      <c r="B105" s="127"/>
      <c r="C105" s="128" t="s">
        <v>88</v>
      </c>
      <c r="D105" s="128" t="s">
        <v>127</v>
      </c>
      <c r="E105" s="129" t="s">
        <v>1092</v>
      </c>
      <c r="F105" s="130" t="s">
        <v>1093</v>
      </c>
      <c r="G105" s="131" t="s">
        <v>165</v>
      </c>
      <c r="H105" s="132">
        <v>26.134</v>
      </c>
      <c r="I105" s="133"/>
      <c r="J105" s="134">
        <f>ROUND(I105*H105,2)</f>
        <v>0</v>
      </c>
      <c r="K105" s="130" t="s">
        <v>131</v>
      </c>
      <c r="L105" s="32"/>
      <c r="M105" s="135" t="s">
        <v>3</v>
      </c>
      <c r="N105" s="136" t="s">
        <v>46</v>
      </c>
      <c r="P105" s="137">
        <f>O105*H105</f>
        <v>0</v>
      </c>
      <c r="Q105" s="137">
        <v>8.4000000000000003E-4</v>
      </c>
      <c r="R105" s="137">
        <f>Q105*H105</f>
        <v>2.1952560000000003E-2</v>
      </c>
      <c r="S105" s="137">
        <v>0</v>
      </c>
      <c r="T105" s="138">
        <f>S105*H105</f>
        <v>0</v>
      </c>
      <c r="AR105" s="139" t="s">
        <v>91</v>
      </c>
      <c r="AT105" s="139" t="s">
        <v>127</v>
      </c>
      <c r="AU105" s="139" t="s">
        <v>83</v>
      </c>
      <c r="AY105" s="17" t="s">
        <v>124</v>
      </c>
      <c r="BE105" s="140">
        <f>IF(N105="základní",J105,0)</f>
        <v>0</v>
      </c>
      <c r="BF105" s="140">
        <f>IF(N105="snížená",J105,0)</f>
        <v>0</v>
      </c>
      <c r="BG105" s="140">
        <f>IF(N105="zákl. přenesená",J105,0)</f>
        <v>0</v>
      </c>
      <c r="BH105" s="140">
        <f>IF(N105="sníž. přenesená",J105,0)</f>
        <v>0</v>
      </c>
      <c r="BI105" s="140">
        <f>IF(N105="nulová",J105,0)</f>
        <v>0</v>
      </c>
      <c r="BJ105" s="17" t="s">
        <v>81</v>
      </c>
      <c r="BK105" s="140">
        <f>ROUND(I105*H105,2)</f>
        <v>0</v>
      </c>
      <c r="BL105" s="17" t="s">
        <v>91</v>
      </c>
      <c r="BM105" s="139" t="s">
        <v>1094</v>
      </c>
    </row>
    <row r="106" spans="2:65" s="1" customFormat="1">
      <c r="B106" s="32"/>
      <c r="D106" s="141" t="s">
        <v>133</v>
      </c>
      <c r="F106" s="142" t="s">
        <v>1095</v>
      </c>
      <c r="I106" s="143"/>
      <c r="L106" s="32"/>
      <c r="M106" s="144"/>
      <c r="T106" s="52"/>
      <c r="AT106" s="17" t="s">
        <v>133</v>
      </c>
      <c r="AU106" s="17" t="s">
        <v>83</v>
      </c>
    </row>
    <row r="107" spans="2:65" s="1" customFormat="1" ht="117">
      <c r="B107" s="32"/>
      <c r="D107" s="141" t="s">
        <v>135</v>
      </c>
      <c r="F107" s="145" t="s">
        <v>1096</v>
      </c>
      <c r="I107" s="143"/>
      <c r="L107" s="32"/>
      <c r="M107" s="144"/>
      <c r="T107" s="52"/>
      <c r="AT107" s="17" t="s">
        <v>135</v>
      </c>
      <c r="AU107" s="17" t="s">
        <v>83</v>
      </c>
    </row>
    <row r="108" spans="2:65" s="12" customFormat="1">
      <c r="B108" s="146"/>
      <c r="D108" s="141" t="s">
        <v>137</v>
      </c>
      <c r="E108" s="147" t="s">
        <v>3</v>
      </c>
      <c r="F108" s="148" t="s">
        <v>1097</v>
      </c>
      <c r="H108" s="149">
        <v>26.134</v>
      </c>
      <c r="I108" s="150"/>
      <c r="L108" s="146"/>
      <c r="M108" s="151"/>
      <c r="T108" s="152"/>
      <c r="AT108" s="147" t="s">
        <v>137</v>
      </c>
      <c r="AU108" s="147" t="s">
        <v>83</v>
      </c>
      <c r="AV108" s="12" t="s">
        <v>83</v>
      </c>
      <c r="AW108" s="12" t="s">
        <v>34</v>
      </c>
      <c r="AX108" s="12" t="s">
        <v>81</v>
      </c>
      <c r="AY108" s="147" t="s">
        <v>124</v>
      </c>
    </row>
    <row r="109" spans="2:65" s="1" customFormat="1" ht="14.45" customHeight="1">
      <c r="B109" s="127"/>
      <c r="C109" s="128" t="s">
        <v>91</v>
      </c>
      <c r="D109" s="128" t="s">
        <v>127</v>
      </c>
      <c r="E109" s="129" t="s">
        <v>1098</v>
      </c>
      <c r="F109" s="130" t="s">
        <v>1099</v>
      </c>
      <c r="G109" s="131" t="s">
        <v>165</v>
      </c>
      <c r="H109" s="132">
        <v>26.134</v>
      </c>
      <c r="I109" s="133"/>
      <c r="J109" s="134">
        <f>ROUND(I109*H109,2)</f>
        <v>0</v>
      </c>
      <c r="K109" s="130" t="s">
        <v>131</v>
      </c>
      <c r="L109" s="32"/>
      <c r="M109" s="135" t="s">
        <v>3</v>
      </c>
      <c r="N109" s="136" t="s">
        <v>46</v>
      </c>
      <c r="P109" s="137">
        <f>O109*H109</f>
        <v>0</v>
      </c>
      <c r="Q109" s="137">
        <v>0</v>
      </c>
      <c r="R109" s="137">
        <f>Q109*H109</f>
        <v>0</v>
      </c>
      <c r="S109" s="137">
        <v>0</v>
      </c>
      <c r="T109" s="138">
        <f>S109*H109</f>
        <v>0</v>
      </c>
      <c r="AR109" s="139" t="s">
        <v>91</v>
      </c>
      <c r="AT109" s="139" t="s">
        <v>127</v>
      </c>
      <c r="AU109" s="139" t="s">
        <v>83</v>
      </c>
      <c r="AY109" s="17" t="s">
        <v>124</v>
      </c>
      <c r="BE109" s="140">
        <f>IF(N109="základní",J109,0)</f>
        <v>0</v>
      </c>
      <c r="BF109" s="140">
        <f>IF(N109="snížená",J109,0)</f>
        <v>0</v>
      </c>
      <c r="BG109" s="140">
        <f>IF(N109="zákl. přenesená",J109,0)</f>
        <v>0</v>
      </c>
      <c r="BH109" s="140">
        <f>IF(N109="sníž. přenesená",J109,0)</f>
        <v>0</v>
      </c>
      <c r="BI109" s="140">
        <f>IF(N109="nulová",J109,0)</f>
        <v>0</v>
      </c>
      <c r="BJ109" s="17" t="s">
        <v>81</v>
      </c>
      <c r="BK109" s="140">
        <f>ROUND(I109*H109,2)</f>
        <v>0</v>
      </c>
      <c r="BL109" s="17" t="s">
        <v>91</v>
      </c>
      <c r="BM109" s="139" t="s">
        <v>1100</v>
      </c>
    </row>
    <row r="110" spans="2:65" s="1" customFormat="1" ht="19.5">
      <c r="B110" s="32"/>
      <c r="D110" s="141" t="s">
        <v>133</v>
      </c>
      <c r="F110" s="142" t="s">
        <v>1101</v>
      </c>
      <c r="I110" s="143"/>
      <c r="L110" s="32"/>
      <c r="M110" s="144"/>
      <c r="T110" s="52"/>
      <c r="AT110" s="17" t="s">
        <v>133</v>
      </c>
      <c r="AU110" s="17" t="s">
        <v>83</v>
      </c>
    </row>
    <row r="111" spans="2:65" s="1" customFormat="1" ht="14.45" customHeight="1">
      <c r="B111" s="127"/>
      <c r="C111" s="128" t="s">
        <v>93</v>
      </c>
      <c r="D111" s="128" t="s">
        <v>127</v>
      </c>
      <c r="E111" s="129" t="s">
        <v>336</v>
      </c>
      <c r="F111" s="130" t="s">
        <v>337</v>
      </c>
      <c r="G111" s="131" t="s">
        <v>130</v>
      </c>
      <c r="H111" s="132">
        <v>31.942</v>
      </c>
      <c r="I111" s="133"/>
      <c r="J111" s="134">
        <f>ROUND(I111*H111,2)</f>
        <v>0</v>
      </c>
      <c r="K111" s="130" t="s">
        <v>131</v>
      </c>
      <c r="L111" s="32"/>
      <c r="M111" s="135" t="s">
        <v>3</v>
      </c>
      <c r="N111" s="136" t="s">
        <v>46</v>
      </c>
      <c r="P111" s="137">
        <f>O111*H111</f>
        <v>0</v>
      </c>
      <c r="Q111" s="137">
        <v>0</v>
      </c>
      <c r="R111" s="137">
        <f>Q111*H111</f>
        <v>0</v>
      </c>
      <c r="S111" s="137">
        <v>0</v>
      </c>
      <c r="T111" s="138">
        <f>S111*H111</f>
        <v>0</v>
      </c>
      <c r="AR111" s="139" t="s">
        <v>91</v>
      </c>
      <c r="AT111" s="139" t="s">
        <v>127</v>
      </c>
      <c r="AU111" s="139" t="s">
        <v>83</v>
      </c>
      <c r="AY111" s="17" t="s">
        <v>124</v>
      </c>
      <c r="BE111" s="140">
        <f>IF(N111="základní",J111,0)</f>
        <v>0</v>
      </c>
      <c r="BF111" s="140">
        <f>IF(N111="snížená",J111,0)</f>
        <v>0</v>
      </c>
      <c r="BG111" s="140">
        <f>IF(N111="zákl. přenesená",J111,0)</f>
        <v>0</v>
      </c>
      <c r="BH111" s="140">
        <f>IF(N111="sníž. přenesená",J111,0)</f>
        <v>0</v>
      </c>
      <c r="BI111" s="140">
        <f>IF(N111="nulová",J111,0)</f>
        <v>0</v>
      </c>
      <c r="BJ111" s="17" t="s">
        <v>81</v>
      </c>
      <c r="BK111" s="140">
        <f>ROUND(I111*H111,2)</f>
        <v>0</v>
      </c>
      <c r="BL111" s="17" t="s">
        <v>91</v>
      </c>
      <c r="BM111" s="139" t="s">
        <v>1102</v>
      </c>
    </row>
    <row r="112" spans="2:65" s="1" customFormat="1" ht="19.5">
      <c r="B112" s="32"/>
      <c r="D112" s="141" t="s">
        <v>133</v>
      </c>
      <c r="F112" s="142" t="s">
        <v>339</v>
      </c>
      <c r="I112" s="143"/>
      <c r="L112" s="32"/>
      <c r="M112" s="144"/>
      <c r="T112" s="52"/>
      <c r="AT112" s="17" t="s">
        <v>133</v>
      </c>
      <c r="AU112" s="17" t="s">
        <v>83</v>
      </c>
    </row>
    <row r="113" spans="2:65" s="1" customFormat="1" ht="58.5">
      <c r="B113" s="32"/>
      <c r="D113" s="141" t="s">
        <v>135</v>
      </c>
      <c r="F113" s="145" t="s">
        <v>340</v>
      </c>
      <c r="I113" s="143"/>
      <c r="L113" s="32"/>
      <c r="M113" s="144"/>
      <c r="T113" s="52"/>
      <c r="AT113" s="17" t="s">
        <v>135</v>
      </c>
      <c r="AU113" s="17" t="s">
        <v>83</v>
      </c>
    </row>
    <row r="114" spans="2:65" s="1" customFormat="1" ht="14.45" customHeight="1">
      <c r="B114" s="127"/>
      <c r="C114" s="128" t="s">
        <v>169</v>
      </c>
      <c r="D114" s="128" t="s">
        <v>127</v>
      </c>
      <c r="E114" s="129" t="s">
        <v>341</v>
      </c>
      <c r="F114" s="130" t="s">
        <v>342</v>
      </c>
      <c r="G114" s="131" t="s">
        <v>209</v>
      </c>
      <c r="H114" s="132">
        <v>57.496000000000002</v>
      </c>
      <c r="I114" s="133"/>
      <c r="J114" s="134">
        <f>ROUND(I114*H114,2)</f>
        <v>0</v>
      </c>
      <c r="K114" s="130" t="s">
        <v>131</v>
      </c>
      <c r="L114" s="32"/>
      <c r="M114" s="135" t="s">
        <v>3</v>
      </c>
      <c r="N114" s="136" t="s">
        <v>46</v>
      </c>
      <c r="P114" s="137">
        <f>O114*H114</f>
        <v>0</v>
      </c>
      <c r="Q114" s="137">
        <v>0</v>
      </c>
      <c r="R114" s="137">
        <f>Q114*H114</f>
        <v>0</v>
      </c>
      <c r="S114" s="137">
        <v>0</v>
      </c>
      <c r="T114" s="138">
        <f>S114*H114</f>
        <v>0</v>
      </c>
      <c r="AR114" s="139" t="s">
        <v>91</v>
      </c>
      <c r="AT114" s="139" t="s">
        <v>127</v>
      </c>
      <c r="AU114" s="139" t="s">
        <v>83</v>
      </c>
      <c r="AY114" s="17" t="s">
        <v>124</v>
      </c>
      <c r="BE114" s="140">
        <f>IF(N114="základní",J114,0)</f>
        <v>0</v>
      </c>
      <c r="BF114" s="140">
        <f>IF(N114="snížená",J114,0)</f>
        <v>0</v>
      </c>
      <c r="BG114" s="140">
        <f>IF(N114="zákl. přenesená",J114,0)</f>
        <v>0</v>
      </c>
      <c r="BH114" s="140">
        <f>IF(N114="sníž. přenesená",J114,0)</f>
        <v>0</v>
      </c>
      <c r="BI114" s="140">
        <f>IF(N114="nulová",J114,0)</f>
        <v>0</v>
      </c>
      <c r="BJ114" s="17" t="s">
        <v>81</v>
      </c>
      <c r="BK114" s="140">
        <f>ROUND(I114*H114,2)</f>
        <v>0</v>
      </c>
      <c r="BL114" s="17" t="s">
        <v>91</v>
      </c>
      <c r="BM114" s="139" t="s">
        <v>1103</v>
      </c>
    </row>
    <row r="115" spans="2:65" s="1" customFormat="1" ht="19.5">
      <c r="B115" s="32"/>
      <c r="D115" s="141" t="s">
        <v>133</v>
      </c>
      <c r="F115" s="142" t="s">
        <v>344</v>
      </c>
      <c r="I115" s="143"/>
      <c r="L115" s="32"/>
      <c r="M115" s="144"/>
      <c r="T115" s="52"/>
      <c r="AT115" s="17" t="s">
        <v>133</v>
      </c>
      <c r="AU115" s="17" t="s">
        <v>83</v>
      </c>
    </row>
    <row r="116" spans="2:65" s="1" customFormat="1" ht="39">
      <c r="B116" s="32"/>
      <c r="D116" s="141" t="s">
        <v>135</v>
      </c>
      <c r="F116" s="145" t="s">
        <v>235</v>
      </c>
      <c r="I116" s="143"/>
      <c r="L116" s="32"/>
      <c r="M116" s="144"/>
      <c r="T116" s="52"/>
      <c r="AT116" s="17" t="s">
        <v>135</v>
      </c>
      <c r="AU116" s="17" t="s">
        <v>83</v>
      </c>
    </row>
    <row r="117" spans="2:65" s="12" customFormat="1">
      <c r="B117" s="146"/>
      <c r="D117" s="141" t="s">
        <v>137</v>
      </c>
      <c r="F117" s="148" t="s">
        <v>1104</v>
      </c>
      <c r="H117" s="149">
        <v>57.496000000000002</v>
      </c>
      <c r="I117" s="150"/>
      <c r="L117" s="146"/>
      <c r="M117" s="151"/>
      <c r="T117" s="152"/>
      <c r="AT117" s="147" t="s">
        <v>137</v>
      </c>
      <c r="AU117" s="147" t="s">
        <v>83</v>
      </c>
      <c r="AV117" s="12" t="s">
        <v>83</v>
      </c>
      <c r="AW117" s="12" t="s">
        <v>4</v>
      </c>
      <c r="AX117" s="12" t="s">
        <v>81</v>
      </c>
      <c r="AY117" s="147" t="s">
        <v>124</v>
      </c>
    </row>
    <row r="118" spans="2:65" s="1" customFormat="1" ht="14.45" customHeight="1">
      <c r="B118" s="127"/>
      <c r="C118" s="128" t="s">
        <v>175</v>
      </c>
      <c r="D118" s="128" t="s">
        <v>127</v>
      </c>
      <c r="E118" s="129" t="s">
        <v>346</v>
      </c>
      <c r="F118" s="130" t="s">
        <v>347</v>
      </c>
      <c r="G118" s="131" t="s">
        <v>130</v>
      </c>
      <c r="H118" s="132">
        <v>31.942</v>
      </c>
      <c r="I118" s="133"/>
      <c r="J118" s="134">
        <f>ROUND(I118*H118,2)</f>
        <v>0</v>
      </c>
      <c r="K118" s="130" t="s">
        <v>131</v>
      </c>
      <c r="L118" s="32"/>
      <c r="M118" s="135" t="s">
        <v>3</v>
      </c>
      <c r="N118" s="136" t="s">
        <v>46</v>
      </c>
      <c r="P118" s="137">
        <f>O118*H118</f>
        <v>0</v>
      </c>
      <c r="Q118" s="137">
        <v>0</v>
      </c>
      <c r="R118" s="137">
        <f>Q118*H118</f>
        <v>0</v>
      </c>
      <c r="S118" s="137">
        <v>0</v>
      </c>
      <c r="T118" s="138">
        <f>S118*H118</f>
        <v>0</v>
      </c>
      <c r="AR118" s="139" t="s">
        <v>91</v>
      </c>
      <c r="AT118" s="139" t="s">
        <v>127</v>
      </c>
      <c r="AU118" s="139" t="s">
        <v>83</v>
      </c>
      <c r="AY118" s="17" t="s">
        <v>124</v>
      </c>
      <c r="BE118" s="140">
        <f>IF(N118="základní",J118,0)</f>
        <v>0</v>
      </c>
      <c r="BF118" s="140">
        <f>IF(N118="snížená",J118,0)</f>
        <v>0</v>
      </c>
      <c r="BG118" s="140">
        <f>IF(N118="zákl. přenesená",J118,0)</f>
        <v>0</v>
      </c>
      <c r="BH118" s="140">
        <f>IF(N118="sníž. přenesená",J118,0)</f>
        <v>0</v>
      </c>
      <c r="BI118" s="140">
        <f>IF(N118="nulová",J118,0)</f>
        <v>0</v>
      </c>
      <c r="BJ118" s="17" t="s">
        <v>81</v>
      </c>
      <c r="BK118" s="140">
        <f>ROUND(I118*H118,2)</f>
        <v>0</v>
      </c>
      <c r="BL118" s="17" t="s">
        <v>91</v>
      </c>
      <c r="BM118" s="139" t="s">
        <v>1105</v>
      </c>
    </row>
    <row r="119" spans="2:65" s="1" customFormat="1">
      <c r="B119" s="32"/>
      <c r="D119" s="141" t="s">
        <v>133</v>
      </c>
      <c r="F119" s="142" t="s">
        <v>349</v>
      </c>
      <c r="I119" s="143"/>
      <c r="L119" s="32"/>
      <c r="M119" s="144"/>
      <c r="T119" s="52"/>
      <c r="AT119" s="17" t="s">
        <v>133</v>
      </c>
      <c r="AU119" s="17" t="s">
        <v>83</v>
      </c>
    </row>
    <row r="120" spans="2:65" s="1" customFormat="1" ht="97.5">
      <c r="B120" s="32"/>
      <c r="D120" s="141" t="s">
        <v>135</v>
      </c>
      <c r="F120" s="145" t="s">
        <v>350</v>
      </c>
      <c r="I120" s="143"/>
      <c r="L120" s="32"/>
      <c r="M120" s="144"/>
      <c r="T120" s="52"/>
      <c r="AT120" s="17" t="s">
        <v>135</v>
      </c>
      <c r="AU120" s="17" t="s">
        <v>83</v>
      </c>
    </row>
    <row r="121" spans="2:65" s="12" customFormat="1">
      <c r="B121" s="146"/>
      <c r="D121" s="141" t="s">
        <v>137</v>
      </c>
      <c r="E121" s="147" t="s">
        <v>3</v>
      </c>
      <c r="F121" s="148" t="s">
        <v>1106</v>
      </c>
      <c r="H121" s="149">
        <v>11.6</v>
      </c>
      <c r="I121" s="150"/>
      <c r="L121" s="146"/>
      <c r="M121" s="151"/>
      <c r="T121" s="152"/>
      <c r="AT121" s="147" t="s">
        <v>137</v>
      </c>
      <c r="AU121" s="147" t="s">
        <v>83</v>
      </c>
      <c r="AV121" s="12" t="s">
        <v>83</v>
      </c>
      <c r="AW121" s="12" t="s">
        <v>34</v>
      </c>
      <c r="AX121" s="12" t="s">
        <v>74</v>
      </c>
      <c r="AY121" s="147" t="s">
        <v>124</v>
      </c>
    </row>
    <row r="122" spans="2:65" s="13" customFormat="1">
      <c r="B122" s="153"/>
      <c r="D122" s="141" t="s">
        <v>137</v>
      </c>
      <c r="E122" s="154" t="s">
        <v>3</v>
      </c>
      <c r="F122" s="155" t="s">
        <v>1107</v>
      </c>
      <c r="H122" s="154" t="s">
        <v>3</v>
      </c>
      <c r="I122" s="156"/>
      <c r="L122" s="153"/>
      <c r="M122" s="157"/>
      <c r="T122" s="158"/>
      <c r="AT122" s="154" t="s">
        <v>137</v>
      </c>
      <c r="AU122" s="154" t="s">
        <v>83</v>
      </c>
      <c r="AV122" s="13" t="s">
        <v>81</v>
      </c>
      <c r="AW122" s="13" t="s">
        <v>34</v>
      </c>
      <c r="AX122" s="13" t="s">
        <v>74</v>
      </c>
      <c r="AY122" s="154" t="s">
        <v>124</v>
      </c>
    </row>
    <row r="123" spans="2:65" s="12" customFormat="1">
      <c r="B123" s="146"/>
      <c r="D123" s="141" t="s">
        <v>137</v>
      </c>
      <c r="E123" s="147" t="s">
        <v>3</v>
      </c>
      <c r="F123" s="148" t="s">
        <v>1108</v>
      </c>
      <c r="H123" s="149">
        <v>8.8130000000000006</v>
      </c>
      <c r="I123" s="150"/>
      <c r="L123" s="146"/>
      <c r="M123" s="151"/>
      <c r="T123" s="152"/>
      <c r="AT123" s="147" t="s">
        <v>137</v>
      </c>
      <c r="AU123" s="147" t="s">
        <v>83</v>
      </c>
      <c r="AV123" s="12" t="s">
        <v>83</v>
      </c>
      <c r="AW123" s="12" t="s">
        <v>34</v>
      </c>
      <c r="AX123" s="12" t="s">
        <v>74</v>
      </c>
      <c r="AY123" s="147" t="s">
        <v>124</v>
      </c>
    </row>
    <row r="124" spans="2:65" s="12" customFormat="1">
      <c r="B124" s="146"/>
      <c r="D124" s="141" t="s">
        <v>137</v>
      </c>
      <c r="E124" s="147" t="s">
        <v>3</v>
      </c>
      <c r="F124" s="148" t="s">
        <v>1109</v>
      </c>
      <c r="H124" s="149">
        <v>2.319</v>
      </c>
      <c r="I124" s="150"/>
      <c r="L124" s="146"/>
      <c r="M124" s="151"/>
      <c r="T124" s="152"/>
      <c r="AT124" s="147" t="s">
        <v>137</v>
      </c>
      <c r="AU124" s="147" t="s">
        <v>83</v>
      </c>
      <c r="AV124" s="12" t="s">
        <v>83</v>
      </c>
      <c r="AW124" s="12" t="s">
        <v>34</v>
      </c>
      <c r="AX124" s="12" t="s">
        <v>74</v>
      </c>
      <c r="AY124" s="147" t="s">
        <v>124</v>
      </c>
    </row>
    <row r="125" spans="2:65" s="15" customFormat="1">
      <c r="B125" s="169"/>
      <c r="D125" s="141" t="s">
        <v>137</v>
      </c>
      <c r="E125" s="170" t="s">
        <v>3</v>
      </c>
      <c r="F125" s="171" t="s">
        <v>334</v>
      </c>
      <c r="H125" s="172">
        <v>22.731999999999999</v>
      </c>
      <c r="I125" s="173"/>
      <c r="L125" s="169"/>
      <c r="M125" s="174"/>
      <c r="T125" s="175"/>
      <c r="AT125" s="170" t="s">
        <v>137</v>
      </c>
      <c r="AU125" s="170" t="s">
        <v>83</v>
      </c>
      <c r="AV125" s="15" t="s">
        <v>88</v>
      </c>
      <c r="AW125" s="15" t="s">
        <v>34</v>
      </c>
      <c r="AX125" s="15" t="s">
        <v>74</v>
      </c>
      <c r="AY125" s="170" t="s">
        <v>124</v>
      </c>
    </row>
    <row r="126" spans="2:65" s="12" customFormat="1">
      <c r="B126" s="146"/>
      <c r="D126" s="141" t="s">
        <v>137</v>
      </c>
      <c r="E126" s="147" t="s">
        <v>3</v>
      </c>
      <c r="F126" s="148" t="s">
        <v>1110</v>
      </c>
      <c r="H126" s="149">
        <v>9.2100000000000009</v>
      </c>
      <c r="I126" s="150"/>
      <c r="L126" s="146"/>
      <c r="M126" s="151"/>
      <c r="T126" s="152"/>
      <c r="AT126" s="147" t="s">
        <v>137</v>
      </c>
      <c r="AU126" s="147" t="s">
        <v>83</v>
      </c>
      <c r="AV126" s="12" t="s">
        <v>83</v>
      </c>
      <c r="AW126" s="12" t="s">
        <v>34</v>
      </c>
      <c r="AX126" s="12" t="s">
        <v>74</v>
      </c>
      <c r="AY126" s="147" t="s">
        <v>124</v>
      </c>
    </row>
    <row r="127" spans="2:65" s="14" customFormat="1">
      <c r="B127" s="159"/>
      <c r="D127" s="141" t="s">
        <v>137</v>
      </c>
      <c r="E127" s="160" t="s">
        <v>3</v>
      </c>
      <c r="F127" s="161" t="s">
        <v>146</v>
      </c>
      <c r="H127" s="162">
        <v>31.942</v>
      </c>
      <c r="I127" s="163"/>
      <c r="L127" s="159"/>
      <c r="M127" s="164"/>
      <c r="T127" s="165"/>
      <c r="AT127" s="160" t="s">
        <v>137</v>
      </c>
      <c r="AU127" s="160" t="s">
        <v>83</v>
      </c>
      <c r="AV127" s="14" t="s">
        <v>91</v>
      </c>
      <c r="AW127" s="14" t="s">
        <v>34</v>
      </c>
      <c r="AX127" s="14" t="s">
        <v>81</v>
      </c>
      <c r="AY127" s="160" t="s">
        <v>124</v>
      </c>
    </row>
    <row r="128" spans="2:65" s="1" customFormat="1" ht="14.45" customHeight="1">
      <c r="B128" s="127"/>
      <c r="C128" s="128" t="s">
        <v>182</v>
      </c>
      <c r="D128" s="128" t="s">
        <v>127</v>
      </c>
      <c r="E128" s="129" t="s">
        <v>1111</v>
      </c>
      <c r="F128" s="130" t="s">
        <v>1112</v>
      </c>
      <c r="G128" s="131" t="s">
        <v>130</v>
      </c>
      <c r="H128" s="132">
        <v>20.786000000000001</v>
      </c>
      <c r="I128" s="133"/>
      <c r="J128" s="134">
        <f>ROUND(I128*H128,2)</f>
        <v>0</v>
      </c>
      <c r="K128" s="130" t="s">
        <v>131</v>
      </c>
      <c r="L128" s="32"/>
      <c r="M128" s="135" t="s">
        <v>3</v>
      </c>
      <c r="N128" s="136" t="s">
        <v>46</v>
      </c>
      <c r="P128" s="137">
        <f>O128*H128</f>
        <v>0</v>
      </c>
      <c r="Q128" s="137">
        <v>0</v>
      </c>
      <c r="R128" s="137">
        <f>Q128*H128</f>
        <v>0</v>
      </c>
      <c r="S128" s="137">
        <v>0</v>
      </c>
      <c r="T128" s="138">
        <f>S128*H128</f>
        <v>0</v>
      </c>
      <c r="AR128" s="139" t="s">
        <v>91</v>
      </c>
      <c r="AT128" s="139" t="s">
        <v>127</v>
      </c>
      <c r="AU128" s="139" t="s">
        <v>83</v>
      </c>
      <c r="AY128" s="17" t="s">
        <v>124</v>
      </c>
      <c r="BE128" s="140">
        <f>IF(N128="základní",J128,0)</f>
        <v>0</v>
      </c>
      <c r="BF128" s="140">
        <f>IF(N128="snížená",J128,0)</f>
        <v>0</v>
      </c>
      <c r="BG128" s="140">
        <f>IF(N128="zákl. přenesená",J128,0)</f>
        <v>0</v>
      </c>
      <c r="BH128" s="140">
        <f>IF(N128="sníž. přenesená",J128,0)</f>
        <v>0</v>
      </c>
      <c r="BI128" s="140">
        <f>IF(N128="nulová",J128,0)</f>
        <v>0</v>
      </c>
      <c r="BJ128" s="17" t="s">
        <v>81</v>
      </c>
      <c r="BK128" s="140">
        <f>ROUND(I128*H128,2)</f>
        <v>0</v>
      </c>
      <c r="BL128" s="17" t="s">
        <v>91</v>
      </c>
      <c r="BM128" s="139" t="s">
        <v>1113</v>
      </c>
    </row>
    <row r="129" spans="2:65" s="1" customFormat="1" ht="19.5">
      <c r="B129" s="32"/>
      <c r="D129" s="141" t="s">
        <v>133</v>
      </c>
      <c r="F129" s="142" t="s">
        <v>1114</v>
      </c>
      <c r="I129" s="143"/>
      <c r="L129" s="32"/>
      <c r="M129" s="144"/>
      <c r="T129" s="52"/>
      <c r="AT129" s="17" t="s">
        <v>133</v>
      </c>
      <c r="AU129" s="17" t="s">
        <v>83</v>
      </c>
    </row>
    <row r="130" spans="2:65" s="1" customFormat="1" ht="146.25">
      <c r="B130" s="32"/>
      <c r="D130" s="141" t="s">
        <v>135</v>
      </c>
      <c r="F130" s="145" t="s">
        <v>1115</v>
      </c>
      <c r="I130" s="143"/>
      <c r="L130" s="32"/>
      <c r="M130" s="144"/>
      <c r="T130" s="52"/>
      <c r="AT130" s="17" t="s">
        <v>135</v>
      </c>
      <c r="AU130" s="17" t="s">
        <v>83</v>
      </c>
    </row>
    <row r="131" spans="2:65" s="12" customFormat="1">
      <c r="B131" s="146"/>
      <c r="D131" s="141" t="s">
        <v>137</v>
      </c>
      <c r="E131" s="147" t="s">
        <v>3</v>
      </c>
      <c r="F131" s="148" t="s">
        <v>1116</v>
      </c>
      <c r="H131" s="149">
        <v>43.518000000000001</v>
      </c>
      <c r="I131" s="150"/>
      <c r="L131" s="146"/>
      <c r="M131" s="151"/>
      <c r="T131" s="152"/>
      <c r="AT131" s="147" t="s">
        <v>137</v>
      </c>
      <c r="AU131" s="147" t="s">
        <v>83</v>
      </c>
      <c r="AV131" s="12" t="s">
        <v>83</v>
      </c>
      <c r="AW131" s="12" t="s">
        <v>34</v>
      </c>
      <c r="AX131" s="12" t="s">
        <v>74</v>
      </c>
      <c r="AY131" s="147" t="s">
        <v>124</v>
      </c>
    </row>
    <row r="132" spans="2:65" s="12" customFormat="1">
      <c r="B132" s="146"/>
      <c r="D132" s="141" t="s">
        <v>137</v>
      </c>
      <c r="E132" s="147" t="s">
        <v>3</v>
      </c>
      <c r="F132" s="148" t="s">
        <v>1117</v>
      </c>
      <c r="H132" s="149">
        <v>-22.731999999999999</v>
      </c>
      <c r="I132" s="150"/>
      <c r="L132" s="146"/>
      <c r="M132" s="151"/>
      <c r="T132" s="152"/>
      <c r="AT132" s="147" t="s">
        <v>137</v>
      </c>
      <c r="AU132" s="147" t="s">
        <v>83</v>
      </c>
      <c r="AV132" s="12" t="s">
        <v>83</v>
      </c>
      <c r="AW132" s="12" t="s">
        <v>34</v>
      </c>
      <c r="AX132" s="12" t="s">
        <v>74</v>
      </c>
      <c r="AY132" s="147" t="s">
        <v>124</v>
      </c>
    </row>
    <row r="133" spans="2:65" s="14" customFormat="1">
      <c r="B133" s="159"/>
      <c r="D133" s="141" t="s">
        <v>137</v>
      </c>
      <c r="E133" s="160" t="s">
        <v>3</v>
      </c>
      <c r="F133" s="161" t="s">
        <v>146</v>
      </c>
      <c r="H133" s="162">
        <v>20.786000000000001</v>
      </c>
      <c r="I133" s="163"/>
      <c r="L133" s="159"/>
      <c r="M133" s="164"/>
      <c r="T133" s="165"/>
      <c r="AT133" s="160" t="s">
        <v>137</v>
      </c>
      <c r="AU133" s="160" t="s">
        <v>83</v>
      </c>
      <c r="AV133" s="14" t="s">
        <v>91</v>
      </c>
      <c r="AW133" s="14" t="s">
        <v>34</v>
      </c>
      <c r="AX133" s="14" t="s">
        <v>81</v>
      </c>
      <c r="AY133" s="160" t="s">
        <v>124</v>
      </c>
    </row>
    <row r="134" spans="2:65" s="1" customFormat="1" ht="14.45" customHeight="1">
      <c r="B134" s="127"/>
      <c r="C134" s="128" t="s">
        <v>125</v>
      </c>
      <c r="D134" s="128" t="s">
        <v>127</v>
      </c>
      <c r="E134" s="129" t="s">
        <v>1118</v>
      </c>
      <c r="F134" s="130" t="s">
        <v>1119</v>
      </c>
      <c r="G134" s="131" t="s">
        <v>130</v>
      </c>
      <c r="H134" s="132">
        <v>9</v>
      </c>
      <c r="I134" s="133"/>
      <c r="J134" s="134">
        <f>ROUND(I134*H134,2)</f>
        <v>0</v>
      </c>
      <c r="K134" s="130" t="s">
        <v>131</v>
      </c>
      <c r="L134" s="32"/>
      <c r="M134" s="135" t="s">
        <v>3</v>
      </c>
      <c r="N134" s="136" t="s">
        <v>46</v>
      </c>
      <c r="P134" s="137">
        <f>O134*H134</f>
        <v>0</v>
      </c>
      <c r="Q134" s="137">
        <v>0</v>
      </c>
      <c r="R134" s="137">
        <f>Q134*H134</f>
        <v>0</v>
      </c>
      <c r="S134" s="137">
        <v>0</v>
      </c>
      <c r="T134" s="138">
        <f>S134*H134</f>
        <v>0</v>
      </c>
      <c r="AR134" s="139" t="s">
        <v>91</v>
      </c>
      <c r="AT134" s="139" t="s">
        <v>127</v>
      </c>
      <c r="AU134" s="139" t="s">
        <v>83</v>
      </c>
      <c r="AY134" s="17" t="s">
        <v>124</v>
      </c>
      <c r="BE134" s="140">
        <f>IF(N134="základní",J134,0)</f>
        <v>0</v>
      </c>
      <c r="BF134" s="140">
        <f>IF(N134="snížená",J134,0)</f>
        <v>0</v>
      </c>
      <c r="BG134" s="140">
        <f>IF(N134="zákl. přenesená",J134,0)</f>
        <v>0</v>
      </c>
      <c r="BH134" s="140">
        <f>IF(N134="sníž. přenesená",J134,0)</f>
        <v>0</v>
      </c>
      <c r="BI134" s="140">
        <f>IF(N134="nulová",J134,0)</f>
        <v>0</v>
      </c>
      <c r="BJ134" s="17" t="s">
        <v>81</v>
      </c>
      <c r="BK134" s="140">
        <f>ROUND(I134*H134,2)</f>
        <v>0</v>
      </c>
      <c r="BL134" s="17" t="s">
        <v>91</v>
      </c>
      <c r="BM134" s="139" t="s">
        <v>1120</v>
      </c>
    </row>
    <row r="135" spans="2:65" s="1" customFormat="1" ht="19.5">
      <c r="B135" s="32"/>
      <c r="D135" s="141" t="s">
        <v>133</v>
      </c>
      <c r="F135" s="142" t="s">
        <v>1121</v>
      </c>
      <c r="I135" s="143"/>
      <c r="L135" s="32"/>
      <c r="M135" s="144"/>
      <c r="T135" s="52"/>
      <c r="AT135" s="17" t="s">
        <v>133</v>
      </c>
      <c r="AU135" s="17" t="s">
        <v>83</v>
      </c>
    </row>
    <row r="136" spans="2:65" s="1" customFormat="1" ht="87.75">
      <c r="B136" s="32"/>
      <c r="D136" s="141" t="s">
        <v>135</v>
      </c>
      <c r="F136" s="145" t="s">
        <v>1122</v>
      </c>
      <c r="I136" s="143"/>
      <c r="L136" s="32"/>
      <c r="M136" s="144"/>
      <c r="T136" s="52"/>
      <c r="AT136" s="17" t="s">
        <v>135</v>
      </c>
      <c r="AU136" s="17" t="s">
        <v>83</v>
      </c>
    </row>
    <row r="137" spans="2:65" s="12" customFormat="1">
      <c r="B137" s="146"/>
      <c r="D137" s="141" t="s">
        <v>137</v>
      </c>
      <c r="E137" s="147" t="s">
        <v>3</v>
      </c>
      <c r="F137" s="148" t="s">
        <v>1123</v>
      </c>
      <c r="H137" s="149">
        <v>9</v>
      </c>
      <c r="I137" s="150"/>
      <c r="L137" s="146"/>
      <c r="M137" s="151"/>
      <c r="T137" s="152"/>
      <c r="AT137" s="147" t="s">
        <v>137</v>
      </c>
      <c r="AU137" s="147" t="s">
        <v>83</v>
      </c>
      <c r="AV137" s="12" t="s">
        <v>83</v>
      </c>
      <c r="AW137" s="12" t="s">
        <v>34</v>
      </c>
      <c r="AX137" s="12" t="s">
        <v>81</v>
      </c>
      <c r="AY137" s="147" t="s">
        <v>124</v>
      </c>
    </row>
    <row r="138" spans="2:65" s="1" customFormat="1" ht="14.45" customHeight="1">
      <c r="B138" s="127"/>
      <c r="C138" s="176" t="s">
        <v>199</v>
      </c>
      <c r="D138" s="176" t="s">
        <v>659</v>
      </c>
      <c r="E138" s="177" t="s">
        <v>1124</v>
      </c>
      <c r="F138" s="178" t="s">
        <v>1125</v>
      </c>
      <c r="G138" s="179" t="s">
        <v>209</v>
      </c>
      <c r="H138" s="180">
        <v>18</v>
      </c>
      <c r="I138" s="181"/>
      <c r="J138" s="182">
        <f>ROUND(I138*H138,2)</f>
        <v>0</v>
      </c>
      <c r="K138" s="178" t="s">
        <v>131</v>
      </c>
      <c r="L138" s="183"/>
      <c r="M138" s="184" t="s">
        <v>3</v>
      </c>
      <c r="N138" s="185" t="s">
        <v>46</v>
      </c>
      <c r="P138" s="137">
        <f>O138*H138</f>
        <v>0</v>
      </c>
      <c r="Q138" s="137">
        <v>1</v>
      </c>
      <c r="R138" s="137">
        <f>Q138*H138</f>
        <v>18</v>
      </c>
      <c r="S138" s="137">
        <v>0</v>
      </c>
      <c r="T138" s="138">
        <f>S138*H138</f>
        <v>0</v>
      </c>
      <c r="AR138" s="139" t="s">
        <v>182</v>
      </c>
      <c r="AT138" s="139" t="s">
        <v>659</v>
      </c>
      <c r="AU138" s="139" t="s">
        <v>83</v>
      </c>
      <c r="AY138" s="17" t="s">
        <v>124</v>
      </c>
      <c r="BE138" s="140">
        <f>IF(N138="základní",J138,0)</f>
        <v>0</v>
      </c>
      <c r="BF138" s="140">
        <f>IF(N138="snížená",J138,0)</f>
        <v>0</v>
      </c>
      <c r="BG138" s="140">
        <f>IF(N138="zákl. přenesená",J138,0)</f>
        <v>0</v>
      </c>
      <c r="BH138" s="140">
        <f>IF(N138="sníž. přenesená",J138,0)</f>
        <v>0</v>
      </c>
      <c r="BI138" s="140">
        <f>IF(N138="nulová",J138,0)</f>
        <v>0</v>
      </c>
      <c r="BJ138" s="17" t="s">
        <v>81</v>
      </c>
      <c r="BK138" s="140">
        <f>ROUND(I138*H138,2)</f>
        <v>0</v>
      </c>
      <c r="BL138" s="17" t="s">
        <v>91</v>
      </c>
      <c r="BM138" s="139" t="s">
        <v>1126</v>
      </c>
    </row>
    <row r="139" spans="2:65" s="1" customFormat="1">
      <c r="B139" s="32"/>
      <c r="D139" s="141" t="s">
        <v>133</v>
      </c>
      <c r="F139" s="142" t="s">
        <v>1125</v>
      </c>
      <c r="I139" s="143"/>
      <c r="L139" s="32"/>
      <c r="M139" s="144"/>
      <c r="T139" s="52"/>
      <c r="AT139" s="17" t="s">
        <v>133</v>
      </c>
      <c r="AU139" s="17" t="s">
        <v>83</v>
      </c>
    </row>
    <row r="140" spans="2:65" s="12" customFormat="1">
      <c r="B140" s="146"/>
      <c r="D140" s="141" t="s">
        <v>137</v>
      </c>
      <c r="F140" s="148" t="s">
        <v>1127</v>
      </c>
      <c r="H140" s="149">
        <v>18</v>
      </c>
      <c r="I140" s="150"/>
      <c r="L140" s="146"/>
      <c r="M140" s="151"/>
      <c r="T140" s="152"/>
      <c r="AT140" s="147" t="s">
        <v>137</v>
      </c>
      <c r="AU140" s="147" t="s">
        <v>83</v>
      </c>
      <c r="AV140" s="12" t="s">
        <v>83</v>
      </c>
      <c r="AW140" s="12" t="s">
        <v>4</v>
      </c>
      <c r="AX140" s="12" t="s">
        <v>81</v>
      </c>
      <c r="AY140" s="147" t="s">
        <v>124</v>
      </c>
    </row>
    <row r="141" spans="2:65" s="11" customFormat="1" ht="22.9" customHeight="1">
      <c r="B141" s="115"/>
      <c r="D141" s="116" t="s">
        <v>73</v>
      </c>
      <c r="E141" s="125" t="s">
        <v>91</v>
      </c>
      <c r="F141" s="125" t="s">
        <v>409</v>
      </c>
      <c r="I141" s="118"/>
      <c r="J141" s="126">
        <f>BK141</f>
        <v>0</v>
      </c>
      <c r="L141" s="115"/>
      <c r="M141" s="120"/>
      <c r="P141" s="121">
        <f>SUM(P142:P156)</f>
        <v>0</v>
      </c>
      <c r="R141" s="121">
        <f>SUM(R142:R156)</f>
        <v>9.5223069999999996</v>
      </c>
      <c r="T141" s="122">
        <f>SUM(T142:T156)</f>
        <v>0</v>
      </c>
      <c r="AR141" s="116" t="s">
        <v>81</v>
      </c>
      <c r="AT141" s="123" t="s">
        <v>73</v>
      </c>
      <c r="AU141" s="123" t="s">
        <v>81</v>
      </c>
      <c r="AY141" s="116" t="s">
        <v>124</v>
      </c>
      <c r="BK141" s="124">
        <f>SUM(BK142:BK156)</f>
        <v>0</v>
      </c>
    </row>
    <row r="142" spans="2:65" s="1" customFormat="1" ht="14.45" customHeight="1">
      <c r="B142" s="127"/>
      <c r="C142" s="128" t="s">
        <v>206</v>
      </c>
      <c r="D142" s="128" t="s">
        <v>127</v>
      </c>
      <c r="E142" s="129" t="s">
        <v>1128</v>
      </c>
      <c r="F142" s="130" t="s">
        <v>1129</v>
      </c>
      <c r="G142" s="131" t="s">
        <v>130</v>
      </c>
      <c r="H142" s="132">
        <v>0.96599999999999997</v>
      </c>
      <c r="I142" s="133"/>
      <c r="J142" s="134">
        <f>ROUND(I142*H142,2)</f>
        <v>0</v>
      </c>
      <c r="K142" s="130" t="s">
        <v>131</v>
      </c>
      <c r="L142" s="32"/>
      <c r="M142" s="135" t="s">
        <v>3</v>
      </c>
      <c r="N142" s="136" t="s">
        <v>46</v>
      </c>
      <c r="P142" s="137">
        <f>O142*H142</f>
        <v>0</v>
      </c>
      <c r="Q142" s="137">
        <v>1.7034</v>
      </c>
      <c r="R142" s="137">
        <f>Q142*H142</f>
        <v>1.6454844</v>
      </c>
      <c r="S142" s="137">
        <v>0</v>
      </c>
      <c r="T142" s="138">
        <f>S142*H142</f>
        <v>0</v>
      </c>
      <c r="AR142" s="139" t="s">
        <v>91</v>
      </c>
      <c r="AT142" s="139" t="s">
        <v>127</v>
      </c>
      <c r="AU142" s="139" t="s">
        <v>83</v>
      </c>
      <c r="AY142" s="17" t="s">
        <v>124</v>
      </c>
      <c r="BE142" s="140">
        <f>IF(N142="základní",J142,0)</f>
        <v>0</v>
      </c>
      <c r="BF142" s="140">
        <f>IF(N142="snížená",J142,0)</f>
        <v>0</v>
      </c>
      <c r="BG142" s="140">
        <f>IF(N142="zákl. přenesená",J142,0)</f>
        <v>0</v>
      </c>
      <c r="BH142" s="140">
        <f>IF(N142="sníž. přenesená",J142,0)</f>
        <v>0</v>
      </c>
      <c r="BI142" s="140">
        <f>IF(N142="nulová",J142,0)</f>
        <v>0</v>
      </c>
      <c r="BJ142" s="17" t="s">
        <v>81</v>
      </c>
      <c r="BK142" s="140">
        <f>ROUND(I142*H142,2)</f>
        <v>0</v>
      </c>
      <c r="BL142" s="17" t="s">
        <v>91</v>
      </c>
      <c r="BM142" s="139" t="s">
        <v>1130</v>
      </c>
    </row>
    <row r="143" spans="2:65" s="1" customFormat="1">
      <c r="B143" s="32"/>
      <c r="D143" s="141" t="s">
        <v>133</v>
      </c>
      <c r="F143" s="142" t="s">
        <v>1131</v>
      </c>
      <c r="I143" s="143"/>
      <c r="L143" s="32"/>
      <c r="M143" s="144"/>
      <c r="T143" s="52"/>
      <c r="AT143" s="17" t="s">
        <v>133</v>
      </c>
      <c r="AU143" s="17" t="s">
        <v>83</v>
      </c>
    </row>
    <row r="144" spans="2:65" s="1" customFormat="1" ht="39">
      <c r="B144" s="32"/>
      <c r="D144" s="141" t="s">
        <v>135</v>
      </c>
      <c r="F144" s="145" t="s">
        <v>1132</v>
      </c>
      <c r="I144" s="143"/>
      <c r="L144" s="32"/>
      <c r="M144" s="144"/>
      <c r="T144" s="52"/>
      <c r="AT144" s="17" t="s">
        <v>135</v>
      </c>
      <c r="AU144" s="17" t="s">
        <v>83</v>
      </c>
    </row>
    <row r="145" spans="2:65" s="12" customFormat="1">
      <c r="B145" s="146"/>
      <c r="D145" s="141" t="s">
        <v>137</v>
      </c>
      <c r="E145" s="147" t="s">
        <v>3</v>
      </c>
      <c r="F145" s="148" t="s">
        <v>1133</v>
      </c>
      <c r="H145" s="149">
        <v>0.96599999999999997</v>
      </c>
      <c r="I145" s="150"/>
      <c r="L145" s="146"/>
      <c r="M145" s="151"/>
      <c r="T145" s="152"/>
      <c r="AT145" s="147" t="s">
        <v>137</v>
      </c>
      <c r="AU145" s="147" t="s">
        <v>83</v>
      </c>
      <c r="AV145" s="12" t="s">
        <v>83</v>
      </c>
      <c r="AW145" s="12" t="s">
        <v>34</v>
      </c>
      <c r="AX145" s="12" t="s">
        <v>81</v>
      </c>
      <c r="AY145" s="147" t="s">
        <v>124</v>
      </c>
    </row>
    <row r="146" spans="2:65" s="1" customFormat="1" ht="14.45" customHeight="1">
      <c r="B146" s="127"/>
      <c r="C146" s="128" t="s">
        <v>213</v>
      </c>
      <c r="D146" s="128" t="s">
        <v>127</v>
      </c>
      <c r="E146" s="129" t="s">
        <v>1134</v>
      </c>
      <c r="F146" s="130" t="s">
        <v>1135</v>
      </c>
      <c r="G146" s="131" t="s">
        <v>130</v>
      </c>
      <c r="H146" s="132">
        <v>2.78</v>
      </c>
      <c r="I146" s="133"/>
      <c r="J146" s="134">
        <f>ROUND(I146*H146,2)</f>
        <v>0</v>
      </c>
      <c r="K146" s="130" t="s">
        <v>131</v>
      </c>
      <c r="L146" s="32"/>
      <c r="M146" s="135" t="s">
        <v>3</v>
      </c>
      <c r="N146" s="136" t="s">
        <v>46</v>
      </c>
      <c r="P146" s="137">
        <f>O146*H146</f>
        <v>0</v>
      </c>
      <c r="Q146" s="137">
        <v>1.8907700000000001</v>
      </c>
      <c r="R146" s="137">
        <f>Q146*H146</f>
        <v>5.2563405999999997</v>
      </c>
      <c r="S146" s="137">
        <v>0</v>
      </c>
      <c r="T146" s="138">
        <f>S146*H146</f>
        <v>0</v>
      </c>
      <c r="AR146" s="139" t="s">
        <v>91</v>
      </c>
      <c r="AT146" s="139" t="s">
        <v>127</v>
      </c>
      <c r="AU146" s="139" t="s">
        <v>83</v>
      </c>
      <c r="AY146" s="17" t="s">
        <v>124</v>
      </c>
      <c r="BE146" s="140">
        <f>IF(N146="základní",J146,0)</f>
        <v>0</v>
      </c>
      <c r="BF146" s="140">
        <f>IF(N146="snížená",J146,0)</f>
        <v>0</v>
      </c>
      <c r="BG146" s="140">
        <f>IF(N146="zákl. přenesená",J146,0)</f>
        <v>0</v>
      </c>
      <c r="BH146" s="140">
        <f>IF(N146="sníž. přenesená",J146,0)</f>
        <v>0</v>
      </c>
      <c r="BI146" s="140">
        <f>IF(N146="nulová",J146,0)</f>
        <v>0</v>
      </c>
      <c r="BJ146" s="17" t="s">
        <v>81</v>
      </c>
      <c r="BK146" s="140">
        <f>ROUND(I146*H146,2)</f>
        <v>0</v>
      </c>
      <c r="BL146" s="17" t="s">
        <v>91</v>
      </c>
      <c r="BM146" s="139" t="s">
        <v>1136</v>
      </c>
    </row>
    <row r="147" spans="2:65" s="1" customFormat="1">
      <c r="B147" s="32"/>
      <c r="D147" s="141" t="s">
        <v>133</v>
      </c>
      <c r="F147" s="142" t="s">
        <v>1137</v>
      </c>
      <c r="I147" s="143"/>
      <c r="L147" s="32"/>
      <c r="M147" s="144"/>
      <c r="T147" s="52"/>
      <c r="AT147" s="17" t="s">
        <v>133</v>
      </c>
      <c r="AU147" s="17" t="s">
        <v>83</v>
      </c>
    </row>
    <row r="148" spans="2:65" s="1" customFormat="1" ht="39">
      <c r="B148" s="32"/>
      <c r="D148" s="141" t="s">
        <v>135</v>
      </c>
      <c r="F148" s="145" t="s">
        <v>1132</v>
      </c>
      <c r="I148" s="143"/>
      <c r="L148" s="32"/>
      <c r="M148" s="144"/>
      <c r="T148" s="52"/>
      <c r="AT148" s="17" t="s">
        <v>135</v>
      </c>
      <c r="AU148" s="17" t="s">
        <v>83</v>
      </c>
    </row>
    <row r="149" spans="2:65" s="12" customFormat="1">
      <c r="B149" s="146"/>
      <c r="D149" s="141" t="s">
        <v>137</v>
      </c>
      <c r="E149" s="147" t="s">
        <v>3</v>
      </c>
      <c r="F149" s="148" t="s">
        <v>1138</v>
      </c>
      <c r="H149" s="149">
        <v>2.6</v>
      </c>
      <c r="I149" s="150"/>
      <c r="L149" s="146"/>
      <c r="M149" s="151"/>
      <c r="T149" s="152"/>
      <c r="AT149" s="147" t="s">
        <v>137</v>
      </c>
      <c r="AU149" s="147" t="s">
        <v>83</v>
      </c>
      <c r="AV149" s="12" t="s">
        <v>83</v>
      </c>
      <c r="AW149" s="12" t="s">
        <v>34</v>
      </c>
      <c r="AX149" s="12" t="s">
        <v>74</v>
      </c>
      <c r="AY149" s="147" t="s">
        <v>124</v>
      </c>
    </row>
    <row r="150" spans="2:65" s="13" customFormat="1">
      <c r="B150" s="153"/>
      <c r="D150" s="141" t="s">
        <v>137</v>
      </c>
      <c r="E150" s="154" t="s">
        <v>3</v>
      </c>
      <c r="F150" s="155" t="s">
        <v>1107</v>
      </c>
      <c r="H150" s="154" t="s">
        <v>3</v>
      </c>
      <c r="I150" s="156"/>
      <c r="L150" s="153"/>
      <c r="M150" s="157"/>
      <c r="T150" s="158"/>
      <c r="AT150" s="154" t="s">
        <v>137</v>
      </c>
      <c r="AU150" s="154" t="s">
        <v>83</v>
      </c>
      <c r="AV150" s="13" t="s">
        <v>81</v>
      </c>
      <c r="AW150" s="13" t="s">
        <v>34</v>
      </c>
      <c r="AX150" s="13" t="s">
        <v>74</v>
      </c>
      <c r="AY150" s="154" t="s">
        <v>124</v>
      </c>
    </row>
    <row r="151" spans="2:65" s="12" customFormat="1">
      <c r="B151" s="146"/>
      <c r="D151" s="141" t="s">
        <v>137</v>
      </c>
      <c r="E151" s="147" t="s">
        <v>3</v>
      </c>
      <c r="F151" s="148" t="s">
        <v>1139</v>
      </c>
      <c r="H151" s="149">
        <v>0.18</v>
      </c>
      <c r="I151" s="150"/>
      <c r="L151" s="146"/>
      <c r="M151" s="151"/>
      <c r="T151" s="152"/>
      <c r="AT151" s="147" t="s">
        <v>137</v>
      </c>
      <c r="AU151" s="147" t="s">
        <v>83</v>
      </c>
      <c r="AV151" s="12" t="s">
        <v>83</v>
      </c>
      <c r="AW151" s="12" t="s">
        <v>34</v>
      </c>
      <c r="AX151" s="12" t="s">
        <v>74</v>
      </c>
      <c r="AY151" s="147" t="s">
        <v>124</v>
      </c>
    </row>
    <row r="152" spans="2:65" s="14" customFormat="1">
      <c r="B152" s="159"/>
      <c r="D152" s="141" t="s">
        <v>137</v>
      </c>
      <c r="E152" s="160" t="s">
        <v>3</v>
      </c>
      <c r="F152" s="161" t="s">
        <v>146</v>
      </c>
      <c r="H152" s="162">
        <v>2.7800000000000002</v>
      </c>
      <c r="I152" s="163"/>
      <c r="L152" s="159"/>
      <c r="M152" s="164"/>
      <c r="T152" s="165"/>
      <c r="AT152" s="160" t="s">
        <v>137</v>
      </c>
      <c r="AU152" s="160" t="s">
        <v>83</v>
      </c>
      <c r="AV152" s="14" t="s">
        <v>91</v>
      </c>
      <c r="AW152" s="14" t="s">
        <v>34</v>
      </c>
      <c r="AX152" s="14" t="s">
        <v>81</v>
      </c>
      <c r="AY152" s="160" t="s">
        <v>124</v>
      </c>
    </row>
    <row r="153" spans="2:65" s="1" customFormat="1" ht="14.45" customHeight="1">
      <c r="B153" s="127"/>
      <c r="C153" s="128" t="s">
        <v>219</v>
      </c>
      <c r="D153" s="128" t="s">
        <v>127</v>
      </c>
      <c r="E153" s="129" t="s">
        <v>1140</v>
      </c>
      <c r="F153" s="130" t="s">
        <v>1141</v>
      </c>
      <c r="G153" s="131" t="s">
        <v>130</v>
      </c>
      <c r="H153" s="132">
        <v>1.173</v>
      </c>
      <c r="I153" s="133"/>
      <c r="J153" s="134">
        <f>ROUND(I153*H153,2)</f>
        <v>0</v>
      </c>
      <c r="K153" s="130" t="s">
        <v>131</v>
      </c>
      <c r="L153" s="32"/>
      <c r="M153" s="135" t="s">
        <v>3</v>
      </c>
      <c r="N153" s="136" t="s">
        <v>46</v>
      </c>
      <c r="P153" s="137">
        <f>O153*H153</f>
        <v>0</v>
      </c>
      <c r="Q153" s="137">
        <v>2.234</v>
      </c>
      <c r="R153" s="137">
        <f>Q153*H153</f>
        <v>2.620482</v>
      </c>
      <c r="S153" s="137">
        <v>0</v>
      </c>
      <c r="T153" s="138">
        <f>S153*H153</f>
        <v>0</v>
      </c>
      <c r="AR153" s="139" t="s">
        <v>91</v>
      </c>
      <c r="AT153" s="139" t="s">
        <v>127</v>
      </c>
      <c r="AU153" s="139" t="s">
        <v>83</v>
      </c>
      <c r="AY153" s="17" t="s">
        <v>124</v>
      </c>
      <c r="BE153" s="140">
        <f>IF(N153="základní",J153,0)</f>
        <v>0</v>
      </c>
      <c r="BF153" s="140">
        <f>IF(N153="snížená",J153,0)</f>
        <v>0</v>
      </c>
      <c r="BG153" s="140">
        <f>IF(N153="zákl. přenesená",J153,0)</f>
        <v>0</v>
      </c>
      <c r="BH153" s="140">
        <f>IF(N153="sníž. přenesená",J153,0)</f>
        <v>0</v>
      </c>
      <c r="BI153" s="140">
        <f>IF(N153="nulová",J153,0)</f>
        <v>0</v>
      </c>
      <c r="BJ153" s="17" t="s">
        <v>81</v>
      </c>
      <c r="BK153" s="140">
        <f>ROUND(I153*H153,2)</f>
        <v>0</v>
      </c>
      <c r="BL153" s="17" t="s">
        <v>91</v>
      </c>
      <c r="BM153" s="139" t="s">
        <v>1142</v>
      </c>
    </row>
    <row r="154" spans="2:65" s="1" customFormat="1" ht="19.5">
      <c r="B154" s="32"/>
      <c r="D154" s="141" t="s">
        <v>133</v>
      </c>
      <c r="F154" s="142" t="s">
        <v>1143</v>
      </c>
      <c r="I154" s="143"/>
      <c r="L154" s="32"/>
      <c r="M154" s="144"/>
      <c r="T154" s="52"/>
      <c r="AT154" s="17" t="s">
        <v>133</v>
      </c>
      <c r="AU154" s="17" t="s">
        <v>83</v>
      </c>
    </row>
    <row r="155" spans="2:65" s="1" customFormat="1" ht="39">
      <c r="B155" s="32"/>
      <c r="D155" s="141" t="s">
        <v>135</v>
      </c>
      <c r="F155" s="145" t="s">
        <v>1144</v>
      </c>
      <c r="I155" s="143"/>
      <c r="L155" s="32"/>
      <c r="M155" s="144"/>
      <c r="T155" s="52"/>
      <c r="AT155" s="17" t="s">
        <v>135</v>
      </c>
      <c r="AU155" s="17" t="s">
        <v>83</v>
      </c>
    </row>
    <row r="156" spans="2:65" s="12" customFormat="1">
      <c r="B156" s="146"/>
      <c r="D156" s="141" t="s">
        <v>137</v>
      </c>
      <c r="E156" s="147" t="s">
        <v>3</v>
      </c>
      <c r="F156" s="148" t="s">
        <v>1145</v>
      </c>
      <c r="H156" s="149">
        <v>1.173</v>
      </c>
      <c r="I156" s="150"/>
      <c r="L156" s="146"/>
      <c r="M156" s="151"/>
      <c r="T156" s="152"/>
      <c r="AT156" s="147" t="s">
        <v>137</v>
      </c>
      <c r="AU156" s="147" t="s">
        <v>83</v>
      </c>
      <c r="AV156" s="12" t="s">
        <v>83</v>
      </c>
      <c r="AW156" s="12" t="s">
        <v>34</v>
      </c>
      <c r="AX156" s="12" t="s">
        <v>81</v>
      </c>
      <c r="AY156" s="147" t="s">
        <v>124</v>
      </c>
    </row>
    <row r="157" spans="2:65" s="11" customFormat="1" ht="22.9" customHeight="1">
      <c r="B157" s="115"/>
      <c r="D157" s="116" t="s">
        <v>73</v>
      </c>
      <c r="E157" s="125" t="s">
        <v>182</v>
      </c>
      <c r="F157" s="125" t="s">
        <v>1146</v>
      </c>
      <c r="I157" s="118"/>
      <c r="J157" s="126">
        <f>BK157</f>
        <v>0</v>
      </c>
      <c r="L157" s="115"/>
      <c r="M157" s="120"/>
      <c r="P157" s="121">
        <f>SUM(P158:P184)</f>
        <v>0</v>
      </c>
      <c r="R157" s="121">
        <f>SUM(R158:R184)</f>
        <v>0.230434</v>
      </c>
      <c r="T157" s="122">
        <f>SUM(T158:T184)</f>
        <v>0</v>
      </c>
      <c r="AR157" s="116" t="s">
        <v>81</v>
      </c>
      <c r="AT157" s="123" t="s">
        <v>73</v>
      </c>
      <c r="AU157" s="123" t="s">
        <v>81</v>
      </c>
      <c r="AY157" s="116" t="s">
        <v>124</v>
      </c>
      <c r="BK157" s="124">
        <f>SUM(BK158:BK184)</f>
        <v>0</v>
      </c>
    </row>
    <row r="158" spans="2:65" s="1" customFormat="1" ht="14.45" customHeight="1">
      <c r="B158" s="127"/>
      <c r="C158" s="128" t="s">
        <v>225</v>
      </c>
      <c r="D158" s="128" t="s">
        <v>127</v>
      </c>
      <c r="E158" s="129" t="s">
        <v>1147</v>
      </c>
      <c r="F158" s="130" t="s">
        <v>1148</v>
      </c>
      <c r="G158" s="131" t="s">
        <v>1063</v>
      </c>
      <c r="H158" s="132">
        <v>1</v>
      </c>
      <c r="I158" s="133"/>
      <c r="J158" s="134">
        <f>ROUND(I158*H158,2)</f>
        <v>0</v>
      </c>
      <c r="K158" s="130" t="s">
        <v>930</v>
      </c>
      <c r="L158" s="32"/>
      <c r="M158" s="135" t="s">
        <v>3</v>
      </c>
      <c r="N158" s="136" t="s">
        <v>46</v>
      </c>
      <c r="P158" s="137">
        <f>O158*H158</f>
        <v>0</v>
      </c>
      <c r="Q158" s="137">
        <v>0</v>
      </c>
      <c r="R158" s="137">
        <f>Q158*H158</f>
        <v>0</v>
      </c>
      <c r="S158" s="137">
        <v>0</v>
      </c>
      <c r="T158" s="138">
        <f>S158*H158</f>
        <v>0</v>
      </c>
      <c r="AR158" s="139" t="s">
        <v>91</v>
      </c>
      <c r="AT158" s="139" t="s">
        <v>127</v>
      </c>
      <c r="AU158" s="139" t="s">
        <v>83</v>
      </c>
      <c r="AY158" s="17" t="s">
        <v>124</v>
      </c>
      <c r="BE158" s="140">
        <f>IF(N158="základní",J158,0)</f>
        <v>0</v>
      </c>
      <c r="BF158" s="140">
        <f>IF(N158="snížená",J158,0)</f>
        <v>0</v>
      </c>
      <c r="BG158" s="140">
        <f>IF(N158="zákl. přenesená",J158,0)</f>
        <v>0</v>
      </c>
      <c r="BH158" s="140">
        <f>IF(N158="sníž. přenesená",J158,0)</f>
        <v>0</v>
      </c>
      <c r="BI158" s="140">
        <f>IF(N158="nulová",J158,0)</f>
        <v>0</v>
      </c>
      <c r="BJ158" s="17" t="s">
        <v>81</v>
      </c>
      <c r="BK158" s="140">
        <f>ROUND(I158*H158,2)</f>
        <v>0</v>
      </c>
      <c r="BL158" s="17" t="s">
        <v>91</v>
      </c>
      <c r="BM158" s="139" t="s">
        <v>1149</v>
      </c>
    </row>
    <row r="159" spans="2:65" s="1" customFormat="1">
      <c r="B159" s="32"/>
      <c r="D159" s="141" t="s">
        <v>133</v>
      </c>
      <c r="F159" s="142" t="s">
        <v>1150</v>
      </c>
      <c r="I159" s="143"/>
      <c r="L159" s="32"/>
      <c r="M159" s="144"/>
      <c r="T159" s="52"/>
      <c r="AT159" s="17" t="s">
        <v>133</v>
      </c>
      <c r="AU159" s="17" t="s">
        <v>83</v>
      </c>
    </row>
    <row r="160" spans="2:65" s="1" customFormat="1" ht="14.45" customHeight="1">
      <c r="B160" s="127"/>
      <c r="C160" s="128" t="s">
        <v>9</v>
      </c>
      <c r="D160" s="128" t="s">
        <v>127</v>
      </c>
      <c r="E160" s="129" t="s">
        <v>1151</v>
      </c>
      <c r="F160" s="130" t="s">
        <v>1152</v>
      </c>
      <c r="G160" s="131" t="s">
        <v>185</v>
      </c>
      <c r="H160" s="132">
        <v>8.1999999999999993</v>
      </c>
      <c r="I160" s="133"/>
      <c r="J160" s="134">
        <f>ROUND(I160*H160,2)</f>
        <v>0</v>
      </c>
      <c r="K160" s="130" t="s">
        <v>131</v>
      </c>
      <c r="L160" s="32"/>
      <c r="M160" s="135" t="s">
        <v>3</v>
      </c>
      <c r="N160" s="136" t="s">
        <v>46</v>
      </c>
      <c r="P160" s="137">
        <f>O160*H160</f>
        <v>0</v>
      </c>
      <c r="Q160" s="137">
        <v>1.4400000000000001E-3</v>
      </c>
      <c r="R160" s="137">
        <f>Q160*H160</f>
        <v>1.1807999999999999E-2</v>
      </c>
      <c r="S160" s="137">
        <v>0</v>
      </c>
      <c r="T160" s="138">
        <f>S160*H160</f>
        <v>0</v>
      </c>
      <c r="AR160" s="139" t="s">
        <v>91</v>
      </c>
      <c r="AT160" s="139" t="s">
        <v>127</v>
      </c>
      <c r="AU160" s="139" t="s">
        <v>83</v>
      </c>
      <c r="AY160" s="17" t="s">
        <v>124</v>
      </c>
      <c r="BE160" s="140">
        <f>IF(N160="základní",J160,0)</f>
        <v>0</v>
      </c>
      <c r="BF160" s="140">
        <f>IF(N160="snížená",J160,0)</f>
        <v>0</v>
      </c>
      <c r="BG160" s="140">
        <f>IF(N160="zákl. přenesená",J160,0)</f>
        <v>0</v>
      </c>
      <c r="BH160" s="140">
        <f>IF(N160="sníž. přenesená",J160,0)</f>
        <v>0</v>
      </c>
      <c r="BI160" s="140">
        <f>IF(N160="nulová",J160,0)</f>
        <v>0</v>
      </c>
      <c r="BJ160" s="17" t="s">
        <v>81</v>
      </c>
      <c r="BK160" s="140">
        <f>ROUND(I160*H160,2)</f>
        <v>0</v>
      </c>
      <c r="BL160" s="17" t="s">
        <v>91</v>
      </c>
      <c r="BM160" s="139" t="s">
        <v>1153</v>
      </c>
    </row>
    <row r="161" spans="2:65" s="1" customFormat="1" ht="19.5">
      <c r="B161" s="32"/>
      <c r="D161" s="141" t="s">
        <v>133</v>
      </c>
      <c r="F161" s="142" t="s">
        <v>1154</v>
      </c>
      <c r="I161" s="143"/>
      <c r="L161" s="32"/>
      <c r="M161" s="144"/>
      <c r="T161" s="52"/>
      <c r="AT161" s="17" t="s">
        <v>133</v>
      </c>
      <c r="AU161" s="17" t="s">
        <v>83</v>
      </c>
    </row>
    <row r="162" spans="2:65" s="1" customFormat="1" ht="87.75">
      <c r="B162" s="32"/>
      <c r="D162" s="141" t="s">
        <v>135</v>
      </c>
      <c r="F162" s="145" t="s">
        <v>1155</v>
      </c>
      <c r="I162" s="143"/>
      <c r="L162" s="32"/>
      <c r="M162" s="144"/>
      <c r="T162" s="52"/>
      <c r="AT162" s="17" t="s">
        <v>135</v>
      </c>
      <c r="AU162" s="17" t="s">
        <v>83</v>
      </c>
    </row>
    <row r="163" spans="2:65" s="1" customFormat="1" ht="14.45" customHeight="1">
      <c r="B163" s="127"/>
      <c r="C163" s="128" t="s">
        <v>236</v>
      </c>
      <c r="D163" s="128" t="s">
        <v>127</v>
      </c>
      <c r="E163" s="129" t="s">
        <v>1156</v>
      </c>
      <c r="F163" s="130" t="s">
        <v>1157</v>
      </c>
      <c r="G163" s="131" t="s">
        <v>185</v>
      </c>
      <c r="H163" s="132">
        <v>16.8</v>
      </c>
      <c r="I163" s="133"/>
      <c r="J163" s="134">
        <f>ROUND(I163*H163,2)</f>
        <v>0</v>
      </c>
      <c r="K163" s="130" t="s">
        <v>131</v>
      </c>
      <c r="L163" s="32"/>
      <c r="M163" s="135" t="s">
        <v>3</v>
      </c>
      <c r="N163" s="136" t="s">
        <v>46</v>
      </c>
      <c r="P163" s="137">
        <f>O163*H163</f>
        <v>0</v>
      </c>
      <c r="Q163" s="137">
        <v>4.2199999999999998E-3</v>
      </c>
      <c r="R163" s="137">
        <f>Q163*H163</f>
        <v>7.0896000000000001E-2</v>
      </c>
      <c r="S163" s="137">
        <v>0</v>
      </c>
      <c r="T163" s="138">
        <f>S163*H163</f>
        <v>0</v>
      </c>
      <c r="AR163" s="139" t="s">
        <v>91</v>
      </c>
      <c r="AT163" s="139" t="s">
        <v>127</v>
      </c>
      <c r="AU163" s="139" t="s">
        <v>83</v>
      </c>
      <c r="AY163" s="17" t="s">
        <v>124</v>
      </c>
      <c r="BE163" s="140">
        <f>IF(N163="základní",J163,0)</f>
        <v>0</v>
      </c>
      <c r="BF163" s="140">
        <f>IF(N163="snížená",J163,0)</f>
        <v>0</v>
      </c>
      <c r="BG163" s="140">
        <f>IF(N163="zákl. přenesená",J163,0)</f>
        <v>0</v>
      </c>
      <c r="BH163" s="140">
        <f>IF(N163="sníž. přenesená",J163,0)</f>
        <v>0</v>
      </c>
      <c r="BI163" s="140">
        <f>IF(N163="nulová",J163,0)</f>
        <v>0</v>
      </c>
      <c r="BJ163" s="17" t="s">
        <v>81</v>
      </c>
      <c r="BK163" s="140">
        <f>ROUND(I163*H163,2)</f>
        <v>0</v>
      </c>
      <c r="BL163" s="17" t="s">
        <v>91</v>
      </c>
      <c r="BM163" s="139" t="s">
        <v>1158</v>
      </c>
    </row>
    <row r="164" spans="2:65" s="1" customFormat="1" ht="19.5">
      <c r="B164" s="32"/>
      <c r="D164" s="141" t="s">
        <v>133</v>
      </c>
      <c r="F164" s="142" t="s">
        <v>1159</v>
      </c>
      <c r="I164" s="143"/>
      <c r="L164" s="32"/>
      <c r="M164" s="144"/>
      <c r="T164" s="52"/>
      <c r="AT164" s="17" t="s">
        <v>133</v>
      </c>
      <c r="AU164" s="17" t="s">
        <v>83</v>
      </c>
    </row>
    <row r="165" spans="2:65" s="1" customFormat="1" ht="87.75">
      <c r="B165" s="32"/>
      <c r="D165" s="141" t="s">
        <v>135</v>
      </c>
      <c r="F165" s="145" t="s">
        <v>1155</v>
      </c>
      <c r="I165" s="143"/>
      <c r="L165" s="32"/>
      <c r="M165" s="144"/>
      <c r="T165" s="52"/>
      <c r="AT165" s="17" t="s">
        <v>135</v>
      </c>
      <c r="AU165" s="17" t="s">
        <v>83</v>
      </c>
    </row>
    <row r="166" spans="2:65" s="12" customFormat="1">
      <c r="B166" s="146"/>
      <c r="D166" s="141" t="s">
        <v>137</v>
      </c>
      <c r="E166" s="147" t="s">
        <v>3</v>
      </c>
      <c r="F166" s="148" t="s">
        <v>1160</v>
      </c>
      <c r="H166" s="149">
        <v>16.8</v>
      </c>
      <c r="I166" s="150"/>
      <c r="L166" s="146"/>
      <c r="M166" s="151"/>
      <c r="T166" s="152"/>
      <c r="AT166" s="147" t="s">
        <v>137</v>
      </c>
      <c r="AU166" s="147" t="s">
        <v>83</v>
      </c>
      <c r="AV166" s="12" t="s">
        <v>83</v>
      </c>
      <c r="AW166" s="12" t="s">
        <v>34</v>
      </c>
      <c r="AX166" s="12" t="s">
        <v>81</v>
      </c>
      <c r="AY166" s="147" t="s">
        <v>124</v>
      </c>
    </row>
    <row r="167" spans="2:65" s="1" customFormat="1" ht="14.45" customHeight="1">
      <c r="B167" s="127"/>
      <c r="C167" s="128" t="s">
        <v>248</v>
      </c>
      <c r="D167" s="128" t="s">
        <v>127</v>
      </c>
      <c r="E167" s="129" t="s">
        <v>1161</v>
      </c>
      <c r="F167" s="130" t="s">
        <v>1162</v>
      </c>
      <c r="G167" s="131" t="s">
        <v>770</v>
      </c>
      <c r="H167" s="132">
        <v>3</v>
      </c>
      <c r="I167" s="133"/>
      <c r="J167" s="134">
        <f>ROUND(I167*H167,2)</f>
        <v>0</v>
      </c>
      <c r="K167" s="130" t="s">
        <v>131</v>
      </c>
      <c r="L167" s="32"/>
      <c r="M167" s="135" t="s">
        <v>3</v>
      </c>
      <c r="N167" s="136" t="s">
        <v>46</v>
      </c>
      <c r="P167" s="137">
        <f>O167*H167</f>
        <v>0</v>
      </c>
      <c r="Q167" s="137">
        <v>0</v>
      </c>
      <c r="R167" s="137">
        <f>Q167*H167</f>
        <v>0</v>
      </c>
      <c r="S167" s="137">
        <v>0</v>
      </c>
      <c r="T167" s="138">
        <f>S167*H167</f>
        <v>0</v>
      </c>
      <c r="AR167" s="139" t="s">
        <v>91</v>
      </c>
      <c r="AT167" s="139" t="s">
        <v>127</v>
      </c>
      <c r="AU167" s="139" t="s">
        <v>83</v>
      </c>
      <c r="AY167" s="17" t="s">
        <v>124</v>
      </c>
      <c r="BE167" s="140">
        <f>IF(N167="základní",J167,0)</f>
        <v>0</v>
      </c>
      <c r="BF167" s="140">
        <f>IF(N167="snížená",J167,0)</f>
        <v>0</v>
      </c>
      <c r="BG167" s="140">
        <f>IF(N167="zákl. přenesená",J167,0)</f>
        <v>0</v>
      </c>
      <c r="BH167" s="140">
        <f>IF(N167="sníž. přenesená",J167,0)</f>
        <v>0</v>
      </c>
      <c r="BI167" s="140">
        <f>IF(N167="nulová",J167,0)</f>
        <v>0</v>
      </c>
      <c r="BJ167" s="17" t="s">
        <v>81</v>
      </c>
      <c r="BK167" s="140">
        <f>ROUND(I167*H167,2)</f>
        <v>0</v>
      </c>
      <c r="BL167" s="17" t="s">
        <v>91</v>
      </c>
      <c r="BM167" s="139" t="s">
        <v>1163</v>
      </c>
    </row>
    <row r="168" spans="2:65" s="1" customFormat="1">
      <c r="B168" s="32"/>
      <c r="D168" s="141" t="s">
        <v>133</v>
      </c>
      <c r="F168" s="142" t="s">
        <v>1164</v>
      </c>
      <c r="I168" s="143"/>
      <c r="L168" s="32"/>
      <c r="M168" s="144"/>
      <c r="T168" s="52"/>
      <c r="AT168" s="17" t="s">
        <v>133</v>
      </c>
      <c r="AU168" s="17" t="s">
        <v>83</v>
      </c>
    </row>
    <row r="169" spans="2:65" s="1" customFormat="1" ht="29.25">
      <c r="B169" s="32"/>
      <c r="D169" s="141" t="s">
        <v>135</v>
      </c>
      <c r="F169" s="145" t="s">
        <v>1165</v>
      </c>
      <c r="I169" s="143"/>
      <c r="L169" s="32"/>
      <c r="M169" s="144"/>
      <c r="T169" s="52"/>
      <c r="AT169" s="17" t="s">
        <v>135</v>
      </c>
      <c r="AU169" s="17" t="s">
        <v>83</v>
      </c>
    </row>
    <row r="170" spans="2:65" s="1" customFormat="1" ht="14.45" customHeight="1">
      <c r="B170" s="127"/>
      <c r="C170" s="176" t="s">
        <v>264</v>
      </c>
      <c r="D170" s="176" t="s">
        <v>659</v>
      </c>
      <c r="E170" s="177" t="s">
        <v>1166</v>
      </c>
      <c r="F170" s="178" t="s">
        <v>1167</v>
      </c>
      <c r="G170" s="179" t="s">
        <v>770</v>
      </c>
      <c r="H170" s="180">
        <v>3</v>
      </c>
      <c r="I170" s="181"/>
      <c r="J170" s="182">
        <f>ROUND(I170*H170,2)</f>
        <v>0</v>
      </c>
      <c r="K170" s="178" t="s">
        <v>131</v>
      </c>
      <c r="L170" s="183"/>
      <c r="M170" s="184" t="s">
        <v>3</v>
      </c>
      <c r="N170" s="185" t="s">
        <v>46</v>
      </c>
      <c r="P170" s="137">
        <f>O170*H170</f>
        <v>0</v>
      </c>
      <c r="Q170" s="137">
        <v>2.7999999999999998E-4</v>
      </c>
      <c r="R170" s="137">
        <f>Q170*H170</f>
        <v>8.3999999999999993E-4</v>
      </c>
      <c r="S170" s="137">
        <v>0</v>
      </c>
      <c r="T170" s="138">
        <f>S170*H170</f>
        <v>0</v>
      </c>
      <c r="AR170" s="139" t="s">
        <v>182</v>
      </c>
      <c r="AT170" s="139" t="s">
        <v>659</v>
      </c>
      <c r="AU170" s="139" t="s">
        <v>83</v>
      </c>
      <c r="AY170" s="17" t="s">
        <v>124</v>
      </c>
      <c r="BE170" s="140">
        <f>IF(N170="základní",J170,0)</f>
        <v>0</v>
      </c>
      <c r="BF170" s="140">
        <f>IF(N170="snížená",J170,0)</f>
        <v>0</v>
      </c>
      <c r="BG170" s="140">
        <f>IF(N170="zákl. přenesená",J170,0)</f>
        <v>0</v>
      </c>
      <c r="BH170" s="140">
        <f>IF(N170="sníž. přenesená",J170,0)</f>
        <v>0</v>
      </c>
      <c r="BI170" s="140">
        <f>IF(N170="nulová",J170,0)</f>
        <v>0</v>
      </c>
      <c r="BJ170" s="17" t="s">
        <v>81</v>
      </c>
      <c r="BK170" s="140">
        <f>ROUND(I170*H170,2)</f>
        <v>0</v>
      </c>
      <c r="BL170" s="17" t="s">
        <v>91</v>
      </c>
      <c r="BM170" s="139" t="s">
        <v>1168</v>
      </c>
    </row>
    <row r="171" spans="2:65" s="1" customFormat="1">
      <c r="B171" s="32"/>
      <c r="D171" s="141" t="s">
        <v>133</v>
      </c>
      <c r="F171" s="142" t="s">
        <v>1167</v>
      </c>
      <c r="I171" s="143"/>
      <c r="L171" s="32"/>
      <c r="M171" s="144"/>
      <c r="T171" s="52"/>
      <c r="AT171" s="17" t="s">
        <v>133</v>
      </c>
      <c r="AU171" s="17" t="s">
        <v>83</v>
      </c>
    </row>
    <row r="172" spans="2:65" s="1" customFormat="1" ht="14.45" customHeight="1">
      <c r="B172" s="127"/>
      <c r="C172" s="128" t="s">
        <v>272</v>
      </c>
      <c r="D172" s="128" t="s">
        <v>127</v>
      </c>
      <c r="E172" s="129" t="s">
        <v>1169</v>
      </c>
      <c r="F172" s="130" t="s">
        <v>1170</v>
      </c>
      <c r="G172" s="131" t="s">
        <v>770</v>
      </c>
      <c r="H172" s="132">
        <v>3</v>
      </c>
      <c r="I172" s="133"/>
      <c r="J172" s="134">
        <f>ROUND(I172*H172,2)</f>
        <v>0</v>
      </c>
      <c r="K172" s="130" t="s">
        <v>131</v>
      </c>
      <c r="L172" s="32"/>
      <c r="M172" s="135" t="s">
        <v>3</v>
      </c>
      <c r="N172" s="136" t="s">
        <v>46</v>
      </c>
      <c r="P172" s="137">
        <f>O172*H172</f>
        <v>0</v>
      </c>
      <c r="Q172" s="137">
        <v>0</v>
      </c>
      <c r="R172" s="137">
        <f>Q172*H172</f>
        <v>0</v>
      </c>
      <c r="S172" s="137">
        <v>0</v>
      </c>
      <c r="T172" s="138">
        <f>S172*H172</f>
        <v>0</v>
      </c>
      <c r="AR172" s="139" t="s">
        <v>91</v>
      </c>
      <c r="AT172" s="139" t="s">
        <v>127</v>
      </c>
      <c r="AU172" s="139" t="s">
        <v>83</v>
      </c>
      <c r="AY172" s="17" t="s">
        <v>124</v>
      </c>
      <c r="BE172" s="140">
        <f>IF(N172="základní",J172,0)</f>
        <v>0</v>
      </c>
      <c r="BF172" s="140">
        <f>IF(N172="snížená",J172,0)</f>
        <v>0</v>
      </c>
      <c r="BG172" s="140">
        <f>IF(N172="zákl. přenesená",J172,0)</f>
        <v>0</v>
      </c>
      <c r="BH172" s="140">
        <f>IF(N172="sníž. přenesená",J172,0)</f>
        <v>0</v>
      </c>
      <c r="BI172" s="140">
        <f>IF(N172="nulová",J172,0)</f>
        <v>0</v>
      </c>
      <c r="BJ172" s="17" t="s">
        <v>81</v>
      </c>
      <c r="BK172" s="140">
        <f>ROUND(I172*H172,2)</f>
        <v>0</v>
      </c>
      <c r="BL172" s="17" t="s">
        <v>91</v>
      </c>
      <c r="BM172" s="139" t="s">
        <v>1171</v>
      </c>
    </row>
    <row r="173" spans="2:65" s="1" customFormat="1">
      <c r="B173" s="32"/>
      <c r="D173" s="141" t="s">
        <v>133</v>
      </c>
      <c r="F173" s="142" t="s">
        <v>1172</v>
      </c>
      <c r="I173" s="143"/>
      <c r="L173" s="32"/>
      <c r="M173" s="144"/>
      <c r="T173" s="52"/>
      <c r="AT173" s="17" t="s">
        <v>133</v>
      </c>
      <c r="AU173" s="17" t="s">
        <v>83</v>
      </c>
    </row>
    <row r="174" spans="2:65" s="1" customFormat="1" ht="29.25">
      <c r="B174" s="32"/>
      <c r="D174" s="141" t="s">
        <v>135</v>
      </c>
      <c r="F174" s="145" t="s">
        <v>1165</v>
      </c>
      <c r="I174" s="143"/>
      <c r="L174" s="32"/>
      <c r="M174" s="144"/>
      <c r="T174" s="52"/>
      <c r="AT174" s="17" t="s">
        <v>135</v>
      </c>
      <c r="AU174" s="17" t="s">
        <v>83</v>
      </c>
    </row>
    <row r="175" spans="2:65" s="1" customFormat="1" ht="14.45" customHeight="1">
      <c r="B175" s="127"/>
      <c r="C175" s="176" t="s">
        <v>281</v>
      </c>
      <c r="D175" s="176" t="s">
        <v>659</v>
      </c>
      <c r="E175" s="177" t="s">
        <v>1173</v>
      </c>
      <c r="F175" s="178" t="s">
        <v>1174</v>
      </c>
      <c r="G175" s="179" t="s">
        <v>770</v>
      </c>
      <c r="H175" s="180">
        <v>3</v>
      </c>
      <c r="I175" s="181"/>
      <c r="J175" s="182">
        <f>ROUND(I175*H175,2)</f>
        <v>0</v>
      </c>
      <c r="K175" s="178" t="s">
        <v>131</v>
      </c>
      <c r="L175" s="183"/>
      <c r="M175" s="184" t="s">
        <v>3</v>
      </c>
      <c r="N175" s="185" t="s">
        <v>46</v>
      </c>
      <c r="P175" s="137">
        <f>O175*H175</f>
        <v>0</v>
      </c>
      <c r="Q175" s="137">
        <v>6.4999999999999997E-4</v>
      </c>
      <c r="R175" s="137">
        <f>Q175*H175</f>
        <v>1.9499999999999999E-3</v>
      </c>
      <c r="S175" s="137">
        <v>0</v>
      </c>
      <c r="T175" s="138">
        <f>S175*H175</f>
        <v>0</v>
      </c>
      <c r="AR175" s="139" t="s">
        <v>182</v>
      </c>
      <c r="AT175" s="139" t="s">
        <v>659</v>
      </c>
      <c r="AU175" s="139" t="s">
        <v>83</v>
      </c>
      <c r="AY175" s="17" t="s">
        <v>124</v>
      </c>
      <c r="BE175" s="140">
        <f>IF(N175="základní",J175,0)</f>
        <v>0</v>
      </c>
      <c r="BF175" s="140">
        <f>IF(N175="snížená",J175,0)</f>
        <v>0</v>
      </c>
      <c r="BG175" s="140">
        <f>IF(N175="zákl. přenesená",J175,0)</f>
        <v>0</v>
      </c>
      <c r="BH175" s="140">
        <f>IF(N175="sníž. přenesená",J175,0)</f>
        <v>0</v>
      </c>
      <c r="BI175" s="140">
        <f>IF(N175="nulová",J175,0)</f>
        <v>0</v>
      </c>
      <c r="BJ175" s="17" t="s">
        <v>81</v>
      </c>
      <c r="BK175" s="140">
        <f>ROUND(I175*H175,2)</f>
        <v>0</v>
      </c>
      <c r="BL175" s="17" t="s">
        <v>91</v>
      </c>
      <c r="BM175" s="139" t="s">
        <v>1175</v>
      </c>
    </row>
    <row r="176" spans="2:65" s="1" customFormat="1">
      <c r="B176" s="32"/>
      <c r="D176" s="141" t="s">
        <v>133</v>
      </c>
      <c r="F176" s="142" t="s">
        <v>1174</v>
      </c>
      <c r="I176" s="143"/>
      <c r="L176" s="32"/>
      <c r="M176" s="144"/>
      <c r="T176" s="52"/>
      <c r="AT176" s="17" t="s">
        <v>133</v>
      </c>
      <c r="AU176" s="17" t="s">
        <v>83</v>
      </c>
    </row>
    <row r="177" spans="2:65" s="1" customFormat="1" ht="14.45" customHeight="1">
      <c r="B177" s="127"/>
      <c r="C177" s="128" t="s">
        <v>8</v>
      </c>
      <c r="D177" s="128" t="s">
        <v>127</v>
      </c>
      <c r="E177" s="129" t="s">
        <v>1176</v>
      </c>
      <c r="F177" s="130" t="s">
        <v>1177</v>
      </c>
      <c r="G177" s="131" t="s">
        <v>185</v>
      </c>
      <c r="H177" s="132">
        <v>25</v>
      </c>
      <c r="I177" s="133"/>
      <c r="J177" s="134">
        <f>ROUND(I177*H177,2)</f>
        <v>0</v>
      </c>
      <c r="K177" s="130" t="s">
        <v>131</v>
      </c>
      <c r="L177" s="32"/>
      <c r="M177" s="135" t="s">
        <v>3</v>
      </c>
      <c r="N177" s="136" t="s">
        <v>46</v>
      </c>
      <c r="P177" s="137">
        <f>O177*H177</f>
        <v>0</v>
      </c>
      <c r="Q177" s="137">
        <v>0</v>
      </c>
      <c r="R177" s="137">
        <f>Q177*H177</f>
        <v>0</v>
      </c>
      <c r="S177" s="137">
        <v>0</v>
      </c>
      <c r="T177" s="138">
        <f>S177*H177</f>
        <v>0</v>
      </c>
      <c r="AR177" s="139" t="s">
        <v>91</v>
      </c>
      <c r="AT177" s="139" t="s">
        <v>127</v>
      </c>
      <c r="AU177" s="139" t="s">
        <v>83</v>
      </c>
      <c r="AY177" s="17" t="s">
        <v>124</v>
      </c>
      <c r="BE177" s="140">
        <f>IF(N177="základní",J177,0)</f>
        <v>0</v>
      </c>
      <c r="BF177" s="140">
        <f>IF(N177="snížená",J177,0)</f>
        <v>0</v>
      </c>
      <c r="BG177" s="140">
        <f>IF(N177="zákl. přenesená",J177,0)</f>
        <v>0</v>
      </c>
      <c r="BH177" s="140">
        <f>IF(N177="sníž. přenesená",J177,0)</f>
        <v>0</v>
      </c>
      <c r="BI177" s="140">
        <f>IF(N177="nulová",J177,0)</f>
        <v>0</v>
      </c>
      <c r="BJ177" s="17" t="s">
        <v>81</v>
      </c>
      <c r="BK177" s="140">
        <f>ROUND(I177*H177,2)</f>
        <v>0</v>
      </c>
      <c r="BL177" s="17" t="s">
        <v>91</v>
      </c>
      <c r="BM177" s="139" t="s">
        <v>1178</v>
      </c>
    </row>
    <row r="178" spans="2:65" s="1" customFormat="1">
      <c r="B178" s="32"/>
      <c r="D178" s="141" t="s">
        <v>133</v>
      </c>
      <c r="F178" s="142" t="s">
        <v>1179</v>
      </c>
      <c r="I178" s="143"/>
      <c r="L178" s="32"/>
      <c r="M178" s="144"/>
      <c r="T178" s="52"/>
      <c r="AT178" s="17" t="s">
        <v>133</v>
      </c>
      <c r="AU178" s="17" t="s">
        <v>83</v>
      </c>
    </row>
    <row r="179" spans="2:65" s="1" customFormat="1" ht="87.75">
      <c r="B179" s="32"/>
      <c r="D179" s="141" t="s">
        <v>135</v>
      </c>
      <c r="F179" s="145" t="s">
        <v>1180</v>
      </c>
      <c r="I179" s="143"/>
      <c r="L179" s="32"/>
      <c r="M179" s="144"/>
      <c r="T179" s="52"/>
      <c r="AT179" s="17" t="s">
        <v>135</v>
      </c>
      <c r="AU179" s="17" t="s">
        <v>83</v>
      </c>
    </row>
    <row r="180" spans="2:65" s="1" customFormat="1" ht="14.45" customHeight="1">
      <c r="B180" s="127"/>
      <c r="C180" s="128" t="s">
        <v>293</v>
      </c>
      <c r="D180" s="128" t="s">
        <v>127</v>
      </c>
      <c r="E180" s="129" t="s">
        <v>1181</v>
      </c>
      <c r="F180" s="130" t="s">
        <v>1182</v>
      </c>
      <c r="G180" s="131" t="s">
        <v>770</v>
      </c>
      <c r="H180" s="132">
        <v>1</v>
      </c>
      <c r="I180" s="133"/>
      <c r="J180" s="134">
        <f>ROUND(I180*H180,2)</f>
        <v>0</v>
      </c>
      <c r="K180" s="130" t="s">
        <v>131</v>
      </c>
      <c r="L180" s="32"/>
      <c r="M180" s="135" t="s">
        <v>3</v>
      </c>
      <c r="N180" s="136" t="s">
        <v>46</v>
      </c>
      <c r="P180" s="137">
        <f>O180*H180</f>
        <v>0</v>
      </c>
      <c r="Q180" s="137">
        <v>0.14494000000000001</v>
      </c>
      <c r="R180" s="137">
        <f>Q180*H180</f>
        <v>0.14494000000000001</v>
      </c>
      <c r="S180" s="137">
        <v>0</v>
      </c>
      <c r="T180" s="138">
        <f>S180*H180</f>
        <v>0</v>
      </c>
      <c r="AR180" s="139" t="s">
        <v>91</v>
      </c>
      <c r="AT180" s="139" t="s">
        <v>127</v>
      </c>
      <c r="AU180" s="139" t="s">
        <v>83</v>
      </c>
      <c r="AY180" s="17" t="s">
        <v>124</v>
      </c>
      <c r="BE180" s="140">
        <f>IF(N180="základní",J180,0)</f>
        <v>0</v>
      </c>
      <c r="BF180" s="140">
        <f>IF(N180="snížená",J180,0)</f>
        <v>0</v>
      </c>
      <c r="BG180" s="140">
        <f>IF(N180="zákl. přenesená",J180,0)</f>
        <v>0</v>
      </c>
      <c r="BH180" s="140">
        <f>IF(N180="sníž. přenesená",J180,0)</f>
        <v>0</v>
      </c>
      <c r="BI180" s="140">
        <f>IF(N180="nulová",J180,0)</f>
        <v>0</v>
      </c>
      <c r="BJ180" s="17" t="s">
        <v>81</v>
      </c>
      <c r="BK180" s="140">
        <f>ROUND(I180*H180,2)</f>
        <v>0</v>
      </c>
      <c r="BL180" s="17" t="s">
        <v>91</v>
      </c>
      <c r="BM180" s="139" t="s">
        <v>1183</v>
      </c>
    </row>
    <row r="181" spans="2:65" s="1" customFormat="1">
      <c r="B181" s="32"/>
      <c r="D181" s="141" t="s">
        <v>133</v>
      </c>
      <c r="F181" s="142" t="s">
        <v>1182</v>
      </c>
      <c r="I181" s="143"/>
      <c r="L181" s="32"/>
      <c r="M181" s="144"/>
      <c r="T181" s="52"/>
      <c r="AT181" s="17" t="s">
        <v>133</v>
      </c>
      <c r="AU181" s="17" t="s">
        <v>83</v>
      </c>
    </row>
    <row r="182" spans="2:65" s="1" customFormat="1" ht="87.75">
      <c r="B182" s="32"/>
      <c r="D182" s="141" t="s">
        <v>135</v>
      </c>
      <c r="F182" s="145" t="s">
        <v>1184</v>
      </c>
      <c r="I182" s="143"/>
      <c r="L182" s="32"/>
      <c r="M182" s="144"/>
      <c r="T182" s="52"/>
      <c r="AT182" s="17" t="s">
        <v>135</v>
      </c>
      <c r="AU182" s="17" t="s">
        <v>83</v>
      </c>
    </row>
    <row r="183" spans="2:65" s="1" customFormat="1" ht="14.45" customHeight="1">
      <c r="B183" s="127"/>
      <c r="C183" s="176" t="s">
        <v>298</v>
      </c>
      <c r="D183" s="176" t="s">
        <v>659</v>
      </c>
      <c r="E183" s="177" t="s">
        <v>1185</v>
      </c>
      <c r="F183" s="178" t="s">
        <v>1186</v>
      </c>
      <c r="G183" s="179" t="s">
        <v>1063</v>
      </c>
      <c r="H183" s="180">
        <v>1</v>
      </c>
      <c r="I183" s="181"/>
      <c r="J183" s="182">
        <f>ROUND(I183*H183,2)</f>
        <v>0</v>
      </c>
      <c r="K183" s="178" t="s">
        <v>930</v>
      </c>
      <c r="L183" s="183"/>
      <c r="M183" s="184" t="s">
        <v>3</v>
      </c>
      <c r="N183" s="185" t="s">
        <v>46</v>
      </c>
      <c r="P183" s="137">
        <f>O183*H183</f>
        <v>0</v>
      </c>
      <c r="Q183" s="137">
        <v>0</v>
      </c>
      <c r="R183" s="137">
        <f>Q183*H183</f>
        <v>0</v>
      </c>
      <c r="S183" s="137">
        <v>0</v>
      </c>
      <c r="T183" s="138">
        <f>S183*H183</f>
        <v>0</v>
      </c>
      <c r="AR183" s="139" t="s">
        <v>182</v>
      </c>
      <c r="AT183" s="139" t="s">
        <v>659</v>
      </c>
      <c r="AU183" s="139" t="s">
        <v>83</v>
      </c>
      <c r="AY183" s="17" t="s">
        <v>124</v>
      </c>
      <c r="BE183" s="140">
        <f>IF(N183="základní",J183,0)</f>
        <v>0</v>
      </c>
      <c r="BF183" s="140">
        <f>IF(N183="snížená",J183,0)</f>
        <v>0</v>
      </c>
      <c r="BG183" s="140">
        <f>IF(N183="zákl. přenesená",J183,0)</f>
        <v>0</v>
      </c>
      <c r="BH183" s="140">
        <f>IF(N183="sníž. přenesená",J183,0)</f>
        <v>0</v>
      </c>
      <c r="BI183" s="140">
        <f>IF(N183="nulová",J183,0)</f>
        <v>0</v>
      </c>
      <c r="BJ183" s="17" t="s">
        <v>81</v>
      </c>
      <c r="BK183" s="140">
        <f>ROUND(I183*H183,2)</f>
        <v>0</v>
      </c>
      <c r="BL183" s="17" t="s">
        <v>91</v>
      </c>
      <c r="BM183" s="139" t="s">
        <v>1187</v>
      </c>
    </row>
    <row r="184" spans="2:65" s="1" customFormat="1">
      <c r="B184" s="32"/>
      <c r="D184" s="141" t="s">
        <v>133</v>
      </c>
      <c r="F184" s="142" t="s">
        <v>1186</v>
      </c>
      <c r="I184" s="143"/>
      <c r="L184" s="32"/>
      <c r="M184" s="144"/>
      <c r="T184" s="52"/>
      <c r="AT184" s="17" t="s">
        <v>133</v>
      </c>
      <c r="AU184" s="17" t="s">
        <v>83</v>
      </c>
    </row>
    <row r="185" spans="2:65" s="11" customFormat="1" ht="22.9" customHeight="1">
      <c r="B185" s="115"/>
      <c r="D185" s="116" t="s">
        <v>73</v>
      </c>
      <c r="E185" s="125" t="s">
        <v>125</v>
      </c>
      <c r="F185" s="125" t="s">
        <v>126</v>
      </c>
      <c r="I185" s="118"/>
      <c r="J185" s="126">
        <f>BK185</f>
        <v>0</v>
      </c>
      <c r="L185" s="115"/>
      <c r="M185" s="120"/>
      <c r="P185" s="121">
        <f>SUM(P186:P197)</f>
        <v>0</v>
      </c>
      <c r="R185" s="121">
        <f>SUM(R186:R197)</f>
        <v>32.955836499999997</v>
      </c>
      <c r="T185" s="122">
        <f>SUM(T186:T197)</f>
        <v>0</v>
      </c>
      <c r="AR185" s="116" t="s">
        <v>81</v>
      </c>
      <c r="AT185" s="123" t="s">
        <v>73</v>
      </c>
      <c r="AU185" s="123" t="s">
        <v>81</v>
      </c>
      <c r="AY185" s="116" t="s">
        <v>124</v>
      </c>
      <c r="BK185" s="124">
        <f>SUM(BK186:BK197)</f>
        <v>0</v>
      </c>
    </row>
    <row r="186" spans="2:65" s="1" customFormat="1" ht="14.45" customHeight="1">
      <c r="B186" s="127"/>
      <c r="C186" s="128" t="s">
        <v>303</v>
      </c>
      <c r="D186" s="128" t="s">
        <v>127</v>
      </c>
      <c r="E186" s="129" t="s">
        <v>1188</v>
      </c>
      <c r="F186" s="130" t="s">
        <v>1189</v>
      </c>
      <c r="G186" s="131" t="s">
        <v>185</v>
      </c>
      <c r="H186" s="132">
        <v>61.4</v>
      </c>
      <c r="I186" s="133"/>
      <c r="J186" s="134">
        <f>ROUND(I186*H186,2)</f>
        <v>0</v>
      </c>
      <c r="K186" s="130" t="s">
        <v>131</v>
      </c>
      <c r="L186" s="32"/>
      <c r="M186" s="135" t="s">
        <v>3</v>
      </c>
      <c r="N186" s="136" t="s">
        <v>46</v>
      </c>
      <c r="P186" s="137">
        <f>O186*H186</f>
        <v>0</v>
      </c>
      <c r="Q186" s="137">
        <v>0.16370999999999999</v>
      </c>
      <c r="R186" s="137">
        <f>Q186*H186</f>
        <v>10.051793999999999</v>
      </c>
      <c r="S186" s="137">
        <v>0</v>
      </c>
      <c r="T186" s="138">
        <f>S186*H186</f>
        <v>0</v>
      </c>
      <c r="AR186" s="139" t="s">
        <v>91</v>
      </c>
      <c r="AT186" s="139" t="s">
        <v>127</v>
      </c>
      <c r="AU186" s="139" t="s">
        <v>83</v>
      </c>
      <c r="AY186" s="17" t="s">
        <v>124</v>
      </c>
      <c r="BE186" s="140">
        <f>IF(N186="základní",J186,0)</f>
        <v>0</v>
      </c>
      <c r="BF186" s="140">
        <f>IF(N186="snížená",J186,0)</f>
        <v>0</v>
      </c>
      <c r="BG186" s="140">
        <f>IF(N186="zákl. přenesená",J186,0)</f>
        <v>0</v>
      </c>
      <c r="BH186" s="140">
        <f>IF(N186="sníž. přenesená",J186,0)</f>
        <v>0</v>
      </c>
      <c r="BI186" s="140">
        <f>IF(N186="nulová",J186,0)</f>
        <v>0</v>
      </c>
      <c r="BJ186" s="17" t="s">
        <v>81</v>
      </c>
      <c r="BK186" s="140">
        <f>ROUND(I186*H186,2)</f>
        <v>0</v>
      </c>
      <c r="BL186" s="17" t="s">
        <v>91</v>
      </c>
      <c r="BM186" s="139" t="s">
        <v>1190</v>
      </c>
    </row>
    <row r="187" spans="2:65" s="1" customFormat="1" ht="19.5">
      <c r="B187" s="32"/>
      <c r="D187" s="141" t="s">
        <v>133</v>
      </c>
      <c r="F187" s="142" t="s">
        <v>1191</v>
      </c>
      <c r="I187" s="143"/>
      <c r="L187" s="32"/>
      <c r="M187" s="144"/>
      <c r="T187" s="52"/>
      <c r="AT187" s="17" t="s">
        <v>133</v>
      </c>
      <c r="AU187" s="17" t="s">
        <v>83</v>
      </c>
    </row>
    <row r="188" spans="2:65" s="1" customFormat="1" ht="87.75">
      <c r="B188" s="32"/>
      <c r="D188" s="141" t="s">
        <v>135</v>
      </c>
      <c r="F188" s="145" t="s">
        <v>1192</v>
      </c>
      <c r="I188" s="143"/>
      <c r="L188" s="32"/>
      <c r="M188" s="144"/>
      <c r="T188" s="52"/>
      <c r="AT188" s="17" t="s">
        <v>135</v>
      </c>
      <c r="AU188" s="17" t="s">
        <v>83</v>
      </c>
    </row>
    <row r="189" spans="2:65" s="1" customFormat="1" ht="14.45" customHeight="1">
      <c r="B189" s="127"/>
      <c r="C189" s="176" t="s">
        <v>470</v>
      </c>
      <c r="D189" s="176" t="s">
        <v>659</v>
      </c>
      <c r="E189" s="177" t="s">
        <v>1193</v>
      </c>
      <c r="F189" s="178" t="s">
        <v>1194</v>
      </c>
      <c r="G189" s="179" t="s">
        <v>185</v>
      </c>
      <c r="H189" s="180">
        <v>64.47</v>
      </c>
      <c r="I189" s="181"/>
      <c r="J189" s="182">
        <f>ROUND(I189*H189,2)</f>
        <v>0</v>
      </c>
      <c r="K189" s="178" t="s">
        <v>131</v>
      </c>
      <c r="L189" s="183"/>
      <c r="M189" s="184" t="s">
        <v>3</v>
      </c>
      <c r="N189" s="185" t="s">
        <v>46</v>
      </c>
      <c r="P189" s="137">
        <f>O189*H189</f>
        <v>0</v>
      </c>
      <c r="Q189" s="137">
        <v>0.25755</v>
      </c>
      <c r="R189" s="137">
        <f>Q189*H189</f>
        <v>16.604248500000001</v>
      </c>
      <c r="S189" s="137">
        <v>0</v>
      </c>
      <c r="T189" s="138">
        <f>S189*H189</f>
        <v>0</v>
      </c>
      <c r="AR189" s="139" t="s">
        <v>182</v>
      </c>
      <c r="AT189" s="139" t="s">
        <v>659</v>
      </c>
      <c r="AU189" s="139" t="s">
        <v>83</v>
      </c>
      <c r="AY189" s="17" t="s">
        <v>124</v>
      </c>
      <c r="BE189" s="140">
        <f>IF(N189="základní",J189,0)</f>
        <v>0</v>
      </c>
      <c r="BF189" s="140">
        <f>IF(N189="snížená",J189,0)</f>
        <v>0</v>
      </c>
      <c r="BG189" s="140">
        <f>IF(N189="zákl. přenesená",J189,0)</f>
        <v>0</v>
      </c>
      <c r="BH189" s="140">
        <f>IF(N189="sníž. přenesená",J189,0)</f>
        <v>0</v>
      </c>
      <c r="BI189" s="140">
        <f>IF(N189="nulová",J189,0)</f>
        <v>0</v>
      </c>
      <c r="BJ189" s="17" t="s">
        <v>81</v>
      </c>
      <c r="BK189" s="140">
        <f>ROUND(I189*H189,2)</f>
        <v>0</v>
      </c>
      <c r="BL189" s="17" t="s">
        <v>91</v>
      </c>
      <c r="BM189" s="139" t="s">
        <v>1195</v>
      </c>
    </row>
    <row r="190" spans="2:65" s="1" customFormat="1">
      <c r="B190" s="32"/>
      <c r="D190" s="141" t="s">
        <v>133</v>
      </c>
      <c r="F190" s="142" t="s">
        <v>1194</v>
      </c>
      <c r="I190" s="143"/>
      <c r="L190" s="32"/>
      <c r="M190" s="144"/>
      <c r="T190" s="52"/>
      <c r="AT190" s="17" t="s">
        <v>133</v>
      </c>
      <c r="AU190" s="17" t="s">
        <v>83</v>
      </c>
    </row>
    <row r="191" spans="2:65" s="12" customFormat="1">
      <c r="B191" s="146"/>
      <c r="D191" s="141" t="s">
        <v>137</v>
      </c>
      <c r="F191" s="148" t="s">
        <v>1196</v>
      </c>
      <c r="H191" s="149">
        <v>64.47</v>
      </c>
      <c r="I191" s="150"/>
      <c r="L191" s="146"/>
      <c r="M191" s="151"/>
      <c r="T191" s="152"/>
      <c r="AT191" s="147" t="s">
        <v>137</v>
      </c>
      <c r="AU191" s="147" t="s">
        <v>83</v>
      </c>
      <c r="AV191" s="12" t="s">
        <v>83</v>
      </c>
      <c r="AW191" s="12" t="s">
        <v>4</v>
      </c>
      <c r="AX191" s="12" t="s">
        <v>81</v>
      </c>
      <c r="AY191" s="147" t="s">
        <v>124</v>
      </c>
    </row>
    <row r="192" spans="2:65" s="1" customFormat="1" ht="14.45" customHeight="1">
      <c r="B192" s="127"/>
      <c r="C192" s="128" t="s">
        <v>475</v>
      </c>
      <c r="D192" s="128" t="s">
        <v>127</v>
      </c>
      <c r="E192" s="129" t="s">
        <v>1197</v>
      </c>
      <c r="F192" s="130" t="s">
        <v>1198</v>
      </c>
      <c r="G192" s="131" t="s">
        <v>165</v>
      </c>
      <c r="H192" s="132">
        <v>61.4</v>
      </c>
      <c r="I192" s="133"/>
      <c r="J192" s="134">
        <f>ROUND(I192*H192,2)</f>
        <v>0</v>
      </c>
      <c r="K192" s="130" t="s">
        <v>131</v>
      </c>
      <c r="L192" s="32"/>
      <c r="M192" s="135" t="s">
        <v>3</v>
      </c>
      <c r="N192" s="136" t="s">
        <v>46</v>
      </c>
      <c r="P192" s="137">
        <f>O192*H192</f>
        <v>0</v>
      </c>
      <c r="Q192" s="137">
        <v>2.681E-2</v>
      </c>
      <c r="R192" s="137">
        <f>Q192*H192</f>
        <v>1.646134</v>
      </c>
      <c r="S192" s="137">
        <v>0</v>
      </c>
      <c r="T192" s="138">
        <f>S192*H192</f>
        <v>0</v>
      </c>
      <c r="AR192" s="139" t="s">
        <v>91</v>
      </c>
      <c r="AT192" s="139" t="s">
        <v>127</v>
      </c>
      <c r="AU192" s="139" t="s">
        <v>83</v>
      </c>
      <c r="AY192" s="17" t="s">
        <v>124</v>
      </c>
      <c r="BE192" s="140">
        <f>IF(N192="základní",J192,0)</f>
        <v>0</v>
      </c>
      <c r="BF192" s="140">
        <f>IF(N192="snížená",J192,0)</f>
        <v>0</v>
      </c>
      <c r="BG192" s="140">
        <f>IF(N192="zákl. přenesená",J192,0)</f>
        <v>0</v>
      </c>
      <c r="BH192" s="140">
        <f>IF(N192="sníž. přenesená",J192,0)</f>
        <v>0</v>
      </c>
      <c r="BI192" s="140">
        <f>IF(N192="nulová",J192,0)</f>
        <v>0</v>
      </c>
      <c r="BJ192" s="17" t="s">
        <v>81</v>
      </c>
      <c r="BK192" s="140">
        <f>ROUND(I192*H192,2)</f>
        <v>0</v>
      </c>
      <c r="BL192" s="17" t="s">
        <v>91</v>
      </c>
      <c r="BM192" s="139" t="s">
        <v>1199</v>
      </c>
    </row>
    <row r="193" spans="2:65" s="1" customFormat="1" ht="19.5">
      <c r="B193" s="32"/>
      <c r="D193" s="141" t="s">
        <v>133</v>
      </c>
      <c r="F193" s="142" t="s">
        <v>1200</v>
      </c>
      <c r="I193" s="143"/>
      <c r="L193" s="32"/>
      <c r="M193" s="144"/>
      <c r="T193" s="52"/>
      <c r="AT193" s="17" t="s">
        <v>133</v>
      </c>
      <c r="AU193" s="17" t="s">
        <v>83</v>
      </c>
    </row>
    <row r="194" spans="2:65" s="1" customFormat="1" ht="87.75">
      <c r="B194" s="32"/>
      <c r="D194" s="141" t="s">
        <v>135</v>
      </c>
      <c r="F194" s="145" t="s">
        <v>1192</v>
      </c>
      <c r="I194" s="143"/>
      <c r="L194" s="32"/>
      <c r="M194" s="144"/>
      <c r="T194" s="52"/>
      <c r="AT194" s="17" t="s">
        <v>135</v>
      </c>
      <c r="AU194" s="17" t="s">
        <v>83</v>
      </c>
    </row>
    <row r="195" spans="2:65" s="1" customFormat="1" ht="14.45" customHeight="1">
      <c r="B195" s="127"/>
      <c r="C195" s="128" t="s">
        <v>480</v>
      </c>
      <c r="D195" s="128" t="s">
        <v>127</v>
      </c>
      <c r="E195" s="129" t="s">
        <v>1201</v>
      </c>
      <c r="F195" s="130" t="s">
        <v>1202</v>
      </c>
      <c r="G195" s="131" t="s">
        <v>185</v>
      </c>
      <c r="H195" s="132">
        <v>13.2</v>
      </c>
      <c r="I195" s="133"/>
      <c r="J195" s="134">
        <f>ROUND(I195*H195,2)</f>
        <v>0</v>
      </c>
      <c r="K195" s="130" t="s">
        <v>131</v>
      </c>
      <c r="L195" s="32"/>
      <c r="M195" s="135" t="s">
        <v>3</v>
      </c>
      <c r="N195" s="136" t="s">
        <v>46</v>
      </c>
      <c r="P195" s="137">
        <f>O195*H195</f>
        <v>0</v>
      </c>
      <c r="Q195" s="137">
        <v>0.35254999999999997</v>
      </c>
      <c r="R195" s="137">
        <f>Q195*H195</f>
        <v>4.6536599999999995</v>
      </c>
      <c r="S195" s="137">
        <v>0</v>
      </c>
      <c r="T195" s="138">
        <f>S195*H195</f>
        <v>0</v>
      </c>
      <c r="AR195" s="139" t="s">
        <v>91</v>
      </c>
      <c r="AT195" s="139" t="s">
        <v>127</v>
      </c>
      <c r="AU195" s="139" t="s">
        <v>83</v>
      </c>
      <c r="AY195" s="17" t="s">
        <v>124</v>
      </c>
      <c r="BE195" s="140">
        <f>IF(N195="základní",J195,0)</f>
        <v>0</v>
      </c>
      <c r="BF195" s="140">
        <f>IF(N195="snížená",J195,0)</f>
        <v>0</v>
      </c>
      <c r="BG195" s="140">
        <f>IF(N195="zákl. přenesená",J195,0)</f>
        <v>0</v>
      </c>
      <c r="BH195" s="140">
        <f>IF(N195="sníž. přenesená",J195,0)</f>
        <v>0</v>
      </c>
      <c r="BI195" s="140">
        <f>IF(N195="nulová",J195,0)</f>
        <v>0</v>
      </c>
      <c r="BJ195" s="17" t="s">
        <v>81</v>
      </c>
      <c r="BK195" s="140">
        <f>ROUND(I195*H195,2)</f>
        <v>0</v>
      </c>
      <c r="BL195" s="17" t="s">
        <v>91</v>
      </c>
      <c r="BM195" s="139" t="s">
        <v>1203</v>
      </c>
    </row>
    <row r="196" spans="2:65" s="1" customFormat="1">
      <c r="B196" s="32"/>
      <c r="D196" s="141" t="s">
        <v>133</v>
      </c>
      <c r="F196" s="142" t="s">
        <v>1204</v>
      </c>
      <c r="I196" s="143"/>
      <c r="L196" s="32"/>
      <c r="M196" s="144"/>
      <c r="T196" s="52"/>
      <c r="AT196" s="17" t="s">
        <v>133</v>
      </c>
      <c r="AU196" s="17" t="s">
        <v>83</v>
      </c>
    </row>
    <row r="197" spans="2:65" s="1" customFormat="1" ht="68.25">
      <c r="B197" s="32"/>
      <c r="D197" s="141" t="s">
        <v>135</v>
      </c>
      <c r="F197" s="145" t="s">
        <v>1205</v>
      </c>
      <c r="I197" s="143"/>
      <c r="L197" s="32"/>
      <c r="M197" s="144"/>
      <c r="T197" s="52"/>
      <c r="AT197" s="17" t="s">
        <v>135</v>
      </c>
      <c r="AU197" s="17" t="s">
        <v>83</v>
      </c>
    </row>
    <row r="198" spans="2:65" s="11" customFormat="1" ht="22.9" customHeight="1">
      <c r="B198" s="115"/>
      <c r="D198" s="116" t="s">
        <v>73</v>
      </c>
      <c r="E198" s="125" t="s">
        <v>637</v>
      </c>
      <c r="F198" s="125" t="s">
        <v>638</v>
      </c>
      <c r="I198" s="118"/>
      <c r="J198" s="126">
        <f>BK198</f>
        <v>0</v>
      </c>
      <c r="L198" s="115"/>
      <c r="M198" s="120"/>
      <c r="P198" s="121">
        <f>SUM(P199:P201)</f>
        <v>0</v>
      </c>
      <c r="R198" s="121">
        <f>SUM(R199:R201)</f>
        <v>0</v>
      </c>
      <c r="T198" s="122">
        <f>SUM(T199:T201)</f>
        <v>0</v>
      </c>
      <c r="AR198" s="116" t="s">
        <v>81</v>
      </c>
      <c r="AT198" s="123" t="s">
        <v>73</v>
      </c>
      <c r="AU198" s="123" t="s">
        <v>81</v>
      </c>
      <c r="AY198" s="116" t="s">
        <v>124</v>
      </c>
      <c r="BK198" s="124">
        <f>SUM(BK199:BK201)</f>
        <v>0</v>
      </c>
    </row>
    <row r="199" spans="2:65" s="1" customFormat="1" ht="14.45" customHeight="1">
      <c r="B199" s="127"/>
      <c r="C199" s="128" t="s">
        <v>486</v>
      </c>
      <c r="D199" s="128" t="s">
        <v>127</v>
      </c>
      <c r="E199" s="129" t="s">
        <v>1206</v>
      </c>
      <c r="F199" s="130" t="s">
        <v>1207</v>
      </c>
      <c r="G199" s="131" t="s">
        <v>209</v>
      </c>
      <c r="H199" s="132">
        <v>60.731000000000002</v>
      </c>
      <c r="I199" s="133"/>
      <c r="J199" s="134">
        <f>ROUND(I199*H199,2)</f>
        <v>0</v>
      </c>
      <c r="K199" s="130" t="s">
        <v>131</v>
      </c>
      <c r="L199" s="32"/>
      <c r="M199" s="135" t="s">
        <v>3</v>
      </c>
      <c r="N199" s="136" t="s">
        <v>46</v>
      </c>
      <c r="P199" s="137">
        <f>O199*H199</f>
        <v>0</v>
      </c>
      <c r="Q199" s="137">
        <v>0</v>
      </c>
      <c r="R199" s="137">
        <f>Q199*H199</f>
        <v>0</v>
      </c>
      <c r="S199" s="137">
        <v>0</v>
      </c>
      <c r="T199" s="138">
        <f>S199*H199</f>
        <v>0</v>
      </c>
      <c r="AR199" s="139" t="s">
        <v>91</v>
      </c>
      <c r="AT199" s="139" t="s">
        <v>127</v>
      </c>
      <c r="AU199" s="139" t="s">
        <v>83</v>
      </c>
      <c r="AY199" s="17" t="s">
        <v>124</v>
      </c>
      <c r="BE199" s="140">
        <f>IF(N199="základní",J199,0)</f>
        <v>0</v>
      </c>
      <c r="BF199" s="140">
        <f>IF(N199="snížená",J199,0)</f>
        <v>0</v>
      </c>
      <c r="BG199" s="140">
        <f>IF(N199="zákl. přenesená",J199,0)</f>
        <v>0</v>
      </c>
      <c r="BH199" s="140">
        <f>IF(N199="sníž. přenesená",J199,0)</f>
        <v>0</v>
      </c>
      <c r="BI199" s="140">
        <f>IF(N199="nulová",J199,0)</f>
        <v>0</v>
      </c>
      <c r="BJ199" s="17" t="s">
        <v>81</v>
      </c>
      <c r="BK199" s="140">
        <f>ROUND(I199*H199,2)</f>
        <v>0</v>
      </c>
      <c r="BL199" s="17" t="s">
        <v>91</v>
      </c>
      <c r="BM199" s="139" t="s">
        <v>1208</v>
      </c>
    </row>
    <row r="200" spans="2:65" s="1" customFormat="1" ht="19.5">
      <c r="B200" s="32"/>
      <c r="D200" s="141" t="s">
        <v>133</v>
      </c>
      <c r="F200" s="142" t="s">
        <v>1209</v>
      </c>
      <c r="I200" s="143"/>
      <c r="L200" s="32"/>
      <c r="M200" s="144"/>
      <c r="T200" s="52"/>
      <c r="AT200" s="17" t="s">
        <v>133</v>
      </c>
      <c r="AU200" s="17" t="s">
        <v>83</v>
      </c>
    </row>
    <row r="201" spans="2:65" s="1" customFormat="1" ht="39">
      <c r="B201" s="32"/>
      <c r="D201" s="141" t="s">
        <v>135</v>
      </c>
      <c r="F201" s="145" t="s">
        <v>1210</v>
      </c>
      <c r="I201" s="143"/>
      <c r="L201" s="32"/>
      <c r="M201" s="144"/>
      <c r="T201" s="52"/>
      <c r="AT201" s="17" t="s">
        <v>135</v>
      </c>
      <c r="AU201" s="17" t="s">
        <v>83</v>
      </c>
    </row>
    <row r="202" spans="2:65" s="11" customFormat="1" ht="25.9" customHeight="1">
      <c r="B202" s="115"/>
      <c r="D202" s="116" t="s">
        <v>73</v>
      </c>
      <c r="E202" s="117" t="s">
        <v>244</v>
      </c>
      <c r="F202" s="117" t="s">
        <v>245</v>
      </c>
      <c r="I202" s="118"/>
      <c r="J202" s="119">
        <f>BK202</f>
        <v>0</v>
      </c>
      <c r="L202" s="115"/>
      <c r="M202" s="120"/>
      <c r="P202" s="121">
        <f>P203</f>
        <v>0</v>
      </c>
      <c r="R202" s="121">
        <f>R203</f>
        <v>0.49680000000000002</v>
      </c>
      <c r="T202" s="122">
        <f>T203</f>
        <v>0</v>
      </c>
      <c r="AR202" s="116" t="s">
        <v>83</v>
      </c>
      <c r="AT202" s="123" t="s">
        <v>73</v>
      </c>
      <c r="AU202" s="123" t="s">
        <v>74</v>
      </c>
      <c r="AY202" s="116" t="s">
        <v>124</v>
      </c>
      <c r="BK202" s="124">
        <f>BK203</f>
        <v>0</v>
      </c>
    </row>
    <row r="203" spans="2:65" s="11" customFormat="1" ht="22.9" customHeight="1">
      <c r="B203" s="115"/>
      <c r="D203" s="116" t="s">
        <v>73</v>
      </c>
      <c r="E203" s="125" t="s">
        <v>908</v>
      </c>
      <c r="F203" s="125" t="s">
        <v>909</v>
      </c>
      <c r="I203" s="118"/>
      <c r="J203" s="126">
        <f>BK203</f>
        <v>0</v>
      </c>
      <c r="L203" s="115"/>
      <c r="M203" s="120"/>
      <c r="P203" s="121">
        <f>SUM(P204:P215)</f>
        <v>0</v>
      </c>
      <c r="R203" s="121">
        <f>SUM(R204:R215)</f>
        <v>0.49680000000000002</v>
      </c>
      <c r="T203" s="122">
        <f>SUM(T204:T215)</f>
        <v>0</v>
      </c>
      <c r="AR203" s="116" t="s">
        <v>83</v>
      </c>
      <c r="AT203" s="123" t="s">
        <v>73</v>
      </c>
      <c r="AU203" s="123" t="s">
        <v>81</v>
      </c>
      <c r="AY203" s="116" t="s">
        <v>124</v>
      </c>
      <c r="BK203" s="124">
        <f>SUM(BK204:BK215)</f>
        <v>0</v>
      </c>
    </row>
    <row r="204" spans="2:65" s="1" customFormat="1" ht="14.45" customHeight="1">
      <c r="B204" s="127"/>
      <c r="C204" s="128" t="s">
        <v>491</v>
      </c>
      <c r="D204" s="128" t="s">
        <v>127</v>
      </c>
      <c r="E204" s="129" t="s">
        <v>1211</v>
      </c>
      <c r="F204" s="130" t="s">
        <v>1212</v>
      </c>
      <c r="G204" s="131" t="s">
        <v>655</v>
      </c>
      <c r="H204" s="132">
        <v>432</v>
      </c>
      <c r="I204" s="133"/>
      <c r="J204" s="134">
        <f>ROUND(I204*H204,2)</f>
        <v>0</v>
      </c>
      <c r="K204" s="130" t="s">
        <v>131</v>
      </c>
      <c r="L204" s="32"/>
      <c r="M204" s="135" t="s">
        <v>3</v>
      </c>
      <c r="N204" s="136" t="s">
        <v>46</v>
      </c>
      <c r="P204" s="137">
        <f>O204*H204</f>
        <v>0</v>
      </c>
      <c r="Q204" s="137">
        <v>5.0000000000000002E-5</v>
      </c>
      <c r="R204" s="137">
        <f>Q204*H204</f>
        <v>2.1600000000000001E-2</v>
      </c>
      <c r="S204" s="137">
        <v>0</v>
      </c>
      <c r="T204" s="138">
        <f>S204*H204</f>
        <v>0</v>
      </c>
      <c r="AR204" s="139" t="s">
        <v>236</v>
      </c>
      <c r="AT204" s="139" t="s">
        <v>127</v>
      </c>
      <c r="AU204" s="139" t="s">
        <v>83</v>
      </c>
      <c r="AY204" s="17" t="s">
        <v>124</v>
      </c>
      <c r="BE204" s="140">
        <f>IF(N204="základní",J204,0)</f>
        <v>0</v>
      </c>
      <c r="BF204" s="140">
        <f>IF(N204="snížená",J204,0)</f>
        <v>0</v>
      </c>
      <c r="BG204" s="140">
        <f>IF(N204="zákl. přenesená",J204,0)</f>
        <v>0</v>
      </c>
      <c r="BH204" s="140">
        <f>IF(N204="sníž. přenesená",J204,0)</f>
        <v>0</v>
      </c>
      <c r="BI204" s="140">
        <f>IF(N204="nulová",J204,0)</f>
        <v>0</v>
      </c>
      <c r="BJ204" s="17" t="s">
        <v>81</v>
      </c>
      <c r="BK204" s="140">
        <f>ROUND(I204*H204,2)</f>
        <v>0</v>
      </c>
      <c r="BL204" s="17" t="s">
        <v>236</v>
      </c>
      <c r="BM204" s="139" t="s">
        <v>1213</v>
      </c>
    </row>
    <row r="205" spans="2:65" s="1" customFormat="1">
      <c r="B205" s="32"/>
      <c r="D205" s="141" t="s">
        <v>133</v>
      </c>
      <c r="F205" s="142" t="s">
        <v>1214</v>
      </c>
      <c r="I205" s="143"/>
      <c r="L205" s="32"/>
      <c r="M205" s="144"/>
      <c r="T205" s="52"/>
      <c r="AT205" s="17" t="s">
        <v>133</v>
      </c>
      <c r="AU205" s="17" t="s">
        <v>83</v>
      </c>
    </row>
    <row r="206" spans="2:65" s="1" customFormat="1" ht="14.45" customHeight="1">
      <c r="B206" s="127"/>
      <c r="C206" s="176" t="s">
        <v>500</v>
      </c>
      <c r="D206" s="176" t="s">
        <v>659</v>
      </c>
      <c r="E206" s="177" t="s">
        <v>1215</v>
      </c>
      <c r="F206" s="178" t="s">
        <v>1216</v>
      </c>
      <c r="G206" s="179" t="s">
        <v>770</v>
      </c>
      <c r="H206" s="180">
        <v>9.9</v>
      </c>
      <c r="I206" s="181"/>
      <c r="J206" s="182">
        <f>ROUND(I206*H206,2)</f>
        <v>0</v>
      </c>
      <c r="K206" s="178" t="s">
        <v>131</v>
      </c>
      <c r="L206" s="183"/>
      <c r="M206" s="184" t="s">
        <v>3</v>
      </c>
      <c r="N206" s="185" t="s">
        <v>46</v>
      </c>
      <c r="P206" s="137">
        <f>O206*H206</f>
        <v>0</v>
      </c>
      <c r="Q206" s="137">
        <v>4.8000000000000001E-2</v>
      </c>
      <c r="R206" s="137">
        <f>Q206*H206</f>
        <v>0.47520000000000001</v>
      </c>
      <c r="S206" s="137">
        <v>0</v>
      </c>
      <c r="T206" s="138">
        <f>S206*H206</f>
        <v>0</v>
      </c>
      <c r="AR206" s="139" t="s">
        <v>515</v>
      </c>
      <c r="AT206" s="139" t="s">
        <v>659</v>
      </c>
      <c r="AU206" s="139" t="s">
        <v>83</v>
      </c>
      <c r="AY206" s="17" t="s">
        <v>124</v>
      </c>
      <c r="BE206" s="140">
        <f>IF(N206="základní",J206,0)</f>
        <v>0</v>
      </c>
      <c r="BF206" s="140">
        <f>IF(N206="snížená",J206,0)</f>
        <v>0</v>
      </c>
      <c r="BG206" s="140">
        <f>IF(N206="zákl. přenesená",J206,0)</f>
        <v>0</v>
      </c>
      <c r="BH206" s="140">
        <f>IF(N206="sníž. přenesená",J206,0)</f>
        <v>0</v>
      </c>
      <c r="BI206" s="140">
        <f>IF(N206="nulová",J206,0)</f>
        <v>0</v>
      </c>
      <c r="BJ206" s="17" t="s">
        <v>81</v>
      </c>
      <c r="BK206" s="140">
        <f>ROUND(I206*H206,2)</f>
        <v>0</v>
      </c>
      <c r="BL206" s="17" t="s">
        <v>236</v>
      </c>
      <c r="BM206" s="139" t="s">
        <v>1217</v>
      </c>
    </row>
    <row r="207" spans="2:65" s="1" customFormat="1">
      <c r="B207" s="32"/>
      <c r="D207" s="141" t="s">
        <v>133</v>
      </c>
      <c r="F207" s="142" t="s">
        <v>1216</v>
      </c>
      <c r="I207" s="143"/>
      <c r="L207" s="32"/>
      <c r="M207" s="144"/>
      <c r="T207" s="52"/>
      <c r="AT207" s="17" t="s">
        <v>133</v>
      </c>
      <c r="AU207" s="17" t="s">
        <v>83</v>
      </c>
    </row>
    <row r="208" spans="2:65" s="12" customFormat="1">
      <c r="B208" s="146"/>
      <c r="D208" s="141" t="s">
        <v>137</v>
      </c>
      <c r="E208" s="147" t="s">
        <v>3</v>
      </c>
      <c r="F208" s="148" t="s">
        <v>1218</v>
      </c>
      <c r="H208" s="149">
        <v>9</v>
      </c>
      <c r="I208" s="150"/>
      <c r="L208" s="146"/>
      <c r="M208" s="151"/>
      <c r="T208" s="152"/>
      <c r="AT208" s="147" t="s">
        <v>137</v>
      </c>
      <c r="AU208" s="147" t="s">
        <v>83</v>
      </c>
      <c r="AV208" s="12" t="s">
        <v>83</v>
      </c>
      <c r="AW208" s="12" t="s">
        <v>34</v>
      </c>
      <c r="AX208" s="12" t="s">
        <v>81</v>
      </c>
      <c r="AY208" s="147" t="s">
        <v>124</v>
      </c>
    </row>
    <row r="209" spans="2:65" s="12" customFormat="1">
      <c r="B209" s="146"/>
      <c r="D209" s="141" t="s">
        <v>137</v>
      </c>
      <c r="F209" s="148" t="s">
        <v>1219</v>
      </c>
      <c r="H209" s="149">
        <v>9.9</v>
      </c>
      <c r="I209" s="150"/>
      <c r="L209" s="146"/>
      <c r="M209" s="151"/>
      <c r="T209" s="152"/>
      <c r="AT209" s="147" t="s">
        <v>137</v>
      </c>
      <c r="AU209" s="147" t="s">
        <v>83</v>
      </c>
      <c r="AV209" s="12" t="s">
        <v>83</v>
      </c>
      <c r="AW209" s="12" t="s">
        <v>4</v>
      </c>
      <c r="AX209" s="12" t="s">
        <v>81</v>
      </c>
      <c r="AY209" s="147" t="s">
        <v>124</v>
      </c>
    </row>
    <row r="210" spans="2:65" s="1" customFormat="1" ht="14.45" customHeight="1">
      <c r="B210" s="127"/>
      <c r="C210" s="128" t="s">
        <v>508</v>
      </c>
      <c r="D210" s="128" t="s">
        <v>127</v>
      </c>
      <c r="E210" s="129" t="s">
        <v>1220</v>
      </c>
      <c r="F210" s="130" t="s">
        <v>1221</v>
      </c>
      <c r="G210" s="131" t="s">
        <v>185</v>
      </c>
      <c r="H210" s="132">
        <v>2.4</v>
      </c>
      <c r="I210" s="133"/>
      <c r="J210" s="134">
        <f>ROUND(I210*H210,2)</f>
        <v>0</v>
      </c>
      <c r="K210" s="130" t="s">
        <v>131</v>
      </c>
      <c r="L210" s="32"/>
      <c r="M210" s="135" t="s">
        <v>3</v>
      </c>
      <c r="N210" s="136" t="s">
        <v>46</v>
      </c>
      <c r="P210" s="137">
        <f>O210*H210</f>
        <v>0</v>
      </c>
      <c r="Q210" s="137">
        <v>0</v>
      </c>
      <c r="R210" s="137">
        <f>Q210*H210</f>
        <v>0</v>
      </c>
      <c r="S210" s="137">
        <v>0</v>
      </c>
      <c r="T210" s="138">
        <f>S210*H210</f>
        <v>0</v>
      </c>
      <c r="AR210" s="139" t="s">
        <v>236</v>
      </c>
      <c r="AT210" s="139" t="s">
        <v>127</v>
      </c>
      <c r="AU210" s="139" t="s">
        <v>83</v>
      </c>
      <c r="AY210" s="17" t="s">
        <v>124</v>
      </c>
      <c r="BE210" s="140">
        <f>IF(N210="základní",J210,0)</f>
        <v>0</v>
      </c>
      <c r="BF210" s="140">
        <f>IF(N210="snížená",J210,0)</f>
        <v>0</v>
      </c>
      <c r="BG210" s="140">
        <f>IF(N210="zákl. přenesená",J210,0)</f>
        <v>0</v>
      </c>
      <c r="BH210" s="140">
        <f>IF(N210="sníž. přenesená",J210,0)</f>
        <v>0</v>
      </c>
      <c r="BI210" s="140">
        <f>IF(N210="nulová",J210,0)</f>
        <v>0</v>
      </c>
      <c r="BJ210" s="17" t="s">
        <v>81</v>
      </c>
      <c r="BK210" s="140">
        <f>ROUND(I210*H210,2)</f>
        <v>0</v>
      </c>
      <c r="BL210" s="17" t="s">
        <v>236</v>
      </c>
      <c r="BM210" s="139" t="s">
        <v>1222</v>
      </c>
    </row>
    <row r="211" spans="2:65" s="1" customFormat="1">
      <c r="B211" s="32"/>
      <c r="D211" s="141" t="s">
        <v>133</v>
      </c>
      <c r="F211" s="142" t="s">
        <v>1223</v>
      </c>
      <c r="I211" s="143"/>
      <c r="L211" s="32"/>
      <c r="M211" s="144"/>
      <c r="T211" s="52"/>
      <c r="AT211" s="17" t="s">
        <v>133</v>
      </c>
      <c r="AU211" s="17" t="s">
        <v>83</v>
      </c>
    </row>
    <row r="212" spans="2:65" s="12" customFormat="1">
      <c r="B212" s="146"/>
      <c r="D212" s="141" t="s">
        <v>137</v>
      </c>
      <c r="E212" s="147" t="s">
        <v>3</v>
      </c>
      <c r="F212" s="148" t="s">
        <v>1224</v>
      </c>
      <c r="H212" s="149">
        <v>2.4</v>
      </c>
      <c r="I212" s="150"/>
      <c r="L212" s="146"/>
      <c r="M212" s="151"/>
      <c r="T212" s="152"/>
      <c r="AT212" s="147" t="s">
        <v>137</v>
      </c>
      <c r="AU212" s="147" t="s">
        <v>83</v>
      </c>
      <c r="AV212" s="12" t="s">
        <v>83</v>
      </c>
      <c r="AW212" s="12" t="s">
        <v>34</v>
      </c>
      <c r="AX212" s="12" t="s">
        <v>81</v>
      </c>
      <c r="AY212" s="147" t="s">
        <v>124</v>
      </c>
    </row>
    <row r="213" spans="2:65" s="1" customFormat="1" ht="14.45" customHeight="1">
      <c r="B213" s="127"/>
      <c r="C213" s="128" t="s">
        <v>515</v>
      </c>
      <c r="D213" s="128" t="s">
        <v>127</v>
      </c>
      <c r="E213" s="129" t="s">
        <v>1225</v>
      </c>
      <c r="F213" s="130" t="s">
        <v>1226</v>
      </c>
      <c r="G213" s="131" t="s">
        <v>209</v>
      </c>
      <c r="H213" s="132">
        <v>0.497</v>
      </c>
      <c r="I213" s="133"/>
      <c r="J213" s="134">
        <f>ROUND(I213*H213,2)</f>
        <v>0</v>
      </c>
      <c r="K213" s="130" t="s">
        <v>131</v>
      </c>
      <c r="L213" s="32"/>
      <c r="M213" s="135" t="s">
        <v>3</v>
      </c>
      <c r="N213" s="136" t="s">
        <v>46</v>
      </c>
      <c r="P213" s="137">
        <f>O213*H213</f>
        <v>0</v>
      </c>
      <c r="Q213" s="137">
        <v>0</v>
      </c>
      <c r="R213" s="137">
        <f>Q213*H213</f>
        <v>0</v>
      </c>
      <c r="S213" s="137">
        <v>0</v>
      </c>
      <c r="T213" s="138">
        <f>S213*H213</f>
        <v>0</v>
      </c>
      <c r="AR213" s="139" t="s">
        <v>236</v>
      </c>
      <c r="AT213" s="139" t="s">
        <v>127</v>
      </c>
      <c r="AU213" s="139" t="s">
        <v>83</v>
      </c>
      <c r="AY213" s="17" t="s">
        <v>124</v>
      </c>
      <c r="BE213" s="140">
        <f>IF(N213="základní",J213,0)</f>
        <v>0</v>
      </c>
      <c r="BF213" s="140">
        <f>IF(N213="snížená",J213,0)</f>
        <v>0</v>
      </c>
      <c r="BG213" s="140">
        <f>IF(N213="zákl. přenesená",J213,0)</f>
        <v>0</v>
      </c>
      <c r="BH213" s="140">
        <f>IF(N213="sníž. přenesená",J213,0)</f>
        <v>0</v>
      </c>
      <c r="BI213" s="140">
        <f>IF(N213="nulová",J213,0)</f>
        <v>0</v>
      </c>
      <c r="BJ213" s="17" t="s">
        <v>81</v>
      </c>
      <c r="BK213" s="140">
        <f>ROUND(I213*H213,2)</f>
        <v>0</v>
      </c>
      <c r="BL213" s="17" t="s">
        <v>236</v>
      </c>
      <c r="BM213" s="139" t="s">
        <v>1227</v>
      </c>
    </row>
    <row r="214" spans="2:65" s="1" customFormat="1" ht="19.5">
      <c r="B214" s="32"/>
      <c r="D214" s="141" t="s">
        <v>133</v>
      </c>
      <c r="F214" s="142" t="s">
        <v>1228</v>
      </c>
      <c r="I214" s="143"/>
      <c r="L214" s="32"/>
      <c r="M214" s="144"/>
      <c r="T214" s="52"/>
      <c r="AT214" s="17" t="s">
        <v>133</v>
      </c>
      <c r="AU214" s="17" t="s">
        <v>83</v>
      </c>
    </row>
    <row r="215" spans="2:65" s="1" customFormat="1" ht="78">
      <c r="B215" s="32"/>
      <c r="D215" s="141" t="s">
        <v>135</v>
      </c>
      <c r="F215" s="145" t="s">
        <v>980</v>
      </c>
      <c r="I215" s="143"/>
      <c r="L215" s="32"/>
      <c r="M215" s="166"/>
      <c r="N215" s="167"/>
      <c r="O215" s="167"/>
      <c r="P215" s="167"/>
      <c r="Q215" s="167"/>
      <c r="R215" s="167"/>
      <c r="S215" s="167"/>
      <c r="T215" s="168"/>
      <c r="AT215" s="17" t="s">
        <v>135</v>
      </c>
      <c r="AU215" s="17" t="s">
        <v>83</v>
      </c>
    </row>
    <row r="216" spans="2:65" s="1" customFormat="1" ht="6.95" customHeight="1">
      <c r="B216" s="41"/>
      <c r="C216" s="42"/>
      <c r="D216" s="42"/>
      <c r="E216" s="42"/>
      <c r="F216" s="42"/>
      <c r="G216" s="42"/>
      <c r="H216" s="42"/>
      <c r="I216" s="42"/>
      <c r="J216" s="42"/>
      <c r="K216" s="42"/>
      <c r="L216" s="32"/>
    </row>
  </sheetData>
  <autoFilter ref="C86:K215" xr:uid="{00000000-0009-0000-0000-000007000000}"/>
  <mergeCells count="9">
    <mergeCell ref="E50:H50"/>
    <mergeCell ref="E77:H77"/>
    <mergeCell ref="E79:H79"/>
    <mergeCell ref="L2:V2"/>
    <mergeCell ref="E7:H7"/>
    <mergeCell ref="E9:H9"/>
    <mergeCell ref="E18:H18"/>
    <mergeCell ref="E27:H27"/>
    <mergeCell ref="E48:H48"/>
  </mergeCells>
  <pageMargins left="0.39374999999999999" right="0.39374999999999999" top="0.39374999999999999" bottom="0.39374999999999999" header="0" footer="0"/>
  <pageSetup paperSize="9" scale="84" fitToHeight="100" orientation="landscape" blackAndWhite="1" r:id="rId1"/>
  <headerFooter>
    <oddFooter>&amp;CStrana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BM351"/>
  <sheetViews>
    <sheetView showGridLines="0" workbookViewId="0">
      <selection activeCell="J24" sqref="J24"/>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12" t="s">
        <v>6</v>
      </c>
      <c r="M2" s="313"/>
      <c r="N2" s="313"/>
      <c r="O2" s="313"/>
      <c r="P2" s="313"/>
      <c r="Q2" s="313"/>
      <c r="R2" s="313"/>
      <c r="S2" s="313"/>
      <c r="T2" s="313"/>
      <c r="U2" s="313"/>
      <c r="V2" s="313"/>
      <c r="AT2" s="17" t="s">
        <v>94</v>
      </c>
    </row>
    <row r="3" spans="2:46" ht="6.95" customHeight="1">
      <c r="B3" s="18"/>
      <c r="C3" s="19"/>
      <c r="D3" s="19"/>
      <c r="E3" s="19"/>
      <c r="F3" s="19"/>
      <c r="G3" s="19"/>
      <c r="H3" s="19"/>
      <c r="I3" s="19"/>
      <c r="J3" s="19"/>
      <c r="K3" s="19"/>
      <c r="L3" s="20"/>
      <c r="AT3" s="17" t="s">
        <v>83</v>
      </c>
    </row>
    <row r="4" spans="2:46" ht="24.95" customHeight="1">
      <c r="B4" s="20"/>
      <c r="D4" s="21" t="s">
        <v>97</v>
      </c>
      <c r="L4" s="20"/>
      <c r="M4" s="84" t="s">
        <v>11</v>
      </c>
      <c r="AT4" s="17" t="s">
        <v>4</v>
      </c>
    </row>
    <row r="5" spans="2:46" ht="6.95" customHeight="1">
      <c r="B5" s="20"/>
      <c r="L5" s="20"/>
    </row>
    <row r="6" spans="2:46" ht="12" customHeight="1">
      <c r="B6" s="20"/>
      <c r="D6" s="27" t="s">
        <v>17</v>
      </c>
      <c r="L6" s="20"/>
    </row>
    <row r="7" spans="2:46" ht="16.5" customHeight="1">
      <c r="B7" s="20"/>
      <c r="E7" s="351" t="str">
        <f>'Rekapitulace stavby'!K6</f>
        <v>Technické a hospodářské centrum obce Bílence</v>
      </c>
      <c r="F7" s="352"/>
      <c r="G7" s="352"/>
      <c r="H7" s="352"/>
      <c r="L7" s="20"/>
    </row>
    <row r="8" spans="2:46" s="1" customFormat="1" ht="12" customHeight="1">
      <c r="B8" s="32"/>
      <c r="D8" s="27" t="s">
        <v>98</v>
      </c>
      <c r="L8" s="32"/>
    </row>
    <row r="9" spans="2:46" s="1" customFormat="1" ht="16.5" customHeight="1">
      <c r="B9" s="32"/>
      <c r="E9" s="341" t="s">
        <v>1229</v>
      </c>
      <c r="F9" s="350"/>
      <c r="G9" s="350"/>
      <c r="H9" s="350"/>
      <c r="L9" s="32"/>
    </row>
    <row r="10" spans="2:46" s="1" customFormat="1">
      <c r="B10" s="32"/>
      <c r="L10" s="32"/>
    </row>
    <row r="11" spans="2:46" s="1" customFormat="1" ht="12" customHeight="1">
      <c r="B11" s="32"/>
      <c r="D11" s="27" t="s">
        <v>19</v>
      </c>
      <c r="F11" s="25" t="s">
        <v>3</v>
      </c>
      <c r="I11" s="27" t="s">
        <v>20</v>
      </c>
      <c r="J11" s="25" t="s">
        <v>3</v>
      </c>
      <c r="L11" s="32"/>
    </row>
    <row r="12" spans="2:46" s="1" customFormat="1" ht="12" customHeight="1">
      <c r="B12" s="32"/>
      <c r="D12" s="27" t="s">
        <v>21</v>
      </c>
      <c r="F12" s="25" t="s">
        <v>22</v>
      </c>
      <c r="I12" s="27" t="s">
        <v>23</v>
      </c>
      <c r="J12" s="49"/>
      <c r="L12" s="32"/>
    </row>
    <row r="13" spans="2:46" s="1" customFormat="1" ht="10.9" customHeight="1">
      <c r="B13" s="32"/>
      <c r="L13" s="32"/>
    </row>
    <row r="14" spans="2:46" s="1" customFormat="1" ht="12" customHeight="1">
      <c r="B14" s="32"/>
      <c r="D14" s="27" t="s">
        <v>25</v>
      </c>
      <c r="I14" s="27" t="s">
        <v>26</v>
      </c>
      <c r="J14" s="25" t="str">
        <f>IF('Rekapitulace stavby'!AN10="","",'Rekapitulace stavby'!AN10)</f>
        <v/>
      </c>
      <c r="L14" s="32"/>
    </row>
    <row r="15" spans="2:46" s="1" customFormat="1" ht="18" customHeight="1">
      <c r="B15" s="32"/>
      <c r="E15" s="25" t="str">
        <f>IF('Rekapitulace stavby'!E11="","",'Rekapitulace stavby'!E11)</f>
        <v xml:space="preserve"> </v>
      </c>
      <c r="I15" s="27" t="s">
        <v>28</v>
      </c>
      <c r="J15" s="25" t="str">
        <f>IF('Rekapitulace stavby'!AN11="","",'Rekapitulace stavby'!AN11)</f>
        <v/>
      </c>
      <c r="L15" s="32"/>
    </row>
    <row r="16" spans="2:46" s="1" customFormat="1" ht="6.95" customHeight="1">
      <c r="B16" s="32"/>
      <c r="L16" s="32"/>
    </row>
    <row r="17" spans="2:12" s="1" customFormat="1" ht="12" customHeight="1">
      <c r="B17" s="32"/>
      <c r="D17" s="27" t="s">
        <v>1708</v>
      </c>
      <c r="I17" s="27" t="s">
        <v>26</v>
      </c>
      <c r="J17" s="28" t="str">
        <f>'Rekapitulace stavby'!AN13</f>
        <v>Vyplň údaj</v>
      </c>
      <c r="L17" s="32"/>
    </row>
    <row r="18" spans="2:12" s="1" customFormat="1" ht="18" customHeight="1">
      <c r="B18" s="32"/>
      <c r="E18" s="353" t="str">
        <f>'Rekapitulace stavby'!E14</f>
        <v>Vyplň údaj</v>
      </c>
      <c r="F18" s="324"/>
      <c r="G18" s="324"/>
      <c r="H18" s="324"/>
      <c r="I18" s="27" t="s">
        <v>28</v>
      </c>
      <c r="J18" s="28" t="str">
        <f>'Rekapitulace stavby'!AN14</f>
        <v>Vyplň údaj</v>
      </c>
      <c r="L18" s="32"/>
    </row>
    <row r="19" spans="2:12" s="1" customFormat="1" ht="6.95" customHeight="1">
      <c r="B19" s="32"/>
      <c r="L19" s="32"/>
    </row>
    <row r="20" spans="2:12" s="1" customFormat="1" ht="12" customHeight="1">
      <c r="B20" s="32"/>
      <c r="D20" s="27" t="s">
        <v>31</v>
      </c>
      <c r="I20" s="27"/>
      <c r="J20" s="25"/>
      <c r="L20" s="32"/>
    </row>
    <row r="21" spans="2:12" s="1" customFormat="1" ht="18" customHeight="1">
      <c r="B21" s="32"/>
      <c r="E21" s="25" t="s">
        <v>33</v>
      </c>
      <c r="I21" s="27"/>
      <c r="J21" s="25"/>
      <c r="L21" s="32"/>
    </row>
    <row r="22" spans="2:12" s="1" customFormat="1" ht="6.95" customHeight="1">
      <c r="B22" s="32"/>
      <c r="L22" s="32"/>
    </row>
    <row r="23" spans="2:12" s="1" customFormat="1" ht="12" customHeight="1">
      <c r="B23" s="32"/>
      <c r="D23" s="27" t="s">
        <v>35</v>
      </c>
      <c r="I23" s="27"/>
      <c r="J23" s="25"/>
      <c r="L23" s="32"/>
    </row>
    <row r="24" spans="2:12" s="1" customFormat="1" ht="18" customHeight="1">
      <c r="B24" s="32"/>
      <c r="E24" s="25" t="s">
        <v>37</v>
      </c>
      <c r="I24" s="27"/>
      <c r="J24" s="25"/>
      <c r="L24" s="32"/>
    </row>
    <row r="25" spans="2:12" s="1" customFormat="1" ht="6.95" customHeight="1">
      <c r="B25" s="32"/>
      <c r="L25" s="32"/>
    </row>
    <row r="26" spans="2:12" s="1" customFormat="1" ht="12" customHeight="1">
      <c r="B26" s="32"/>
      <c r="D26" s="27" t="s">
        <v>39</v>
      </c>
      <c r="L26" s="32"/>
    </row>
    <row r="27" spans="2:12" s="7" customFormat="1" ht="16.5" customHeight="1">
      <c r="B27" s="85"/>
      <c r="E27" s="328" t="s">
        <v>3</v>
      </c>
      <c r="F27" s="328"/>
      <c r="G27" s="328"/>
      <c r="H27" s="328"/>
      <c r="L27" s="85"/>
    </row>
    <row r="28" spans="2:12" s="1" customFormat="1" ht="6.95" customHeight="1">
      <c r="B28" s="32"/>
      <c r="L28" s="32"/>
    </row>
    <row r="29" spans="2:12" s="1" customFormat="1" ht="6.95" customHeight="1">
      <c r="B29" s="32"/>
      <c r="D29" s="50"/>
      <c r="E29" s="50"/>
      <c r="F29" s="50"/>
      <c r="G29" s="50"/>
      <c r="H29" s="50"/>
      <c r="I29" s="50"/>
      <c r="J29" s="50"/>
      <c r="K29" s="50"/>
      <c r="L29" s="32"/>
    </row>
    <row r="30" spans="2:12" s="1" customFormat="1" ht="25.35" customHeight="1">
      <c r="B30" s="32"/>
      <c r="D30" s="86" t="s">
        <v>41</v>
      </c>
      <c r="J30" s="62">
        <f>ROUND(J89, 2)</f>
        <v>0</v>
      </c>
      <c r="L30" s="32"/>
    </row>
    <row r="31" spans="2:12" s="1" customFormat="1" ht="6.95" customHeight="1">
      <c r="B31" s="32"/>
      <c r="D31" s="50"/>
      <c r="E31" s="50"/>
      <c r="F31" s="50"/>
      <c r="G31" s="50"/>
      <c r="H31" s="50"/>
      <c r="I31" s="50"/>
      <c r="J31" s="50"/>
      <c r="K31" s="50"/>
      <c r="L31" s="32"/>
    </row>
    <row r="32" spans="2:12" s="1" customFormat="1" ht="14.45" customHeight="1">
      <c r="B32" s="32"/>
      <c r="F32" s="35" t="s">
        <v>43</v>
      </c>
      <c r="I32" s="35" t="s">
        <v>42</v>
      </c>
      <c r="J32" s="35" t="s">
        <v>44</v>
      </c>
      <c r="L32" s="32"/>
    </row>
    <row r="33" spans="2:12" s="1" customFormat="1" ht="14.45" customHeight="1">
      <c r="B33" s="32"/>
      <c r="D33" s="87" t="s">
        <v>45</v>
      </c>
      <c r="E33" s="27" t="s">
        <v>46</v>
      </c>
      <c r="F33" s="88">
        <f>ROUND((SUM(BE89:BE350)),  2)</f>
        <v>0</v>
      </c>
      <c r="I33" s="89">
        <v>0.21</v>
      </c>
      <c r="J33" s="88">
        <f>ROUND(((SUM(BE89:BE350))*I33),  2)</f>
        <v>0</v>
      </c>
      <c r="L33" s="32"/>
    </row>
    <row r="34" spans="2:12" s="1" customFormat="1" ht="14.45" customHeight="1">
      <c r="B34" s="32"/>
      <c r="E34" s="27" t="s">
        <v>47</v>
      </c>
      <c r="F34" s="88">
        <f>ROUND((SUM(BF89:BF350)),  2)</f>
        <v>0</v>
      </c>
      <c r="I34" s="89">
        <v>0.15</v>
      </c>
      <c r="J34" s="88">
        <f>ROUND(((SUM(BF89:BF350))*I34),  2)</f>
        <v>0</v>
      </c>
      <c r="L34" s="32"/>
    </row>
    <row r="35" spans="2:12" s="1" customFormat="1" ht="14.45" hidden="1" customHeight="1">
      <c r="B35" s="32"/>
      <c r="E35" s="27" t="s">
        <v>48</v>
      </c>
      <c r="F35" s="88">
        <f>ROUND((SUM(BG89:BG350)),  2)</f>
        <v>0</v>
      </c>
      <c r="I35" s="89">
        <v>0.21</v>
      </c>
      <c r="J35" s="88">
        <f>0</f>
        <v>0</v>
      </c>
      <c r="L35" s="32"/>
    </row>
    <row r="36" spans="2:12" s="1" customFormat="1" ht="14.45" hidden="1" customHeight="1">
      <c r="B36" s="32"/>
      <c r="E36" s="27" t="s">
        <v>49</v>
      </c>
      <c r="F36" s="88">
        <f>ROUND((SUM(BH89:BH350)),  2)</f>
        <v>0</v>
      </c>
      <c r="I36" s="89">
        <v>0.15</v>
      </c>
      <c r="J36" s="88">
        <f>0</f>
        <v>0</v>
      </c>
      <c r="L36" s="32"/>
    </row>
    <row r="37" spans="2:12" s="1" customFormat="1" ht="14.45" hidden="1" customHeight="1">
      <c r="B37" s="32"/>
      <c r="E37" s="27" t="s">
        <v>50</v>
      </c>
      <c r="F37" s="88">
        <f>ROUND((SUM(BI89:BI350)),  2)</f>
        <v>0</v>
      </c>
      <c r="I37" s="89">
        <v>0</v>
      </c>
      <c r="J37" s="88">
        <f>0</f>
        <v>0</v>
      </c>
      <c r="L37" s="32"/>
    </row>
    <row r="38" spans="2:12" s="1" customFormat="1" ht="6.95" customHeight="1">
      <c r="B38" s="32"/>
      <c r="L38" s="32"/>
    </row>
    <row r="39" spans="2:12" s="1" customFormat="1" ht="25.35" customHeight="1">
      <c r="B39" s="32"/>
      <c r="C39" s="90"/>
      <c r="D39" s="91" t="s">
        <v>51</v>
      </c>
      <c r="E39" s="53"/>
      <c r="F39" s="53"/>
      <c r="G39" s="92" t="s">
        <v>52</v>
      </c>
      <c r="H39" s="93" t="s">
        <v>53</v>
      </c>
      <c r="I39" s="53"/>
      <c r="J39" s="94">
        <f>SUM(J30:J37)</f>
        <v>0</v>
      </c>
      <c r="K39" s="95"/>
      <c r="L39" s="32"/>
    </row>
    <row r="40" spans="2:12" s="1" customFormat="1" ht="14.45" customHeight="1">
      <c r="B40" s="41"/>
      <c r="C40" s="42"/>
      <c r="D40" s="42"/>
      <c r="E40" s="42"/>
      <c r="F40" s="42"/>
      <c r="G40" s="42"/>
      <c r="H40" s="42"/>
      <c r="I40" s="42"/>
      <c r="J40" s="42"/>
      <c r="K40" s="42"/>
      <c r="L40" s="32"/>
    </row>
    <row r="44" spans="2:12" s="1" customFormat="1" ht="6.95" customHeight="1">
      <c r="B44" s="43"/>
      <c r="C44" s="44"/>
      <c r="D44" s="44"/>
      <c r="E44" s="44"/>
      <c r="F44" s="44"/>
      <c r="G44" s="44"/>
      <c r="H44" s="44"/>
      <c r="I44" s="44"/>
      <c r="J44" s="44"/>
      <c r="K44" s="44"/>
      <c r="L44" s="32"/>
    </row>
    <row r="45" spans="2:12" s="1" customFormat="1" ht="24.95" customHeight="1">
      <c r="B45" s="32"/>
      <c r="C45" s="21" t="s">
        <v>99</v>
      </c>
      <c r="L45" s="32"/>
    </row>
    <row r="46" spans="2:12" s="1" customFormat="1" ht="6.95" customHeight="1">
      <c r="B46" s="32"/>
      <c r="L46" s="32"/>
    </row>
    <row r="47" spans="2:12" s="1" customFormat="1" ht="12" customHeight="1">
      <c r="B47" s="32"/>
      <c r="C47" s="27" t="s">
        <v>17</v>
      </c>
      <c r="L47" s="32"/>
    </row>
    <row r="48" spans="2:12" s="1" customFormat="1" ht="16.5" customHeight="1">
      <c r="B48" s="32"/>
      <c r="E48" s="351" t="str">
        <f>E7</f>
        <v>Technické a hospodářské centrum obce Bílence</v>
      </c>
      <c r="F48" s="352"/>
      <c r="G48" s="352"/>
      <c r="H48" s="352"/>
      <c r="L48" s="32"/>
    </row>
    <row r="49" spans="2:47" s="1" customFormat="1" ht="12" customHeight="1">
      <c r="B49" s="32"/>
      <c r="C49" s="27" t="s">
        <v>98</v>
      </c>
      <c r="L49" s="32"/>
    </row>
    <row r="50" spans="2:47" s="1" customFormat="1" ht="16.5" customHeight="1">
      <c r="B50" s="32"/>
      <c r="E50" s="341" t="str">
        <f>E9</f>
        <v>5 - zpevněné plochy</v>
      </c>
      <c r="F50" s="350"/>
      <c r="G50" s="350"/>
      <c r="H50" s="350"/>
      <c r="L50" s="32"/>
    </row>
    <row r="51" spans="2:47" s="1" customFormat="1" ht="6.95" customHeight="1">
      <c r="B51" s="32"/>
      <c r="L51" s="32"/>
    </row>
    <row r="52" spans="2:47" s="1" customFormat="1" ht="12" customHeight="1">
      <c r="B52" s="32"/>
      <c r="C52" s="27" t="s">
        <v>21</v>
      </c>
      <c r="F52" s="25" t="str">
        <f>F12</f>
        <v>Bílence</v>
      </c>
      <c r="I52" s="27" t="s">
        <v>23</v>
      </c>
      <c r="J52" s="49" t="str">
        <f>IF(J12="","",J12)</f>
        <v/>
      </c>
      <c r="L52" s="32"/>
    </row>
    <row r="53" spans="2:47" s="1" customFormat="1" ht="6.95" customHeight="1">
      <c r="B53" s="32"/>
      <c r="L53" s="32"/>
    </row>
    <row r="54" spans="2:47" s="1" customFormat="1" ht="15.2" customHeight="1">
      <c r="B54" s="32"/>
      <c r="C54" s="27" t="s">
        <v>25</v>
      </c>
      <c r="F54" s="25" t="str">
        <f>E15</f>
        <v xml:space="preserve"> </v>
      </c>
      <c r="I54" s="27" t="s">
        <v>31</v>
      </c>
      <c r="J54" s="30" t="str">
        <f>E21</f>
        <v>IQ PROJEKT s.r.o.</v>
      </c>
      <c r="L54" s="32"/>
    </row>
    <row r="55" spans="2:47" s="1" customFormat="1" ht="25.7" customHeight="1">
      <c r="B55" s="32"/>
      <c r="C55" s="27" t="s">
        <v>29</v>
      </c>
      <c r="F55" s="25" t="str">
        <f>IF(E18="","",E18)</f>
        <v>Vyplň údaj</v>
      </c>
      <c r="I55" s="27" t="s">
        <v>35</v>
      </c>
      <c r="J55" s="30" t="str">
        <f>E24</f>
        <v>Ing. Kateřina Tumpachová</v>
      </c>
      <c r="L55" s="32"/>
    </row>
    <row r="56" spans="2:47" s="1" customFormat="1" ht="10.35" customHeight="1">
      <c r="B56" s="32"/>
      <c r="L56" s="32"/>
    </row>
    <row r="57" spans="2:47" s="1" customFormat="1" ht="29.25" customHeight="1">
      <c r="B57" s="32"/>
      <c r="C57" s="96" t="s">
        <v>100</v>
      </c>
      <c r="D57" s="90"/>
      <c r="E57" s="90"/>
      <c r="F57" s="90"/>
      <c r="G57" s="90"/>
      <c r="H57" s="90"/>
      <c r="I57" s="90"/>
      <c r="J57" s="97" t="s">
        <v>101</v>
      </c>
      <c r="K57" s="90"/>
      <c r="L57" s="32"/>
    </row>
    <row r="58" spans="2:47" s="1" customFormat="1" ht="10.35" customHeight="1">
      <c r="B58" s="32"/>
      <c r="L58" s="32"/>
    </row>
    <row r="59" spans="2:47" s="1" customFormat="1" ht="22.9" customHeight="1">
      <c r="B59" s="32"/>
      <c r="C59" s="98" t="s">
        <v>72</v>
      </c>
      <c r="J59" s="62">
        <f>J89</f>
        <v>0</v>
      </c>
      <c r="L59" s="32"/>
      <c r="AU59" s="17" t="s">
        <v>102</v>
      </c>
    </row>
    <row r="60" spans="2:47" s="8" customFormat="1" ht="24.95" customHeight="1">
      <c r="B60" s="99"/>
      <c r="D60" s="100" t="s">
        <v>103</v>
      </c>
      <c r="E60" s="101"/>
      <c r="F60" s="101"/>
      <c r="G60" s="101"/>
      <c r="H60" s="101"/>
      <c r="I60" s="101"/>
      <c r="J60" s="102">
        <f>J90</f>
        <v>0</v>
      </c>
      <c r="L60" s="99"/>
    </row>
    <row r="61" spans="2:47" s="9" customFormat="1" ht="19.899999999999999" customHeight="1">
      <c r="B61" s="103"/>
      <c r="D61" s="104" t="s">
        <v>308</v>
      </c>
      <c r="E61" s="105"/>
      <c r="F61" s="105"/>
      <c r="G61" s="105"/>
      <c r="H61" s="105"/>
      <c r="I61" s="105"/>
      <c r="J61" s="106">
        <f>J91</f>
        <v>0</v>
      </c>
      <c r="L61" s="103"/>
    </row>
    <row r="62" spans="2:47" s="9" customFormat="1" ht="19.899999999999999" customHeight="1">
      <c r="B62" s="103"/>
      <c r="D62" s="104" t="s">
        <v>309</v>
      </c>
      <c r="E62" s="105"/>
      <c r="F62" s="105"/>
      <c r="G62" s="105"/>
      <c r="H62" s="105"/>
      <c r="I62" s="105"/>
      <c r="J62" s="106">
        <f>J170</f>
        <v>0</v>
      </c>
      <c r="L62" s="103"/>
    </row>
    <row r="63" spans="2:47" s="9" customFormat="1" ht="19.899999999999999" customHeight="1">
      <c r="B63" s="103"/>
      <c r="D63" s="104" t="s">
        <v>310</v>
      </c>
      <c r="E63" s="105"/>
      <c r="F63" s="105"/>
      <c r="G63" s="105"/>
      <c r="H63" s="105"/>
      <c r="I63" s="105"/>
      <c r="J63" s="106">
        <f>J204</f>
        <v>0</v>
      </c>
      <c r="L63" s="103"/>
    </row>
    <row r="64" spans="2:47" s="9" customFormat="1" ht="19.899999999999999" customHeight="1">
      <c r="B64" s="103"/>
      <c r="D64" s="104" t="s">
        <v>311</v>
      </c>
      <c r="E64" s="105"/>
      <c r="F64" s="105"/>
      <c r="G64" s="105"/>
      <c r="H64" s="105"/>
      <c r="I64" s="105"/>
      <c r="J64" s="106">
        <f>J209</f>
        <v>0</v>
      </c>
      <c r="L64" s="103"/>
    </row>
    <row r="65" spans="2:12" s="9" customFormat="1" ht="19.899999999999999" customHeight="1">
      <c r="B65" s="103"/>
      <c r="D65" s="104" t="s">
        <v>1230</v>
      </c>
      <c r="E65" s="105"/>
      <c r="F65" s="105"/>
      <c r="G65" s="105"/>
      <c r="H65" s="105"/>
      <c r="I65" s="105"/>
      <c r="J65" s="106">
        <f>J241</f>
        <v>0</v>
      </c>
      <c r="L65" s="103"/>
    </row>
    <row r="66" spans="2:12" s="9" customFormat="1" ht="19.899999999999999" customHeight="1">
      <c r="B66" s="103"/>
      <c r="D66" s="104" t="s">
        <v>312</v>
      </c>
      <c r="E66" s="105"/>
      <c r="F66" s="105"/>
      <c r="G66" s="105"/>
      <c r="H66" s="105"/>
      <c r="I66" s="105"/>
      <c r="J66" s="106">
        <f>J274</f>
        <v>0</v>
      </c>
      <c r="L66" s="103"/>
    </row>
    <row r="67" spans="2:12" s="9" customFormat="1" ht="19.899999999999999" customHeight="1">
      <c r="B67" s="103"/>
      <c r="D67" s="104" t="s">
        <v>104</v>
      </c>
      <c r="E67" s="105"/>
      <c r="F67" s="105"/>
      <c r="G67" s="105"/>
      <c r="H67" s="105"/>
      <c r="I67" s="105"/>
      <c r="J67" s="106">
        <f>J284</f>
        <v>0</v>
      </c>
      <c r="L67" s="103"/>
    </row>
    <row r="68" spans="2:12" s="9" customFormat="1" ht="19.899999999999999" customHeight="1">
      <c r="B68" s="103"/>
      <c r="D68" s="104" t="s">
        <v>105</v>
      </c>
      <c r="E68" s="105"/>
      <c r="F68" s="105"/>
      <c r="G68" s="105"/>
      <c r="H68" s="105"/>
      <c r="I68" s="105"/>
      <c r="J68" s="106">
        <f>J335</f>
        <v>0</v>
      </c>
      <c r="L68" s="103"/>
    </row>
    <row r="69" spans="2:12" s="9" customFormat="1" ht="19.899999999999999" customHeight="1">
      <c r="B69" s="103"/>
      <c r="D69" s="104" t="s">
        <v>313</v>
      </c>
      <c r="E69" s="105"/>
      <c r="F69" s="105"/>
      <c r="G69" s="105"/>
      <c r="H69" s="105"/>
      <c r="I69" s="105"/>
      <c r="J69" s="106">
        <f>J348</f>
        <v>0</v>
      </c>
      <c r="L69" s="103"/>
    </row>
    <row r="70" spans="2:12" s="1" customFormat="1" ht="21.75" customHeight="1">
      <c r="B70" s="32"/>
      <c r="L70" s="32"/>
    </row>
    <row r="71" spans="2:12" s="1" customFormat="1" ht="6.95" customHeight="1">
      <c r="B71" s="41"/>
      <c r="C71" s="42"/>
      <c r="D71" s="42"/>
      <c r="E71" s="42"/>
      <c r="F71" s="42"/>
      <c r="G71" s="42"/>
      <c r="H71" s="42"/>
      <c r="I71" s="42"/>
      <c r="J71" s="42"/>
      <c r="K71" s="42"/>
      <c r="L71" s="32"/>
    </row>
    <row r="75" spans="2:12" s="1" customFormat="1" ht="6.95" customHeight="1">
      <c r="B75" s="43"/>
      <c r="C75" s="44"/>
      <c r="D75" s="44"/>
      <c r="E75" s="44"/>
      <c r="F75" s="44"/>
      <c r="G75" s="44"/>
      <c r="H75" s="44"/>
      <c r="I75" s="44"/>
      <c r="J75" s="44"/>
      <c r="K75" s="44"/>
      <c r="L75" s="32"/>
    </row>
    <row r="76" spans="2:12" s="1" customFormat="1" ht="24.95" customHeight="1">
      <c r="B76" s="32"/>
      <c r="C76" s="21" t="s">
        <v>109</v>
      </c>
      <c r="L76" s="32"/>
    </row>
    <row r="77" spans="2:12" s="1" customFormat="1" ht="6.95" customHeight="1">
      <c r="B77" s="32"/>
      <c r="L77" s="32"/>
    </row>
    <row r="78" spans="2:12" s="1" customFormat="1" ht="12" customHeight="1">
      <c r="B78" s="32"/>
      <c r="C78" s="27" t="s">
        <v>17</v>
      </c>
      <c r="L78" s="32"/>
    </row>
    <row r="79" spans="2:12" s="1" customFormat="1" ht="16.5" customHeight="1">
      <c r="B79" s="32"/>
      <c r="E79" s="351" t="str">
        <f>E7</f>
        <v>Technické a hospodářské centrum obce Bílence</v>
      </c>
      <c r="F79" s="352"/>
      <c r="G79" s="352"/>
      <c r="H79" s="352"/>
      <c r="L79" s="32"/>
    </row>
    <row r="80" spans="2:12" s="1" customFormat="1" ht="12" customHeight="1">
      <c r="B80" s="32"/>
      <c r="C80" s="27" t="s">
        <v>98</v>
      </c>
      <c r="L80" s="32"/>
    </row>
    <row r="81" spans="2:65" s="1" customFormat="1" ht="16.5" customHeight="1">
      <c r="B81" s="32"/>
      <c r="E81" s="341" t="str">
        <f>E9</f>
        <v>5 - zpevněné plochy</v>
      </c>
      <c r="F81" s="350"/>
      <c r="G81" s="350"/>
      <c r="H81" s="350"/>
      <c r="L81" s="32"/>
    </row>
    <row r="82" spans="2:65" s="1" customFormat="1" ht="6.95" customHeight="1">
      <c r="B82" s="32"/>
      <c r="L82" s="32"/>
    </row>
    <row r="83" spans="2:65" s="1" customFormat="1" ht="12" customHeight="1">
      <c r="B83" s="32"/>
      <c r="C83" s="27" t="s">
        <v>21</v>
      </c>
      <c r="F83" s="25" t="str">
        <f>F12</f>
        <v>Bílence</v>
      </c>
      <c r="I83" s="27" t="s">
        <v>23</v>
      </c>
      <c r="J83" s="49" t="str">
        <f>IF(J12="","",J12)</f>
        <v/>
      </c>
      <c r="L83" s="32"/>
    </row>
    <row r="84" spans="2:65" s="1" customFormat="1" ht="6.95" customHeight="1">
      <c r="B84" s="32"/>
      <c r="L84" s="32"/>
    </row>
    <row r="85" spans="2:65" s="1" customFormat="1" ht="15.2" customHeight="1">
      <c r="B85" s="32"/>
      <c r="C85" s="27" t="s">
        <v>25</v>
      </c>
      <c r="F85" s="25" t="str">
        <f>E15</f>
        <v xml:space="preserve"> </v>
      </c>
      <c r="I85" s="27" t="s">
        <v>31</v>
      </c>
      <c r="J85" s="30" t="str">
        <f>E21</f>
        <v>IQ PROJEKT s.r.o.</v>
      </c>
      <c r="L85" s="32"/>
    </row>
    <row r="86" spans="2:65" s="1" customFormat="1" ht="25.7" customHeight="1">
      <c r="B86" s="32"/>
      <c r="C86" s="27" t="s">
        <v>29</v>
      </c>
      <c r="F86" s="25" t="str">
        <f>IF(E18="","",E18)</f>
        <v>Vyplň údaj</v>
      </c>
      <c r="I86" s="27" t="s">
        <v>35</v>
      </c>
      <c r="J86" s="30" t="str">
        <f>E24</f>
        <v>Ing. Kateřina Tumpachová</v>
      </c>
      <c r="L86" s="32"/>
    </row>
    <row r="87" spans="2:65" s="1" customFormat="1" ht="10.35" customHeight="1">
      <c r="B87" s="32"/>
      <c r="L87" s="32"/>
    </row>
    <row r="88" spans="2:65" s="10" customFormat="1" ht="29.25" customHeight="1">
      <c r="B88" s="107"/>
      <c r="C88" s="108" t="s">
        <v>110</v>
      </c>
      <c r="D88" s="109" t="s">
        <v>59</v>
      </c>
      <c r="E88" s="109" t="s">
        <v>55</v>
      </c>
      <c r="F88" s="109" t="s">
        <v>56</v>
      </c>
      <c r="G88" s="109" t="s">
        <v>111</v>
      </c>
      <c r="H88" s="109" t="s">
        <v>112</v>
      </c>
      <c r="I88" s="109" t="s">
        <v>113</v>
      </c>
      <c r="J88" s="109" t="s">
        <v>101</v>
      </c>
      <c r="K88" s="110" t="s">
        <v>114</v>
      </c>
      <c r="L88" s="107"/>
      <c r="M88" s="55" t="s">
        <v>3</v>
      </c>
      <c r="N88" s="56" t="s">
        <v>45</v>
      </c>
      <c r="O88" s="56" t="s">
        <v>115</v>
      </c>
      <c r="P88" s="56" t="s">
        <v>116</v>
      </c>
      <c r="Q88" s="56" t="s">
        <v>117</v>
      </c>
      <c r="R88" s="56" t="s">
        <v>118</v>
      </c>
      <c r="S88" s="56" t="s">
        <v>119</v>
      </c>
      <c r="T88" s="57" t="s">
        <v>120</v>
      </c>
    </row>
    <row r="89" spans="2:65" s="1" customFormat="1" ht="22.9" customHeight="1">
      <c r="B89" s="32"/>
      <c r="C89" s="60" t="s">
        <v>121</v>
      </c>
      <c r="J89" s="111">
        <f>BK89</f>
        <v>0</v>
      </c>
      <c r="L89" s="32"/>
      <c r="M89" s="58"/>
      <c r="N89" s="50"/>
      <c r="O89" s="50"/>
      <c r="P89" s="112">
        <f>P90</f>
        <v>0</v>
      </c>
      <c r="Q89" s="50"/>
      <c r="R89" s="112">
        <f>R90</f>
        <v>359.59364221000004</v>
      </c>
      <c r="S89" s="50"/>
      <c r="T89" s="113">
        <f>T90</f>
        <v>33.905200000000001</v>
      </c>
      <c r="AT89" s="17" t="s">
        <v>73</v>
      </c>
      <c r="AU89" s="17" t="s">
        <v>102</v>
      </c>
      <c r="BK89" s="114">
        <f>BK90</f>
        <v>0</v>
      </c>
    </row>
    <row r="90" spans="2:65" s="11" customFormat="1" ht="25.9" customHeight="1">
      <c r="B90" s="115"/>
      <c r="D90" s="116" t="s">
        <v>73</v>
      </c>
      <c r="E90" s="117" t="s">
        <v>122</v>
      </c>
      <c r="F90" s="117" t="s">
        <v>123</v>
      </c>
      <c r="I90" s="118"/>
      <c r="J90" s="119">
        <f>BK90</f>
        <v>0</v>
      </c>
      <c r="L90" s="115"/>
      <c r="M90" s="120"/>
      <c r="P90" s="121">
        <f>P91+P170+P204+P209+P241+P274+P284+P335+P348</f>
        <v>0</v>
      </c>
      <c r="R90" s="121">
        <f>R91+R170+R204+R209+R241+R274+R284+R335+R348</f>
        <v>359.59364221000004</v>
      </c>
      <c r="T90" s="122">
        <f>T91+T170+T204+T209+T241+T274+T284+T335+T348</f>
        <v>33.905200000000001</v>
      </c>
      <c r="AR90" s="116" t="s">
        <v>81</v>
      </c>
      <c r="AT90" s="123" t="s">
        <v>73</v>
      </c>
      <c r="AU90" s="123" t="s">
        <v>74</v>
      </c>
      <c r="AY90" s="116" t="s">
        <v>124</v>
      </c>
      <c r="BK90" s="124">
        <f>BK91+BK170+BK204+BK209+BK241+BK274+BK284+BK335+BK348</f>
        <v>0</v>
      </c>
    </row>
    <row r="91" spans="2:65" s="11" customFormat="1" ht="22.9" customHeight="1">
      <c r="B91" s="115"/>
      <c r="D91" s="116" t="s">
        <v>73</v>
      </c>
      <c r="E91" s="125" t="s">
        <v>81</v>
      </c>
      <c r="F91" s="125" t="s">
        <v>319</v>
      </c>
      <c r="I91" s="118"/>
      <c r="J91" s="126">
        <f>BK91</f>
        <v>0</v>
      </c>
      <c r="L91" s="115"/>
      <c r="M91" s="120"/>
      <c r="P91" s="121">
        <f>SUM(P92:P169)</f>
        <v>0</v>
      </c>
      <c r="R91" s="121">
        <f>SUM(R92:R169)</f>
        <v>14.462607</v>
      </c>
      <c r="T91" s="122">
        <f>SUM(T92:T169)</f>
        <v>33.505200000000002</v>
      </c>
      <c r="AR91" s="116" t="s">
        <v>81</v>
      </c>
      <c r="AT91" s="123" t="s">
        <v>73</v>
      </c>
      <c r="AU91" s="123" t="s">
        <v>81</v>
      </c>
      <c r="AY91" s="116" t="s">
        <v>124</v>
      </c>
      <c r="BK91" s="124">
        <f>SUM(BK92:BK169)</f>
        <v>0</v>
      </c>
    </row>
    <row r="92" spans="2:65" s="1" customFormat="1" ht="14.45" customHeight="1">
      <c r="B92" s="127"/>
      <c r="C92" s="128" t="s">
        <v>81</v>
      </c>
      <c r="D92" s="128" t="s">
        <v>127</v>
      </c>
      <c r="E92" s="129" t="s">
        <v>1231</v>
      </c>
      <c r="F92" s="130" t="s">
        <v>1232</v>
      </c>
      <c r="G92" s="131" t="s">
        <v>165</v>
      </c>
      <c r="H92" s="132">
        <v>77.72</v>
      </c>
      <c r="I92" s="133"/>
      <c r="J92" s="134">
        <f>ROUND(I92*H92,2)</f>
        <v>0</v>
      </c>
      <c r="K92" s="130" t="s">
        <v>131</v>
      </c>
      <c r="L92" s="32"/>
      <c r="M92" s="135" t="s">
        <v>3</v>
      </c>
      <c r="N92" s="136" t="s">
        <v>46</v>
      </c>
      <c r="P92" s="137">
        <f>O92*H92</f>
        <v>0</v>
      </c>
      <c r="Q92" s="137">
        <v>0</v>
      </c>
      <c r="R92" s="137">
        <f>Q92*H92</f>
        <v>0</v>
      </c>
      <c r="S92" s="137">
        <v>0.26</v>
      </c>
      <c r="T92" s="138">
        <f>S92*H92</f>
        <v>20.2072</v>
      </c>
      <c r="AR92" s="139" t="s">
        <v>91</v>
      </c>
      <c r="AT92" s="139" t="s">
        <v>127</v>
      </c>
      <c r="AU92" s="139" t="s">
        <v>83</v>
      </c>
      <c r="AY92" s="17" t="s">
        <v>124</v>
      </c>
      <c r="BE92" s="140">
        <f>IF(N92="základní",J92,0)</f>
        <v>0</v>
      </c>
      <c r="BF92" s="140">
        <f>IF(N92="snížená",J92,0)</f>
        <v>0</v>
      </c>
      <c r="BG92" s="140">
        <f>IF(N92="zákl. přenesená",J92,0)</f>
        <v>0</v>
      </c>
      <c r="BH92" s="140">
        <f>IF(N92="sníž. přenesená",J92,0)</f>
        <v>0</v>
      </c>
      <c r="BI92" s="140">
        <f>IF(N92="nulová",J92,0)</f>
        <v>0</v>
      </c>
      <c r="BJ92" s="17" t="s">
        <v>81</v>
      </c>
      <c r="BK92" s="140">
        <f>ROUND(I92*H92,2)</f>
        <v>0</v>
      </c>
      <c r="BL92" s="17" t="s">
        <v>91</v>
      </c>
      <c r="BM92" s="139" t="s">
        <v>1233</v>
      </c>
    </row>
    <row r="93" spans="2:65" s="1" customFormat="1" ht="19.5">
      <c r="B93" s="32"/>
      <c r="D93" s="141" t="s">
        <v>133</v>
      </c>
      <c r="F93" s="142" t="s">
        <v>1234</v>
      </c>
      <c r="I93" s="143"/>
      <c r="L93" s="32"/>
      <c r="M93" s="144"/>
      <c r="T93" s="52"/>
      <c r="AT93" s="17" t="s">
        <v>133</v>
      </c>
      <c r="AU93" s="17" t="s">
        <v>83</v>
      </c>
    </row>
    <row r="94" spans="2:65" s="1" customFormat="1" ht="126.75">
      <c r="B94" s="32"/>
      <c r="D94" s="141" t="s">
        <v>135</v>
      </c>
      <c r="F94" s="145" t="s">
        <v>1235</v>
      </c>
      <c r="I94" s="143"/>
      <c r="L94" s="32"/>
      <c r="M94" s="144"/>
      <c r="T94" s="52"/>
      <c r="AT94" s="17" t="s">
        <v>135</v>
      </c>
      <c r="AU94" s="17" t="s">
        <v>83</v>
      </c>
    </row>
    <row r="95" spans="2:65" s="13" customFormat="1">
      <c r="B95" s="153"/>
      <c r="D95" s="141" t="s">
        <v>137</v>
      </c>
      <c r="E95" s="154" t="s">
        <v>3</v>
      </c>
      <c r="F95" s="155" t="s">
        <v>1236</v>
      </c>
      <c r="H95" s="154" t="s">
        <v>3</v>
      </c>
      <c r="I95" s="156"/>
      <c r="L95" s="153"/>
      <c r="M95" s="157"/>
      <c r="T95" s="158"/>
      <c r="AT95" s="154" t="s">
        <v>137</v>
      </c>
      <c r="AU95" s="154" t="s">
        <v>83</v>
      </c>
      <c r="AV95" s="13" t="s">
        <v>81</v>
      </c>
      <c r="AW95" s="13" t="s">
        <v>34</v>
      </c>
      <c r="AX95" s="13" t="s">
        <v>74</v>
      </c>
      <c r="AY95" s="154" t="s">
        <v>124</v>
      </c>
    </row>
    <row r="96" spans="2:65" s="12" customFormat="1">
      <c r="B96" s="146"/>
      <c r="D96" s="141" t="s">
        <v>137</v>
      </c>
      <c r="E96" s="147" t="s">
        <v>3</v>
      </c>
      <c r="F96" s="148" t="s">
        <v>1237</v>
      </c>
      <c r="H96" s="149">
        <v>32.82</v>
      </c>
      <c r="I96" s="150"/>
      <c r="L96" s="146"/>
      <c r="M96" s="151"/>
      <c r="T96" s="152"/>
      <c r="AT96" s="147" t="s">
        <v>137</v>
      </c>
      <c r="AU96" s="147" t="s">
        <v>83</v>
      </c>
      <c r="AV96" s="12" t="s">
        <v>83</v>
      </c>
      <c r="AW96" s="12" t="s">
        <v>34</v>
      </c>
      <c r="AX96" s="12" t="s">
        <v>74</v>
      </c>
      <c r="AY96" s="147" t="s">
        <v>124</v>
      </c>
    </row>
    <row r="97" spans="2:65" s="13" customFormat="1">
      <c r="B97" s="153"/>
      <c r="D97" s="141" t="s">
        <v>137</v>
      </c>
      <c r="E97" s="154" t="s">
        <v>3</v>
      </c>
      <c r="F97" s="155" t="s">
        <v>1238</v>
      </c>
      <c r="H97" s="154" t="s">
        <v>3</v>
      </c>
      <c r="I97" s="156"/>
      <c r="L97" s="153"/>
      <c r="M97" s="157"/>
      <c r="T97" s="158"/>
      <c r="AT97" s="154" t="s">
        <v>137</v>
      </c>
      <c r="AU97" s="154" t="s">
        <v>83</v>
      </c>
      <c r="AV97" s="13" t="s">
        <v>81</v>
      </c>
      <c r="AW97" s="13" t="s">
        <v>34</v>
      </c>
      <c r="AX97" s="13" t="s">
        <v>74</v>
      </c>
      <c r="AY97" s="154" t="s">
        <v>124</v>
      </c>
    </row>
    <row r="98" spans="2:65" s="12" customFormat="1">
      <c r="B98" s="146"/>
      <c r="D98" s="141" t="s">
        <v>137</v>
      </c>
      <c r="E98" s="147" t="s">
        <v>3</v>
      </c>
      <c r="F98" s="148" t="s">
        <v>1239</v>
      </c>
      <c r="H98" s="149">
        <v>44.9</v>
      </c>
      <c r="I98" s="150"/>
      <c r="L98" s="146"/>
      <c r="M98" s="151"/>
      <c r="T98" s="152"/>
      <c r="AT98" s="147" t="s">
        <v>137</v>
      </c>
      <c r="AU98" s="147" t="s">
        <v>83</v>
      </c>
      <c r="AV98" s="12" t="s">
        <v>83</v>
      </c>
      <c r="AW98" s="12" t="s">
        <v>34</v>
      </c>
      <c r="AX98" s="12" t="s">
        <v>74</v>
      </c>
      <c r="AY98" s="147" t="s">
        <v>124</v>
      </c>
    </row>
    <row r="99" spans="2:65" s="14" customFormat="1">
      <c r="B99" s="159"/>
      <c r="D99" s="141" t="s">
        <v>137</v>
      </c>
      <c r="E99" s="160" t="s">
        <v>3</v>
      </c>
      <c r="F99" s="161" t="s">
        <v>146</v>
      </c>
      <c r="H99" s="162">
        <v>77.72</v>
      </c>
      <c r="I99" s="163"/>
      <c r="L99" s="159"/>
      <c r="M99" s="164"/>
      <c r="T99" s="165"/>
      <c r="AT99" s="160" t="s">
        <v>137</v>
      </c>
      <c r="AU99" s="160" t="s">
        <v>83</v>
      </c>
      <c r="AV99" s="14" t="s">
        <v>91</v>
      </c>
      <c r="AW99" s="14" t="s">
        <v>34</v>
      </c>
      <c r="AX99" s="14" t="s">
        <v>81</v>
      </c>
      <c r="AY99" s="160" t="s">
        <v>124</v>
      </c>
    </row>
    <row r="100" spans="2:65" s="1" customFormat="1" ht="14.45" customHeight="1">
      <c r="B100" s="127"/>
      <c r="C100" s="128" t="s">
        <v>83</v>
      </c>
      <c r="D100" s="128" t="s">
        <v>127</v>
      </c>
      <c r="E100" s="129" t="s">
        <v>1240</v>
      </c>
      <c r="F100" s="130" t="s">
        <v>1241</v>
      </c>
      <c r="G100" s="131" t="s">
        <v>165</v>
      </c>
      <c r="H100" s="132">
        <v>32.82</v>
      </c>
      <c r="I100" s="133"/>
      <c r="J100" s="134">
        <f>ROUND(I100*H100,2)</f>
        <v>0</v>
      </c>
      <c r="K100" s="130" t="s">
        <v>131</v>
      </c>
      <c r="L100" s="32"/>
      <c r="M100" s="135" t="s">
        <v>3</v>
      </c>
      <c r="N100" s="136" t="s">
        <v>46</v>
      </c>
      <c r="P100" s="137">
        <f>O100*H100</f>
        <v>0</v>
      </c>
      <c r="Q100" s="137">
        <v>0</v>
      </c>
      <c r="R100" s="137">
        <f>Q100*H100</f>
        <v>0</v>
      </c>
      <c r="S100" s="137">
        <v>0.28999999999999998</v>
      </c>
      <c r="T100" s="138">
        <f>S100*H100</f>
        <v>9.5177999999999994</v>
      </c>
      <c r="AR100" s="139" t="s">
        <v>91</v>
      </c>
      <c r="AT100" s="139" t="s">
        <v>127</v>
      </c>
      <c r="AU100" s="139" t="s">
        <v>83</v>
      </c>
      <c r="AY100" s="17" t="s">
        <v>124</v>
      </c>
      <c r="BE100" s="140">
        <f>IF(N100="základní",J100,0)</f>
        <v>0</v>
      </c>
      <c r="BF100" s="140">
        <f>IF(N100="snížená",J100,0)</f>
        <v>0</v>
      </c>
      <c r="BG100" s="140">
        <f>IF(N100="zákl. přenesená",J100,0)</f>
        <v>0</v>
      </c>
      <c r="BH100" s="140">
        <f>IF(N100="sníž. přenesená",J100,0)</f>
        <v>0</v>
      </c>
      <c r="BI100" s="140">
        <f>IF(N100="nulová",J100,0)</f>
        <v>0</v>
      </c>
      <c r="BJ100" s="17" t="s">
        <v>81</v>
      </c>
      <c r="BK100" s="140">
        <f>ROUND(I100*H100,2)</f>
        <v>0</v>
      </c>
      <c r="BL100" s="17" t="s">
        <v>91</v>
      </c>
      <c r="BM100" s="139" t="s">
        <v>1242</v>
      </c>
    </row>
    <row r="101" spans="2:65" s="1" customFormat="1" ht="19.5">
      <c r="B101" s="32"/>
      <c r="D101" s="141" t="s">
        <v>133</v>
      </c>
      <c r="F101" s="142" t="s">
        <v>1243</v>
      </c>
      <c r="I101" s="143"/>
      <c r="L101" s="32"/>
      <c r="M101" s="144"/>
      <c r="T101" s="52"/>
      <c r="AT101" s="17" t="s">
        <v>133</v>
      </c>
      <c r="AU101" s="17" t="s">
        <v>83</v>
      </c>
    </row>
    <row r="102" spans="2:65" s="1" customFormat="1" ht="175.5">
      <c r="B102" s="32"/>
      <c r="D102" s="141" t="s">
        <v>135</v>
      </c>
      <c r="F102" s="145" t="s">
        <v>1244</v>
      </c>
      <c r="I102" s="143"/>
      <c r="L102" s="32"/>
      <c r="M102" s="144"/>
      <c r="T102" s="52"/>
      <c r="AT102" s="17" t="s">
        <v>135</v>
      </c>
      <c r="AU102" s="17" t="s">
        <v>83</v>
      </c>
    </row>
    <row r="103" spans="2:65" s="1" customFormat="1" ht="14.45" customHeight="1">
      <c r="B103" s="127"/>
      <c r="C103" s="128" t="s">
        <v>88</v>
      </c>
      <c r="D103" s="128" t="s">
        <v>127</v>
      </c>
      <c r="E103" s="129" t="s">
        <v>1245</v>
      </c>
      <c r="F103" s="130" t="s">
        <v>1246</v>
      </c>
      <c r="G103" s="131" t="s">
        <v>185</v>
      </c>
      <c r="H103" s="132">
        <v>18.440000000000001</v>
      </c>
      <c r="I103" s="133"/>
      <c r="J103" s="134">
        <f>ROUND(I103*H103,2)</f>
        <v>0</v>
      </c>
      <c r="K103" s="130" t="s">
        <v>131</v>
      </c>
      <c r="L103" s="32"/>
      <c r="M103" s="135" t="s">
        <v>3</v>
      </c>
      <c r="N103" s="136" t="s">
        <v>46</v>
      </c>
      <c r="P103" s="137">
        <f>O103*H103</f>
        <v>0</v>
      </c>
      <c r="Q103" s="137">
        <v>0</v>
      </c>
      <c r="R103" s="137">
        <f>Q103*H103</f>
        <v>0</v>
      </c>
      <c r="S103" s="137">
        <v>0.20499999999999999</v>
      </c>
      <c r="T103" s="138">
        <f>S103*H103</f>
        <v>3.7802000000000002</v>
      </c>
      <c r="AR103" s="139" t="s">
        <v>91</v>
      </c>
      <c r="AT103" s="139" t="s">
        <v>127</v>
      </c>
      <c r="AU103" s="139" t="s">
        <v>83</v>
      </c>
      <c r="AY103" s="17" t="s">
        <v>124</v>
      </c>
      <c r="BE103" s="140">
        <f>IF(N103="základní",J103,0)</f>
        <v>0</v>
      </c>
      <c r="BF103" s="140">
        <f>IF(N103="snížená",J103,0)</f>
        <v>0</v>
      </c>
      <c r="BG103" s="140">
        <f>IF(N103="zákl. přenesená",J103,0)</f>
        <v>0</v>
      </c>
      <c r="BH103" s="140">
        <f>IF(N103="sníž. přenesená",J103,0)</f>
        <v>0</v>
      </c>
      <c r="BI103" s="140">
        <f>IF(N103="nulová",J103,0)</f>
        <v>0</v>
      </c>
      <c r="BJ103" s="17" t="s">
        <v>81</v>
      </c>
      <c r="BK103" s="140">
        <f>ROUND(I103*H103,2)</f>
        <v>0</v>
      </c>
      <c r="BL103" s="17" t="s">
        <v>91</v>
      </c>
      <c r="BM103" s="139" t="s">
        <v>1247</v>
      </c>
    </row>
    <row r="104" spans="2:65" s="1" customFormat="1" ht="19.5">
      <c r="B104" s="32"/>
      <c r="D104" s="141" t="s">
        <v>133</v>
      </c>
      <c r="F104" s="142" t="s">
        <v>1248</v>
      </c>
      <c r="I104" s="143"/>
      <c r="L104" s="32"/>
      <c r="M104" s="144"/>
      <c r="T104" s="52"/>
      <c r="AT104" s="17" t="s">
        <v>133</v>
      </c>
      <c r="AU104" s="17" t="s">
        <v>83</v>
      </c>
    </row>
    <row r="105" spans="2:65" s="1" customFormat="1" ht="136.5">
      <c r="B105" s="32"/>
      <c r="D105" s="141" t="s">
        <v>135</v>
      </c>
      <c r="F105" s="145" t="s">
        <v>1249</v>
      </c>
      <c r="I105" s="143"/>
      <c r="L105" s="32"/>
      <c r="M105" s="144"/>
      <c r="T105" s="52"/>
      <c r="AT105" s="17" t="s">
        <v>135</v>
      </c>
      <c r="AU105" s="17" t="s">
        <v>83</v>
      </c>
    </row>
    <row r="106" spans="2:65" s="12" customFormat="1">
      <c r="B106" s="146"/>
      <c r="D106" s="141" t="s">
        <v>137</v>
      </c>
      <c r="E106" s="147" t="s">
        <v>3</v>
      </c>
      <c r="F106" s="148" t="s">
        <v>1250</v>
      </c>
      <c r="H106" s="149">
        <v>18.440000000000001</v>
      </c>
      <c r="I106" s="150"/>
      <c r="L106" s="146"/>
      <c r="M106" s="151"/>
      <c r="T106" s="152"/>
      <c r="AT106" s="147" t="s">
        <v>137</v>
      </c>
      <c r="AU106" s="147" t="s">
        <v>83</v>
      </c>
      <c r="AV106" s="12" t="s">
        <v>83</v>
      </c>
      <c r="AW106" s="12" t="s">
        <v>34</v>
      </c>
      <c r="AX106" s="12" t="s">
        <v>81</v>
      </c>
      <c r="AY106" s="147" t="s">
        <v>124</v>
      </c>
    </row>
    <row r="107" spans="2:65" s="1" customFormat="1" ht="14.45" customHeight="1">
      <c r="B107" s="127"/>
      <c r="C107" s="128" t="s">
        <v>91</v>
      </c>
      <c r="D107" s="128" t="s">
        <v>127</v>
      </c>
      <c r="E107" s="129" t="s">
        <v>1251</v>
      </c>
      <c r="F107" s="130" t="s">
        <v>1252</v>
      </c>
      <c r="G107" s="131" t="s">
        <v>130</v>
      </c>
      <c r="H107" s="132">
        <v>369.80900000000003</v>
      </c>
      <c r="I107" s="133"/>
      <c r="J107" s="134">
        <f>ROUND(I107*H107,2)</f>
        <v>0</v>
      </c>
      <c r="K107" s="130" t="s">
        <v>131</v>
      </c>
      <c r="L107" s="32"/>
      <c r="M107" s="135" t="s">
        <v>3</v>
      </c>
      <c r="N107" s="136" t="s">
        <v>46</v>
      </c>
      <c r="P107" s="137">
        <f>O107*H107</f>
        <v>0</v>
      </c>
      <c r="Q107" s="137">
        <v>0</v>
      </c>
      <c r="R107" s="137">
        <f>Q107*H107</f>
        <v>0</v>
      </c>
      <c r="S107" s="137">
        <v>0</v>
      </c>
      <c r="T107" s="138">
        <f>S107*H107</f>
        <v>0</v>
      </c>
      <c r="AR107" s="139" t="s">
        <v>91</v>
      </c>
      <c r="AT107" s="139" t="s">
        <v>127</v>
      </c>
      <c r="AU107" s="139" t="s">
        <v>83</v>
      </c>
      <c r="AY107" s="17" t="s">
        <v>124</v>
      </c>
      <c r="BE107" s="140">
        <f>IF(N107="základní",J107,0)</f>
        <v>0</v>
      </c>
      <c r="BF107" s="140">
        <f>IF(N107="snížená",J107,0)</f>
        <v>0</v>
      </c>
      <c r="BG107" s="140">
        <f>IF(N107="zákl. přenesená",J107,0)</f>
        <v>0</v>
      </c>
      <c r="BH107" s="140">
        <f>IF(N107="sníž. přenesená",J107,0)</f>
        <v>0</v>
      </c>
      <c r="BI107" s="140">
        <f>IF(N107="nulová",J107,0)</f>
        <v>0</v>
      </c>
      <c r="BJ107" s="17" t="s">
        <v>81</v>
      </c>
      <c r="BK107" s="140">
        <f>ROUND(I107*H107,2)</f>
        <v>0</v>
      </c>
      <c r="BL107" s="17" t="s">
        <v>91</v>
      </c>
      <c r="BM107" s="139" t="s">
        <v>1253</v>
      </c>
    </row>
    <row r="108" spans="2:65" s="1" customFormat="1">
      <c r="B108" s="32"/>
      <c r="D108" s="141" t="s">
        <v>133</v>
      </c>
      <c r="F108" s="142" t="s">
        <v>1254</v>
      </c>
      <c r="I108" s="143"/>
      <c r="L108" s="32"/>
      <c r="M108" s="144"/>
      <c r="T108" s="52"/>
      <c r="AT108" s="17" t="s">
        <v>133</v>
      </c>
      <c r="AU108" s="17" t="s">
        <v>83</v>
      </c>
    </row>
    <row r="109" spans="2:65" s="1" customFormat="1" ht="29.25">
      <c r="B109" s="32"/>
      <c r="D109" s="141" t="s">
        <v>135</v>
      </c>
      <c r="F109" s="145" t="s">
        <v>1255</v>
      </c>
      <c r="I109" s="143"/>
      <c r="L109" s="32"/>
      <c r="M109" s="144"/>
      <c r="T109" s="52"/>
      <c r="AT109" s="17" t="s">
        <v>135</v>
      </c>
      <c r="AU109" s="17" t="s">
        <v>83</v>
      </c>
    </row>
    <row r="110" spans="2:65" s="13" customFormat="1">
      <c r="B110" s="153"/>
      <c r="D110" s="141" t="s">
        <v>137</v>
      </c>
      <c r="E110" s="154" t="s">
        <v>3</v>
      </c>
      <c r="F110" s="155" t="s">
        <v>1256</v>
      </c>
      <c r="H110" s="154" t="s">
        <v>3</v>
      </c>
      <c r="I110" s="156"/>
      <c r="L110" s="153"/>
      <c r="M110" s="157"/>
      <c r="T110" s="158"/>
      <c r="AT110" s="154" t="s">
        <v>137</v>
      </c>
      <c r="AU110" s="154" t="s">
        <v>83</v>
      </c>
      <c r="AV110" s="13" t="s">
        <v>81</v>
      </c>
      <c r="AW110" s="13" t="s">
        <v>34</v>
      </c>
      <c r="AX110" s="13" t="s">
        <v>74</v>
      </c>
      <c r="AY110" s="154" t="s">
        <v>124</v>
      </c>
    </row>
    <row r="111" spans="2:65" s="12" customFormat="1">
      <c r="B111" s="146"/>
      <c r="D111" s="141" t="s">
        <v>137</v>
      </c>
      <c r="E111" s="147" t="s">
        <v>3</v>
      </c>
      <c r="F111" s="148" t="s">
        <v>1257</v>
      </c>
      <c r="H111" s="149">
        <v>168.828</v>
      </c>
      <c r="I111" s="150"/>
      <c r="L111" s="146"/>
      <c r="M111" s="151"/>
      <c r="T111" s="152"/>
      <c r="AT111" s="147" t="s">
        <v>137</v>
      </c>
      <c r="AU111" s="147" t="s">
        <v>83</v>
      </c>
      <c r="AV111" s="12" t="s">
        <v>83</v>
      </c>
      <c r="AW111" s="12" t="s">
        <v>34</v>
      </c>
      <c r="AX111" s="12" t="s">
        <v>74</v>
      </c>
      <c r="AY111" s="147" t="s">
        <v>124</v>
      </c>
    </row>
    <row r="112" spans="2:65" s="13" customFormat="1">
      <c r="B112" s="153"/>
      <c r="D112" s="141" t="s">
        <v>137</v>
      </c>
      <c r="E112" s="154" t="s">
        <v>3</v>
      </c>
      <c r="F112" s="155" t="s">
        <v>1258</v>
      </c>
      <c r="H112" s="154" t="s">
        <v>3</v>
      </c>
      <c r="I112" s="156"/>
      <c r="L112" s="153"/>
      <c r="M112" s="157"/>
      <c r="T112" s="158"/>
      <c r="AT112" s="154" t="s">
        <v>137</v>
      </c>
      <c r="AU112" s="154" t="s">
        <v>83</v>
      </c>
      <c r="AV112" s="13" t="s">
        <v>81</v>
      </c>
      <c r="AW112" s="13" t="s">
        <v>34</v>
      </c>
      <c r="AX112" s="13" t="s">
        <v>74</v>
      </c>
      <c r="AY112" s="154" t="s">
        <v>124</v>
      </c>
    </row>
    <row r="113" spans="2:65" s="12" customFormat="1">
      <c r="B113" s="146"/>
      <c r="D113" s="141" t="s">
        <v>137</v>
      </c>
      <c r="E113" s="147" t="s">
        <v>3</v>
      </c>
      <c r="F113" s="148" t="s">
        <v>1259</v>
      </c>
      <c r="H113" s="149">
        <v>65.55</v>
      </c>
      <c r="I113" s="150"/>
      <c r="L113" s="146"/>
      <c r="M113" s="151"/>
      <c r="T113" s="152"/>
      <c r="AT113" s="147" t="s">
        <v>137</v>
      </c>
      <c r="AU113" s="147" t="s">
        <v>83</v>
      </c>
      <c r="AV113" s="12" t="s">
        <v>83</v>
      </c>
      <c r="AW113" s="12" t="s">
        <v>34</v>
      </c>
      <c r="AX113" s="12" t="s">
        <v>74</v>
      </c>
      <c r="AY113" s="147" t="s">
        <v>124</v>
      </c>
    </row>
    <row r="114" spans="2:65" s="12" customFormat="1">
      <c r="B114" s="146"/>
      <c r="D114" s="141" t="s">
        <v>137</v>
      </c>
      <c r="E114" s="147" t="s">
        <v>3</v>
      </c>
      <c r="F114" s="148" t="s">
        <v>1260</v>
      </c>
      <c r="H114" s="149">
        <v>44.24</v>
      </c>
      <c r="I114" s="150"/>
      <c r="L114" s="146"/>
      <c r="M114" s="151"/>
      <c r="T114" s="152"/>
      <c r="AT114" s="147" t="s">
        <v>137</v>
      </c>
      <c r="AU114" s="147" t="s">
        <v>83</v>
      </c>
      <c r="AV114" s="12" t="s">
        <v>83</v>
      </c>
      <c r="AW114" s="12" t="s">
        <v>34</v>
      </c>
      <c r="AX114" s="12" t="s">
        <v>74</v>
      </c>
      <c r="AY114" s="147" t="s">
        <v>124</v>
      </c>
    </row>
    <row r="115" spans="2:65" s="12" customFormat="1">
      <c r="B115" s="146"/>
      <c r="D115" s="141" t="s">
        <v>137</v>
      </c>
      <c r="E115" s="147" t="s">
        <v>3</v>
      </c>
      <c r="F115" s="148" t="s">
        <v>1261</v>
      </c>
      <c r="H115" s="149">
        <v>55.25</v>
      </c>
      <c r="I115" s="150"/>
      <c r="L115" s="146"/>
      <c r="M115" s="151"/>
      <c r="T115" s="152"/>
      <c r="AT115" s="147" t="s">
        <v>137</v>
      </c>
      <c r="AU115" s="147" t="s">
        <v>83</v>
      </c>
      <c r="AV115" s="12" t="s">
        <v>83</v>
      </c>
      <c r="AW115" s="12" t="s">
        <v>34</v>
      </c>
      <c r="AX115" s="12" t="s">
        <v>74</v>
      </c>
      <c r="AY115" s="147" t="s">
        <v>124</v>
      </c>
    </row>
    <row r="116" spans="2:65" s="12" customFormat="1">
      <c r="B116" s="146"/>
      <c r="D116" s="141" t="s">
        <v>137</v>
      </c>
      <c r="E116" s="147" t="s">
        <v>3</v>
      </c>
      <c r="F116" s="148" t="s">
        <v>1262</v>
      </c>
      <c r="H116" s="149">
        <v>35</v>
      </c>
      <c r="I116" s="150"/>
      <c r="L116" s="146"/>
      <c r="M116" s="151"/>
      <c r="T116" s="152"/>
      <c r="AT116" s="147" t="s">
        <v>137</v>
      </c>
      <c r="AU116" s="147" t="s">
        <v>83</v>
      </c>
      <c r="AV116" s="12" t="s">
        <v>83</v>
      </c>
      <c r="AW116" s="12" t="s">
        <v>34</v>
      </c>
      <c r="AX116" s="12" t="s">
        <v>74</v>
      </c>
      <c r="AY116" s="147" t="s">
        <v>124</v>
      </c>
    </row>
    <row r="117" spans="2:65" s="13" customFormat="1">
      <c r="B117" s="153"/>
      <c r="D117" s="141" t="s">
        <v>137</v>
      </c>
      <c r="E117" s="154" t="s">
        <v>3</v>
      </c>
      <c r="F117" s="155" t="s">
        <v>1263</v>
      </c>
      <c r="H117" s="154" t="s">
        <v>3</v>
      </c>
      <c r="I117" s="156"/>
      <c r="L117" s="153"/>
      <c r="M117" s="157"/>
      <c r="T117" s="158"/>
      <c r="AT117" s="154" t="s">
        <v>137</v>
      </c>
      <c r="AU117" s="154" t="s">
        <v>83</v>
      </c>
      <c r="AV117" s="13" t="s">
        <v>81</v>
      </c>
      <c r="AW117" s="13" t="s">
        <v>34</v>
      </c>
      <c r="AX117" s="13" t="s">
        <v>74</v>
      </c>
      <c r="AY117" s="154" t="s">
        <v>124</v>
      </c>
    </row>
    <row r="118" spans="2:65" s="12" customFormat="1">
      <c r="B118" s="146"/>
      <c r="D118" s="141" t="s">
        <v>137</v>
      </c>
      <c r="E118" s="147" t="s">
        <v>3</v>
      </c>
      <c r="F118" s="148" t="s">
        <v>1264</v>
      </c>
      <c r="H118" s="149">
        <v>0.46100000000000002</v>
      </c>
      <c r="I118" s="150"/>
      <c r="L118" s="146"/>
      <c r="M118" s="151"/>
      <c r="T118" s="152"/>
      <c r="AT118" s="147" t="s">
        <v>137</v>
      </c>
      <c r="AU118" s="147" t="s">
        <v>83</v>
      </c>
      <c r="AV118" s="12" t="s">
        <v>83</v>
      </c>
      <c r="AW118" s="12" t="s">
        <v>34</v>
      </c>
      <c r="AX118" s="12" t="s">
        <v>74</v>
      </c>
      <c r="AY118" s="147" t="s">
        <v>124</v>
      </c>
    </row>
    <row r="119" spans="2:65" s="13" customFormat="1">
      <c r="B119" s="153"/>
      <c r="D119" s="141" t="s">
        <v>137</v>
      </c>
      <c r="E119" s="154" t="s">
        <v>3</v>
      </c>
      <c r="F119" s="155" t="s">
        <v>1027</v>
      </c>
      <c r="H119" s="154" t="s">
        <v>3</v>
      </c>
      <c r="I119" s="156"/>
      <c r="L119" s="153"/>
      <c r="M119" s="157"/>
      <c r="T119" s="158"/>
      <c r="AT119" s="154" t="s">
        <v>137</v>
      </c>
      <c r="AU119" s="154" t="s">
        <v>83</v>
      </c>
      <c r="AV119" s="13" t="s">
        <v>81</v>
      </c>
      <c r="AW119" s="13" t="s">
        <v>34</v>
      </c>
      <c r="AX119" s="13" t="s">
        <v>74</v>
      </c>
      <c r="AY119" s="154" t="s">
        <v>124</v>
      </c>
    </row>
    <row r="120" spans="2:65" s="12" customFormat="1">
      <c r="B120" s="146"/>
      <c r="D120" s="141" t="s">
        <v>137</v>
      </c>
      <c r="E120" s="147" t="s">
        <v>3</v>
      </c>
      <c r="F120" s="148" t="s">
        <v>1265</v>
      </c>
      <c r="H120" s="149">
        <v>0.48</v>
      </c>
      <c r="I120" s="150"/>
      <c r="L120" s="146"/>
      <c r="M120" s="151"/>
      <c r="T120" s="152"/>
      <c r="AT120" s="147" t="s">
        <v>137</v>
      </c>
      <c r="AU120" s="147" t="s">
        <v>83</v>
      </c>
      <c r="AV120" s="12" t="s">
        <v>83</v>
      </c>
      <c r="AW120" s="12" t="s">
        <v>34</v>
      </c>
      <c r="AX120" s="12" t="s">
        <v>74</v>
      </c>
      <c r="AY120" s="147" t="s">
        <v>124</v>
      </c>
    </row>
    <row r="121" spans="2:65" s="14" customFormat="1">
      <c r="B121" s="159"/>
      <c r="D121" s="141" t="s">
        <v>137</v>
      </c>
      <c r="E121" s="160" t="s">
        <v>3</v>
      </c>
      <c r="F121" s="161" t="s">
        <v>146</v>
      </c>
      <c r="H121" s="162">
        <v>369.80900000000003</v>
      </c>
      <c r="I121" s="163"/>
      <c r="L121" s="159"/>
      <c r="M121" s="164"/>
      <c r="T121" s="165"/>
      <c r="AT121" s="160" t="s">
        <v>137</v>
      </c>
      <c r="AU121" s="160" t="s">
        <v>83</v>
      </c>
      <c r="AV121" s="14" t="s">
        <v>91</v>
      </c>
      <c r="AW121" s="14" t="s">
        <v>34</v>
      </c>
      <c r="AX121" s="14" t="s">
        <v>81</v>
      </c>
      <c r="AY121" s="160" t="s">
        <v>124</v>
      </c>
    </row>
    <row r="122" spans="2:65" s="1" customFormat="1" ht="14.45" customHeight="1">
      <c r="B122" s="127"/>
      <c r="C122" s="128" t="s">
        <v>93</v>
      </c>
      <c r="D122" s="128" t="s">
        <v>127</v>
      </c>
      <c r="E122" s="129" t="s">
        <v>1266</v>
      </c>
      <c r="F122" s="130" t="s">
        <v>1267</v>
      </c>
      <c r="G122" s="131" t="s">
        <v>130</v>
      </c>
      <c r="H122" s="132">
        <v>6.37</v>
      </c>
      <c r="I122" s="133"/>
      <c r="J122" s="134">
        <f>ROUND(I122*H122,2)</f>
        <v>0</v>
      </c>
      <c r="K122" s="130" t="s">
        <v>131</v>
      </c>
      <c r="L122" s="32"/>
      <c r="M122" s="135" t="s">
        <v>3</v>
      </c>
      <c r="N122" s="136" t="s">
        <v>46</v>
      </c>
      <c r="P122" s="137">
        <f>O122*H122</f>
        <v>0</v>
      </c>
      <c r="Q122" s="137">
        <v>0</v>
      </c>
      <c r="R122" s="137">
        <f>Q122*H122</f>
        <v>0</v>
      </c>
      <c r="S122" s="137">
        <v>0</v>
      </c>
      <c r="T122" s="138">
        <f>S122*H122</f>
        <v>0</v>
      </c>
      <c r="AR122" s="139" t="s">
        <v>91</v>
      </c>
      <c r="AT122" s="139" t="s">
        <v>127</v>
      </c>
      <c r="AU122" s="139" t="s">
        <v>83</v>
      </c>
      <c r="AY122" s="17" t="s">
        <v>124</v>
      </c>
      <c r="BE122" s="140">
        <f>IF(N122="základní",J122,0)</f>
        <v>0</v>
      </c>
      <c r="BF122" s="140">
        <f>IF(N122="snížená",J122,0)</f>
        <v>0</v>
      </c>
      <c r="BG122" s="140">
        <f>IF(N122="zákl. přenesená",J122,0)</f>
        <v>0</v>
      </c>
      <c r="BH122" s="140">
        <f>IF(N122="sníž. přenesená",J122,0)</f>
        <v>0</v>
      </c>
      <c r="BI122" s="140">
        <f>IF(N122="nulová",J122,0)</f>
        <v>0</v>
      </c>
      <c r="BJ122" s="17" t="s">
        <v>81</v>
      </c>
      <c r="BK122" s="140">
        <f>ROUND(I122*H122,2)</f>
        <v>0</v>
      </c>
      <c r="BL122" s="17" t="s">
        <v>91</v>
      </c>
      <c r="BM122" s="139" t="s">
        <v>1268</v>
      </c>
    </row>
    <row r="123" spans="2:65" s="1" customFormat="1" ht="19.5">
      <c r="B123" s="32"/>
      <c r="D123" s="141" t="s">
        <v>133</v>
      </c>
      <c r="F123" s="142" t="s">
        <v>1269</v>
      </c>
      <c r="I123" s="143"/>
      <c r="L123" s="32"/>
      <c r="M123" s="144"/>
      <c r="T123" s="52"/>
      <c r="AT123" s="17" t="s">
        <v>133</v>
      </c>
      <c r="AU123" s="17" t="s">
        <v>83</v>
      </c>
    </row>
    <row r="124" spans="2:65" s="1" customFormat="1" ht="39">
      <c r="B124" s="32"/>
      <c r="D124" s="141" t="s">
        <v>135</v>
      </c>
      <c r="F124" s="145" t="s">
        <v>1085</v>
      </c>
      <c r="I124" s="143"/>
      <c r="L124" s="32"/>
      <c r="M124" s="144"/>
      <c r="T124" s="52"/>
      <c r="AT124" s="17" t="s">
        <v>135</v>
      </c>
      <c r="AU124" s="17" t="s">
        <v>83</v>
      </c>
    </row>
    <row r="125" spans="2:65" s="13" customFormat="1">
      <c r="B125" s="153"/>
      <c r="D125" s="141" t="s">
        <v>137</v>
      </c>
      <c r="E125" s="154" t="s">
        <v>3</v>
      </c>
      <c r="F125" s="155" t="s">
        <v>1270</v>
      </c>
      <c r="H125" s="154" t="s">
        <v>3</v>
      </c>
      <c r="I125" s="156"/>
      <c r="L125" s="153"/>
      <c r="M125" s="157"/>
      <c r="T125" s="158"/>
      <c r="AT125" s="154" t="s">
        <v>137</v>
      </c>
      <c r="AU125" s="154" t="s">
        <v>83</v>
      </c>
      <c r="AV125" s="13" t="s">
        <v>81</v>
      </c>
      <c r="AW125" s="13" t="s">
        <v>34</v>
      </c>
      <c r="AX125" s="13" t="s">
        <v>74</v>
      </c>
      <c r="AY125" s="154" t="s">
        <v>124</v>
      </c>
    </row>
    <row r="126" spans="2:65" s="12" customFormat="1">
      <c r="B126" s="146"/>
      <c r="D126" s="141" t="s">
        <v>137</v>
      </c>
      <c r="E126" s="147" t="s">
        <v>3</v>
      </c>
      <c r="F126" s="148" t="s">
        <v>1271</v>
      </c>
      <c r="H126" s="149">
        <v>4.4000000000000004</v>
      </c>
      <c r="I126" s="150"/>
      <c r="L126" s="146"/>
      <c r="M126" s="151"/>
      <c r="T126" s="152"/>
      <c r="AT126" s="147" t="s">
        <v>137</v>
      </c>
      <c r="AU126" s="147" t="s">
        <v>83</v>
      </c>
      <c r="AV126" s="12" t="s">
        <v>83</v>
      </c>
      <c r="AW126" s="12" t="s">
        <v>34</v>
      </c>
      <c r="AX126" s="12" t="s">
        <v>74</v>
      </c>
      <c r="AY126" s="147" t="s">
        <v>124</v>
      </c>
    </row>
    <row r="127" spans="2:65" s="13" customFormat="1">
      <c r="B127" s="153"/>
      <c r="D127" s="141" t="s">
        <v>137</v>
      </c>
      <c r="E127" s="154" t="s">
        <v>3</v>
      </c>
      <c r="F127" s="155" t="s">
        <v>1272</v>
      </c>
      <c r="H127" s="154" t="s">
        <v>3</v>
      </c>
      <c r="I127" s="156"/>
      <c r="L127" s="153"/>
      <c r="M127" s="157"/>
      <c r="T127" s="158"/>
      <c r="AT127" s="154" t="s">
        <v>137</v>
      </c>
      <c r="AU127" s="154" t="s">
        <v>83</v>
      </c>
      <c r="AV127" s="13" t="s">
        <v>81</v>
      </c>
      <c r="AW127" s="13" t="s">
        <v>34</v>
      </c>
      <c r="AX127" s="13" t="s">
        <v>74</v>
      </c>
      <c r="AY127" s="154" t="s">
        <v>124</v>
      </c>
    </row>
    <row r="128" spans="2:65" s="12" customFormat="1">
      <c r="B128" s="146"/>
      <c r="D128" s="141" t="s">
        <v>137</v>
      </c>
      <c r="E128" s="147" t="s">
        <v>3</v>
      </c>
      <c r="F128" s="148" t="s">
        <v>1273</v>
      </c>
      <c r="H128" s="149">
        <v>0.432</v>
      </c>
      <c r="I128" s="150"/>
      <c r="L128" s="146"/>
      <c r="M128" s="151"/>
      <c r="T128" s="152"/>
      <c r="AT128" s="147" t="s">
        <v>137</v>
      </c>
      <c r="AU128" s="147" t="s">
        <v>83</v>
      </c>
      <c r="AV128" s="12" t="s">
        <v>83</v>
      </c>
      <c r="AW128" s="12" t="s">
        <v>34</v>
      </c>
      <c r="AX128" s="12" t="s">
        <v>74</v>
      </c>
      <c r="AY128" s="147" t="s">
        <v>124</v>
      </c>
    </row>
    <row r="129" spans="2:65" s="13" customFormat="1">
      <c r="B129" s="153"/>
      <c r="D129" s="141" t="s">
        <v>137</v>
      </c>
      <c r="E129" s="154" t="s">
        <v>3</v>
      </c>
      <c r="F129" s="155" t="s">
        <v>1274</v>
      </c>
      <c r="H129" s="154" t="s">
        <v>3</v>
      </c>
      <c r="I129" s="156"/>
      <c r="L129" s="153"/>
      <c r="M129" s="157"/>
      <c r="T129" s="158"/>
      <c r="AT129" s="154" t="s">
        <v>137</v>
      </c>
      <c r="AU129" s="154" t="s">
        <v>83</v>
      </c>
      <c r="AV129" s="13" t="s">
        <v>81</v>
      </c>
      <c r="AW129" s="13" t="s">
        <v>34</v>
      </c>
      <c r="AX129" s="13" t="s">
        <v>74</v>
      </c>
      <c r="AY129" s="154" t="s">
        <v>124</v>
      </c>
    </row>
    <row r="130" spans="2:65" s="12" customFormat="1">
      <c r="B130" s="146"/>
      <c r="D130" s="141" t="s">
        <v>137</v>
      </c>
      <c r="E130" s="147" t="s">
        <v>3</v>
      </c>
      <c r="F130" s="148" t="s">
        <v>1275</v>
      </c>
      <c r="H130" s="149">
        <v>1.538</v>
      </c>
      <c r="I130" s="150"/>
      <c r="L130" s="146"/>
      <c r="M130" s="151"/>
      <c r="T130" s="152"/>
      <c r="AT130" s="147" t="s">
        <v>137</v>
      </c>
      <c r="AU130" s="147" t="s">
        <v>83</v>
      </c>
      <c r="AV130" s="12" t="s">
        <v>83</v>
      </c>
      <c r="AW130" s="12" t="s">
        <v>34</v>
      </c>
      <c r="AX130" s="12" t="s">
        <v>74</v>
      </c>
      <c r="AY130" s="147" t="s">
        <v>124</v>
      </c>
    </row>
    <row r="131" spans="2:65" s="14" customFormat="1">
      <c r="B131" s="159"/>
      <c r="D131" s="141" t="s">
        <v>137</v>
      </c>
      <c r="E131" s="160" t="s">
        <v>3</v>
      </c>
      <c r="F131" s="161" t="s">
        <v>146</v>
      </c>
      <c r="H131" s="162">
        <v>6.370000000000001</v>
      </c>
      <c r="I131" s="163"/>
      <c r="L131" s="159"/>
      <c r="M131" s="164"/>
      <c r="T131" s="165"/>
      <c r="AT131" s="160" t="s">
        <v>137</v>
      </c>
      <c r="AU131" s="160" t="s">
        <v>83</v>
      </c>
      <c r="AV131" s="14" t="s">
        <v>91</v>
      </c>
      <c r="AW131" s="14" t="s">
        <v>34</v>
      </c>
      <c r="AX131" s="14" t="s">
        <v>81</v>
      </c>
      <c r="AY131" s="160" t="s">
        <v>124</v>
      </c>
    </row>
    <row r="132" spans="2:65" s="1" customFormat="1" ht="14.45" customHeight="1">
      <c r="B132" s="127"/>
      <c r="C132" s="128" t="s">
        <v>169</v>
      </c>
      <c r="D132" s="128" t="s">
        <v>127</v>
      </c>
      <c r="E132" s="129" t="s">
        <v>1276</v>
      </c>
      <c r="F132" s="130" t="s">
        <v>1277</v>
      </c>
      <c r="G132" s="131" t="s">
        <v>130</v>
      </c>
      <c r="H132" s="132">
        <v>369.57900000000001</v>
      </c>
      <c r="I132" s="133"/>
      <c r="J132" s="134">
        <f>ROUND(I132*H132,2)</f>
        <v>0</v>
      </c>
      <c r="K132" s="130" t="s">
        <v>131</v>
      </c>
      <c r="L132" s="32"/>
      <c r="M132" s="135" t="s">
        <v>3</v>
      </c>
      <c r="N132" s="136" t="s">
        <v>46</v>
      </c>
      <c r="P132" s="137">
        <f>O132*H132</f>
        <v>0</v>
      </c>
      <c r="Q132" s="137">
        <v>0</v>
      </c>
      <c r="R132" s="137">
        <f>Q132*H132</f>
        <v>0</v>
      </c>
      <c r="S132" s="137">
        <v>0</v>
      </c>
      <c r="T132" s="138">
        <f>S132*H132</f>
        <v>0</v>
      </c>
      <c r="AR132" s="139" t="s">
        <v>91</v>
      </c>
      <c r="AT132" s="139" t="s">
        <v>127</v>
      </c>
      <c r="AU132" s="139" t="s">
        <v>83</v>
      </c>
      <c r="AY132" s="17" t="s">
        <v>124</v>
      </c>
      <c r="BE132" s="140">
        <f>IF(N132="základní",J132,0)</f>
        <v>0</v>
      </c>
      <c r="BF132" s="140">
        <f>IF(N132="snížená",J132,0)</f>
        <v>0</v>
      </c>
      <c r="BG132" s="140">
        <f>IF(N132="zákl. přenesená",J132,0)</f>
        <v>0</v>
      </c>
      <c r="BH132" s="140">
        <f>IF(N132="sníž. přenesená",J132,0)</f>
        <v>0</v>
      </c>
      <c r="BI132" s="140">
        <f>IF(N132="nulová",J132,0)</f>
        <v>0</v>
      </c>
      <c r="BJ132" s="17" t="s">
        <v>81</v>
      </c>
      <c r="BK132" s="140">
        <f>ROUND(I132*H132,2)</f>
        <v>0</v>
      </c>
      <c r="BL132" s="17" t="s">
        <v>91</v>
      </c>
      <c r="BM132" s="139" t="s">
        <v>1278</v>
      </c>
    </row>
    <row r="133" spans="2:65" s="1" customFormat="1" ht="19.5">
      <c r="B133" s="32"/>
      <c r="D133" s="141" t="s">
        <v>133</v>
      </c>
      <c r="F133" s="142" t="s">
        <v>1279</v>
      </c>
      <c r="I133" s="143"/>
      <c r="L133" s="32"/>
      <c r="M133" s="144"/>
      <c r="T133" s="52"/>
      <c r="AT133" s="17" t="s">
        <v>133</v>
      </c>
      <c r="AU133" s="17" t="s">
        <v>83</v>
      </c>
    </row>
    <row r="134" spans="2:65" s="1" customFormat="1" ht="58.5">
      <c r="B134" s="32"/>
      <c r="D134" s="141" t="s">
        <v>135</v>
      </c>
      <c r="F134" s="145" t="s">
        <v>340</v>
      </c>
      <c r="I134" s="143"/>
      <c r="L134" s="32"/>
      <c r="M134" s="144"/>
      <c r="T134" s="52"/>
      <c r="AT134" s="17" t="s">
        <v>135</v>
      </c>
      <c r="AU134" s="17" t="s">
        <v>83</v>
      </c>
    </row>
    <row r="135" spans="2:65" s="1" customFormat="1" ht="14.45" customHeight="1">
      <c r="B135" s="127"/>
      <c r="C135" s="128" t="s">
        <v>175</v>
      </c>
      <c r="D135" s="128" t="s">
        <v>127</v>
      </c>
      <c r="E135" s="129" t="s">
        <v>1111</v>
      </c>
      <c r="F135" s="130" t="s">
        <v>1112</v>
      </c>
      <c r="G135" s="131" t="s">
        <v>130</v>
      </c>
      <c r="H135" s="132">
        <v>6.6</v>
      </c>
      <c r="I135" s="133"/>
      <c r="J135" s="134">
        <f>ROUND(I135*H135,2)</f>
        <v>0</v>
      </c>
      <c r="K135" s="130" t="s">
        <v>131</v>
      </c>
      <c r="L135" s="32"/>
      <c r="M135" s="135" t="s">
        <v>3</v>
      </c>
      <c r="N135" s="136" t="s">
        <v>46</v>
      </c>
      <c r="P135" s="137">
        <f>O135*H135</f>
        <v>0</v>
      </c>
      <c r="Q135" s="137">
        <v>0</v>
      </c>
      <c r="R135" s="137">
        <f>Q135*H135</f>
        <v>0</v>
      </c>
      <c r="S135" s="137">
        <v>0</v>
      </c>
      <c r="T135" s="138">
        <f>S135*H135</f>
        <v>0</v>
      </c>
      <c r="AR135" s="139" t="s">
        <v>91</v>
      </c>
      <c r="AT135" s="139" t="s">
        <v>127</v>
      </c>
      <c r="AU135" s="139" t="s">
        <v>83</v>
      </c>
      <c r="AY135" s="17" t="s">
        <v>124</v>
      </c>
      <c r="BE135" s="140">
        <f>IF(N135="základní",J135,0)</f>
        <v>0</v>
      </c>
      <c r="BF135" s="140">
        <f>IF(N135="snížená",J135,0)</f>
        <v>0</v>
      </c>
      <c r="BG135" s="140">
        <f>IF(N135="zákl. přenesená",J135,0)</f>
        <v>0</v>
      </c>
      <c r="BH135" s="140">
        <f>IF(N135="sníž. přenesená",J135,0)</f>
        <v>0</v>
      </c>
      <c r="BI135" s="140">
        <f>IF(N135="nulová",J135,0)</f>
        <v>0</v>
      </c>
      <c r="BJ135" s="17" t="s">
        <v>81</v>
      </c>
      <c r="BK135" s="140">
        <f>ROUND(I135*H135,2)</f>
        <v>0</v>
      </c>
      <c r="BL135" s="17" t="s">
        <v>91</v>
      </c>
      <c r="BM135" s="139" t="s">
        <v>1280</v>
      </c>
    </row>
    <row r="136" spans="2:65" s="1" customFormat="1" ht="19.5">
      <c r="B136" s="32"/>
      <c r="D136" s="141" t="s">
        <v>133</v>
      </c>
      <c r="F136" s="142" t="s">
        <v>1114</v>
      </c>
      <c r="I136" s="143"/>
      <c r="L136" s="32"/>
      <c r="M136" s="144"/>
      <c r="T136" s="52"/>
      <c r="AT136" s="17" t="s">
        <v>133</v>
      </c>
      <c r="AU136" s="17" t="s">
        <v>83</v>
      </c>
    </row>
    <row r="137" spans="2:65" s="1" customFormat="1" ht="146.25">
      <c r="B137" s="32"/>
      <c r="D137" s="141" t="s">
        <v>135</v>
      </c>
      <c r="F137" s="145" t="s">
        <v>1115</v>
      </c>
      <c r="I137" s="143"/>
      <c r="L137" s="32"/>
      <c r="M137" s="144"/>
      <c r="T137" s="52"/>
      <c r="AT137" s="17" t="s">
        <v>135</v>
      </c>
      <c r="AU137" s="17" t="s">
        <v>83</v>
      </c>
    </row>
    <row r="138" spans="2:65" s="13" customFormat="1">
      <c r="B138" s="153"/>
      <c r="D138" s="141" t="s">
        <v>137</v>
      </c>
      <c r="E138" s="154" t="s">
        <v>3</v>
      </c>
      <c r="F138" s="155" t="s">
        <v>1281</v>
      </c>
      <c r="H138" s="154" t="s">
        <v>3</v>
      </c>
      <c r="I138" s="156"/>
      <c r="L138" s="153"/>
      <c r="M138" s="157"/>
      <c r="T138" s="158"/>
      <c r="AT138" s="154" t="s">
        <v>137</v>
      </c>
      <c r="AU138" s="154" t="s">
        <v>83</v>
      </c>
      <c r="AV138" s="13" t="s">
        <v>81</v>
      </c>
      <c r="AW138" s="13" t="s">
        <v>34</v>
      </c>
      <c r="AX138" s="13" t="s">
        <v>74</v>
      </c>
      <c r="AY138" s="154" t="s">
        <v>124</v>
      </c>
    </row>
    <row r="139" spans="2:65" s="12" customFormat="1">
      <c r="B139" s="146"/>
      <c r="D139" s="141" t="s">
        <v>137</v>
      </c>
      <c r="E139" s="147" t="s">
        <v>3</v>
      </c>
      <c r="F139" s="148" t="s">
        <v>1282</v>
      </c>
      <c r="H139" s="149">
        <v>6.6</v>
      </c>
      <c r="I139" s="150"/>
      <c r="L139" s="146"/>
      <c r="M139" s="151"/>
      <c r="T139" s="152"/>
      <c r="AT139" s="147" t="s">
        <v>137</v>
      </c>
      <c r="AU139" s="147" t="s">
        <v>83</v>
      </c>
      <c r="AV139" s="12" t="s">
        <v>83</v>
      </c>
      <c r="AW139" s="12" t="s">
        <v>34</v>
      </c>
      <c r="AX139" s="12" t="s">
        <v>81</v>
      </c>
      <c r="AY139" s="147" t="s">
        <v>124</v>
      </c>
    </row>
    <row r="140" spans="2:65" s="1" customFormat="1" ht="14.45" customHeight="1">
      <c r="B140" s="127"/>
      <c r="C140" s="128" t="s">
        <v>182</v>
      </c>
      <c r="D140" s="128" t="s">
        <v>127</v>
      </c>
      <c r="E140" s="129" t="s">
        <v>1283</v>
      </c>
      <c r="F140" s="130" t="s">
        <v>1284</v>
      </c>
      <c r="G140" s="131" t="s">
        <v>130</v>
      </c>
      <c r="H140" s="132">
        <v>369.57900000000001</v>
      </c>
      <c r="I140" s="133"/>
      <c r="J140" s="134">
        <f>ROUND(I140*H140,2)</f>
        <v>0</v>
      </c>
      <c r="K140" s="130" t="s">
        <v>131</v>
      </c>
      <c r="L140" s="32"/>
      <c r="M140" s="135" t="s">
        <v>3</v>
      </c>
      <c r="N140" s="136" t="s">
        <v>46</v>
      </c>
      <c r="P140" s="137">
        <f>O140*H140</f>
        <v>0</v>
      </c>
      <c r="Q140" s="137">
        <v>0</v>
      </c>
      <c r="R140" s="137">
        <f>Q140*H140</f>
        <v>0</v>
      </c>
      <c r="S140" s="137">
        <v>0</v>
      </c>
      <c r="T140" s="138">
        <f>S140*H140</f>
        <v>0</v>
      </c>
      <c r="AR140" s="139" t="s">
        <v>91</v>
      </c>
      <c r="AT140" s="139" t="s">
        <v>127</v>
      </c>
      <c r="AU140" s="139" t="s">
        <v>83</v>
      </c>
      <c r="AY140" s="17" t="s">
        <v>124</v>
      </c>
      <c r="BE140" s="140">
        <f>IF(N140="základní",J140,0)</f>
        <v>0</v>
      </c>
      <c r="BF140" s="140">
        <f>IF(N140="snížená",J140,0)</f>
        <v>0</v>
      </c>
      <c r="BG140" s="140">
        <f>IF(N140="zákl. přenesená",J140,0)</f>
        <v>0</v>
      </c>
      <c r="BH140" s="140">
        <f>IF(N140="sníž. přenesená",J140,0)</f>
        <v>0</v>
      </c>
      <c r="BI140" s="140">
        <f>IF(N140="nulová",J140,0)</f>
        <v>0</v>
      </c>
      <c r="BJ140" s="17" t="s">
        <v>81</v>
      </c>
      <c r="BK140" s="140">
        <f>ROUND(I140*H140,2)</f>
        <v>0</v>
      </c>
      <c r="BL140" s="17" t="s">
        <v>91</v>
      </c>
      <c r="BM140" s="139" t="s">
        <v>1285</v>
      </c>
    </row>
    <row r="141" spans="2:65" s="1" customFormat="1">
      <c r="B141" s="32"/>
      <c r="D141" s="141" t="s">
        <v>133</v>
      </c>
      <c r="F141" s="142" t="s">
        <v>1286</v>
      </c>
      <c r="I141" s="143"/>
      <c r="L141" s="32"/>
      <c r="M141" s="144"/>
      <c r="T141" s="52"/>
      <c r="AT141" s="17" t="s">
        <v>133</v>
      </c>
      <c r="AU141" s="17" t="s">
        <v>83</v>
      </c>
    </row>
    <row r="142" spans="2:65" s="1" customFormat="1" ht="97.5">
      <c r="B142" s="32"/>
      <c r="D142" s="141" t="s">
        <v>135</v>
      </c>
      <c r="F142" s="145" t="s">
        <v>1287</v>
      </c>
      <c r="I142" s="143"/>
      <c r="L142" s="32"/>
      <c r="M142" s="144"/>
      <c r="T142" s="52"/>
      <c r="AT142" s="17" t="s">
        <v>135</v>
      </c>
      <c r="AU142" s="17" t="s">
        <v>83</v>
      </c>
    </row>
    <row r="143" spans="2:65" s="12" customFormat="1">
      <c r="B143" s="146"/>
      <c r="D143" s="141" t="s">
        <v>137</v>
      </c>
      <c r="E143" s="147" t="s">
        <v>3</v>
      </c>
      <c r="F143" s="148" t="s">
        <v>1288</v>
      </c>
      <c r="H143" s="149">
        <v>374.64100000000002</v>
      </c>
      <c r="I143" s="150"/>
      <c r="L143" s="146"/>
      <c r="M143" s="151"/>
      <c r="T143" s="152"/>
      <c r="AT143" s="147" t="s">
        <v>137</v>
      </c>
      <c r="AU143" s="147" t="s">
        <v>83</v>
      </c>
      <c r="AV143" s="12" t="s">
        <v>83</v>
      </c>
      <c r="AW143" s="12" t="s">
        <v>34</v>
      </c>
      <c r="AX143" s="12" t="s">
        <v>74</v>
      </c>
      <c r="AY143" s="147" t="s">
        <v>124</v>
      </c>
    </row>
    <row r="144" spans="2:65" s="12" customFormat="1">
      <c r="B144" s="146"/>
      <c r="D144" s="141" t="s">
        <v>137</v>
      </c>
      <c r="E144" s="147" t="s">
        <v>3</v>
      </c>
      <c r="F144" s="148" t="s">
        <v>1289</v>
      </c>
      <c r="H144" s="149">
        <v>-6.6</v>
      </c>
      <c r="I144" s="150"/>
      <c r="L144" s="146"/>
      <c r="M144" s="151"/>
      <c r="T144" s="152"/>
      <c r="AT144" s="147" t="s">
        <v>137</v>
      </c>
      <c r="AU144" s="147" t="s">
        <v>83</v>
      </c>
      <c r="AV144" s="12" t="s">
        <v>83</v>
      </c>
      <c r="AW144" s="12" t="s">
        <v>34</v>
      </c>
      <c r="AX144" s="12" t="s">
        <v>74</v>
      </c>
      <c r="AY144" s="147" t="s">
        <v>124</v>
      </c>
    </row>
    <row r="145" spans="2:65" s="12" customFormat="1">
      <c r="B145" s="146"/>
      <c r="D145" s="141" t="s">
        <v>137</v>
      </c>
      <c r="E145" s="147" t="s">
        <v>3</v>
      </c>
      <c r="F145" s="148" t="s">
        <v>1275</v>
      </c>
      <c r="H145" s="149">
        <v>1.538</v>
      </c>
      <c r="I145" s="150"/>
      <c r="L145" s="146"/>
      <c r="M145" s="151"/>
      <c r="T145" s="152"/>
      <c r="AT145" s="147" t="s">
        <v>137</v>
      </c>
      <c r="AU145" s="147" t="s">
        <v>83</v>
      </c>
      <c r="AV145" s="12" t="s">
        <v>83</v>
      </c>
      <c r="AW145" s="12" t="s">
        <v>34</v>
      </c>
      <c r="AX145" s="12" t="s">
        <v>74</v>
      </c>
      <c r="AY145" s="147" t="s">
        <v>124</v>
      </c>
    </row>
    <row r="146" spans="2:65" s="14" customFormat="1">
      <c r="B146" s="159"/>
      <c r="D146" s="141" t="s">
        <v>137</v>
      </c>
      <c r="E146" s="160" t="s">
        <v>3</v>
      </c>
      <c r="F146" s="161" t="s">
        <v>146</v>
      </c>
      <c r="H146" s="162">
        <v>369.57900000000001</v>
      </c>
      <c r="I146" s="163"/>
      <c r="L146" s="159"/>
      <c r="M146" s="164"/>
      <c r="T146" s="165"/>
      <c r="AT146" s="160" t="s">
        <v>137</v>
      </c>
      <c r="AU146" s="160" t="s">
        <v>83</v>
      </c>
      <c r="AV146" s="14" t="s">
        <v>91</v>
      </c>
      <c r="AW146" s="14" t="s">
        <v>34</v>
      </c>
      <c r="AX146" s="14" t="s">
        <v>81</v>
      </c>
      <c r="AY146" s="160" t="s">
        <v>124</v>
      </c>
    </row>
    <row r="147" spans="2:65" s="1" customFormat="1" ht="14.45" customHeight="1">
      <c r="B147" s="127"/>
      <c r="C147" s="128" t="s">
        <v>125</v>
      </c>
      <c r="D147" s="128" t="s">
        <v>127</v>
      </c>
      <c r="E147" s="129" t="s">
        <v>1290</v>
      </c>
      <c r="F147" s="130" t="s">
        <v>1291</v>
      </c>
      <c r="G147" s="131" t="s">
        <v>165</v>
      </c>
      <c r="H147" s="132">
        <v>53.56</v>
      </c>
      <c r="I147" s="133"/>
      <c r="J147" s="134">
        <f>ROUND(I147*H147,2)</f>
        <v>0</v>
      </c>
      <c r="K147" s="130" t="s">
        <v>131</v>
      </c>
      <c r="L147" s="32"/>
      <c r="M147" s="135" t="s">
        <v>3</v>
      </c>
      <c r="N147" s="136" t="s">
        <v>46</v>
      </c>
      <c r="P147" s="137">
        <f>O147*H147</f>
        <v>0</v>
      </c>
      <c r="Q147" s="137">
        <v>0</v>
      </c>
      <c r="R147" s="137">
        <f>Q147*H147</f>
        <v>0</v>
      </c>
      <c r="S147" s="137">
        <v>0</v>
      </c>
      <c r="T147" s="138">
        <f>S147*H147</f>
        <v>0</v>
      </c>
      <c r="AR147" s="139" t="s">
        <v>91</v>
      </c>
      <c r="AT147" s="139" t="s">
        <v>127</v>
      </c>
      <c r="AU147" s="139" t="s">
        <v>83</v>
      </c>
      <c r="AY147" s="17" t="s">
        <v>124</v>
      </c>
      <c r="BE147" s="140">
        <f>IF(N147="základní",J147,0)</f>
        <v>0</v>
      </c>
      <c r="BF147" s="140">
        <f>IF(N147="snížená",J147,0)</f>
        <v>0</v>
      </c>
      <c r="BG147" s="140">
        <f>IF(N147="zákl. přenesená",J147,0)</f>
        <v>0</v>
      </c>
      <c r="BH147" s="140">
        <f>IF(N147="sníž. přenesená",J147,0)</f>
        <v>0</v>
      </c>
      <c r="BI147" s="140">
        <f>IF(N147="nulová",J147,0)</f>
        <v>0</v>
      </c>
      <c r="BJ147" s="17" t="s">
        <v>81</v>
      </c>
      <c r="BK147" s="140">
        <f>ROUND(I147*H147,2)</f>
        <v>0</v>
      </c>
      <c r="BL147" s="17" t="s">
        <v>91</v>
      </c>
      <c r="BM147" s="139" t="s">
        <v>1292</v>
      </c>
    </row>
    <row r="148" spans="2:65" s="1" customFormat="1">
      <c r="B148" s="32"/>
      <c r="D148" s="141" t="s">
        <v>133</v>
      </c>
      <c r="F148" s="142" t="s">
        <v>1293</v>
      </c>
      <c r="I148" s="143"/>
      <c r="L148" s="32"/>
      <c r="M148" s="144"/>
      <c r="T148" s="52"/>
      <c r="AT148" s="17" t="s">
        <v>133</v>
      </c>
      <c r="AU148" s="17" t="s">
        <v>83</v>
      </c>
    </row>
    <row r="149" spans="2:65" s="1" customFormat="1" ht="48.75">
      <c r="B149" s="32"/>
      <c r="D149" s="141" t="s">
        <v>135</v>
      </c>
      <c r="F149" s="145" t="s">
        <v>1294</v>
      </c>
      <c r="I149" s="143"/>
      <c r="L149" s="32"/>
      <c r="M149" s="144"/>
      <c r="T149" s="52"/>
      <c r="AT149" s="17" t="s">
        <v>135</v>
      </c>
      <c r="AU149" s="17" t="s">
        <v>83</v>
      </c>
    </row>
    <row r="150" spans="2:65" s="1" customFormat="1" ht="14.45" customHeight="1">
      <c r="B150" s="127"/>
      <c r="C150" s="176" t="s">
        <v>199</v>
      </c>
      <c r="D150" s="176" t="s">
        <v>659</v>
      </c>
      <c r="E150" s="177" t="s">
        <v>1295</v>
      </c>
      <c r="F150" s="178" t="s">
        <v>1296</v>
      </c>
      <c r="G150" s="179" t="s">
        <v>209</v>
      </c>
      <c r="H150" s="180">
        <v>14.461</v>
      </c>
      <c r="I150" s="181"/>
      <c r="J150" s="182">
        <f>ROUND(I150*H150,2)</f>
        <v>0</v>
      </c>
      <c r="K150" s="178" t="s">
        <v>131</v>
      </c>
      <c r="L150" s="183"/>
      <c r="M150" s="184" t="s">
        <v>3</v>
      </c>
      <c r="N150" s="185" t="s">
        <v>46</v>
      </c>
      <c r="P150" s="137">
        <f>O150*H150</f>
        <v>0</v>
      </c>
      <c r="Q150" s="137">
        <v>1</v>
      </c>
      <c r="R150" s="137">
        <f>Q150*H150</f>
        <v>14.461</v>
      </c>
      <c r="S150" s="137">
        <v>0</v>
      </c>
      <c r="T150" s="138">
        <f>S150*H150</f>
        <v>0</v>
      </c>
      <c r="AR150" s="139" t="s">
        <v>182</v>
      </c>
      <c r="AT150" s="139" t="s">
        <v>659</v>
      </c>
      <c r="AU150" s="139" t="s">
        <v>83</v>
      </c>
      <c r="AY150" s="17" t="s">
        <v>124</v>
      </c>
      <c r="BE150" s="140">
        <f>IF(N150="základní",J150,0)</f>
        <v>0</v>
      </c>
      <c r="BF150" s="140">
        <f>IF(N150="snížená",J150,0)</f>
        <v>0</v>
      </c>
      <c r="BG150" s="140">
        <f>IF(N150="zákl. přenesená",J150,0)</f>
        <v>0</v>
      </c>
      <c r="BH150" s="140">
        <f>IF(N150="sníž. přenesená",J150,0)</f>
        <v>0</v>
      </c>
      <c r="BI150" s="140">
        <f>IF(N150="nulová",J150,0)</f>
        <v>0</v>
      </c>
      <c r="BJ150" s="17" t="s">
        <v>81</v>
      </c>
      <c r="BK150" s="140">
        <f>ROUND(I150*H150,2)</f>
        <v>0</v>
      </c>
      <c r="BL150" s="17" t="s">
        <v>91</v>
      </c>
      <c r="BM150" s="139" t="s">
        <v>1297</v>
      </c>
    </row>
    <row r="151" spans="2:65" s="1" customFormat="1">
      <c r="B151" s="32"/>
      <c r="D151" s="141" t="s">
        <v>133</v>
      </c>
      <c r="F151" s="142" t="s">
        <v>1296</v>
      </c>
      <c r="I151" s="143"/>
      <c r="L151" s="32"/>
      <c r="M151" s="144"/>
      <c r="T151" s="52"/>
      <c r="AT151" s="17" t="s">
        <v>133</v>
      </c>
      <c r="AU151" s="17" t="s">
        <v>83</v>
      </c>
    </row>
    <row r="152" spans="2:65" s="12" customFormat="1">
      <c r="B152" s="146"/>
      <c r="D152" s="141" t="s">
        <v>137</v>
      </c>
      <c r="E152" s="147" t="s">
        <v>3</v>
      </c>
      <c r="F152" s="148" t="s">
        <v>1298</v>
      </c>
      <c r="H152" s="149">
        <v>8.0340000000000007</v>
      </c>
      <c r="I152" s="150"/>
      <c r="L152" s="146"/>
      <c r="M152" s="151"/>
      <c r="T152" s="152"/>
      <c r="AT152" s="147" t="s">
        <v>137</v>
      </c>
      <c r="AU152" s="147" t="s">
        <v>83</v>
      </c>
      <c r="AV152" s="12" t="s">
        <v>83</v>
      </c>
      <c r="AW152" s="12" t="s">
        <v>34</v>
      </c>
      <c r="AX152" s="12" t="s">
        <v>81</v>
      </c>
      <c r="AY152" s="147" t="s">
        <v>124</v>
      </c>
    </row>
    <row r="153" spans="2:65" s="12" customFormat="1">
      <c r="B153" s="146"/>
      <c r="D153" s="141" t="s">
        <v>137</v>
      </c>
      <c r="F153" s="148" t="s">
        <v>1299</v>
      </c>
      <c r="H153" s="149">
        <v>14.461</v>
      </c>
      <c r="I153" s="150"/>
      <c r="L153" s="146"/>
      <c r="M153" s="151"/>
      <c r="T153" s="152"/>
      <c r="AT153" s="147" t="s">
        <v>137</v>
      </c>
      <c r="AU153" s="147" t="s">
        <v>83</v>
      </c>
      <c r="AV153" s="12" t="s">
        <v>83</v>
      </c>
      <c r="AW153" s="12" t="s">
        <v>4</v>
      </c>
      <c r="AX153" s="12" t="s">
        <v>81</v>
      </c>
      <c r="AY153" s="147" t="s">
        <v>124</v>
      </c>
    </row>
    <row r="154" spans="2:65" s="1" customFormat="1" ht="14.45" customHeight="1">
      <c r="B154" s="127"/>
      <c r="C154" s="128" t="s">
        <v>206</v>
      </c>
      <c r="D154" s="128" t="s">
        <v>127</v>
      </c>
      <c r="E154" s="129" t="s">
        <v>1300</v>
      </c>
      <c r="F154" s="130" t="s">
        <v>1301</v>
      </c>
      <c r="G154" s="131" t="s">
        <v>165</v>
      </c>
      <c r="H154" s="132">
        <v>53.56</v>
      </c>
      <c r="I154" s="133"/>
      <c r="J154" s="134">
        <f>ROUND(I154*H154,2)</f>
        <v>0</v>
      </c>
      <c r="K154" s="130" t="s">
        <v>131</v>
      </c>
      <c r="L154" s="32"/>
      <c r="M154" s="135" t="s">
        <v>3</v>
      </c>
      <c r="N154" s="136" t="s">
        <v>46</v>
      </c>
      <c r="P154" s="137">
        <f>O154*H154</f>
        <v>0</v>
      </c>
      <c r="Q154" s="137">
        <v>0</v>
      </c>
      <c r="R154" s="137">
        <f>Q154*H154</f>
        <v>0</v>
      </c>
      <c r="S154" s="137">
        <v>0</v>
      </c>
      <c r="T154" s="138">
        <f>S154*H154</f>
        <v>0</v>
      </c>
      <c r="AR154" s="139" t="s">
        <v>91</v>
      </c>
      <c r="AT154" s="139" t="s">
        <v>127</v>
      </c>
      <c r="AU154" s="139" t="s">
        <v>83</v>
      </c>
      <c r="AY154" s="17" t="s">
        <v>124</v>
      </c>
      <c r="BE154" s="140">
        <f>IF(N154="základní",J154,0)</f>
        <v>0</v>
      </c>
      <c r="BF154" s="140">
        <f>IF(N154="snížená",J154,0)</f>
        <v>0</v>
      </c>
      <c r="BG154" s="140">
        <f>IF(N154="zákl. přenesená",J154,0)</f>
        <v>0</v>
      </c>
      <c r="BH154" s="140">
        <f>IF(N154="sníž. přenesená",J154,0)</f>
        <v>0</v>
      </c>
      <c r="BI154" s="140">
        <f>IF(N154="nulová",J154,0)</f>
        <v>0</v>
      </c>
      <c r="BJ154" s="17" t="s">
        <v>81</v>
      </c>
      <c r="BK154" s="140">
        <f>ROUND(I154*H154,2)</f>
        <v>0</v>
      </c>
      <c r="BL154" s="17" t="s">
        <v>91</v>
      </c>
      <c r="BM154" s="139" t="s">
        <v>1302</v>
      </c>
    </row>
    <row r="155" spans="2:65" s="1" customFormat="1">
      <c r="B155" s="32"/>
      <c r="D155" s="141" t="s">
        <v>133</v>
      </c>
      <c r="F155" s="142" t="s">
        <v>1303</v>
      </c>
      <c r="I155" s="143"/>
      <c r="L155" s="32"/>
      <c r="M155" s="144"/>
      <c r="T155" s="52"/>
      <c r="AT155" s="17" t="s">
        <v>133</v>
      </c>
      <c r="AU155" s="17" t="s">
        <v>83</v>
      </c>
    </row>
    <row r="156" spans="2:65" s="1" customFormat="1" ht="107.25">
      <c r="B156" s="32"/>
      <c r="D156" s="141" t="s">
        <v>135</v>
      </c>
      <c r="F156" s="145" t="s">
        <v>1304</v>
      </c>
      <c r="I156" s="143"/>
      <c r="L156" s="32"/>
      <c r="M156" s="144"/>
      <c r="T156" s="52"/>
      <c r="AT156" s="17" t="s">
        <v>135</v>
      </c>
      <c r="AU156" s="17" t="s">
        <v>83</v>
      </c>
    </row>
    <row r="157" spans="2:65" s="1" customFormat="1" ht="14.45" customHeight="1">
      <c r="B157" s="127"/>
      <c r="C157" s="176" t="s">
        <v>213</v>
      </c>
      <c r="D157" s="176" t="s">
        <v>659</v>
      </c>
      <c r="E157" s="177" t="s">
        <v>1305</v>
      </c>
      <c r="F157" s="178" t="s">
        <v>1306</v>
      </c>
      <c r="G157" s="179" t="s">
        <v>655</v>
      </c>
      <c r="H157" s="180">
        <v>1.607</v>
      </c>
      <c r="I157" s="181"/>
      <c r="J157" s="182">
        <f>ROUND(I157*H157,2)</f>
        <v>0</v>
      </c>
      <c r="K157" s="178" t="s">
        <v>131</v>
      </c>
      <c r="L157" s="183"/>
      <c r="M157" s="184" t="s">
        <v>3</v>
      </c>
      <c r="N157" s="185" t="s">
        <v>46</v>
      </c>
      <c r="P157" s="137">
        <f>O157*H157</f>
        <v>0</v>
      </c>
      <c r="Q157" s="137">
        <v>1E-3</v>
      </c>
      <c r="R157" s="137">
        <f>Q157*H157</f>
        <v>1.6069999999999999E-3</v>
      </c>
      <c r="S157" s="137">
        <v>0</v>
      </c>
      <c r="T157" s="138">
        <f>S157*H157</f>
        <v>0</v>
      </c>
      <c r="AR157" s="139" t="s">
        <v>182</v>
      </c>
      <c r="AT157" s="139" t="s">
        <v>659</v>
      </c>
      <c r="AU157" s="139" t="s">
        <v>83</v>
      </c>
      <c r="AY157" s="17" t="s">
        <v>124</v>
      </c>
      <c r="BE157" s="140">
        <f>IF(N157="základní",J157,0)</f>
        <v>0</v>
      </c>
      <c r="BF157" s="140">
        <f>IF(N157="snížená",J157,0)</f>
        <v>0</v>
      </c>
      <c r="BG157" s="140">
        <f>IF(N157="zákl. přenesená",J157,0)</f>
        <v>0</v>
      </c>
      <c r="BH157" s="140">
        <f>IF(N157="sníž. přenesená",J157,0)</f>
        <v>0</v>
      </c>
      <c r="BI157" s="140">
        <f>IF(N157="nulová",J157,0)</f>
        <v>0</v>
      </c>
      <c r="BJ157" s="17" t="s">
        <v>81</v>
      </c>
      <c r="BK157" s="140">
        <f>ROUND(I157*H157,2)</f>
        <v>0</v>
      </c>
      <c r="BL157" s="17" t="s">
        <v>91</v>
      </c>
      <c r="BM157" s="139" t="s">
        <v>1307</v>
      </c>
    </row>
    <row r="158" spans="2:65" s="1" customFormat="1">
      <c r="B158" s="32"/>
      <c r="D158" s="141" t="s">
        <v>133</v>
      </c>
      <c r="F158" s="142" t="s">
        <v>1306</v>
      </c>
      <c r="I158" s="143"/>
      <c r="L158" s="32"/>
      <c r="M158" s="144"/>
      <c r="T158" s="52"/>
      <c r="AT158" s="17" t="s">
        <v>133</v>
      </c>
      <c r="AU158" s="17" t="s">
        <v>83</v>
      </c>
    </row>
    <row r="159" spans="2:65" s="12" customFormat="1">
      <c r="B159" s="146"/>
      <c r="D159" s="141" t="s">
        <v>137</v>
      </c>
      <c r="F159" s="148" t="s">
        <v>1308</v>
      </c>
      <c r="H159" s="149">
        <v>1.607</v>
      </c>
      <c r="I159" s="150"/>
      <c r="L159" s="146"/>
      <c r="M159" s="151"/>
      <c r="T159" s="152"/>
      <c r="AT159" s="147" t="s">
        <v>137</v>
      </c>
      <c r="AU159" s="147" t="s">
        <v>83</v>
      </c>
      <c r="AV159" s="12" t="s">
        <v>83</v>
      </c>
      <c r="AW159" s="12" t="s">
        <v>4</v>
      </c>
      <c r="AX159" s="12" t="s">
        <v>81</v>
      </c>
      <c r="AY159" s="147" t="s">
        <v>124</v>
      </c>
    </row>
    <row r="160" spans="2:65" s="1" customFormat="1" ht="14.45" customHeight="1">
      <c r="B160" s="127"/>
      <c r="C160" s="128" t="s">
        <v>219</v>
      </c>
      <c r="D160" s="128" t="s">
        <v>127</v>
      </c>
      <c r="E160" s="129" t="s">
        <v>1309</v>
      </c>
      <c r="F160" s="130" t="s">
        <v>1310</v>
      </c>
      <c r="G160" s="131" t="s">
        <v>165</v>
      </c>
      <c r="H160" s="132">
        <v>366.85</v>
      </c>
      <c r="I160" s="133"/>
      <c r="J160" s="134">
        <f>ROUND(I160*H160,2)</f>
        <v>0</v>
      </c>
      <c r="K160" s="130" t="s">
        <v>131</v>
      </c>
      <c r="L160" s="32"/>
      <c r="M160" s="135" t="s">
        <v>3</v>
      </c>
      <c r="N160" s="136" t="s">
        <v>46</v>
      </c>
      <c r="P160" s="137">
        <f>O160*H160</f>
        <v>0</v>
      </c>
      <c r="Q160" s="137">
        <v>0</v>
      </c>
      <c r="R160" s="137">
        <f>Q160*H160</f>
        <v>0</v>
      </c>
      <c r="S160" s="137">
        <v>0</v>
      </c>
      <c r="T160" s="138">
        <f>S160*H160</f>
        <v>0</v>
      </c>
      <c r="AR160" s="139" t="s">
        <v>91</v>
      </c>
      <c r="AT160" s="139" t="s">
        <v>127</v>
      </c>
      <c r="AU160" s="139" t="s">
        <v>83</v>
      </c>
      <c r="AY160" s="17" t="s">
        <v>124</v>
      </c>
      <c r="BE160" s="140">
        <f>IF(N160="základní",J160,0)</f>
        <v>0</v>
      </c>
      <c r="BF160" s="140">
        <f>IF(N160="snížená",J160,0)</f>
        <v>0</v>
      </c>
      <c r="BG160" s="140">
        <f>IF(N160="zákl. přenesená",J160,0)</f>
        <v>0</v>
      </c>
      <c r="BH160" s="140">
        <f>IF(N160="sníž. přenesená",J160,0)</f>
        <v>0</v>
      </c>
      <c r="BI160" s="140">
        <f>IF(N160="nulová",J160,0)</f>
        <v>0</v>
      </c>
      <c r="BJ160" s="17" t="s">
        <v>81</v>
      </c>
      <c r="BK160" s="140">
        <f>ROUND(I160*H160,2)</f>
        <v>0</v>
      </c>
      <c r="BL160" s="17" t="s">
        <v>91</v>
      </c>
      <c r="BM160" s="139" t="s">
        <v>1311</v>
      </c>
    </row>
    <row r="161" spans="2:65" s="1" customFormat="1">
      <c r="B161" s="32"/>
      <c r="D161" s="141" t="s">
        <v>133</v>
      </c>
      <c r="F161" s="142" t="s">
        <v>1312</v>
      </c>
      <c r="I161" s="143"/>
      <c r="L161" s="32"/>
      <c r="M161" s="144"/>
      <c r="T161" s="52"/>
      <c r="AT161" s="17" t="s">
        <v>133</v>
      </c>
      <c r="AU161" s="17" t="s">
        <v>83</v>
      </c>
    </row>
    <row r="162" spans="2:65" s="1" customFormat="1" ht="87.75">
      <c r="B162" s="32"/>
      <c r="D162" s="141" t="s">
        <v>135</v>
      </c>
      <c r="F162" s="145" t="s">
        <v>1313</v>
      </c>
      <c r="I162" s="143"/>
      <c r="L162" s="32"/>
      <c r="M162" s="144"/>
      <c r="T162" s="52"/>
      <c r="AT162" s="17" t="s">
        <v>135</v>
      </c>
      <c r="AU162" s="17" t="s">
        <v>83</v>
      </c>
    </row>
    <row r="163" spans="2:65" s="1" customFormat="1" ht="14.45" customHeight="1">
      <c r="B163" s="127"/>
      <c r="C163" s="128" t="s">
        <v>225</v>
      </c>
      <c r="D163" s="128" t="s">
        <v>127</v>
      </c>
      <c r="E163" s="129" t="s">
        <v>1314</v>
      </c>
      <c r="F163" s="130" t="s">
        <v>1315</v>
      </c>
      <c r="G163" s="131" t="s">
        <v>165</v>
      </c>
      <c r="H163" s="132">
        <v>71.150000000000006</v>
      </c>
      <c r="I163" s="133"/>
      <c r="J163" s="134">
        <f>ROUND(I163*H163,2)</f>
        <v>0</v>
      </c>
      <c r="K163" s="130" t="s">
        <v>131</v>
      </c>
      <c r="L163" s="32"/>
      <c r="M163" s="135" t="s">
        <v>3</v>
      </c>
      <c r="N163" s="136" t="s">
        <v>46</v>
      </c>
      <c r="P163" s="137">
        <f>O163*H163</f>
        <v>0</v>
      </c>
      <c r="Q163" s="137">
        <v>0</v>
      </c>
      <c r="R163" s="137">
        <f>Q163*H163</f>
        <v>0</v>
      </c>
      <c r="S163" s="137">
        <v>0</v>
      </c>
      <c r="T163" s="138">
        <f>S163*H163</f>
        <v>0</v>
      </c>
      <c r="AR163" s="139" t="s">
        <v>91</v>
      </c>
      <c r="AT163" s="139" t="s">
        <v>127</v>
      </c>
      <c r="AU163" s="139" t="s">
        <v>83</v>
      </c>
      <c r="AY163" s="17" t="s">
        <v>124</v>
      </c>
      <c r="BE163" s="140">
        <f>IF(N163="základní",J163,0)</f>
        <v>0</v>
      </c>
      <c r="BF163" s="140">
        <f>IF(N163="snížená",J163,0)</f>
        <v>0</v>
      </c>
      <c r="BG163" s="140">
        <f>IF(N163="zákl. přenesená",J163,0)</f>
        <v>0</v>
      </c>
      <c r="BH163" s="140">
        <f>IF(N163="sníž. přenesená",J163,0)</f>
        <v>0</v>
      </c>
      <c r="BI163" s="140">
        <f>IF(N163="nulová",J163,0)</f>
        <v>0</v>
      </c>
      <c r="BJ163" s="17" t="s">
        <v>81</v>
      </c>
      <c r="BK163" s="140">
        <f>ROUND(I163*H163,2)</f>
        <v>0</v>
      </c>
      <c r="BL163" s="17" t="s">
        <v>91</v>
      </c>
      <c r="BM163" s="139" t="s">
        <v>1316</v>
      </c>
    </row>
    <row r="164" spans="2:65" s="1" customFormat="1" ht="19.5">
      <c r="B164" s="32"/>
      <c r="D164" s="141" t="s">
        <v>133</v>
      </c>
      <c r="F164" s="142" t="s">
        <v>1317</v>
      </c>
      <c r="I164" s="143"/>
      <c r="L164" s="32"/>
      <c r="M164" s="144"/>
      <c r="T164" s="52"/>
      <c r="AT164" s="17" t="s">
        <v>133</v>
      </c>
      <c r="AU164" s="17" t="s">
        <v>83</v>
      </c>
    </row>
    <row r="165" spans="2:65" s="1" customFormat="1" ht="48.75">
      <c r="B165" s="32"/>
      <c r="D165" s="141" t="s">
        <v>135</v>
      </c>
      <c r="F165" s="145" t="s">
        <v>1318</v>
      </c>
      <c r="I165" s="143"/>
      <c r="L165" s="32"/>
      <c r="M165" s="144"/>
      <c r="T165" s="52"/>
      <c r="AT165" s="17" t="s">
        <v>135</v>
      </c>
      <c r="AU165" s="17" t="s">
        <v>83</v>
      </c>
    </row>
    <row r="166" spans="2:65" s="12" customFormat="1">
      <c r="B166" s="146"/>
      <c r="D166" s="141" t="s">
        <v>137</v>
      </c>
      <c r="E166" s="147" t="s">
        <v>3</v>
      </c>
      <c r="F166" s="148" t="s">
        <v>1319</v>
      </c>
      <c r="H166" s="149">
        <v>26.4</v>
      </c>
      <c r="I166" s="150"/>
      <c r="L166" s="146"/>
      <c r="M166" s="151"/>
      <c r="T166" s="152"/>
      <c r="AT166" s="147" t="s">
        <v>137</v>
      </c>
      <c r="AU166" s="147" t="s">
        <v>83</v>
      </c>
      <c r="AV166" s="12" t="s">
        <v>83</v>
      </c>
      <c r="AW166" s="12" t="s">
        <v>34</v>
      </c>
      <c r="AX166" s="12" t="s">
        <v>74</v>
      </c>
      <c r="AY166" s="147" t="s">
        <v>124</v>
      </c>
    </row>
    <row r="167" spans="2:65" s="12" customFormat="1">
      <c r="B167" s="146"/>
      <c r="D167" s="141" t="s">
        <v>137</v>
      </c>
      <c r="E167" s="147" t="s">
        <v>3</v>
      </c>
      <c r="F167" s="148" t="s">
        <v>1320</v>
      </c>
      <c r="H167" s="149">
        <v>23.75</v>
      </c>
      <c r="I167" s="150"/>
      <c r="L167" s="146"/>
      <c r="M167" s="151"/>
      <c r="T167" s="152"/>
      <c r="AT167" s="147" t="s">
        <v>137</v>
      </c>
      <c r="AU167" s="147" t="s">
        <v>83</v>
      </c>
      <c r="AV167" s="12" t="s">
        <v>83</v>
      </c>
      <c r="AW167" s="12" t="s">
        <v>34</v>
      </c>
      <c r="AX167" s="12" t="s">
        <v>74</v>
      </c>
      <c r="AY167" s="147" t="s">
        <v>124</v>
      </c>
    </row>
    <row r="168" spans="2:65" s="12" customFormat="1">
      <c r="B168" s="146"/>
      <c r="D168" s="141" t="s">
        <v>137</v>
      </c>
      <c r="E168" s="147" t="s">
        <v>3</v>
      </c>
      <c r="F168" s="148" t="s">
        <v>1321</v>
      </c>
      <c r="H168" s="149">
        <v>21</v>
      </c>
      <c r="I168" s="150"/>
      <c r="L168" s="146"/>
      <c r="M168" s="151"/>
      <c r="T168" s="152"/>
      <c r="AT168" s="147" t="s">
        <v>137</v>
      </c>
      <c r="AU168" s="147" t="s">
        <v>83</v>
      </c>
      <c r="AV168" s="12" t="s">
        <v>83</v>
      </c>
      <c r="AW168" s="12" t="s">
        <v>34</v>
      </c>
      <c r="AX168" s="12" t="s">
        <v>74</v>
      </c>
      <c r="AY168" s="147" t="s">
        <v>124</v>
      </c>
    </row>
    <row r="169" spans="2:65" s="14" customFormat="1">
      <c r="B169" s="159"/>
      <c r="D169" s="141" t="s">
        <v>137</v>
      </c>
      <c r="E169" s="160" t="s">
        <v>3</v>
      </c>
      <c r="F169" s="161" t="s">
        <v>146</v>
      </c>
      <c r="H169" s="162">
        <v>71.150000000000006</v>
      </c>
      <c r="I169" s="163"/>
      <c r="L169" s="159"/>
      <c r="M169" s="164"/>
      <c r="T169" s="165"/>
      <c r="AT169" s="160" t="s">
        <v>137</v>
      </c>
      <c r="AU169" s="160" t="s">
        <v>83</v>
      </c>
      <c r="AV169" s="14" t="s">
        <v>91</v>
      </c>
      <c r="AW169" s="14" t="s">
        <v>34</v>
      </c>
      <c r="AX169" s="14" t="s">
        <v>81</v>
      </c>
      <c r="AY169" s="160" t="s">
        <v>124</v>
      </c>
    </row>
    <row r="170" spans="2:65" s="11" customFormat="1" ht="22.9" customHeight="1">
      <c r="B170" s="115"/>
      <c r="D170" s="116" t="s">
        <v>73</v>
      </c>
      <c r="E170" s="125" t="s">
        <v>83</v>
      </c>
      <c r="F170" s="125" t="s">
        <v>351</v>
      </c>
      <c r="I170" s="118"/>
      <c r="J170" s="126">
        <f>BK170</f>
        <v>0</v>
      </c>
      <c r="L170" s="115"/>
      <c r="M170" s="120"/>
      <c r="P170" s="121">
        <f>SUM(P171:P203)</f>
        <v>0</v>
      </c>
      <c r="R170" s="121">
        <f>SUM(R171:R203)</f>
        <v>26.909134480000002</v>
      </c>
      <c r="T170" s="122">
        <f>SUM(T171:T203)</f>
        <v>0</v>
      </c>
      <c r="AR170" s="116" t="s">
        <v>81</v>
      </c>
      <c r="AT170" s="123" t="s">
        <v>73</v>
      </c>
      <c r="AU170" s="123" t="s">
        <v>81</v>
      </c>
      <c r="AY170" s="116" t="s">
        <v>124</v>
      </c>
      <c r="BK170" s="124">
        <f>SUM(BK171:BK203)</f>
        <v>0</v>
      </c>
    </row>
    <row r="171" spans="2:65" s="1" customFormat="1" ht="24.2" customHeight="1">
      <c r="B171" s="127"/>
      <c r="C171" s="128" t="s">
        <v>9</v>
      </c>
      <c r="D171" s="128" t="s">
        <v>127</v>
      </c>
      <c r="E171" s="129" t="s">
        <v>1322</v>
      </c>
      <c r="F171" s="130" t="s">
        <v>1323</v>
      </c>
      <c r="G171" s="131" t="s">
        <v>185</v>
      </c>
      <c r="H171" s="132">
        <v>11</v>
      </c>
      <c r="I171" s="133"/>
      <c r="J171" s="134">
        <f>ROUND(I171*H171,2)</f>
        <v>0</v>
      </c>
      <c r="K171" s="130" t="s">
        <v>131</v>
      </c>
      <c r="L171" s="32"/>
      <c r="M171" s="135" t="s">
        <v>3</v>
      </c>
      <c r="N171" s="136" t="s">
        <v>46</v>
      </c>
      <c r="P171" s="137">
        <f>O171*H171</f>
        <v>0</v>
      </c>
      <c r="Q171" s="137">
        <v>0.28714000000000001</v>
      </c>
      <c r="R171" s="137">
        <f>Q171*H171</f>
        <v>3.1585399999999999</v>
      </c>
      <c r="S171" s="137">
        <v>0</v>
      </c>
      <c r="T171" s="138">
        <f>S171*H171</f>
        <v>0</v>
      </c>
      <c r="AR171" s="139" t="s">
        <v>91</v>
      </c>
      <c r="AT171" s="139" t="s">
        <v>127</v>
      </c>
      <c r="AU171" s="139" t="s">
        <v>83</v>
      </c>
      <c r="AY171" s="17" t="s">
        <v>124</v>
      </c>
      <c r="BE171" s="140">
        <f>IF(N171="základní",J171,0)</f>
        <v>0</v>
      </c>
      <c r="BF171" s="140">
        <f>IF(N171="snížená",J171,0)</f>
        <v>0</v>
      </c>
      <c r="BG171" s="140">
        <f>IF(N171="zákl. přenesená",J171,0)</f>
        <v>0</v>
      </c>
      <c r="BH171" s="140">
        <f>IF(N171="sníž. přenesená",J171,0)</f>
        <v>0</v>
      </c>
      <c r="BI171" s="140">
        <f>IF(N171="nulová",J171,0)</f>
        <v>0</v>
      </c>
      <c r="BJ171" s="17" t="s">
        <v>81</v>
      </c>
      <c r="BK171" s="140">
        <f>ROUND(I171*H171,2)</f>
        <v>0</v>
      </c>
      <c r="BL171" s="17" t="s">
        <v>91</v>
      </c>
      <c r="BM171" s="139" t="s">
        <v>1324</v>
      </c>
    </row>
    <row r="172" spans="2:65" s="1" customFormat="1" ht="19.5">
      <c r="B172" s="32"/>
      <c r="D172" s="141" t="s">
        <v>133</v>
      </c>
      <c r="F172" s="142" t="s">
        <v>1325</v>
      </c>
      <c r="I172" s="143"/>
      <c r="L172" s="32"/>
      <c r="M172" s="144"/>
      <c r="T172" s="52"/>
      <c r="AT172" s="17" t="s">
        <v>133</v>
      </c>
      <c r="AU172" s="17" t="s">
        <v>83</v>
      </c>
    </row>
    <row r="173" spans="2:65" s="1" customFormat="1" ht="97.5">
      <c r="B173" s="32"/>
      <c r="D173" s="141" t="s">
        <v>135</v>
      </c>
      <c r="F173" s="145" t="s">
        <v>1326</v>
      </c>
      <c r="I173" s="143"/>
      <c r="L173" s="32"/>
      <c r="M173" s="144"/>
      <c r="T173" s="52"/>
      <c r="AT173" s="17" t="s">
        <v>135</v>
      </c>
      <c r="AU173" s="17" t="s">
        <v>83</v>
      </c>
    </row>
    <row r="174" spans="2:65" s="1" customFormat="1" ht="24.2" customHeight="1">
      <c r="B174" s="127"/>
      <c r="C174" s="128" t="s">
        <v>236</v>
      </c>
      <c r="D174" s="128" t="s">
        <v>127</v>
      </c>
      <c r="E174" s="129" t="s">
        <v>1327</v>
      </c>
      <c r="F174" s="130" t="s">
        <v>1328</v>
      </c>
      <c r="G174" s="131" t="s">
        <v>185</v>
      </c>
      <c r="H174" s="132">
        <v>6.15</v>
      </c>
      <c r="I174" s="133"/>
      <c r="J174" s="134">
        <f>ROUND(I174*H174,2)</f>
        <v>0</v>
      </c>
      <c r="K174" s="130" t="s">
        <v>131</v>
      </c>
      <c r="L174" s="32"/>
      <c r="M174" s="135" t="s">
        <v>3</v>
      </c>
      <c r="N174" s="136" t="s">
        <v>46</v>
      </c>
      <c r="P174" s="137">
        <f>O174*H174</f>
        <v>0</v>
      </c>
      <c r="Q174" s="137">
        <v>0.28736</v>
      </c>
      <c r="R174" s="137">
        <f>Q174*H174</f>
        <v>1.7672640000000002</v>
      </c>
      <c r="S174" s="137">
        <v>0</v>
      </c>
      <c r="T174" s="138">
        <f>S174*H174</f>
        <v>0</v>
      </c>
      <c r="AR174" s="139" t="s">
        <v>91</v>
      </c>
      <c r="AT174" s="139" t="s">
        <v>127</v>
      </c>
      <c r="AU174" s="139" t="s">
        <v>83</v>
      </c>
      <c r="AY174" s="17" t="s">
        <v>124</v>
      </c>
      <c r="BE174" s="140">
        <f>IF(N174="základní",J174,0)</f>
        <v>0</v>
      </c>
      <c r="BF174" s="140">
        <f>IF(N174="snížená",J174,0)</f>
        <v>0</v>
      </c>
      <c r="BG174" s="140">
        <f>IF(N174="zákl. přenesená",J174,0)</f>
        <v>0</v>
      </c>
      <c r="BH174" s="140">
        <f>IF(N174="sníž. přenesená",J174,0)</f>
        <v>0</v>
      </c>
      <c r="BI174" s="140">
        <f>IF(N174="nulová",J174,0)</f>
        <v>0</v>
      </c>
      <c r="BJ174" s="17" t="s">
        <v>81</v>
      </c>
      <c r="BK174" s="140">
        <f>ROUND(I174*H174,2)</f>
        <v>0</v>
      </c>
      <c r="BL174" s="17" t="s">
        <v>91</v>
      </c>
      <c r="BM174" s="139" t="s">
        <v>1329</v>
      </c>
    </row>
    <row r="175" spans="2:65" s="1" customFormat="1" ht="19.5">
      <c r="B175" s="32"/>
      <c r="D175" s="141" t="s">
        <v>133</v>
      </c>
      <c r="F175" s="142" t="s">
        <v>1330</v>
      </c>
      <c r="I175" s="143"/>
      <c r="L175" s="32"/>
      <c r="M175" s="144"/>
      <c r="T175" s="52"/>
      <c r="AT175" s="17" t="s">
        <v>133</v>
      </c>
      <c r="AU175" s="17" t="s">
        <v>83</v>
      </c>
    </row>
    <row r="176" spans="2:65" s="1" customFormat="1" ht="97.5">
      <c r="B176" s="32"/>
      <c r="D176" s="141" t="s">
        <v>135</v>
      </c>
      <c r="F176" s="145" t="s">
        <v>1331</v>
      </c>
      <c r="I176" s="143"/>
      <c r="L176" s="32"/>
      <c r="M176" s="144"/>
      <c r="T176" s="52"/>
      <c r="AT176" s="17" t="s">
        <v>135</v>
      </c>
      <c r="AU176" s="17" t="s">
        <v>83</v>
      </c>
    </row>
    <row r="177" spans="2:65" s="1" customFormat="1" ht="14.45" customHeight="1">
      <c r="B177" s="127"/>
      <c r="C177" s="128" t="s">
        <v>248</v>
      </c>
      <c r="D177" s="128" t="s">
        <v>127</v>
      </c>
      <c r="E177" s="129" t="s">
        <v>1332</v>
      </c>
      <c r="F177" s="130" t="s">
        <v>1333</v>
      </c>
      <c r="G177" s="131" t="s">
        <v>130</v>
      </c>
      <c r="H177" s="132">
        <v>0.24</v>
      </c>
      <c r="I177" s="133"/>
      <c r="J177" s="134">
        <f>ROUND(I177*H177,2)</f>
        <v>0</v>
      </c>
      <c r="K177" s="130" t="s">
        <v>131</v>
      </c>
      <c r="L177" s="32"/>
      <c r="M177" s="135" t="s">
        <v>3</v>
      </c>
      <c r="N177" s="136" t="s">
        <v>46</v>
      </c>
      <c r="P177" s="137">
        <f>O177*H177</f>
        <v>0</v>
      </c>
      <c r="Q177" s="137">
        <v>1.98</v>
      </c>
      <c r="R177" s="137">
        <f>Q177*H177</f>
        <v>0.47519999999999996</v>
      </c>
      <c r="S177" s="137">
        <v>0</v>
      </c>
      <c r="T177" s="138">
        <f>S177*H177</f>
        <v>0</v>
      </c>
      <c r="AR177" s="139" t="s">
        <v>91</v>
      </c>
      <c r="AT177" s="139" t="s">
        <v>127</v>
      </c>
      <c r="AU177" s="139" t="s">
        <v>83</v>
      </c>
      <c r="AY177" s="17" t="s">
        <v>124</v>
      </c>
      <c r="BE177" s="140">
        <f>IF(N177="základní",J177,0)</f>
        <v>0</v>
      </c>
      <c r="BF177" s="140">
        <f>IF(N177="snížená",J177,0)</f>
        <v>0</v>
      </c>
      <c r="BG177" s="140">
        <f>IF(N177="zákl. přenesená",J177,0)</f>
        <v>0</v>
      </c>
      <c r="BH177" s="140">
        <f>IF(N177="sníž. přenesená",J177,0)</f>
        <v>0</v>
      </c>
      <c r="BI177" s="140">
        <f>IF(N177="nulová",J177,0)</f>
        <v>0</v>
      </c>
      <c r="BJ177" s="17" t="s">
        <v>81</v>
      </c>
      <c r="BK177" s="140">
        <f>ROUND(I177*H177,2)</f>
        <v>0</v>
      </c>
      <c r="BL177" s="17" t="s">
        <v>91</v>
      </c>
      <c r="BM177" s="139" t="s">
        <v>1334</v>
      </c>
    </row>
    <row r="178" spans="2:65" s="1" customFormat="1">
      <c r="B178" s="32"/>
      <c r="D178" s="141" t="s">
        <v>133</v>
      </c>
      <c r="F178" s="142" t="s">
        <v>1335</v>
      </c>
      <c r="I178" s="143"/>
      <c r="L178" s="32"/>
      <c r="M178" s="144"/>
      <c r="T178" s="52"/>
      <c r="AT178" s="17" t="s">
        <v>133</v>
      </c>
      <c r="AU178" s="17" t="s">
        <v>83</v>
      </c>
    </row>
    <row r="179" spans="2:65" s="1" customFormat="1" ht="48.75">
      <c r="B179" s="32"/>
      <c r="D179" s="141" t="s">
        <v>135</v>
      </c>
      <c r="F179" s="145" t="s">
        <v>1336</v>
      </c>
      <c r="I179" s="143"/>
      <c r="L179" s="32"/>
      <c r="M179" s="144"/>
      <c r="T179" s="52"/>
      <c r="AT179" s="17" t="s">
        <v>135</v>
      </c>
      <c r="AU179" s="17" t="s">
        <v>83</v>
      </c>
    </row>
    <row r="180" spans="2:65" s="13" customFormat="1">
      <c r="B180" s="153"/>
      <c r="D180" s="141" t="s">
        <v>137</v>
      </c>
      <c r="E180" s="154" t="s">
        <v>3</v>
      </c>
      <c r="F180" s="155" t="s">
        <v>1337</v>
      </c>
      <c r="H180" s="154" t="s">
        <v>3</v>
      </c>
      <c r="I180" s="156"/>
      <c r="L180" s="153"/>
      <c r="M180" s="157"/>
      <c r="T180" s="158"/>
      <c r="AT180" s="154" t="s">
        <v>137</v>
      </c>
      <c r="AU180" s="154" t="s">
        <v>83</v>
      </c>
      <c r="AV180" s="13" t="s">
        <v>81</v>
      </c>
      <c r="AW180" s="13" t="s">
        <v>34</v>
      </c>
      <c r="AX180" s="13" t="s">
        <v>74</v>
      </c>
      <c r="AY180" s="154" t="s">
        <v>124</v>
      </c>
    </row>
    <row r="181" spans="2:65" s="12" customFormat="1">
      <c r="B181" s="146"/>
      <c r="D181" s="141" t="s">
        <v>137</v>
      </c>
      <c r="E181" s="147" t="s">
        <v>3</v>
      </c>
      <c r="F181" s="148" t="s">
        <v>1338</v>
      </c>
      <c r="H181" s="149">
        <v>0.24</v>
      </c>
      <c r="I181" s="150"/>
      <c r="L181" s="146"/>
      <c r="M181" s="151"/>
      <c r="T181" s="152"/>
      <c r="AT181" s="147" t="s">
        <v>137</v>
      </c>
      <c r="AU181" s="147" t="s">
        <v>83</v>
      </c>
      <c r="AV181" s="12" t="s">
        <v>83</v>
      </c>
      <c r="AW181" s="12" t="s">
        <v>34</v>
      </c>
      <c r="AX181" s="12" t="s">
        <v>81</v>
      </c>
      <c r="AY181" s="147" t="s">
        <v>124</v>
      </c>
    </row>
    <row r="182" spans="2:65" s="1" customFormat="1" ht="14.45" customHeight="1">
      <c r="B182" s="127"/>
      <c r="C182" s="128" t="s">
        <v>264</v>
      </c>
      <c r="D182" s="128" t="s">
        <v>127</v>
      </c>
      <c r="E182" s="129" t="s">
        <v>1339</v>
      </c>
      <c r="F182" s="130" t="s">
        <v>1340</v>
      </c>
      <c r="G182" s="131" t="s">
        <v>130</v>
      </c>
      <c r="H182" s="132">
        <v>4.4000000000000004</v>
      </c>
      <c r="I182" s="133"/>
      <c r="J182" s="134">
        <f>ROUND(I182*H182,2)</f>
        <v>0</v>
      </c>
      <c r="K182" s="130" t="s">
        <v>131</v>
      </c>
      <c r="L182" s="32"/>
      <c r="M182" s="135" t="s">
        <v>3</v>
      </c>
      <c r="N182" s="136" t="s">
        <v>46</v>
      </c>
      <c r="P182" s="137">
        <f>O182*H182</f>
        <v>0</v>
      </c>
      <c r="Q182" s="137">
        <v>2.45329</v>
      </c>
      <c r="R182" s="137">
        <f>Q182*H182</f>
        <v>10.794476000000001</v>
      </c>
      <c r="S182" s="137">
        <v>0</v>
      </c>
      <c r="T182" s="138">
        <f>S182*H182</f>
        <v>0</v>
      </c>
      <c r="AR182" s="139" t="s">
        <v>91</v>
      </c>
      <c r="AT182" s="139" t="s">
        <v>127</v>
      </c>
      <c r="AU182" s="139" t="s">
        <v>83</v>
      </c>
      <c r="AY182" s="17" t="s">
        <v>124</v>
      </c>
      <c r="BE182" s="140">
        <f>IF(N182="základní",J182,0)</f>
        <v>0</v>
      </c>
      <c r="BF182" s="140">
        <f>IF(N182="snížená",J182,0)</f>
        <v>0</v>
      </c>
      <c r="BG182" s="140">
        <f>IF(N182="zákl. přenesená",J182,0)</f>
        <v>0</v>
      </c>
      <c r="BH182" s="140">
        <f>IF(N182="sníž. přenesená",J182,0)</f>
        <v>0</v>
      </c>
      <c r="BI182" s="140">
        <f>IF(N182="nulová",J182,0)</f>
        <v>0</v>
      </c>
      <c r="BJ182" s="17" t="s">
        <v>81</v>
      </c>
      <c r="BK182" s="140">
        <f>ROUND(I182*H182,2)</f>
        <v>0</v>
      </c>
      <c r="BL182" s="17" t="s">
        <v>91</v>
      </c>
      <c r="BM182" s="139" t="s">
        <v>1341</v>
      </c>
    </row>
    <row r="183" spans="2:65" s="1" customFormat="1">
      <c r="B183" s="32"/>
      <c r="D183" s="141" t="s">
        <v>133</v>
      </c>
      <c r="F183" s="142" t="s">
        <v>1342</v>
      </c>
      <c r="I183" s="143"/>
      <c r="L183" s="32"/>
      <c r="M183" s="144"/>
      <c r="T183" s="52"/>
      <c r="AT183" s="17" t="s">
        <v>133</v>
      </c>
      <c r="AU183" s="17" t="s">
        <v>83</v>
      </c>
    </row>
    <row r="184" spans="2:65" s="1" customFormat="1" ht="58.5">
      <c r="B184" s="32"/>
      <c r="D184" s="141" t="s">
        <v>135</v>
      </c>
      <c r="F184" s="145" t="s">
        <v>356</v>
      </c>
      <c r="I184" s="143"/>
      <c r="L184" s="32"/>
      <c r="M184" s="144"/>
      <c r="T184" s="52"/>
      <c r="AT184" s="17" t="s">
        <v>135</v>
      </c>
      <c r="AU184" s="17" t="s">
        <v>83</v>
      </c>
    </row>
    <row r="185" spans="2:65" s="13" customFormat="1">
      <c r="B185" s="153"/>
      <c r="D185" s="141" t="s">
        <v>137</v>
      </c>
      <c r="E185" s="154" t="s">
        <v>3</v>
      </c>
      <c r="F185" s="155" t="s">
        <v>1343</v>
      </c>
      <c r="H185" s="154" t="s">
        <v>3</v>
      </c>
      <c r="I185" s="156"/>
      <c r="L185" s="153"/>
      <c r="M185" s="157"/>
      <c r="T185" s="158"/>
      <c r="AT185" s="154" t="s">
        <v>137</v>
      </c>
      <c r="AU185" s="154" t="s">
        <v>83</v>
      </c>
      <c r="AV185" s="13" t="s">
        <v>81</v>
      </c>
      <c r="AW185" s="13" t="s">
        <v>34</v>
      </c>
      <c r="AX185" s="13" t="s">
        <v>74</v>
      </c>
      <c r="AY185" s="154" t="s">
        <v>124</v>
      </c>
    </row>
    <row r="186" spans="2:65" s="12" customFormat="1">
      <c r="B186" s="146"/>
      <c r="D186" s="141" t="s">
        <v>137</v>
      </c>
      <c r="E186" s="147" t="s">
        <v>3</v>
      </c>
      <c r="F186" s="148" t="s">
        <v>1271</v>
      </c>
      <c r="H186" s="149">
        <v>4.4000000000000004</v>
      </c>
      <c r="I186" s="150"/>
      <c r="L186" s="146"/>
      <c r="M186" s="151"/>
      <c r="T186" s="152"/>
      <c r="AT186" s="147" t="s">
        <v>137</v>
      </c>
      <c r="AU186" s="147" t="s">
        <v>83</v>
      </c>
      <c r="AV186" s="12" t="s">
        <v>83</v>
      </c>
      <c r="AW186" s="12" t="s">
        <v>34</v>
      </c>
      <c r="AX186" s="12" t="s">
        <v>81</v>
      </c>
      <c r="AY186" s="147" t="s">
        <v>124</v>
      </c>
    </row>
    <row r="187" spans="2:65" s="1" customFormat="1" ht="14.45" customHeight="1">
      <c r="B187" s="127"/>
      <c r="C187" s="128" t="s">
        <v>272</v>
      </c>
      <c r="D187" s="128" t="s">
        <v>127</v>
      </c>
      <c r="E187" s="129" t="s">
        <v>1344</v>
      </c>
      <c r="F187" s="130" t="s">
        <v>1345</v>
      </c>
      <c r="G187" s="131" t="s">
        <v>130</v>
      </c>
      <c r="H187" s="132">
        <v>0.432</v>
      </c>
      <c r="I187" s="133"/>
      <c r="J187" s="134">
        <f>ROUND(I187*H187,2)</f>
        <v>0</v>
      </c>
      <c r="K187" s="130" t="s">
        <v>131</v>
      </c>
      <c r="L187" s="32"/>
      <c r="M187" s="135" t="s">
        <v>3</v>
      </c>
      <c r="N187" s="136" t="s">
        <v>46</v>
      </c>
      <c r="P187" s="137">
        <f>O187*H187</f>
        <v>0</v>
      </c>
      <c r="Q187" s="137">
        <v>2.45329</v>
      </c>
      <c r="R187" s="137">
        <f>Q187*H187</f>
        <v>1.05982128</v>
      </c>
      <c r="S187" s="137">
        <v>0</v>
      </c>
      <c r="T187" s="138">
        <f>S187*H187</f>
        <v>0</v>
      </c>
      <c r="AR187" s="139" t="s">
        <v>91</v>
      </c>
      <c r="AT187" s="139" t="s">
        <v>127</v>
      </c>
      <c r="AU187" s="139" t="s">
        <v>83</v>
      </c>
      <c r="AY187" s="17" t="s">
        <v>124</v>
      </c>
      <c r="BE187" s="140">
        <f>IF(N187="základní",J187,0)</f>
        <v>0</v>
      </c>
      <c r="BF187" s="140">
        <f>IF(N187="snížená",J187,0)</f>
        <v>0</v>
      </c>
      <c r="BG187" s="140">
        <f>IF(N187="zákl. přenesená",J187,0)</f>
        <v>0</v>
      </c>
      <c r="BH187" s="140">
        <f>IF(N187="sníž. přenesená",J187,0)</f>
        <v>0</v>
      </c>
      <c r="BI187" s="140">
        <f>IF(N187="nulová",J187,0)</f>
        <v>0</v>
      </c>
      <c r="BJ187" s="17" t="s">
        <v>81</v>
      </c>
      <c r="BK187" s="140">
        <f>ROUND(I187*H187,2)</f>
        <v>0</v>
      </c>
      <c r="BL187" s="17" t="s">
        <v>91</v>
      </c>
      <c r="BM187" s="139" t="s">
        <v>1346</v>
      </c>
    </row>
    <row r="188" spans="2:65" s="1" customFormat="1">
      <c r="B188" s="32"/>
      <c r="D188" s="141" t="s">
        <v>133</v>
      </c>
      <c r="F188" s="142" t="s">
        <v>1347</v>
      </c>
      <c r="I188" s="143"/>
      <c r="L188" s="32"/>
      <c r="M188" s="144"/>
      <c r="T188" s="52"/>
      <c r="AT188" s="17" t="s">
        <v>133</v>
      </c>
      <c r="AU188" s="17" t="s">
        <v>83</v>
      </c>
    </row>
    <row r="189" spans="2:65" s="1" customFormat="1" ht="87.75">
      <c r="B189" s="32"/>
      <c r="D189" s="141" t="s">
        <v>135</v>
      </c>
      <c r="F189" s="145" t="s">
        <v>363</v>
      </c>
      <c r="I189" s="143"/>
      <c r="L189" s="32"/>
      <c r="M189" s="144"/>
      <c r="T189" s="52"/>
      <c r="AT189" s="17" t="s">
        <v>135</v>
      </c>
      <c r="AU189" s="17" t="s">
        <v>83</v>
      </c>
    </row>
    <row r="190" spans="2:65" s="13" customFormat="1">
      <c r="B190" s="153"/>
      <c r="D190" s="141" t="s">
        <v>137</v>
      </c>
      <c r="E190" s="154" t="s">
        <v>3</v>
      </c>
      <c r="F190" s="155" t="s">
        <v>1348</v>
      </c>
      <c r="H190" s="154" t="s">
        <v>3</v>
      </c>
      <c r="I190" s="156"/>
      <c r="L190" s="153"/>
      <c r="M190" s="157"/>
      <c r="T190" s="158"/>
      <c r="AT190" s="154" t="s">
        <v>137</v>
      </c>
      <c r="AU190" s="154" t="s">
        <v>83</v>
      </c>
      <c r="AV190" s="13" t="s">
        <v>81</v>
      </c>
      <c r="AW190" s="13" t="s">
        <v>34</v>
      </c>
      <c r="AX190" s="13" t="s">
        <v>74</v>
      </c>
      <c r="AY190" s="154" t="s">
        <v>124</v>
      </c>
    </row>
    <row r="191" spans="2:65" s="12" customFormat="1">
      <c r="B191" s="146"/>
      <c r="D191" s="141" t="s">
        <v>137</v>
      </c>
      <c r="E191" s="147" t="s">
        <v>3</v>
      </c>
      <c r="F191" s="148" t="s">
        <v>1273</v>
      </c>
      <c r="H191" s="149">
        <v>0.432</v>
      </c>
      <c r="I191" s="150"/>
      <c r="L191" s="146"/>
      <c r="M191" s="151"/>
      <c r="T191" s="152"/>
      <c r="AT191" s="147" t="s">
        <v>137</v>
      </c>
      <c r="AU191" s="147" t="s">
        <v>83</v>
      </c>
      <c r="AV191" s="12" t="s">
        <v>83</v>
      </c>
      <c r="AW191" s="12" t="s">
        <v>34</v>
      </c>
      <c r="AX191" s="12" t="s">
        <v>81</v>
      </c>
      <c r="AY191" s="147" t="s">
        <v>124</v>
      </c>
    </row>
    <row r="192" spans="2:65" s="1" customFormat="1" ht="14.45" customHeight="1">
      <c r="B192" s="127"/>
      <c r="C192" s="128" t="s">
        <v>281</v>
      </c>
      <c r="D192" s="128" t="s">
        <v>127</v>
      </c>
      <c r="E192" s="129" t="s">
        <v>1349</v>
      </c>
      <c r="F192" s="130" t="s">
        <v>1350</v>
      </c>
      <c r="G192" s="131" t="s">
        <v>165</v>
      </c>
      <c r="H192" s="132">
        <v>13.2</v>
      </c>
      <c r="I192" s="133"/>
      <c r="J192" s="134">
        <f>ROUND(I192*H192,2)</f>
        <v>0</v>
      </c>
      <c r="K192" s="130" t="s">
        <v>131</v>
      </c>
      <c r="L192" s="32"/>
      <c r="M192" s="135" t="s">
        <v>3</v>
      </c>
      <c r="N192" s="136" t="s">
        <v>46</v>
      </c>
      <c r="P192" s="137">
        <f>O192*H192</f>
        <v>0</v>
      </c>
      <c r="Q192" s="137">
        <v>0.71545999999999998</v>
      </c>
      <c r="R192" s="137">
        <f>Q192*H192</f>
        <v>9.4440719999999985</v>
      </c>
      <c r="S192" s="137">
        <v>0</v>
      </c>
      <c r="T192" s="138">
        <f>S192*H192</f>
        <v>0</v>
      </c>
      <c r="AR192" s="139" t="s">
        <v>91</v>
      </c>
      <c r="AT192" s="139" t="s">
        <v>127</v>
      </c>
      <c r="AU192" s="139" t="s">
        <v>83</v>
      </c>
      <c r="AY192" s="17" t="s">
        <v>124</v>
      </c>
      <c r="BE192" s="140">
        <f>IF(N192="základní",J192,0)</f>
        <v>0</v>
      </c>
      <c r="BF192" s="140">
        <f>IF(N192="snížená",J192,0)</f>
        <v>0</v>
      </c>
      <c r="BG192" s="140">
        <f>IF(N192="zákl. přenesená",J192,0)</f>
        <v>0</v>
      </c>
      <c r="BH192" s="140">
        <f>IF(N192="sníž. přenesená",J192,0)</f>
        <v>0</v>
      </c>
      <c r="BI192" s="140">
        <f>IF(N192="nulová",J192,0)</f>
        <v>0</v>
      </c>
      <c r="BJ192" s="17" t="s">
        <v>81</v>
      </c>
      <c r="BK192" s="140">
        <f>ROUND(I192*H192,2)</f>
        <v>0</v>
      </c>
      <c r="BL192" s="17" t="s">
        <v>91</v>
      </c>
      <c r="BM192" s="139" t="s">
        <v>1351</v>
      </c>
    </row>
    <row r="193" spans="2:65" s="1" customFormat="1" ht="19.5">
      <c r="B193" s="32"/>
      <c r="D193" s="141" t="s">
        <v>133</v>
      </c>
      <c r="F193" s="142" t="s">
        <v>1352</v>
      </c>
      <c r="I193" s="143"/>
      <c r="L193" s="32"/>
      <c r="M193" s="144"/>
      <c r="T193" s="52"/>
      <c r="AT193" s="17" t="s">
        <v>133</v>
      </c>
      <c r="AU193" s="17" t="s">
        <v>83</v>
      </c>
    </row>
    <row r="194" spans="2:65" s="1" customFormat="1" ht="58.5">
      <c r="B194" s="32"/>
      <c r="D194" s="141" t="s">
        <v>135</v>
      </c>
      <c r="F194" s="145" t="s">
        <v>1353</v>
      </c>
      <c r="I194" s="143"/>
      <c r="L194" s="32"/>
      <c r="M194" s="144"/>
      <c r="T194" s="52"/>
      <c r="AT194" s="17" t="s">
        <v>135</v>
      </c>
      <c r="AU194" s="17" t="s">
        <v>83</v>
      </c>
    </row>
    <row r="195" spans="2:65" s="13" customFormat="1">
      <c r="B195" s="153"/>
      <c r="D195" s="141" t="s">
        <v>137</v>
      </c>
      <c r="E195" s="154" t="s">
        <v>3</v>
      </c>
      <c r="F195" s="155" t="s">
        <v>1343</v>
      </c>
      <c r="H195" s="154" t="s">
        <v>3</v>
      </c>
      <c r="I195" s="156"/>
      <c r="L195" s="153"/>
      <c r="M195" s="157"/>
      <c r="T195" s="158"/>
      <c r="AT195" s="154" t="s">
        <v>137</v>
      </c>
      <c r="AU195" s="154" t="s">
        <v>83</v>
      </c>
      <c r="AV195" s="13" t="s">
        <v>81</v>
      </c>
      <c r="AW195" s="13" t="s">
        <v>34</v>
      </c>
      <c r="AX195" s="13" t="s">
        <v>74</v>
      </c>
      <c r="AY195" s="154" t="s">
        <v>124</v>
      </c>
    </row>
    <row r="196" spans="2:65" s="12" customFormat="1">
      <c r="B196" s="146"/>
      <c r="D196" s="141" t="s">
        <v>137</v>
      </c>
      <c r="E196" s="147" t="s">
        <v>3</v>
      </c>
      <c r="F196" s="148" t="s">
        <v>1354</v>
      </c>
      <c r="H196" s="149">
        <v>13.2</v>
      </c>
      <c r="I196" s="150"/>
      <c r="L196" s="146"/>
      <c r="M196" s="151"/>
      <c r="T196" s="152"/>
      <c r="AT196" s="147" t="s">
        <v>137</v>
      </c>
      <c r="AU196" s="147" t="s">
        <v>83</v>
      </c>
      <c r="AV196" s="12" t="s">
        <v>83</v>
      </c>
      <c r="AW196" s="12" t="s">
        <v>34</v>
      </c>
      <c r="AX196" s="12" t="s">
        <v>81</v>
      </c>
      <c r="AY196" s="147" t="s">
        <v>124</v>
      </c>
    </row>
    <row r="197" spans="2:65" s="1" customFormat="1" ht="14.45" customHeight="1">
      <c r="B197" s="127"/>
      <c r="C197" s="128" t="s">
        <v>8</v>
      </c>
      <c r="D197" s="128" t="s">
        <v>127</v>
      </c>
      <c r="E197" s="129" t="s">
        <v>1355</v>
      </c>
      <c r="F197" s="130" t="s">
        <v>1356</v>
      </c>
      <c r="G197" s="131" t="s">
        <v>209</v>
      </c>
      <c r="H197" s="132">
        <v>0.19800000000000001</v>
      </c>
      <c r="I197" s="133"/>
      <c r="J197" s="134">
        <f>ROUND(I197*H197,2)</f>
        <v>0</v>
      </c>
      <c r="K197" s="130" t="s">
        <v>131</v>
      </c>
      <c r="L197" s="32"/>
      <c r="M197" s="135" t="s">
        <v>3</v>
      </c>
      <c r="N197" s="136" t="s">
        <v>46</v>
      </c>
      <c r="P197" s="137">
        <f>O197*H197</f>
        <v>0</v>
      </c>
      <c r="Q197" s="137">
        <v>1.0593999999999999</v>
      </c>
      <c r="R197" s="137">
        <f>Q197*H197</f>
        <v>0.20976119999999998</v>
      </c>
      <c r="S197" s="137">
        <v>0</v>
      </c>
      <c r="T197" s="138">
        <f>S197*H197</f>
        <v>0</v>
      </c>
      <c r="AR197" s="139" t="s">
        <v>91</v>
      </c>
      <c r="AT197" s="139" t="s">
        <v>127</v>
      </c>
      <c r="AU197" s="139" t="s">
        <v>83</v>
      </c>
      <c r="AY197" s="17" t="s">
        <v>124</v>
      </c>
      <c r="BE197" s="140">
        <f>IF(N197="základní",J197,0)</f>
        <v>0</v>
      </c>
      <c r="BF197" s="140">
        <f>IF(N197="snížená",J197,0)</f>
        <v>0</v>
      </c>
      <c r="BG197" s="140">
        <f>IF(N197="zákl. přenesená",J197,0)</f>
        <v>0</v>
      </c>
      <c r="BH197" s="140">
        <f>IF(N197="sníž. přenesená",J197,0)</f>
        <v>0</v>
      </c>
      <c r="BI197" s="140">
        <f>IF(N197="nulová",J197,0)</f>
        <v>0</v>
      </c>
      <c r="BJ197" s="17" t="s">
        <v>81</v>
      </c>
      <c r="BK197" s="140">
        <f>ROUND(I197*H197,2)</f>
        <v>0</v>
      </c>
      <c r="BL197" s="17" t="s">
        <v>91</v>
      </c>
      <c r="BM197" s="139" t="s">
        <v>1357</v>
      </c>
    </row>
    <row r="198" spans="2:65" s="1" customFormat="1" ht="19.5">
      <c r="B198" s="32"/>
      <c r="D198" s="141" t="s">
        <v>133</v>
      </c>
      <c r="F198" s="142" t="s">
        <v>1358</v>
      </c>
      <c r="I198" s="143"/>
      <c r="L198" s="32"/>
      <c r="M198" s="144"/>
      <c r="T198" s="52"/>
      <c r="AT198" s="17" t="s">
        <v>133</v>
      </c>
      <c r="AU198" s="17" t="s">
        <v>83</v>
      </c>
    </row>
    <row r="199" spans="2:65" s="13" customFormat="1">
      <c r="B199" s="153"/>
      <c r="D199" s="141" t="s">
        <v>137</v>
      </c>
      <c r="E199" s="154" t="s">
        <v>3</v>
      </c>
      <c r="F199" s="155" t="s">
        <v>1359</v>
      </c>
      <c r="H199" s="154" t="s">
        <v>3</v>
      </c>
      <c r="I199" s="156"/>
      <c r="L199" s="153"/>
      <c r="M199" s="157"/>
      <c r="T199" s="158"/>
      <c r="AT199" s="154" t="s">
        <v>137</v>
      </c>
      <c r="AU199" s="154" t="s">
        <v>83</v>
      </c>
      <c r="AV199" s="13" t="s">
        <v>81</v>
      </c>
      <c r="AW199" s="13" t="s">
        <v>34</v>
      </c>
      <c r="AX199" s="13" t="s">
        <v>74</v>
      </c>
      <c r="AY199" s="154" t="s">
        <v>124</v>
      </c>
    </row>
    <row r="200" spans="2:65" s="13" customFormat="1">
      <c r="B200" s="153"/>
      <c r="D200" s="141" t="s">
        <v>137</v>
      </c>
      <c r="E200" s="154" t="s">
        <v>3</v>
      </c>
      <c r="F200" s="155" t="s">
        <v>1360</v>
      </c>
      <c r="H200" s="154" t="s">
        <v>3</v>
      </c>
      <c r="I200" s="156"/>
      <c r="L200" s="153"/>
      <c r="M200" s="157"/>
      <c r="T200" s="158"/>
      <c r="AT200" s="154" t="s">
        <v>137</v>
      </c>
      <c r="AU200" s="154" t="s">
        <v>83</v>
      </c>
      <c r="AV200" s="13" t="s">
        <v>81</v>
      </c>
      <c r="AW200" s="13" t="s">
        <v>34</v>
      </c>
      <c r="AX200" s="13" t="s">
        <v>74</v>
      </c>
      <c r="AY200" s="154" t="s">
        <v>124</v>
      </c>
    </row>
    <row r="201" spans="2:65" s="12" customFormat="1">
      <c r="B201" s="146"/>
      <c r="D201" s="141" t="s">
        <v>137</v>
      </c>
      <c r="E201" s="147" t="s">
        <v>3</v>
      </c>
      <c r="F201" s="148" t="s">
        <v>1361</v>
      </c>
      <c r="H201" s="149">
        <v>0.13800000000000001</v>
      </c>
      <c r="I201" s="150"/>
      <c r="L201" s="146"/>
      <c r="M201" s="151"/>
      <c r="T201" s="152"/>
      <c r="AT201" s="147" t="s">
        <v>137</v>
      </c>
      <c r="AU201" s="147" t="s">
        <v>83</v>
      </c>
      <c r="AV201" s="12" t="s">
        <v>83</v>
      </c>
      <c r="AW201" s="12" t="s">
        <v>34</v>
      </c>
      <c r="AX201" s="12" t="s">
        <v>74</v>
      </c>
      <c r="AY201" s="147" t="s">
        <v>124</v>
      </c>
    </row>
    <row r="202" spans="2:65" s="12" customFormat="1">
      <c r="B202" s="146"/>
      <c r="D202" s="141" t="s">
        <v>137</v>
      </c>
      <c r="E202" s="147" t="s">
        <v>3</v>
      </c>
      <c r="F202" s="148" t="s">
        <v>1362</v>
      </c>
      <c r="H202" s="149">
        <v>0.06</v>
      </c>
      <c r="I202" s="150"/>
      <c r="L202" s="146"/>
      <c r="M202" s="151"/>
      <c r="T202" s="152"/>
      <c r="AT202" s="147" t="s">
        <v>137</v>
      </c>
      <c r="AU202" s="147" t="s">
        <v>83</v>
      </c>
      <c r="AV202" s="12" t="s">
        <v>83</v>
      </c>
      <c r="AW202" s="12" t="s">
        <v>34</v>
      </c>
      <c r="AX202" s="12" t="s">
        <v>74</v>
      </c>
      <c r="AY202" s="147" t="s">
        <v>124</v>
      </c>
    </row>
    <row r="203" spans="2:65" s="14" customFormat="1">
      <c r="B203" s="159"/>
      <c r="D203" s="141" t="s">
        <v>137</v>
      </c>
      <c r="E203" s="160" t="s">
        <v>3</v>
      </c>
      <c r="F203" s="161" t="s">
        <v>146</v>
      </c>
      <c r="H203" s="162">
        <v>0.19800000000000001</v>
      </c>
      <c r="I203" s="163"/>
      <c r="L203" s="159"/>
      <c r="M203" s="164"/>
      <c r="T203" s="165"/>
      <c r="AT203" s="160" t="s">
        <v>137</v>
      </c>
      <c r="AU203" s="160" t="s">
        <v>83</v>
      </c>
      <c r="AV203" s="14" t="s">
        <v>91</v>
      </c>
      <c r="AW203" s="14" t="s">
        <v>34</v>
      </c>
      <c r="AX203" s="14" t="s">
        <v>81</v>
      </c>
      <c r="AY203" s="160" t="s">
        <v>124</v>
      </c>
    </row>
    <row r="204" spans="2:65" s="11" customFormat="1" ht="22.9" customHeight="1">
      <c r="B204" s="115"/>
      <c r="D204" s="116" t="s">
        <v>73</v>
      </c>
      <c r="E204" s="125" t="s">
        <v>88</v>
      </c>
      <c r="F204" s="125" t="s">
        <v>387</v>
      </c>
      <c r="I204" s="118"/>
      <c r="J204" s="126">
        <f>BK204</f>
        <v>0</v>
      </c>
      <c r="L204" s="115"/>
      <c r="M204" s="120"/>
      <c r="P204" s="121">
        <f>SUM(P205:P208)</f>
        <v>0</v>
      </c>
      <c r="R204" s="121">
        <f>SUM(R205:R208)</f>
        <v>0.50973999999999997</v>
      </c>
      <c r="T204" s="122">
        <f>SUM(T205:T208)</f>
        <v>0</v>
      </c>
      <c r="AR204" s="116" t="s">
        <v>81</v>
      </c>
      <c r="AT204" s="123" t="s">
        <v>73</v>
      </c>
      <c r="AU204" s="123" t="s">
        <v>81</v>
      </c>
      <c r="AY204" s="116" t="s">
        <v>124</v>
      </c>
      <c r="BK204" s="124">
        <f>SUM(BK205:BK208)</f>
        <v>0</v>
      </c>
    </row>
    <row r="205" spans="2:65" s="1" customFormat="1" ht="14.45" customHeight="1">
      <c r="B205" s="127"/>
      <c r="C205" s="128" t="s">
        <v>293</v>
      </c>
      <c r="D205" s="128" t="s">
        <v>127</v>
      </c>
      <c r="E205" s="129" t="s">
        <v>1363</v>
      </c>
      <c r="F205" s="130" t="s">
        <v>1364</v>
      </c>
      <c r="G205" s="131" t="s">
        <v>185</v>
      </c>
      <c r="H205" s="132">
        <v>11</v>
      </c>
      <c r="I205" s="133"/>
      <c r="J205" s="134">
        <f>ROUND(I205*H205,2)</f>
        <v>0</v>
      </c>
      <c r="K205" s="130" t="s">
        <v>131</v>
      </c>
      <c r="L205" s="32"/>
      <c r="M205" s="135" t="s">
        <v>3</v>
      </c>
      <c r="N205" s="136" t="s">
        <v>46</v>
      </c>
      <c r="P205" s="137">
        <f>O205*H205</f>
        <v>0</v>
      </c>
      <c r="Q205" s="137">
        <v>4.6339999999999999E-2</v>
      </c>
      <c r="R205" s="137">
        <f>Q205*H205</f>
        <v>0.50973999999999997</v>
      </c>
      <c r="S205" s="137">
        <v>0</v>
      </c>
      <c r="T205" s="138">
        <f>S205*H205</f>
        <v>0</v>
      </c>
      <c r="AR205" s="139" t="s">
        <v>91</v>
      </c>
      <c r="AT205" s="139" t="s">
        <v>127</v>
      </c>
      <c r="AU205" s="139" t="s">
        <v>83</v>
      </c>
      <c r="AY205" s="17" t="s">
        <v>124</v>
      </c>
      <c r="BE205" s="140">
        <f>IF(N205="základní",J205,0)</f>
        <v>0</v>
      </c>
      <c r="BF205" s="140">
        <f>IF(N205="snížená",J205,0)</f>
        <v>0</v>
      </c>
      <c r="BG205" s="140">
        <f>IF(N205="zákl. přenesená",J205,0)</f>
        <v>0</v>
      </c>
      <c r="BH205" s="140">
        <f>IF(N205="sníž. přenesená",J205,0)</f>
        <v>0</v>
      </c>
      <c r="BI205" s="140">
        <f>IF(N205="nulová",J205,0)</f>
        <v>0</v>
      </c>
      <c r="BJ205" s="17" t="s">
        <v>81</v>
      </c>
      <c r="BK205" s="140">
        <f>ROUND(I205*H205,2)</f>
        <v>0</v>
      </c>
      <c r="BL205" s="17" t="s">
        <v>91</v>
      </c>
      <c r="BM205" s="139" t="s">
        <v>1365</v>
      </c>
    </row>
    <row r="206" spans="2:65" s="1" customFormat="1" ht="19.5">
      <c r="B206" s="32"/>
      <c r="D206" s="141" t="s">
        <v>133</v>
      </c>
      <c r="F206" s="142" t="s">
        <v>1366</v>
      </c>
      <c r="I206" s="143"/>
      <c r="L206" s="32"/>
      <c r="M206" s="144"/>
      <c r="T206" s="52"/>
      <c r="AT206" s="17" t="s">
        <v>133</v>
      </c>
      <c r="AU206" s="17" t="s">
        <v>83</v>
      </c>
    </row>
    <row r="207" spans="2:65" s="1" customFormat="1" ht="117">
      <c r="B207" s="32"/>
      <c r="D207" s="141" t="s">
        <v>135</v>
      </c>
      <c r="F207" s="145" t="s">
        <v>1367</v>
      </c>
      <c r="I207" s="143"/>
      <c r="L207" s="32"/>
      <c r="M207" s="144"/>
      <c r="T207" s="52"/>
      <c r="AT207" s="17" t="s">
        <v>135</v>
      </c>
      <c r="AU207" s="17" t="s">
        <v>83</v>
      </c>
    </row>
    <row r="208" spans="2:65" s="12" customFormat="1">
      <c r="B208" s="146"/>
      <c r="D208" s="141" t="s">
        <v>137</v>
      </c>
      <c r="E208" s="147" t="s">
        <v>3</v>
      </c>
      <c r="F208" s="148" t="s">
        <v>1368</v>
      </c>
      <c r="H208" s="149">
        <v>11</v>
      </c>
      <c r="I208" s="150"/>
      <c r="L208" s="146"/>
      <c r="M208" s="151"/>
      <c r="T208" s="152"/>
      <c r="AT208" s="147" t="s">
        <v>137</v>
      </c>
      <c r="AU208" s="147" t="s">
        <v>83</v>
      </c>
      <c r="AV208" s="12" t="s">
        <v>83</v>
      </c>
      <c r="AW208" s="12" t="s">
        <v>34</v>
      </c>
      <c r="AX208" s="12" t="s">
        <v>81</v>
      </c>
      <c r="AY208" s="147" t="s">
        <v>124</v>
      </c>
    </row>
    <row r="209" spans="2:65" s="11" customFormat="1" ht="22.9" customHeight="1">
      <c r="B209" s="115"/>
      <c r="D209" s="116" t="s">
        <v>73</v>
      </c>
      <c r="E209" s="125" t="s">
        <v>91</v>
      </c>
      <c r="F209" s="125" t="s">
        <v>409</v>
      </c>
      <c r="I209" s="118"/>
      <c r="J209" s="126">
        <f>BK209</f>
        <v>0</v>
      </c>
      <c r="L209" s="115"/>
      <c r="M209" s="120"/>
      <c r="P209" s="121">
        <f>SUM(P210:P240)</f>
        <v>0</v>
      </c>
      <c r="R209" s="121">
        <f>SUM(R210:R240)</f>
        <v>1.7019550500000005</v>
      </c>
      <c r="T209" s="122">
        <f>SUM(T210:T240)</f>
        <v>0</v>
      </c>
      <c r="AR209" s="116" t="s">
        <v>81</v>
      </c>
      <c r="AT209" s="123" t="s">
        <v>73</v>
      </c>
      <c r="AU209" s="123" t="s">
        <v>81</v>
      </c>
      <c r="AY209" s="116" t="s">
        <v>124</v>
      </c>
      <c r="BK209" s="124">
        <f>SUM(BK210:BK240)</f>
        <v>0</v>
      </c>
    </row>
    <row r="210" spans="2:65" s="1" customFormat="1" ht="14.45" customHeight="1">
      <c r="B210" s="127"/>
      <c r="C210" s="128" t="s">
        <v>298</v>
      </c>
      <c r="D210" s="128" t="s">
        <v>127</v>
      </c>
      <c r="E210" s="129" t="s">
        <v>443</v>
      </c>
      <c r="F210" s="130" t="s">
        <v>444</v>
      </c>
      <c r="G210" s="131" t="s">
        <v>130</v>
      </c>
      <c r="H210" s="132">
        <v>0.46100000000000002</v>
      </c>
      <c r="I210" s="133"/>
      <c r="J210" s="134">
        <f>ROUND(I210*H210,2)</f>
        <v>0</v>
      </c>
      <c r="K210" s="130" t="s">
        <v>131</v>
      </c>
      <c r="L210" s="32"/>
      <c r="M210" s="135" t="s">
        <v>3</v>
      </c>
      <c r="N210" s="136" t="s">
        <v>46</v>
      </c>
      <c r="P210" s="137">
        <f>O210*H210</f>
        <v>0</v>
      </c>
      <c r="Q210" s="137">
        <v>2.4533700000000001</v>
      </c>
      <c r="R210" s="137">
        <f>Q210*H210</f>
        <v>1.1310035700000001</v>
      </c>
      <c r="S210" s="137">
        <v>0</v>
      </c>
      <c r="T210" s="138">
        <f>S210*H210</f>
        <v>0</v>
      </c>
      <c r="AR210" s="139" t="s">
        <v>91</v>
      </c>
      <c r="AT210" s="139" t="s">
        <v>127</v>
      </c>
      <c r="AU210" s="139" t="s">
        <v>83</v>
      </c>
      <c r="AY210" s="17" t="s">
        <v>124</v>
      </c>
      <c r="BE210" s="140">
        <f>IF(N210="základní",J210,0)</f>
        <v>0</v>
      </c>
      <c r="BF210" s="140">
        <f>IF(N210="snížená",J210,0)</f>
        <v>0</v>
      </c>
      <c r="BG210" s="140">
        <f>IF(N210="zákl. přenesená",J210,0)</f>
        <v>0</v>
      </c>
      <c r="BH210" s="140">
        <f>IF(N210="sníž. přenesená",J210,0)</f>
        <v>0</v>
      </c>
      <c r="BI210" s="140">
        <f>IF(N210="nulová",J210,0)</f>
        <v>0</v>
      </c>
      <c r="BJ210" s="17" t="s">
        <v>81</v>
      </c>
      <c r="BK210" s="140">
        <f>ROUND(I210*H210,2)</f>
        <v>0</v>
      </c>
      <c r="BL210" s="17" t="s">
        <v>91</v>
      </c>
      <c r="BM210" s="139" t="s">
        <v>1369</v>
      </c>
    </row>
    <row r="211" spans="2:65" s="1" customFormat="1">
      <c r="B211" s="32"/>
      <c r="D211" s="141" t="s">
        <v>133</v>
      </c>
      <c r="F211" s="142" t="s">
        <v>446</v>
      </c>
      <c r="I211" s="143"/>
      <c r="L211" s="32"/>
      <c r="M211" s="144"/>
      <c r="T211" s="52"/>
      <c r="AT211" s="17" t="s">
        <v>133</v>
      </c>
      <c r="AU211" s="17" t="s">
        <v>83</v>
      </c>
    </row>
    <row r="212" spans="2:65" s="13" customFormat="1">
      <c r="B212" s="153"/>
      <c r="D212" s="141" t="s">
        <v>137</v>
      </c>
      <c r="E212" s="154" t="s">
        <v>3</v>
      </c>
      <c r="F212" s="155" t="s">
        <v>1370</v>
      </c>
      <c r="H212" s="154" t="s">
        <v>3</v>
      </c>
      <c r="I212" s="156"/>
      <c r="L212" s="153"/>
      <c r="M212" s="157"/>
      <c r="T212" s="158"/>
      <c r="AT212" s="154" t="s">
        <v>137</v>
      </c>
      <c r="AU212" s="154" t="s">
        <v>83</v>
      </c>
      <c r="AV212" s="13" t="s">
        <v>81</v>
      </c>
      <c r="AW212" s="13" t="s">
        <v>34</v>
      </c>
      <c r="AX212" s="13" t="s">
        <v>74</v>
      </c>
      <c r="AY212" s="154" t="s">
        <v>124</v>
      </c>
    </row>
    <row r="213" spans="2:65" s="12" customFormat="1">
      <c r="B213" s="146"/>
      <c r="D213" s="141" t="s">
        <v>137</v>
      </c>
      <c r="E213" s="147" t="s">
        <v>3</v>
      </c>
      <c r="F213" s="148" t="s">
        <v>1371</v>
      </c>
      <c r="H213" s="149">
        <v>0.28799999999999998</v>
      </c>
      <c r="I213" s="150"/>
      <c r="L213" s="146"/>
      <c r="M213" s="151"/>
      <c r="T213" s="152"/>
      <c r="AT213" s="147" t="s">
        <v>137</v>
      </c>
      <c r="AU213" s="147" t="s">
        <v>83</v>
      </c>
      <c r="AV213" s="12" t="s">
        <v>83</v>
      </c>
      <c r="AW213" s="12" t="s">
        <v>34</v>
      </c>
      <c r="AX213" s="12" t="s">
        <v>74</v>
      </c>
      <c r="AY213" s="147" t="s">
        <v>124</v>
      </c>
    </row>
    <row r="214" spans="2:65" s="13" customFormat="1">
      <c r="B214" s="153"/>
      <c r="D214" s="141" t="s">
        <v>137</v>
      </c>
      <c r="E214" s="154" t="s">
        <v>3</v>
      </c>
      <c r="F214" s="155" t="s">
        <v>468</v>
      </c>
      <c r="H214" s="154" t="s">
        <v>3</v>
      </c>
      <c r="I214" s="156"/>
      <c r="L214" s="153"/>
      <c r="M214" s="157"/>
      <c r="T214" s="158"/>
      <c r="AT214" s="154" t="s">
        <v>137</v>
      </c>
      <c r="AU214" s="154" t="s">
        <v>83</v>
      </c>
      <c r="AV214" s="13" t="s">
        <v>81</v>
      </c>
      <c r="AW214" s="13" t="s">
        <v>34</v>
      </c>
      <c r="AX214" s="13" t="s">
        <v>74</v>
      </c>
      <c r="AY214" s="154" t="s">
        <v>124</v>
      </c>
    </row>
    <row r="215" spans="2:65" s="12" customFormat="1">
      <c r="B215" s="146"/>
      <c r="D215" s="141" t="s">
        <v>137</v>
      </c>
      <c r="E215" s="147" t="s">
        <v>3</v>
      </c>
      <c r="F215" s="148" t="s">
        <v>1372</v>
      </c>
      <c r="H215" s="149">
        <v>0.17299999999999999</v>
      </c>
      <c r="I215" s="150"/>
      <c r="L215" s="146"/>
      <c r="M215" s="151"/>
      <c r="T215" s="152"/>
      <c r="AT215" s="147" t="s">
        <v>137</v>
      </c>
      <c r="AU215" s="147" t="s">
        <v>83</v>
      </c>
      <c r="AV215" s="12" t="s">
        <v>83</v>
      </c>
      <c r="AW215" s="12" t="s">
        <v>34</v>
      </c>
      <c r="AX215" s="12" t="s">
        <v>74</v>
      </c>
      <c r="AY215" s="147" t="s">
        <v>124</v>
      </c>
    </row>
    <row r="216" spans="2:65" s="14" customFormat="1">
      <c r="B216" s="159"/>
      <c r="D216" s="141" t="s">
        <v>137</v>
      </c>
      <c r="E216" s="160" t="s">
        <v>3</v>
      </c>
      <c r="F216" s="161" t="s">
        <v>146</v>
      </c>
      <c r="H216" s="162">
        <v>0.46099999999999997</v>
      </c>
      <c r="I216" s="163"/>
      <c r="L216" s="159"/>
      <c r="M216" s="164"/>
      <c r="T216" s="165"/>
      <c r="AT216" s="160" t="s">
        <v>137</v>
      </c>
      <c r="AU216" s="160" t="s">
        <v>83</v>
      </c>
      <c r="AV216" s="14" t="s">
        <v>91</v>
      </c>
      <c r="AW216" s="14" t="s">
        <v>34</v>
      </c>
      <c r="AX216" s="14" t="s">
        <v>81</v>
      </c>
      <c r="AY216" s="160" t="s">
        <v>124</v>
      </c>
    </row>
    <row r="217" spans="2:65" s="1" customFormat="1" ht="14.45" customHeight="1">
      <c r="B217" s="127"/>
      <c r="C217" s="128" t="s">
        <v>303</v>
      </c>
      <c r="D217" s="128" t="s">
        <v>127</v>
      </c>
      <c r="E217" s="129" t="s">
        <v>1373</v>
      </c>
      <c r="F217" s="130" t="s">
        <v>1374</v>
      </c>
      <c r="G217" s="131" t="s">
        <v>209</v>
      </c>
      <c r="H217" s="132">
        <v>4.3999999999999997E-2</v>
      </c>
      <c r="I217" s="133"/>
      <c r="J217" s="134">
        <f>ROUND(I217*H217,2)</f>
        <v>0</v>
      </c>
      <c r="K217" s="130" t="s">
        <v>131</v>
      </c>
      <c r="L217" s="32"/>
      <c r="M217" s="135" t="s">
        <v>3</v>
      </c>
      <c r="N217" s="136" t="s">
        <v>46</v>
      </c>
      <c r="P217" s="137">
        <f>O217*H217</f>
        <v>0</v>
      </c>
      <c r="Q217" s="137">
        <v>1.06277</v>
      </c>
      <c r="R217" s="137">
        <f>Q217*H217</f>
        <v>4.6761879999999999E-2</v>
      </c>
      <c r="S217" s="137">
        <v>0</v>
      </c>
      <c r="T217" s="138">
        <f>S217*H217</f>
        <v>0</v>
      </c>
      <c r="AR217" s="139" t="s">
        <v>91</v>
      </c>
      <c r="AT217" s="139" t="s">
        <v>127</v>
      </c>
      <c r="AU217" s="139" t="s">
        <v>83</v>
      </c>
      <c r="AY217" s="17" t="s">
        <v>124</v>
      </c>
      <c r="BE217" s="140">
        <f>IF(N217="základní",J217,0)</f>
        <v>0</v>
      </c>
      <c r="BF217" s="140">
        <f>IF(N217="snížená",J217,0)</f>
        <v>0</v>
      </c>
      <c r="BG217" s="140">
        <f>IF(N217="zákl. přenesená",J217,0)</f>
        <v>0</v>
      </c>
      <c r="BH217" s="140">
        <f>IF(N217="sníž. přenesená",J217,0)</f>
        <v>0</v>
      </c>
      <c r="BI217" s="140">
        <f>IF(N217="nulová",J217,0)</f>
        <v>0</v>
      </c>
      <c r="BJ217" s="17" t="s">
        <v>81</v>
      </c>
      <c r="BK217" s="140">
        <f>ROUND(I217*H217,2)</f>
        <v>0</v>
      </c>
      <c r="BL217" s="17" t="s">
        <v>91</v>
      </c>
      <c r="BM217" s="139" t="s">
        <v>1375</v>
      </c>
    </row>
    <row r="218" spans="2:65" s="1" customFormat="1">
      <c r="B218" s="32"/>
      <c r="D218" s="141" t="s">
        <v>133</v>
      </c>
      <c r="F218" s="142" t="s">
        <v>1376</v>
      </c>
      <c r="I218" s="143"/>
      <c r="L218" s="32"/>
      <c r="M218" s="144"/>
      <c r="T218" s="52"/>
      <c r="AT218" s="17" t="s">
        <v>133</v>
      </c>
      <c r="AU218" s="17" t="s">
        <v>83</v>
      </c>
    </row>
    <row r="219" spans="2:65" s="13" customFormat="1">
      <c r="B219" s="153"/>
      <c r="D219" s="141" t="s">
        <v>137</v>
      </c>
      <c r="E219" s="154" t="s">
        <v>3</v>
      </c>
      <c r="F219" s="155" t="s">
        <v>1377</v>
      </c>
      <c r="H219" s="154" t="s">
        <v>3</v>
      </c>
      <c r="I219" s="156"/>
      <c r="L219" s="153"/>
      <c r="M219" s="157"/>
      <c r="T219" s="158"/>
      <c r="AT219" s="154" t="s">
        <v>137</v>
      </c>
      <c r="AU219" s="154" t="s">
        <v>83</v>
      </c>
      <c r="AV219" s="13" t="s">
        <v>81</v>
      </c>
      <c r="AW219" s="13" t="s">
        <v>34</v>
      </c>
      <c r="AX219" s="13" t="s">
        <v>74</v>
      </c>
      <c r="AY219" s="154" t="s">
        <v>124</v>
      </c>
    </row>
    <row r="220" spans="2:65" s="12" customFormat="1">
      <c r="B220" s="146"/>
      <c r="D220" s="141" t="s">
        <v>137</v>
      </c>
      <c r="E220" s="147" t="s">
        <v>3</v>
      </c>
      <c r="F220" s="148" t="s">
        <v>1378</v>
      </c>
      <c r="H220" s="149">
        <v>4.3999999999999997E-2</v>
      </c>
      <c r="I220" s="150"/>
      <c r="L220" s="146"/>
      <c r="M220" s="151"/>
      <c r="T220" s="152"/>
      <c r="AT220" s="147" t="s">
        <v>137</v>
      </c>
      <c r="AU220" s="147" t="s">
        <v>83</v>
      </c>
      <c r="AV220" s="12" t="s">
        <v>83</v>
      </c>
      <c r="AW220" s="12" t="s">
        <v>34</v>
      </c>
      <c r="AX220" s="12" t="s">
        <v>81</v>
      </c>
      <c r="AY220" s="147" t="s">
        <v>124</v>
      </c>
    </row>
    <row r="221" spans="2:65" s="1" customFormat="1" ht="14.45" customHeight="1">
      <c r="B221" s="127"/>
      <c r="C221" s="128" t="s">
        <v>470</v>
      </c>
      <c r="D221" s="128" t="s">
        <v>127</v>
      </c>
      <c r="E221" s="129" t="s">
        <v>462</v>
      </c>
      <c r="F221" s="130" t="s">
        <v>463</v>
      </c>
      <c r="G221" s="131" t="s">
        <v>165</v>
      </c>
      <c r="H221" s="132">
        <v>1.28</v>
      </c>
      <c r="I221" s="133"/>
      <c r="J221" s="134">
        <f>ROUND(I221*H221,2)</f>
        <v>0</v>
      </c>
      <c r="K221" s="130" t="s">
        <v>131</v>
      </c>
      <c r="L221" s="32"/>
      <c r="M221" s="135" t="s">
        <v>3</v>
      </c>
      <c r="N221" s="136" t="s">
        <v>46</v>
      </c>
      <c r="P221" s="137">
        <f>O221*H221</f>
        <v>0</v>
      </c>
      <c r="Q221" s="137">
        <v>1.282E-2</v>
      </c>
      <c r="R221" s="137">
        <f>Q221*H221</f>
        <v>1.64096E-2</v>
      </c>
      <c r="S221" s="137">
        <v>0</v>
      </c>
      <c r="T221" s="138">
        <f>S221*H221</f>
        <v>0</v>
      </c>
      <c r="AR221" s="139" t="s">
        <v>91</v>
      </c>
      <c r="AT221" s="139" t="s">
        <v>127</v>
      </c>
      <c r="AU221" s="139" t="s">
        <v>83</v>
      </c>
      <c r="AY221" s="17" t="s">
        <v>124</v>
      </c>
      <c r="BE221" s="140">
        <f>IF(N221="základní",J221,0)</f>
        <v>0</v>
      </c>
      <c r="BF221" s="140">
        <f>IF(N221="snížená",J221,0)</f>
        <v>0</v>
      </c>
      <c r="BG221" s="140">
        <f>IF(N221="zákl. přenesená",J221,0)</f>
        <v>0</v>
      </c>
      <c r="BH221" s="140">
        <f>IF(N221="sníž. přenesená",J221,0)</f>
        <v>0</v>
      </c>
      <c r="BI221" s="140">
        <f>IF(N221="nulová",J221,0)</f>
        <v>0</v>
      </c>
      <c r="BJ221" s="17" t="s">
        <v>81</v>
      </c>
      <c r="BK221" s="140">
        <f>ROUND(I221*H221,2)</f>
        <v>0</v>
      </c>
      <c r="BL221" s="17" t="s">
        <v>91</v>
      </c>
      <c r="BM221" s="139" t="s">
        <v>1379</v>
      </c>
    </row>
    <row r="222" spans="2:65" s="1" customFormat="1">
      <c r="B222" s="32"/>
      <c r="D222" s="141" t="s">
        <v>133</v>
      </c>
      <c r="F222" s="142" t="s">
        <v>465</v>
      </c>
      <c r="I222" s="143"/>
      <c r="L222" s="32"/>
      <c r="M222" s="144"/>
      <c r="T222" s="52"/>
      <c r="AT222" s="17" t="s">
        <v>133</v>
      </c>
      <c r="AU222" s="17" t="s">
        <v>83</v>
      </c>
    </row>
    <row r="223" spans="2:65" s="12" customFormat="1">
      <c r="B223" s="146"/>
      <c r="D223" s="141" t="s">
        <v>137</v>
      </c>
      <c r="E223" s="147" t="s">
        <v>3</v>
      </c>
      <c r="F223" s="148" t="s">
        <v>1380</v>
      </c>
      <c r="H223" s="149">
        <v>1.28</v>
      </c>
      <c r="I223" s="150"/>
      <c r="L223" s="146"/>
      <c r="M223" s="151"/>
      <c r="T223" s="152"/>
      <c r="AT223" s="147" t="s">
        <v>137</v>
      </c>
      <c r="AU223" s="147" t="s">
        <v>83</v>
      </c>
      <c r="AV223" s="12" t="s">
        <v>83</v>
      </c>
      <c r="AW223" s="12" t="s">
        <v>34</v>
      </c>
      <c r="AX223" s="12" t="s">
        <v>81</v>
      </c>
      <c r="AY223" s="147" t="s">
        <v>124</v>
      </c>
    </row>
    <row r="224" spans="2:65" s="1" customFormat="1" ht="14.45" customHeight="1">
      <c r="B224" s="127"/>
      <c r="C224" s="128" t="s">
        <v>475</v>
      </c>
      <c r="D224" s="128" t="s">
        <v>127</v>
      </c>
      <c r="E224" s="129" t="s">
        <v>1381</v>
      </c>
      <c r="F224" s="130" t="s">
        <v>1382</v>
      </c>
      <c r="G224" s="131" t="s">
        <v>185</v>
      </c>
      <c r="H224" s="132">
        <v>3.6</v>
      </c>
      <c r="I224" s="133"/>
      <c r="J224" s="134">
        <f>ROUND(I224*H224,2)</f>
        <v>0</v>
      </c>
      <c r="K224" s="130" t="s">
        <v>131</v>
      </c>
      <c r="L224" s="32"/>
      <c r="M224" s="135" t="s">
        <v>3</v>
      </c>
      <c r="N224" s="136" t="s">
        <v>46</v>
      </c>
      <c r="P224" s="137">
        <f>O224*H224</f>
        <v>0</v>
      </c>
      <c r="Q224" s="137">
        <v>3.465E-2</v>
      </c>
      <c r="R224" s="137">
        <f>Q224*H224</f>
        <v>0.12474</v>
      </c>
      <c r="S224" s="137">
        <v>0</v>
      </c>
      <c r="T224" s="138">
        <f>S224*H224</f>
        <v>0</v>
      </c>
      <c r="AR224" s="139" t="s">
        <v>91</v>
      </c>
      <c r="AT224" s="139" t="s">
        <v>127</v>
      </c>
      <c r="AU224" s="139" t="s">
        <v>83</v>
      </c>
      <c r="AY224" s="17" t="s">
        <v>124</v>
      </c>
      <c r="BE224" s="140">
        <f>IF(N224="základní",J224,0)</f>
        <v>0</v>
      </c>
      <c r="BF224" s="140">
        <f>IF(N224="snížená",J224,0)</f>
        <v>0</v>
      </c>
      <c r="BG224" s="140">
        <f>IF(N224="zákl. přenesená",J224,0)</f>
        <v>0</v>
      </c>
      <c r="BH224" s="140">
        <f>IF(N224="sníž. přenesená",J224,0)</f>
        <v>0</v>
      </c>
      <c r="BI224" s="140">
        <f>IF(N224="nulová",J224,0)</f>
        <v>0</v>
      </c>
      <c r="BJ224" s="17" t="s">
        <v>81</v>
      </c>
      <c r="BK224" s="140">
        <f>ROUND(I224*H224,2)</f>
        <v>0</v>
      </c>
      <c r="BL224" s="17" t="s">
        <v>91</v>
      </c>
      <c r="BM224" s="139" t="s">
        <v>1383</v>
      </c>
    </row>
    <row r="225" spans="2:65" s="1" customFormat="1" ht="19.5">
      <c r="B225" s="32"/>
      <c r="D225" s="141" t="s">
        <v>133</v>
      </c>
      <c r="F225" s="142" t="s">
        <v>1384</v>
      </c>
      <c r="I225" s="143"/>
      <c r="L225" s="32"/>
      <c r="M225" s="144"/>
      <c r="T225" s="52"/>
      <c r="AT225" s="17" t="s">
        <v>133</v>
      </c>
      <c r="AU225" s="17" t="s">
        <v>83</v>
      </c>
    </row>
    <row r="226" spans="2:65" s="1" customFormat="1" ht="48.75">
      <c r="B226" s="32"/>
      <c r="D226" s="141" t="s">
        <v>135</v>
      </c>
      <c r="F226" s="145" t="s">
        <v>1385</v>
      </c>
      <c r="I226" s="143"/>
      <c r="L226" s="32"/>
      <c r="M226" s="144"/>
      <c r="T226" s="52"/>
      <c r="AT226" s="17" t="s">
        <v>135</v>
      </c>
      <c r="AU226" s="17" t="s">
        <v>83</v>
      </c>
    </row>
    <row r="227" spans="2:65" s="12" customFormat="1">
      <c r="B227" s="146"/>
      <c r="D227" s="141" t="s">
        <v>137</v>
      </c>
      <c r="E227" s="147" t="s">
        <v>3</v>
      </c>
      <c r="F227" s="148" t="s">
        <v>1386</v>
      </c>
      <c r="H227" s="149">
        <v>3.6</v>
      </c>
      <c r="I227" s="150"/>
      <c r="L227" s="146"/>
      <c r="M227" s="151"/>
      <c r="T227" s="152"/>
      <c r="AT227" s="147" t="s">
        <v>137</v>
      </c>
      <c r="AU227" s="147" t="s">
        <v>83</v>
      </c>
      <c r="AV227" s="12" t="s">
        <v>83</v>
      </c>
      <c r="AW227" s="12" t="s">
        <v>34</v>
      </c>
      <c r="AX227" s="12" t="s">
        <v>81</v>
      </c>
      <c r="AY227" s="147" t="s">
        <v>124</v>
      </c>
    </row>
    <row r="228" spans="2:65" s="1" customFormat="1" ht="14.45" customHeight="1">
      <c r="B228" s="127"/>
      <c r="C228" s="176" t="s">
        <v>480</v>
      </c>
      <c r="D228" s="176" t="s">
        <v>659</v>
      </c>
      <c r="E228" s="177" t="s">
        <v>1387</v>
      </c>
      <c r="F228" s="178" t="s">
        <v>1388</v>
      </c>
      <c r="G228" s="179" t="s">
        <v>770</v>
      </c>
      <c r="H228" s="180">
        <v>11.988</v>
      </c>
      <c r="I228" s="181"/>
      <c r="J228" s="182">
        <f>ROUND(I228*H228,2)</f>
        <v>0</v>
      </c>
      <c r="K228" s="178" t="s">
        <v>131</v>
      </c>
      <c r="L228" s="183"/>
      <c r="M228" s="184" t="s">
        <v>3</v>
      </c>
      <c r="N228" s="185" t="s">
        <v>46</v>
      </c>
      <c r="P228" s="137">
        <f>O228*H228</f>
        <v>0</v>
      </c>
      <c r="Q228" s="137">
        <v>2.1000000000000001E-2</v>
      </c>
      <c r="R228" s="137">
        <f>Q228*H228</f>
        <v>0.25174800000000003</v>
      </c>
      <c r="S228" s="137">
        <v>0</v>
      </c>
      <c r="T228" s="138">
        <f>S228*H228</f>
        <v>0</v>
      </c>
      <c r="AR228" s="139" t="s">
        <v>182</v>
      </c>
      <c r="AT228" s="139" t="s">
        <v>659</v>
      </c>
      <c r="AU228" s="139" t="s">
        <v>83</v>
      </c>
      <c r="AY228" s="17" t="s">
        <v>124</v>
      </c>
      <c r="BE228" s="140">
        <f>IF(N228="základní",J228,0)</f>
        <v>0</v>
      </c>
      <c r="BF228" s="140">
        <f>IF(N228="snížená",J228,0)</f>
        <v>0</v>
      </c>
      <c r="BG228" s="140">
        <f>IF(N228="zákl. přenesená",J228,0)</f>
        <v>0</v>
      </c>
      <c r="BH228" s="140">
        <f>IF(N228="sníž. přenesená",J228,0)</f>
        <v>0</v>
      </c>
      <c r="BI228" s="140">
        <f>IF(N228="nulová",J228,0)</f>
        <v>0</v>
      </c>
      <c r="BJ228" s="17" t="s">
        <v>81</v>
      </c>
      <c r="BK228" s="140">
        <f>ROUND(I228*H228,2)</f>
        <v>0</v>
      </c>
      <c r="BL228" s="17" t="s">
        <v>91</v>
      </c>
      <c r="BM228" s="139" t="s">
        <v>1389</v>
      </c>
    </row>
    <row r="229" spans="2:65" s="1" customFormat="1">
      <c r="B229" s="32"/>
      <c r="D229" s="141" t="s">
        <v>133</v>
      </c>
      <c r="F229" s="142" t="s">
        <v>1388</v>
      </c>
      <c r="I229" s="143"/>
      <c r="L229" s="32"/>
      <c r="M229" s="144"/>
      <c r="T229" s="52"/>
      <c r="AT229" s="17" t="s">
        <v>133</v>
      </c>
      <c r="AU229" s="17" t="s">
        <v>83</v>
      </c>
    </row>
    <row r="230" spans="2:65" s="12" customFormat="1">
      <c r="B230" s="146"/>
      <c r="D230" s="141" t="s">
        <v>137</v>
      </c>
      <c r="F230" s="148" t="s">
        <v>1390</v>
      </c>
      <c r="H230" s="149">
        <v>11.988</v>
      </c>
      <c r="I230" s="150"/>
      <c r="L230" s="146"/>
      <c r="M230" s="151"/>
      <c r="T230" s="152"/>
      <c r="AT230" s="147" t="s">
        <v>137</v>
      </c>
      <c r="AU230" s="147" t="s">
        <v>83</v>
      </c>
      <c r="AV230" s="12" t="s">
        <v>83</v>
      </c>
      <c r="AW230" s="12" t="s">
        <v>4</v>
      </c>
      <c r="AX230" s="12" t="s">
        <v>81</v>
      </c>
      <c r="AY230" s="147" t="s">
        <v>124</v>
      </c>
    </row>
    <row r="231" spans="2:65" s="1" customFormat="1" ht="14.45" customHeight="1">
      <c r="B231" s="127"/>
      <c r="C231" s="176" t="s">
        <v>486</v>
      </c>
      <c r="D231" s="176" t="s">
        <v>659</v>
      </c>
      <c r="E231" s="177" t="s">
        <v>1391</v>
      </c>
      <c r="F231" s="178" t="s">
        <v>1392</v>
      </c>
      <c r="G231" s="179" t="s">
        <v>770</v>
      </c>
      <c r="H231" s="180">
        <v>3.996</v>
      </c>
      <c r="I231" s="181"/>
      <c r="J231" s="182">
        <f>ROUND(I231*H231,2)</f>
        <v>0</v>
      </c>
      <c r="K231" s="178" t="s">
        <v>3</v>
      </c>
      <c r="L231" s="183"/>
      <c r="M231" s="184" t="s">
        <v>3</v>
      </c>
      <c r="N231" s="185" t="s">
        <v>46</v>
      </c>
      <c r="P231" s="137">
        <f>O231*H231</f>
        <v>0</v>
      </c>
      <c r="Q231" s="137">
        <v>2.1000000000000001E-2</v>
      </c>
      <c r="R231" s="137">
        <f>Q231*H231</f>
        <v>8.3916000000000004E-2</v>
      </c>
      <c r="S231" s="137">
        <v>0</v>
      </c>
      <c r="T231" s="138">
        <f>S231*H231</f>
        <v>0</v>
      </c>
      <c r="AR231" s="139" t="s">
        <v>182</v>
      </c>
      <c r="AT231" s="139" t="s">
        <v>659</v>
      </c>
      <c r="AU231" s="139" t="s">
        <v>83</v>
      </c>
      <c r="AY231" s="17" t="s">
        <v>124</v>
      </c>
      <c r="BE231" s="140">
        <f>IF(N231="základní",J231,0)</f>
        <v>0</v>
      </c>
      <c r="BF231" s="140">
        <f>IF(N231="snížená",J231,0)</f>
        <v>0</v>
      </c>
      <c r="BG231" s="140">
        <f>IF(N231="zákl. přenesená",J231,0)</f>
        <v>0</v>
      </c>
      <c r="BH231" s="140">
        <f>IF(N231="sníž. přenesená",J231,0)</f>
        <v>0</v>
      </c>
      <c r="BI231" s="140">
        <f>IF(N231="nulová",J231,0)</f>
        <v>0</v>
      </c>
      <c r="BJ231" s="17" t="s">
        <v>81</v>
      </c>
      <c r="BK231" s="140">
        <f>ROUND(I231*H231,2)</f>
        <v>0</v>
      </c>
      <c r="BL231" s="17" t="s">
        <v>91</v>
      </c>
      <c r="BM231" s="139" t="s">
        <v>1393</v>
      </c>
    </row>
    <row r="232" spans="2:65" s="1" customFormat="1">
      <c r="B232" s="32"/>
      <c r="D232" s="141" t="s">
        <v>133</v>
      </c>
      <c r="F232" s="142" t="s">
        <v>1388</v>
      </c>
      <c r="I232" s="143"/>
      <c r="L232" s="32"/>
      <c r="M232" s="144"/>
      <c r="T232" s="52"/>
      <c r="AT232" s="17" t="s">
        <v>133</v>
      </c>
      <c r="AU232" s="17" t="s">
        <v>83</v>
      </c>
    </row>
    <row r="233" spans="2:65" s="12" customFormat="1">
      <c r="B233" s="146"/>
      <c r="D233" s="141" t="s">
        <v>137</v>
      </c>
      <c r="F233" s="148" t="s">
        <v>1394</v>
      </c>
      <c r="H233" s="149">
        <v>3.996</v>
      </c>
      <c r="I233" s="150"/>
      <c r="L233" s="146"/>
      <c r="M233" s="151"/>
      <c r="T233" s="152"/>
      <c r="AT233" s="147" t="s">
        <v>137</v>
      </c>
      <c r="AU233" s="147" t="s">
        <v>83</v>
      </c>
      <c r="AV233" s="12" t="s">
        <v>83</v>
      </c>
      <c r="AW233" s="12" t="s">
        <v>4</v>
      </c>
      <c r="AX233" s="12" t="s">
        <v>81</v>
      </c>
      <c r="AY233" s="147" t="s">
        <v>124</v>
      </c>
    </row>
    <row r="234" spans="2:65" s="1" customFormat="1" ht="14.45" customHeight="1">
      <c r="B234" s="127"/>
      <c r="C234" s="128" t="s">
        <v>491</v>
      </c>
      <c r="D234" s="128" t="s">
        <v>127</v>
      </c>
      <c r="E234" s="129" t="s">
        <v>1395</v>
      </c>
      <c r="F234" s="130" t="s">
        <v>1396</v>
      </c>
      <c r="G234" s="131" t="s">
        <v>165</v>
      </c>
      <c r="H234" s="132">
        <v>7.2</v>
      </c>
      <c r="I234" s="133"/>
      <c r="J234" s="134">
        <f>ROUND(I234*H234,2)</f>
        <v>0</v>
      </c>
      <c r="K234" s="130" t="s">
        <v>131</v>
      </c>
      <c r="L234" s="32"/>
      <c r="M234" s="135" t="s">
        <v>3</v>
      </c>
      <c r="N234" s="136" t="s">
        <v>46</v>
      </c>
      <c r="P234" s="137">
        <f>O234*H234</f>
        <v>0</v>
      </c>
      <c r="Q234" s="137">
        <v>6.5799999999999999E-3</v>
      </c>
      <c r="R234" s="137">
        <f>Q234*H234</f>
        <v>4.7376000000000001E-2</v>
      </c>
      <c r="S234" s="137">
        <v>0</v>
      </c>
      <c r="T234" s="138">
        <f>S234*H234</f>
        <v>0</v>
      </c>
      <c r="AR234" s="139" t="s">
        <v>91</v>
      </c>
      <c r="AT234" s="139" t="s">
        <v>127</v>
      </c>
      <c r="AU234" s="139" t="s">
        <v>83</v>
      </c>
      <c r="AY234" s="17" t="s">
        <v>124</v>
      </c>
      <c r="BE234" s="140">
        <f>IF(N234="základní",J234,0)</f>
        <v>0</v>
      </c>
      <c r="BF234" s="140">
        <f>IF(N234="snížená",J234,0)</f>
        <v>0</v>
      </c>
      <c r="BG234" s="140">
        <f>IF(N234="zákl. přenesená",J234,0)</f>
        <v>0</v>
      </c>
      <c r="BH234" s="140">
        <f>IF(N234="sníž. přenesená",J234,0)</f>
        <v>0</v>
      </c>
      <c r="BI234" s="140">
        <f>IF(N234="nulová",J234,0)</f>
        <v>0</v>
      </c>
      <c r="BJ234" s="17" t="s">
        <v>81</v>
      </c>
      <c r="BK234" s="140">
        <f>ROUND(I234*H234,2)</f>
        <v>0</v>
      </c>
      <c r="BL234" s="17" t="s">
        <v>91</v>
      </c>
      <c r="BM234" s="139" t="s">
        <v>1397</v>
      </c>
    </row>
    <row r="235" spans="2:65" s="1" customFormat="1">
      <c r="B235" s="32"/>
      <c r="D235" s="141" t="s">
        <v>133</v>
      </c>
      <c r="F235" s="142" t="s">
        <v>1398</v>
      </c>
      <c r="I235" s="143"/>
      <c r="L235" s="32"/>
      <c r="M235" s="144"/>
      <c r="T235" s="52"/>
      <c r="AT235" s="17" t="s">
        <v>133</v>
      </c>
      <c r="AU235" s="17" t="s">
        <v>83</v>
      </c>
    </row>
    <row r="236" spans="2:65" s="1" customFormat="1" ht="29.25">
      <c r="B236" s="32"/>
      <c r="D236" s="141" t="s">
        <v>135</v>
      </c>
      <c r="F236" s="145" t="s">
        <v>1399</v>
      </c>
      <c r="I236" s="143"/>
      <c r="L236" s="32"/>
      <c r="M236" s="144"/>
      <c r="T236" s="52"/>
      <c r="AT236" s="17" t="s">
        <v>135</v>
      </c>
      <c r="AU236" s="17" t="s">
        <v>83</v>
      </c>
    </row>
    <row r="237" spans="2:65" s="12" customFormat="1">
      <c r="B237" s="146"/>
      <c r="D237" s="141" t="s">
        <v>137</v>
      </c>
      <c r="E237" s="147" t="s">
        <v>3</v>
      </c>
      <c r="F237" s="148" t="s">
        <v>1400</v>
      </c>
      <c r="H237" s="149">
        <v>7.2</v>
      </c>
      <c r="I237" s="150"/>
      <c r="L237" s="146"/>
      <c r="M237" s="151"/>
      <c r="T237" s="152"/>
      <c r="AT237" s="147" t="s">
        <v>137</v>
      </c>
      <c r="AU237" s="147" t="s">
        <v>83</v>
      </c>
      <c r="AV237" s="12" t="s">
        <v>83</v>
      </c>
      <c r="AW237" s="12" t="s">
        <v>34</v>
      </c>
      <c r="AX237" s="12" t="s">
        <v>81</v>
      </c>
      <c r="AY237" s="147" t="s">
        <v>124</v>
      </c>
    </row>
    <row r="238" spans="2:65" s="1" customFormat="1" ht="14.45" customHeight="1">
      <c r="B238" s="127"/>
      <c r="C238" s="128" t="s">
        <v>500</v>
      </c>
      <c r="D238" s="128" t="s">
        <v>127</v>
      </c>
      <c r="E238" s="129" t="s">
        <v>1401</v>
      </c>
      <c r="F238" s="130" t="s">
        <v>1402</v>
      </c>
      <c r="G238" s="131" t="s">
        <v>165</v>
      </c>
      <c r="H238" s="132">
        <v>7.2</v>
      </c>
      <c r="I238" s="133"/>
      <c r="J238" s="134">
        <f>ROUND(I238*H238,2)</f>
        <v>0</v>
      </c>
      <c r="K238" s="130" t="s">
        <v>131</v>
      </c>
      <c r="L238" s="32"/>
      <c r="M238" s="135" t="s">
        <v>3</v>
      </c>
      <c r="N238" s="136" t="s">
        <v>46</v>
      </c>
      <c r="P238" s="137">
        <f>O238*H238</f>
        <v>0</v>
      </c>
      <c r="Q238" s="137">
        <v>0</v>
      </c>
      <c r="R238" s="137">
        <f>Q238*H238</f>
        <v>0</v>
      </c>
      <c r="S238" s="137">
        <v>0</v>
      </c>
      <c r="T238" s="138">
        <f>S238*H238</f>
        <v>0</v>
      </c>
      <c r="AR238" s="139" t="s">
        <v>91</v>
      </c>
      <c r="AT238" s="139" t="s">
        <v>127</v>
      </c>
      <c r="AU238" s="139" t="s">
        <v>83</v>
      </c>
      <c r="AY238" s="17" t="s">
        <v>124</v>
      </c>
      <c r="BE238" s="140">
        <f>IF(N238="základní",J238,0)</f>
        <v>0</v>
      </c>
      <c r="BF238" s="140">
        <f>IF(N238="snížená",J238,0)</f>
        <v>0</v>
      </c>
      <c r="BG238" s="140">
        <f>IF(N238="zákl. přenesená",J238,0)</f>
        <v>0</v>
      </c>
      <c r="BH238" s="140">
        <f>IF(N238="sníž. přenesená",J238,0)</f>
        <v>0</v>
      </c>
      <c r="BI238" s="140">
        <f>IF(N238="nulová",J238,0)</f>
        <v>0</v>
      </c>
      <c r="BJ238" s="17" t="s">
        <v>81</v>
      </c>
      <c r="BK238" s="140">
        <f>ROUND(I238*H238,2)</f>
        <v>0</v>
      </c>
      <c r="BL238" s="17" t="s">
        <v>91</v>
      </c>
      <c r="BM238" s="139" t="s">
        <v>1403</v>
      </c>
    </row>
    <row r="239" spans="2:65" s="1" customFormat="1">
      <c r="B239" s="32"/>
      <c r="D239" s="141" t="s">
        <v>133</v>
      </c>
      <c r="F239" s="142" t="s">
        <v>1404</v>
      </c>
      <c r="I239" s="143"/>
      <c r="L239" s="32"/>
      <c r="M239" s="144"/>
      <c r="T239" s="52"/>
      <c r="AT239" s="17" t="s">
        <v>133</v>
      </c>
      <c r="AU239" s="17" t="s">
        <v>83</v>
      </c>
    </row>
    <row r="240" spans="2:65" s="1" customFormat="1" ht="29.25">
      <c r="B240" s="32"/>
      <c r="D240" s="141" t="s">
        <v>135</v>
      </c>
      <c r="F240" s="145" t="s">
        <v>1399</v>
      </c>
      <c r="I240" s="143"/>
      <c r="L240" s="32"/>
      <c r="M240" s="144"/>
      <c r="T240" s="52"/>
      <c r="AT240" s="17" t="s">
        <v>135</v>
      </c>
      <c r="AU240" s="17" t="s">
        <v>83</v>
      </c>
    </row>
    <row r="241" spans="2:65" s="11" customFormat="1" ht="22.9" customHeight="1">
      <c r="B241" s="115"/>
      <c r="D241" s="116" t="s">
        <v>73</v>
      </c>
      <c r="E241" s="125" t="s">
        <v>93</v>
      </c>
      <c r="F241" s="125" t="s">
        <v>1405</v>
      </c>
      <c r="I241" s="118"/>
      <c r="J241" s="126">
        <f>BK241</f>
        <v>0</v>
      </c>
      <c r="L241" s="115"/>
      <c r="M241" s="120"/>
      <c r="P241" s="121">
        <f>SUM(P242:P273)</f>
        <v>0</v>
      </c>
      <c r="R241" s="121">
        <f>SUM(R242:R273)</f>
        <v>270.92370850000003</v>
      </c>
      <c r="T241" s="122">
        <f>SUM(T242:T273)</f>
        <v>0</v>
      </c>
      <c r="AR241" s="116" t="s">
        <v>81</v>
      </c>
      <c r="AT241" s="123" t="s">
        <v>73</v>
      </c>
      <c r="AU241" s="123" t="s">
        <v>81</v>
      </c>
      <c r="AY241" s="116" t="s">
        <v>124</v>
      </c>
      <c r="BK241" s="124">
        <f>SUM(BK242:BK273)</f>
        <v>0</v>
      </c>
    </row>
    <row r="242" spans="2:65" s="1" customFormat="1" ht="14.45" customHeight="1">
      <c r="B242" s="127"/>
      <c r="C242" s="128" t="s">
        <v>508</v>
      </c>
      <c r="D242" s="128" t="s">
        <v>127</v>
      </c>
      <c r="E242" s="129" t="s">
        <v>1406</v>
      </c>
      <c r="F242" s="130" t="s">
        <v>1407</v>
      </c>
      <c r="G242" s="131" t="s">
        <v>165</v>
      </c>
      <c r="H242" s="132">
        <v>366.85</v>
      </c>
      <c r="I242" s="133"/>
      <c r="J242" s="134">
        <f>ROUND(I242*H242,2)</f>
        <v>0</v>
      </c>
      <c r="K242" s="130" t="s">
        <v>131</v>
      </c>
      <c r="L242" s="32"/>
      <c r="M242" s="135" t="s">
        <v>3</v>
      </c>
      <c r="N242" s="136" t="s">
        <v>46</v>
      </c>
      <c r="P242" s="137">
        <f>O242*H242</f>
        <v>0</v>
      </c>
      <c r="Q242" s="137">
        <v>0</v>
      </c>
      <c r="R242" s="137">
        <f>Q242*H242</f>
        <v>0</v>
      </c>
      <c r="S242" s="137">
        <v>0</v>
      </c>
      <c r="T242" s="138">
        <f>S242*H242</f>
        <v>0</v>
      </c>
      <c r="AR242" s="139" t="s">
        <v>91</v>
      </c>
      <c r="AT242" s="139" t="s">
        <v>127</v>
      </c>
      <c r="AU242" s="139" t="s">
        <v>83</v>
      </c>
      <c r="AY242" s="17" t="s">
        <v>124</v>
      </c>
      <c r="BE242" s="140">
        <f>IF(N242="základní",J242,0)</f>
        <v>0</v>
      </c>
      <c r="BF242" s="140">
        <f>IF(N242="snížená",J242,0)</f>
        <v>0</v>
      </c>
      <c r="BG242" s="140">
        <f>IF(N242="zákl. přenesená",J242,0)</f>
        <v>0</v>
      </c>
      <c r="BH242" s="140">
        <f>IF(N242="sníž. přenesená",J242,0)</f>
        <v>0</v>
      </c>
      <c r="BI242" s="140">
        <f>IF(N242="nulová",J242,0)</f>
        <v>0</v>
      </c>
      <c r="BJ242" s="17" t="s">
        <v>81</v>
      </c>
      <c r="BK242" s="140">
        <f>ROUND(I242*H242,2)</f>
        <v>0</v>
      </c>
      <c r="BL242" s="17" t="s">
        <v>91</v>
      </c>
      <c r="BM242" s="139" t="s">
        <v>1408</v>
      </c>
    </row>
    <row r="243" spans="2:65" s="1" customFormat="1" ht="19.5">
      <c r="B243" s="32"/>
      <c r="D243" s="141" t="s">
        <v>133</v>
      </c>
      <c r="F243" s="142" t="s">
        <v>1409</v>
      </c>
      <c r="I243" s="143"/>
      <c r="L243" s="32"/>
      <c r="M243" s="144"/>
      <c r="T243" s="52"/>
      <c r="AT243" s="17" t="s">
        <v>133</v>
      </c>
      <c r="AU243" s="17" t="s">
        <v>83</v>
      </c>
    </row>
    <row r="244" spans="2:65" s="1" customFormat="1" ht="68.25">
      <c r="B244" s="32"/>
      <c r="D244" s="141" t="s">
        <v>135</v>
      </c>
      <c r="F244" s="145" t="s">
        <v>1410</v>
      </c>
      <c r="I244" s="143"/>
      <c r="L244" s="32"/>
      <c r="M244" s="144"/>
      <c r="T244" s="52"/>
      <c r="AT244" s="17" t="s">
        <v>135</v>
      </c>
      <c r="AU244" s="17" t="s">
        <v>83</v>
      </c>
    </row>
    <row r="245" spans="2:65" s="1" customFormat="1" ht="14.45" customHeight="1">
      <c r="B245" s="127"/>
      <c r="C245" s="128" t="s">
        <v>515</v>
      </c>
      <c r="D245" s="128" t="s">
        <v>127</v>
      </c>
      <c r="E245" s="129" t="s">
        <v>1411</v>
      </c>
      <c r="F245" s="130" t="s">
        <v>1412</v>
      </c>
      <c r="G245" s="131" t="s">
        <v>165</v>
      </c>
      <c r="H245" s="132">
        <v>34.74</v>
      </c>
      <c r="I245" s="133"/>
      <c r="J245" s="134">
        <f>ROUND(I245*H245,2)</f>
        <v>0</v>
      </c>
      <c r="K245" s="130" t="s">
        <v>131</v>
      </c>
      <c r="L245" s="32"/>
      <c r="M245" s="135" t="s">
        <v>3</v>
      </c>
      <c r="N245" s="136" t="s">
        <v>46</v>
      </c>
      <c r="P245" s="137">
        <f>O245*H245</f>
        <v>0</v>
      </c>
      <c r="Q245" s="137">
        <v>0.34499999999999997</v>
      </c>
      <c r="R245" s="137">
        <f>Q245*H245</f>
        <v>11.985300000000001</v>
      </c>
      <c r="S245" s="137">
        <v>0</v>
      </c>
      <c r="T245" s="138">
        <f>S245*H245</f>
        <v>0</v>
      </c>
      <c r="AR245" s="139" t="s">
        <v>91</v>
      </c>
      <c r="AT245" s="139" t="s">
        <v>127</v>
      </c>
      <c r="AU245" s="139" t="s">
        <v>83</v>
      </c>
      <c r="AY245" s="17" t="s">
        <v>124</v>
      </c>
      <c r="BE245" s="140">
        <f>IF(N245="základní",J245,0)</f>
        <v>0</v>
      </c>
      <c r="BF245" s="140">
        <f>IF(N245="snížená",J245,0)</f>
        <v>0</v>
      </c>
      <c r="BG245" s="140">
        <f>IF(N245="zákl. přenesená",J245,0)</f>
        <v>0</v>
      </c>
      <c r="BH245" s="140">
        <f>IF(N245="sníž. přenesená",J245,0)</f>
        <v>0</v>
      </c>
      <c r="BI245" s="140">
        <f>IF(N245="nulová",J245,0)</f>
        <v>0</v>
      </c>
      <c r="BJ245" s="17" t="s">
        <v>81</v>
      </c>
      <c r="BK245" s="140">
        <f>ROUND(I245*H245,2)</f>
        <v>0</v>
      </c>
      <c r="BL245" s="17" t="s">
        <v>91</v>
      </c>
      <c r="BM245" s="139" t="s">
        <v>1413</v>
      </c>
    </row>
    <row r="246" spans="2:65" s="1" customFormat="1">
      <c r="B246" s="32"/>
      <c r="D246" s="141" t="s">
        <v>133</v>
      </c>
      <c r="F246" s="142" t="s">
        <v>1414</v>
      </c>
      <c r="I246" s="143"/>
      <c r="L246" s="32"/>
      <c r="M246" s="144"/>
      <c r="T246" s="52"/>
      <c r="AT246" s="17" t="s">
        <v>133</v>
      </c>
      <c r="AU246" s="17" t="s">
        <v>83</v>
      </c>
    </row>
    <row r="247" spans="2:65" s="13" customFormat="1">
      <c r="B247" s="153"/>
      <c r="D247" s="141" t="s">
        <v>137</v>
      </c>
      <c r="E247" s="154" t="s">
        <v>3</v>
      </c>
      <c r="F247" s="155" t="s">
        <v>1236</v>
      </c>
      <c r="H247" s="154" t="s">
        <v>3</v>
      </c>
      <c r="I247" s="156"/>
      <c r="L247" s="153"/>
      <c r="M247" s="157"/>
      <c r="T247" s="158"/>
      <c r="AT247" s="154" t="s">
        <v>137</v>
      </c>
      <c r="AU247" s="154" t="s">
        <v>83</v>
      </c>
      <c r="AV247" s="13" t="s">
        <v>81</v>
      </c>
      <c r="AW247" s="13" t="s">
        <v>34</v>
      </c>
      <c r="AX247" s="13" t="s">
        <v>74</v>
      </c>
      <c r="AY247" s="154" t="s">
        <v>124</v>
      </c>
    </row>
    <row r="248" spans="2:65" s="12" customFormat="1">
      <c r="B248" s="146"/>
      <c r="D248" s="141" t="s">
        <v>137</v>
      </c>
      <c r="E248" s="147" t="s">
        <v>3</v>
      </c>
      <c r="F248" s="148" t="s">
        <v>1237</v>
      </c>
      <c r="H248" s="149">
        <v>32.82</v>
      </c>
      <c r="I248" s="150"/>
      <c r="L248" s="146"/>
      <c r="M248" s="151"/>
      <c r="T248" s="152"/>
      <c r="AT248" s="147" t="s">
        <v>137</v>
      </c>
      <c r="AU248" s="147" t="s">
        <v>83</v>
      </c>
      <c r="AV248" s="12" t="s">
        <v>83</v>
      </c>
      <c r="AW248" s="12" t="s">
        <v>34</v>
      </c>
      <c r="AX248" s="12" t="s">
        <v>74</v>
      </c>
      <c r="AY248" s="147" t="s">
        <v>124</v>
      </c>
    </row>
    <row r="249" spans="2:65" s="13" customFormat="1">
      <c r="B249" s="153"/>
      <c r="D249" s="141" t="s">
        <v>137</v>
      </c>
      <c r="E249" s="154" t="s">
        <v>3</v>
      </c>
      <c r="F249" s="155" t="s">
        <v>1415</v>
      </c>
      <c r="H249" s="154" t="s">
        <v>3</v>
      </c>
      <c r="I249" s="156"/>
      <c r="L249" s="153"/>
      <c r="M249" s="157"/>
      <c r="T249" s="158"/>
      <c r="AT249" s="154" t="s">
        <v>137</v>
      </c>
      <c r="AU249" s="154" t="s">
        <v>83</v>
      </c>
      <c r="AV249" s="13" t="s">
        <v>81</v>
      </c>
      <c r="AW249" s="13" t="s">
        <v>34</v>
      </c>
      <c r="AX249" s="13" t="s">
        <v>74</v>
      </c>
      <c r="AY249" s="154" t="s">
        <v>124</v>
      </c>
    </row>
    <row r="250" spans="2:65" s="12" customFormat="1">
      <c r="B250" s="146"/>
      <c r="D250" s="141" t="s">
        <v>137</v>
      </c>
      <c r="E250" s="147" t="s">
        <v>3</v>
      </c>
      <c r="F250" s="148" t="s">
        <v>1416</v>
      </c>
      <c r="H250" s="149">
        <v>1.92</v>
      </c>
      <c r="I250" s="150"/>
      <c r="L250" s="146"/>
      <c r="M250" s="151"/>
      <c r="T250" s="152"/>
      <c r="AT250" s="147" t="s">
        <v>137</v>
      </c>
      <c r="AU250" s="147" t="s">
        <v>83</v>
      </c>
      <c r="AV250" s="12" t="s">
        <v>83</v>
      </c>
      <c r="AW250" s="12" t="s">
        <v>34</v>
      </c>
      <c r="AX250" s="12" t="s">
        <v>74</v>
      </c>
      <c r="AY250" s="147" t="s">
        <v>124</v>
      </c>
    </row>
    <row r="251" spans="2:65" s="14" customFormat="1">
      <c r="B251" s="159"/>
      <c r="D251" s="141" t="s">
        <v>137</v>
      </c>
      <c r="E251" s="160" t="s">
        <v>3</v>
      </c>
      <c r="F251" s="161" t="s">
        <v>146</v>
      </c>
      <c r="H251" s="162">
        <v>34.74</v>
      </c>
      <c r="I251" s="163"/>
      <c r="L251" s="159"/>
      <c r="M251" s="164"/>
      <c r="T251" s="165"/>
      <c r="AT251" s="160" t="s">
        <v>137</v>
      </c>
      <c r="AU251" s="160" t="s">
        <v>83</v>
      </c>
      <c r="AV251" s="14" t="s">
        <v>91</v>
      </c>
      <c r="AW251" s="14" t="s">
        <v>34</v>
      </c>
      <c r="AX251" s="14" t="s">
        <v>81</v>
      </c>
      <c r="AY251" s="160" t="s">
        <v>124</v>
      </c>
    </row>
    <row r="252" spans="2:65" s="1" customFormat="1" ht="14.45" customHeight="1">
      <c r="B252" s="127"/>
      <c r="C252" s="128" t="s">
        <v>521</v>
      </c>
      <c r="D252" s="128" t="s">
        <v>127</v>
      </c>
      <c r="E252" s="129" t="s">
        <v>1417</v>
      </c>
      <c r="F252" s="130" t="s">
        <v>1418</v>
      </c>
      <c r="G252" s="131" t="s">
        <v>165</v>
      </c>
      <c r="H252" s="132">
        <v>366.85</v>
      </c>
      <c r="I252" s="133"/>
      <c r="J252" s="134">
        <f>ROUND(I252*H252,2)</f>
        <v>0</v>
      </c>
      <c r="K252" s="130" t="s">
        <v>131</v>
      </c>
      <c r="L252" s="32"/>
      <c r="M252" s="135" t="s">
        <v>3</v>
      </c>
      <c r="N252" s="136" t="s">
        <v>46</v>
      </c>
      <c r="P252" s="137">
        <f>O252*H252</f>
        <v>0</v>
      </c>
      <c r="Q252" s="137">
        <v>0.40869</v>
      </c>
      <c r="R252" s="137">
        <f>Q252*H252</f>
        <v>149.92792650000001</v>
      </c>
      <c r="S252" s="137">
        <v>0</v>
      </c>
      <c r="T252" s="138">
        <f>S252*H252</f>
        <v>0</v>
      </c>
      <c r="AR252" s="139" t="s">
        <v>91</v>
      </c>
      <c r="AT252" s="139" t="s">
        <v>127</v>
      </c>
      <c r="AU252" s="139" t="s">
        <v>83</v>
      </c>
      <c r="AY252" s="17" t="s">
        <v>124</v>
      </c>
      <c r="BE252" s="140">
        <f>IF(N252="základní",J252,0)</f>
        <v>0</v>
      </c>
      <c r="BF252" s="140">
        <f>IF(N252="snížená",J252,0)</f>
        <v>0</v>
      </c>
      <c r="BG252" s="140">
        <f>IF(N252="zákl. přenesená",J252,0)</f>
        <v>0</v>
      </c>
      <c r="BH252" s="140">
        <f>IF(N252="sníž. přenesená",J252,0)</f>
        <v>0</v>
      </c>
      <c r="BI252" s="140">
        <f>IF(N252="nulová",J252,0)</f>
        <v>0</v>
      </c>
      <c r="BJ252" s="17" t="s">
        <v>81</v>
      </c>
      <c r="BK252" s="140">
        <f>ROUND(I252*H252,2)</f>
        <v>0</v>
      </c>
      <c r="BL252" s="17" t="s">
        <v>91</v>
      </c>
      <c r="BM252" s="139" t="s">
        <v>1419</v>
      </c>
    </row>
    <row r="253" spans="2:65" s="1" customFormat="1">
      <c r="B253" s="32"/>
      <c r="D253" s="141" t="s">
        <v>133</v>
      </c>
      <c r="F253" s="142" t="s">
        <v>1420</v>
      </c>
      <c r="I253" s="143"/>
      <c r="L253" s="32"/>
      <c r="M253" s="144"/>
      <c r="T253" s="52"/>
      <c r="AT253" s="17" t="s">
        <v>133</v>
      </c>
      <c r="AU253" s="17" t="s">
        <v>83</v>
      </c>
    </row>
    <row r="254" spans="2:65" s="1" customFormat="1" ht="87.75">
      <c r="B254" s="32"/>
      <c r="D254" s="141" t="s">
        <v>135</v>
      </c>
      <c r="F254" s="145" t="s">
        <v>1421</v>
      </c>
      <c r="I254" s="143"/>
      <c r="L254" s="32"/>
      <c r="M254" s="144"/>
      <c r="T254" s="52"/>
      <c r="AT254" s="17" t="s">
        <v>135</v>
      </c>
      <c r="AU254" s="17" t="s">
        <v>83</v>
      </c>
    </row>
    <row r="255" spans="2:65" s="1" customFormat="1" ht="14.45" customHeight="1">
      <c r="B255" s="127"/>
      <c r="C255" s="128" t="s">
        <v>526</v>
      </c>
      <c r="D255" s="128" t="s">
        <v>127</v>
      </c>
      <c r="E255" s="129" t="s">
        <v>1422</v>
      </c>
      <c r="F255" s="130" t="s">
        <v>1423</v>
      </c>
      <c r="G255" s="131" t="s">
        <v>165</v>
      </c>
      <c r="H255" s="132">
        <v>34.74</v>
      </c>
      <c r="I255" s="133"/>
      <c r="J255" s="134">
        <f>ROUND(I255*H255,2)</f>
        <v>0</v>
      </c>
      <c r="K255" s="130" t="s">
        <v>131</v>
      </c>
      <c r="L255" s="32"/>
      <c r="M255" s="135" t="s">
        <v>3</v>
      </c>
      <c r="N255" s="136" t="s">
        <v>46</v>
      </c>
      <c r="P255" s="137">
        <f>O255*H255</f>
        <v>0</v>
      </c>
      <c r="Q255" s="137">
        <v>8.4250000000000005E-2</v>
      </c>
      <c r="R255" s="137">
        <f>Q255*H255</f>
        <v>2.9268450000000001</v>
      </c>
      <c r="S255" s="137">
        <v>0</v>
      </c>
      <c r="T255" s="138">
        <f>S255*H255</f>
        <v>0</v>
      </c>
      <c r="AR255" s="139" t="s">
        <v>91</v>
      </c>
      <c r="AT255" s="139" t="s">
        <v>127</v>
      </c>
      <c r="AU255" s="139" t="s">
        <v>83</v>
      </c>
      <c r="AY255" s="17" t="s">
        <v>124</v>
      </c>
      <c r="BE255" s="140">
        <f>IF(N255="základní",J255,0)</f>
        <v>0</v>
      </c>
      <c r="BF255" s="140">
        <f>IF(N255="snížená",J255,0)</f>
        <v>0</v>
      </c>
      <c r="BG255" s="140">
        <f>IF(N255="zákl. přenesená",J255,0)</f>
        <v>0</v>
      </c>
      <c r="BH255" s="140">
        <f>IF(N255="sníž. přenesená",J255,0)</f>
        <v>0</v>
      </c>
      <c r="BI255" s="140">
        <f>IF(N255="nulová",J255,0)</f>
        <v>0</v>
      </c>
      <c r="BJ255" s="17" t="s">
        <v>81</v>
      </c>
      <c r="BK255" s="140">
        <f>ROUND(I255*H255,2)</f>
        <v>0</v>
      </c>
      <c r="BL255" s="17" t="s">
        <v>91</v>
      </c>
      <c r="BM255" s="139" t="s">
        <v>1424</v>
      </c>
    </row>
    <row r="256" spans="2:65" s="1" customFormat="1" ht="29.25">
      <c r="B256" s="32"/>
      <c r="D256" s="141" t="s">
        <v>133</v>
      </c>
      <c r="F256" s="142" t="s">
        <v>1425</v>
      </c>
      <c r="I256" s="143"/>
      <c r="L256" s="32"/>
      <c r="M256" s="144"/>
      <c r="T256" s="52"/>
      <c r="AT256" s="17" t="s">
        <v>133</v>
      </c>
      <c r="AU256" s="17" t="s">
        <v>83</v>
      </c>
    </row>
    <row r="257" spans="2:65" s="1" customFormat="1" ht="107.25">
      <c r="B257" s="32"/>
      <c r="D257" s="141" t="s">
        <v>135</v>
      </c>
      <c r="F257" s="145" t="s">
        <v>1426</v>
      </c>
      <c r="I257" s="143"/>
      <c r="L257" s="32"/>
      <c r="M257" s="144"/>
      <c r="T257" s="52"/>
      <c r="AT257" s="17" t="s">
        <v>135</v>
      </c>
      <c r="AU257" s="17" t="s">
        <v>83</v>
      </c>
    </row>
    <row r="258" spans="2:65" s="13" customFormat="1">
      <c r="B258" s="153"/>
      <c r="D258" s="141" t="s">
        <v>137</v>
      </c>
      <c r="E258" s="154" t="s">
        <v>3</v>
      </c>
      <c r="F258" s="155" t="s">
        <v>1236</v>
      </c>
      <c r="H258" s="154" t="s">
        <v>3</v>
      </c>
      <c r="I258" s="156"/>
      <c r="L258" s="153"/>
      <c r="M258" s="157"/>
      <c r="T258" s="158"/>
      <c r="AT258" s="154" t="s">
        <v>137</v>
      </c>
      <c r="AU258" s="154" t="s">
        <v>83</v>
      </c>
      <c r="AV258" s="13" t="s">
        <v>81</v>
      </c>
      <c r="AW258" s="13" t="s">
        <v>34</v>
      </c>
      <c r="AX258" s="13" t="s">
        <v>74</v>
      </c>
      <c r="AY258" s="154" t="s">
        <v>124</v>
      </c>
    </row>
    <row r="259" spans="2:65" s="12" customFormat="1">
      <c r="B259" s="146"/>
      <c r="D259" s="141" t="s">
        <v>137</v>
      </c>
      <c r="E259" s="147" t="s">
        <v>3</v>
      </c>
      <c r="F259" s="148" t="s">
        <v>1237</v>
      </c>
      <c r="H259" s="149">
        <v>32.82</v>
      </c>
      <c r="I259" s="150"/>
      <c r="L259" s="146"/>
      <c r="M259" s="151"/>
      <c r="T259" s="152"/>
      <c r="AT259" s="147" t="s">
        <v>137</v>
      </c>
      <c r="AU259" s="147" t="s">
        <v>83</v>
      </c>
      <c r="AV259" s="12" t="s">
        <v>83</v>
      </c>
      <c r="AW259" s="12" t="s">
        <v>34</v>
      </c>
      <c r="AX259" s="12" t="s">
        <v>74</v>
      </c>
      <c r="AY259" s="147" t="s">
        <v>124</v>
      </c>
    </row>
    <row r="260" spans="2:65" s="13" customFormat="1">
      <c r="B260" s="153"/>
      <c r="D260" s="141" t="s">
        <v>137</v>
      </c>
      <c r="E260" s="154" t="s">
        <v>3</v>
      </c>
      <c r="F260" s="155" t="s">
        <v>1415</v>
      </c>
      <c r="H260" s="154" t="s">
        <v>3</v>
      </c>
      <c r="I260" s="156"/>
      <c r="L260" s="153"/>
      <c r="M260" s="157"/>
      <c r="T260" s="158"/>
      <c r="AT260" s="154" t="s">
        <v>137</v>
      </c>
      <c r="AU260" s="154" t="s">
        <v>83</v>
      </c>
      <c r="AV260" s="13" t="s">
        <v>81</v>
      </c>
      <c r="AW260" s="13" t="s">
        <v>34</v>
      </c>
      <c r="AX260" s="13" t="s">
        <v>74</v>
      </c>
      <c r="AY260" s="154" t="s">
        <v>124</v>
      </c>
    </row>
    <row r="261" spans="2:65" s="12" customFormat="1">
      <c r="B261" s="146"/>
      <c r="D261" s="141" t="s">
        <v>137</v>
      </c>
      <c r="E261" s="147" t="s">
        <v>3</v>
      </c>
      <c r="F261" s="148" t="s">
        <v>1416</v>
      </c>
      <c r="H261" s="149">
        <v>1.92</v>
      </c>
      <c r="I261" s="150"/>
      <c r="L261" s="146"/>
      <c r="M261" s="151"/>
      <c r="T261" s="152"/>
      <c r="AT261" s="147" t="s">
        <v>137</v>
      </c>
      <c r="AU261" s="147" t="s">
        <v>83</v>
      </c>
      <c r="AV261" s="12" t="s">
        <v>83</v>
      </c>
      <c r="AW261" s="12" t="s">
        <v>34</v>
      </c>
      <c r="AX261" s="12" t="s">
        <v>74</v>
      </c>
      <c r="AY261" s="147" t="s">
        <v>124</v>
      </c>
    </row>
    <row r="262" spans="2:65" s="14" customFormat="1">
      <c r="B262" s="159"/>
      <c r="D262" s="141" t="s">
        <v>137</v>
      </c>
      <c r="E262" s="160" t="s">
        <v>3</v>
      </c>
      <c r="F262" s="161" t="s">
        <v>146</v>
      </c>
      <c r="H262" s="162">
        <v>34.74</v>
      </c>
      <c r="I262" s="163"/>
      <c r="L262" s="159"/>
      <c r="M262" s="164"/>
      <c r="T262" s="165"/>
      <c r="AT262" s="160" t="s">
        <v>137</v>
      </c>
      <c r="AU262" s="160" t="s">
        <v>83</v>
      </c>
      <c r="AV262" s="14" t="s">
        <v>91</v>
      </c>
      <c r="AW262" s="14" t="s">
        <v>34</v>
      </c>
      <c r="AX262" s="14" t="s">
        <v>81</v>
      </c>
      <c r="AY262" s="160" t="s">
        <v>124</v>
      </c>
    </row>
    <row r="263" spans="2:65" s="1" customFormat="1" ht="14.45" customHeight="1">
      <c r="B263" s="127"/>
      <c r="C263" s="176" t="s">
        <v>534</v>
      </c>
      <c r="D263" s="176" t="s">
        <v>659</v>
      </c>
      <c r="E263" s="177" t="s">
        <v>1427</v>
      </c>
      <c r="F263" s="178" t="s">
        <v>1428</v>
      </c>
      <c r="G263" s="179" t="s">
        <v>165</v>
      </c>
      <c r="H263" s="180">
        <v>2.1120000000000001</v>
      </c>
      <c r="I263" s="181"/>
      <c r="J263" s="182">
        <f>ROUND(I263*H263,2)</f>
        <v>0</v>
      </c>
      <c r="K263" s="178" t="s">
        <v>131</v>
      </c>
      <c r="L263" s="183"/>
      <c r="M263" s="184" t="s">
        <v>3</v>
      </c>
      <c r="N263" s="185" t="s">
        <v>46</v>
      </c>
      <c r="P263" s="137">
        <f>O263*H263</f>
        <v>0</v>
      </c>
      <c r="Q263" s="137">
        <v>0.13100000000000001</v>
      </c>
      <c r="R263" s="137">
        <f>Q263*H263</f>
        <v>0.27667200000000003</v>
      </c>
      <c r="S263" s="137">
        <v>0</v>
      </c>
      <c r="T263" s="138">
        <f>S263*H263</f>
        <v>0</v>
      </c>
      <c r="AR263" s="139" t="s">
        <v>182</v>
      </c>
      <c r="AT263" s="139" t="s">
        <v>659</v>
      </c>
      <c r="AU263" s="139" t="s">
        <v>83</v>
      </c>
      <c r="AY263" s="17" t="s">
        <v>124</v>
      </c>
      <c r="BE263" s="140">
        <f>IF(N263="základní",J263,0)</f>
        <v>0</v>
      </c>
      <c r="BF263" s="140">
        <f>IF(N263="snížená",J263,0)</f>
        <v>0</v>
      </c>
      <c r="BG263" s="140">
        <f>IF(N263="zákl. přenesená",J263,0)</f>
        <v>0</v>
      </c>
      <c r="BH263" s="140">
        <f>IF(N263="sníž. přenesená",J263,0)</f>
        <v>0</v>
      </c>
      <c r="BI263" s="140">
        <f>IF(N263="nulová",J263,0)</f>
        <v>0</v>
      </c>
      <c r="BJ263" s="17" t="s">
        <v>81</v>
      </c>
      <c r="BK263" s="140">
        <f>ROUND(I263*H263,2)</f>
        <v>0</v>
      </c>
      <c r="BL263" s="17" t="s">
        <v>91</v>
      </c>
      <c r="BM263" s="139" t="s">
        <v>1429</v>
      </c>
    </row>
    <row r="264" spans="2:65" s="1" customFormat="1">
      <c r="B264" s="32"/>
      <c r="D264" s="141" t="s">
        <v>133</v>
      </c>
      <c r="F264" s="142" t="s">
        <v>1428</v>
      </c>
      <c r="I264" s="143"/>
      <c r="L264" s="32"/>
      <c r="M264" s="144"/>
      <c r="T264" s="52"/>
      <c r="AT264" s="17" t="s">
        <v>133</v>
      </c>
      <c r="AU264" s="17" t="s">
        <v>83</v>
      </c>
    </row>
    <row r="265" spans="2:65" s="13" customFormat="1">
      <c r="B265" s="153"/>
      <c r="D265" s="141" t="s">
        <v>137</v>
      </c>
      <c r="E265" s="154" t="s">
        <v>3</v>
      </c>
      <c r="F265" s="155" t="s">
        <v>1415</v>
      </c>
      <c r="H265" s="154" t="s">
        <v>3</v>
      </c>
      <c r="I265" s="156"/>
      <c r="L265" s="153"/>
      <c r="M265" s="157"/>
      <c r="T265" s="158"/>
      <c r="AT265" s="154" t="s">
        <v>137</v>
      </c>
      <c r="AU265" s="154" t="s">
        <v>83</v>
      </c>
      <c r="AV265" s="13" t="s">
        <v>81</v>
      </c>
      <c r="AW265" s="13" t="s">
        <v>34</v>
      </c>
      <c r="AX265" s="13" t="s">
        <v>74</v>
      </c>
      <c r="AY265" s="154" t="s">
        <v>124</v>
      </c>
    </row>
    <row r="266" spans="2:65" s="12" customFormat="1">
      <c r="B266" s="146"/>
      <c r="D266" s="141" t="s">
        <v>137</v>
      </c>
      <c r="E266" s="147" t="s">
        <v>3</v>
      </c>
      <c r="F266" s="148" t="s">
        <v>1416</v>
      </c>
      <c r="H266" s="149">
        <v>1.92</v>
      </c>
      <c r="I266" s="150"/>
      <c r="L266" s="146"/>
      <c r="M266" s="151"/>
      <c r="T266" s="152"/>
      <c r="AT266" s="147" t="s">
        <v>137</v>
      </c>
      <c r="AU266" s="147" t="s">
        <v>83</v>
      </c>
      <c r="AV266" s="12" t="s">
        <v>83</v>
      </c>
      <c r="AW266" s="12" t="s">
        <v>34</v>
      </c>
      <c r="AX266" s="12" t="s">
        <v>81</v>
      </c>
      <c r="AY266" s="147" t="s">
        <v>124</v>
      </c>
    </row>
    <row r="267" spans="2:65" s="12" customFormat="1">
      <c r="B267" s="146"/>
      <c r="D267" s="141" t="s">
        <v>137</v>
      </c>
      <c r="F267" s="148" t="s">
        <v>1430</v>
      </c>
      <c r="H267" s="149">
        <v>2.1120000000000001</v>
      </c>
      <c r="I267" s="150"/>
      <c r="L267" s="146"/>
      <c r="M267" s="151"/>
      <c r="T267" s="152"/>
      <c r="AT267" s="147" t="s">
        <v>137</v>
      </c>
      <c r="AU267" s="147" t="s">
        <v>83</v>
      </c>
      <c r="AV267" s="12" t="s">
        <v>83</v>
      </c>
      <c r="AW267" s="12" t="s">
        <v>4</v>
      </c>
      <c r="AX267" s="12" t="s">
        <v>81</v>
      </c>
      <c r="AY267" s="147" t="s">
        <v>124</v>
      </c>
    </row>
    <row r="268" spans="2:65" s="1" customFormat="1" ht="14.45" customHeight="1">
      <c r="B268" s="127"/>
      <c r="C268" s="128" t="s">
        <v>540</v>
      </c>
      <c r="D268" s="128" t="s">
        <v>127</v>
      </c>
      <c r="E268" s="129" t="s">
        <v>1431</v>
      </c>
      <c r="F268" s="130" t="s">
        <v>1432</v>
      </c>
      <c r="G268" s="131" t="s">
        <v>165</v>
      </c>
      <c r="H268" s="132">
        <v>366.85</v>
      </c>
      <c r="I268" s="133"/>
      <c r="J268" s="134">
        <f>ROUND(I268*H268,2)</f>
        <v>0</v>
      </c>
      <c r="K268" s="130" t="s">
        <v>131</v>
      </c>
      <c r="L268" s="32"/>
      <c r="M268" s="135" t="s">
        <v>3</v>
      </c>
      <c r="N268" s="136" t="s">
        <v>46</v>
      </c>
      <c r="P268" s="137">
        <f>O268*H268</f>
        <v>0</v>
      </c>
      <c r="Q268" s="137">
        <v>0.10362</v>
      </c>
      <c r="R268" s="137">
        <f>Q268*H268</f>
        <v>38.012997000000006</v>
      </c>
      <c r="S268" s="137">
        <v>0</v>
      </c>
      <c r="T268" s="138">
        <f>S268*H268</f>
        <v>0</v>
      </c>
      <c r="AR268" s="139" t="s">
        <v>91</v>
      </c>
      <c r="AT268" s="139" t="s">
        <v>127</v>
      </c>
      <c r="AU268" s="139" t="s">
        <v>83</v>
      </c>
      <c r="AY268" s="17" t="s">
        <v>124</v>
      </c>
      <c r="BE268" s="140">
        <f>IF(N268="základní",J268,0)</f>
        <v>0</v>
      </c>
      <c r="BF268" s="140">
        <f>IF(N268="snížená",J268,0)</f>
        <v>0</v>
      </c>
      <c r="BG268" s="140">
        <f>IF(N268="zákl. přenesená",J268,0)</f>
        <v>0</v>
      </c>
      <c r="BH268" s="140">
        <f>IF(N268="sníž. přenesená",J268,0)</f>
        <v>0</v>
      </c>
      <c r="BI268" s="140">
        <f>IF(N268="nulová",J268,0)</f>
        <v>0</v>
      </c>
      <c r="BJ268" s="17" t="s">
        <v>81</v>
      </c>
      <c r="BK268" s="140">
        <f>ROUND(I268*H268,2)</f>
        <v>0</v>
      </c>
      <c r="BL268" s="17" t="s">
        <v>91</v>
      </c>
      <c r="BM268" s="139" t="s">
        <v>1433</v>
      </c>
    </row>
    <row r="269" spans="2:65" s="1" customFormat="1" ht="29.25">
      <c r="B269" s="32"/>
      <c r="D269" s="141" t="s">
        <v>133</v>
      </c>
      <c r="F269" s="142" t="s">
        <v>1434</v>
      </c>
      <c r="I269" s="143"/>
      <c r="L269" s="32"/>
      <c r="M269" s="144"/>
      <c r="T269" s="52"/>
      <c r="AT269" s="17" t="s">
        <v>133</v>
      </c>
      <c r="AU269" s="17" t="s">
        <v>83</v>
      </c>
    </row>
    <row r="270" spans="2:65" s="1" customFormat="1" ht="107.25">
      <c r="B270" s="32"/>
      <c r="D270" s="141" t="s">
        <v>135</v>
      </c>
      <c r="F270" s="145" t="s">
        <v>1435</v>
      </c>
      <c r="I270" s="143"/>
      <c r="L270" s="32"/>
      <c r="M270" s="144"/>
      <c r="T270" s="52"/>
      <c r="AT270" s="17" t="s">
        <v>135</v>
      </c>
      <c r="AU270" s="17" t="s">
        <v>83</v>
      </c>
    </row>
    <row r="271" spans="2:65" s="1" customFormat="1" ht="14.45" customHeight="1">
      <c r="B271" s="127"/>
      <c r="C271" s="176" t="s">
        <v>546</v>
      </c>
      <c r="D271" s="176" t="s">
        <v>659</v>
      </c>
      <c r="E271" s="177" t="s">
        <v>1436</v>
      </c>
      <c r="F271" s="178" t="s">
        <v>1437</v>
      </c>
      <c r="G271" s="179" t="s">
        <v>165</v>
      </c>
      <c r="H271" s="180">
        <v>385.19299999999998</v>
      </c>
      <c r="I271" s="181"/>
      <c r="J271" s="182">
        <f>ROUND(I271*H271,2)</f>
        <v>0</v>
      </c>
      <c r="K271" s="178" t="s">
        <v>131</v>
      </c>
      <c r="L271" s="183"/>
      <c r="M271" s="184" t="s">
        <v>3</v>
      </c>
      <c r="N271" s="185" t="s">
        <v>46</v>
      </c>
      <c r="P271" s="137">
        <f>O271*H271</f>
        <v>0</v>
      </c>
      <c r="Q271" s="137">
        <v>0.17599999999999999</v>
      </c>
      <c r="R271" s="137">
        <f>Q271*H271</f>
        <v>67.793967999999992</v>
      </c>
      <c r="S271" s="137">
        <v>0</v>
      </c>
      <c r="T271" s="138">
        <f>S271*H271</f>
        <v>0</v>
      </c>
      <c r="AR271" s="139" t="s">
        <v>182</v>
      </c>
      <c r="AT271" s="139" t="s">
        <v>659</v>
      </c>
      <c r="AU271" s="139" t="s">
        <v>83</v>
      </c>
      <c r="AY271" s="17" t="s">
        <v>124</v>
      </c>
      <c r="BE271" s="140">
        <f>IF(N271="základní",J271,0)</f>
        <v>0</v>
      </c>
      <c r="BF271" s="140">
        <f>IF(N271="snížená",J271,0)</f>
        <v>0</v>
      </c>
      <c r="BG271" s="140">
        <f>IF(N271="zákl. přenesená",J271,0)</f>
        <v>0</v>
      </c>
      <c r="BH271" s="140">
        <f>IF(N271="sníž. přenesená",J271,0)</f>
        <v>0</v>
      </c>
      <c r="BI271" s="140">
        <f>IF(N271="nulová",J271,0)</f>
        <v>0</v>
      </c>
      <c r="BJ271" s="17" t="s">
        <v>81</v>
      </c>
      <c r="BK271" s="140">
        <f>ROUND(I271*H271,2)</f>
        <v>0</v>
      </c>
      <c r="BL271" s="17" t="s">
        <v>91</v>
      </c>
      <c r="BM271" s="139" t="s">
        <v>1438</v>
      </c>
    </row>
    <row r="272" spans="2:65" s="1" customFormat="1">
      <c r="B272" s="32"/>
      <c r="D272" s="141" t="s">
        <v>133</v>
      </c>
      <c r="F272" s="142" t="s">
        <v>1437</v>
      </c>
      <c r="I272" s="143"/>
      <c r="L272" s="32"/>
      <c r="M272" s="144"/>
      <c r="T272" s="52"/>
      <c r="AT272" s="17" t="s">
        <v>133</v>
      </c>
      <c r="AU272" s="17" t="s">
        <v>83</v>
      </c>
    </row>
    <row r="273" spans="2:65" s="12" customFormat="1">
      <c r="B273" s="146"/>
      <c r="D273" s="141" t="s">
        <v>137</v>
      </c>
      <c r="F273" s="148" t="s">
        <v>1439</v>
      </c>
      <c r="H273" s="149">
        <v>385.19299999999998</v>
      </c>
      <c r="I273" s="150"/>
      <c r="L273" s="146"/>
      <c r="M273" s="151"/>
      <c r="T273" s="152"/>
      <c r="AT273" s="147" t="s">
        <v>137</v>
      </c>
      <c r="AU273" s="147" t="s">
        <v>83</v>
      </c>
      <c r="AV273" s="12" t="s">
        <v>83</v>
      </c>
      <c r="AW273" s="12" t="s">
        <v>4</v>
      </c>
      <c r="AX273" s="12" t="s">
        <v>81</v>
      </c>
      <c r="AY273" s="147" t="s">
        <v>124</v>
      </c>
    </row>
    <row r="274" spans="2:65" s="11" customFormat="1" ht="22.9" customHeight="1">
      <c r="B274" s="115"/>
      <c r="D274" s="116" t="s">
        <v>73</v>
      </c>
      <c r="E274" s="125" t="s">
        <v>169</v>
      </c>
      <c r="F274" s="125" t="s">
        <v>485</v>
      </c>
      <c r="I274" s="118"/>
      <c r="J274" s="126">
        <f>BK274</f>
        <v>0</v>
      </c>
      <c r="L274" s="115"/>
      <c r="M274" s="120"/>
      <c r="P274" s="121">
        <f>SUM(P275:P283)</f>
        <v>0</v>
      </c>
      <c r="R274" s="121">
        <f>SUM(R275:R283)</f>
        <v>3.999908</v>
      </c>
      <c r="T274" s="122">
        <f>SUM(T275:T283)</f>
        <v>0</v>
      </c>
      <c r="AR274" s="116" t="s">
        <v>81</v>
      </c>
      <c r="AT274" s="123" t="s">
        <v>73</v>
      </c>
      <c r="AU274" s="123" t="s">
        <v>81</v>
      </c>
      <c r="AY274" s="116" t="s">
        <v>124</v>
      </c>
      <c r="BK274" s="124">
        <f>SUM(BK275:BK283)</f>
        <v>0</v>
      </c>
    </row>
    <row r="275" spans="2:65" s="1" customFormat="1" ht="14.45" customHeight="1">
      <c r="B275" s="127"/>
      <c r="C275" s="128" t="s">
        <v>554</v>
      </c>
      <c r="D275" s="128" t="s">
        <v>127</v>
      </c>
      <c r="E275" s="129" t="s">
        <v>1440</v>
      </c>
      <c r="F275" s="130" t="s">
        <v>1441</v>
      </c>
      <c r="G275" s="131" t="s">
        <v>165</v>
      </c>
      <c r="H275" s="132">
        <v>13.2</v>
      </c>
      <c r="I275" s="133"/>
      <c r="J275" s="134">
        <f>ROUND(I275*H275,2)</f>
        <v>0</v>
      </c>
      <c r="K275" s="130" t="s">
        <v>131</v>
      </c>
      <c r="L275" s="32"/>
      <c r="M275" s="135" t="s">
        <v>3</v>
      </c>
      <c r="N275" s="136" t="s">
        <v>46</v>
      </c>
      <c r="P275" s="137">
        <f>O275*H275</f>
        <v>0</v>
      </c>
      <c r="Q275" s="137">
        <v>2.5999999999999998E-4</v>
      </c>
      <c r="R275" s="137">
        <f>Q275*H275</f>
        <v>3.4319999999999997E-3</v>
      </c>
      <c r="S275" s="137">
        <v>0</v>
      </c>
      <c r="T275" s="138">
        <f>S275*H275</f>
        <v>0</v>
      </c>
      <c r="AR275" s="139" t="s">
        <v>91</v>
      </c>
      <c r="AT275" s="139" t="s">
        <v>127</v>
      </c>
      <c r="AU275" s="139" t="s">
        <v>83</v>
      </c>
      <c r="AY275" s="17" t="s">
        <v>124</v>
      </c>
      <c r="BE275" s="140">
        <f>IF(N275="základní",J275,0)</f>
        <v>0</v>
      </c>
      <c r="BF275" s="140">
        <f>IF(N275="snížená",J275,0)</f>
        <v>0</v>
      </c>
      <c r="BG275" s="140">
        <f>IF(N275="zákl. přenesená",J275,0)</f>
        <v>0</v>
      </c>
      <c r="BH275" s="140">
        <f>IF(N275="sníž. přenesená",J275,0)</f>
        <v>0</v>
      </c>
      <c r="BI275" s="140">
        <f>IF(N275="nulová",J275,0)</f>
        <v>0</v>
      </c>
      <c r="BJ275" s="17" t="s">
        <v>81</v>
      </c>
      <c r="BK275" s="140">
        <f>ROUND(I275*H275,2)</f>
        <v>0</v>
      </c>
      <c r="BL275" s="17" t="s">
        <v>91</v>
      </c>
      <c r="BM275" s="139" t="s">
        <v>1442</v>
      </c>
    </row>
    <row r="276" spans="2:65" s="1" customFormat="1">
      <c r="B276" s="32"/>
      <c r="D276" s="141" t="s">
        <v>133</v>
      </c>
      <c r="F276" s="142" t="s">
        <v>1443</v>
      </c>
      <c r="I276" s="143"/>
      <c r="L276" s="32"/>
      <c r="M276" s="144"/>
      <c r="T276" s="52"/>
      <c r="AT276" s="17" t="s">
        <v>133</v>
      </c>
      <c r="AU276" s="17" t="s">
        <v>83</v>
      </c>
    </row>
    <row r="277" spans="2:65" s="1" customFormat="1" ht="14.45" customHeight="1">
      <c r="B277" s="127"/>
      <c r="C277" s="128" t="s">
        <v>560</v>
      </c>
      <c r="D277" s="128" t="s">
        <v>127</v>
      </c>
      <c r="E277" s="129" t="s">
        <v>1444</v>
      </c>
      <c r="F277" s="130" t="s">
        <v>1445</v>
      </c>
      <c r="G277" s="131" t="s">
        <v>165</v>
      </c>
      <c r="H277" s="132">
        <v>13.2</v>
      </c>
      <c r="I277" s="133"/>
      <c r="J277" s="134">
        <f>ROUND(I277*H277,2)</f>
        <v>0</v>
      </c>
      <c r="K277" s="130" t="s">
        <v>131</v>
      </c>
      <c r="L277" s="32"/>
      <c r="M277" s="135" t="s">
        <v>3</v>
      </c>
      <c r="N277" s="136" t="s">
        <v>46</v>
      </c>
      <c r="P277" s="137">
        <f>O277*H277</f>
        <v>0</v>
      </c>
      <c r="Q277" s="137">
        <v>4.3800000000000002E-3</v>
      </c>
      <c r="R277" s="137">
        <f>Q277*H277</f>
        <v>5.7815999999999999E-2</v>
      </c>
      <c r="S277" s="137">
        <v>0</v>
      </c>
      <c r="T277" s="138">
        <f>S277*H277</f>
        <v>0</v>
      </c>
      <c r="AR277" s="139" t="s">
        <v>91</v>
      </c>
      <c r="AT277" s="139" t="s">
        <v>127</v>
      </c>
      <c r="AU277" s="139" t="s">
        <v>83</v>
      </c>
      <c r="AY277" s="17" t="s">
        <v>124</v>
      </c>
      <c r="BE277" s="140">
        <f>IF(N277="základní",J277,0)</f>
        <v>0</v>
      </c>
      <c r="BF277" s="140">
        <f>IF(N277="snížená",J277,0)</f>
        <v>0</v>
      </c>
      <c r="BG277" s="140">
        <f>IF(N277="zákl. přenesená",J277,0)</f>
        <v>0</v>
      </c>
      <c r="BH277" s="140">
        <f>IF(N277="sníž. přenesená",J277,0)</f>
        <v>0</v>
      </c>
      <c r="BI277" s="140">
        <f>IF(N277="nulová",J277,0)</f>
        <v>0</v>
      </c>
      <c r="BJ277" s="17" t="s">
        <v>81</v>
      </c>
      <c r="BK277" s="140">
        <f>ROUND(I277*H277,2)</f>
        <v>0</v>
      </c>
      <c r="BL277" s="17" t="s">
        <v>91</v>
      </c>
      <c r="BM277" s="139" t="s">
        <v>1446</v>
      </c>
    </row>
    <row r="278" spans="2:65" s="1" customFormat="1">
      <c r="B278" s="32"/>
      <c r="D278" s="141" t="s">
        <v>133</v>
      </c>
      <c r="F278" s="142" t="s">
        <v>1447</v>
      </c>
      <c r="I278" s="143"/>
      <c r="L278" s="32"/>
      <c r="M278" s="144"/>
      <c r="T278" s="52"/>
      <c r="AT278" s="17" t="s">
        <v>133</v>
      </c>
      <c r="AU278" s="17" t="s">
        <v>83</v>
      </c>
    </row>
    <row r="279" spans="2:65" s="1" customFormat="1" ht="29.25">
      <c r="B279" s="32"/>
      <c r="D279" s="141" t="s">
        <v>135</v>
      </c>
      <c r="F279" s="145" t="s">
        <v>1448</v>
      </c>
      <c r="I279" s="143"/>
      <c r="L279" s="32"/>
      <c r="M279" s="144"/>
      <c r="T279" s="52"/>
      <c r="AT279" s="17" t="s">
        <v>135</v>
      </c>
      <c r="AU279" s="17" t="s">
        <v>83</v>
      </c>
    </row>
    <row r="280" spans="2:65" s="1" customFormat="1" ht="14.45" customHeight="1">
      <c r="B280" s="127"/>
      <c r="C280" s="128" t="s">
        <v>565</v>
      </c>
      <c r="D280" s="128" t="s">
        <v>127</v>
      </c>
      <c r="E280" s="129" t="s">
        <v>1449</v>
      </c>
      <c r="F280" s="130" t="s">
        <v>1450</v>
      </c>
      <c r="G280" s="131" t="s">
        <v>165</v>
      </c>
      <c r="H280" s="132">
        <v>13.2</v>
      </c>
      <c r="I280" s="133"/>
      <c r="J280" s="134">
        <f>ROUND(I280*H280,2)</f>
        <v>0</v>
      </c>
      <c r="K280" s="130" t="s">
        <v>131</v>
      </c>
      <c r="L280" s="32"/>
      <c r="M280" s="135" t="s">
        <v>3</v>
      </c>
      <c r="N280" s="136" t="s">
        <v>46</v>
      </c>
      <c r="P280" s="137">
        <f>O280*H280</f>
        <v>0</v>
      </c>
      <c r="Q280" s="137">
        <v>1.6800000000000001E-3</v>
      </c>
      <c r="R280" s="137">
        <f>Q280*H280</f>
        <v>2.2176000000000001E-2</v>
      </c>
      <c r="S280" s="137">
        <v>0</v>
      </c>
      <c r="T280" s="138">
        <f>S280*H280</f>
        <v>0</v>
      </c>
      <c r="AR280" s="139" t="s">
        <v>91</v>
      </c>
      <c r="AT280" s="139" t="s">
        <v>127</v>
      </c>
      <c r="AU280" s="139" t="s">
        <v>83</v>
      </c>
      <c r="AY280" s="17" t="s">
        <v>124</v>
      </c>
      <c r="BE280" s="140">
        <f>IF(N280="základní",J280,0)</f>
        <v>0</v>
      </c>
      <c r="BF280" s="140">
        <f>IF(N280="snížená",J280,0)</f>
        <v>0</v>
      </c>
      <c r="BG280" s="140">
        <f>IF(N280="zákl. přenesená",J280,0)</f>
        <v>0</v>
      </c>
      <c r="BH280" s="140">
        <f>IF(N280="sníž. přenesená",J280,0)</f>
        <v>0</v>
      </c>
      <c r="BI280" s="140">
        <f>IF(N280="nulová",J280,0)</f>
        <v>0</v>
      </c>
      <c r="BJ280" s="17" t="s">
        <v>81</v>
      </c>
      <c r="BK280" s="140">
        <f>ROUND(I280*H280,2)</f>
        <v>0</v>
      </c>
      <c r="BL280" s="17" t="s">
        <v>91</v>
      </c>
      <c r="BM280" s="139" t="s">
        <v>1451</v>
      </c>
    </row>
    <row r="281" spans="2:65" s="1" customFormat="1">
      <c r="B281" s="32"/>
      <c r="D281" s="141" t="s">
        <v>133</v>
      </c>
      <c r="F281" s="142" t="s">
        <v>1452</v>
      </c>
      <c r="I281" s="143"/>
      <c r="L281" s="32"/>
      <c r="M281" s="144"/>
      <c r="T281" s="52"/>
      <c r="AT281" s="17" t="s">
        <v>133</v>
      </c>
      <c r="AU281" s="17" t="s">
        <v>83</v>
      </c>
    </row>
    <row r="282" spans="2:65" s="1" customFormat="1" ht="14.45" customHeight="1">
      <c r="B282" s="127"/>
      <c r="C282" s="128" t="s">
        <v>570</v>
      </c>
      <c r="D282" s="128" t="s">
        <v>127</v>
      </c>
      <c r="E282" s="129" t="s">
        <v>1453</v>
      </c>
      <c r="F282" s="130" t="s">
        <v>1454</v>
      </c>
      <c r="G282" s="131" t="s">
        <v>165</v>
      </c>
      <c r="H282" s="132">
        <v>10.66</v>
      </c>
      <c r="I282" s="133"/>
      <c r="J282" s="134">
        <f>ROUND(I282*H282,2)</f>
        <v>0</v>
      </c>
      <c r="K282" s="130" t="s">
        <v>131</v>
      </c>
      <c r="L282" s="32"/>
      <c r="M282" s="135" t="s">
        <v>3</v>
      </c>
      <c r="N282" s="136" t="s">
        <v>46</v>
      </c>
      <c r="P282" s="137">
        <f>O282*H282</f>
        <v>0</v>
      </c>
      <c r="Q282" s="137">
        <v>0.3674</v>
      </c>
      <c r="R282" s="137">
        <f>Q282*H282</f>
        <v>3.9164840000000001</v>
      </c>
      <c r="S282" s="137">
        <v>0</v>
      </c>
      <c r="T282" s="138">
        <f>S282*H282</f>
        <v>0</v>
      </c>
      <c r="AR282" s="139" t="s">
        <v>91</v>
      </c>
      <c r="AT282" s="139" t="s">
        <v>127</v>
      </c>
      <c r="AU282" s="139" t="s">
        <v>83</v>
      </c>
      <c r="AY282" s="17" t="s">
        <v>124</v>
      </c>
      <c r="BE282" s="140">
        <f>IF(N282="základní",J282,0)</f>
        <v>0</v>
      </c>
      <c r="BF282" s="140">
        <f>IF(N282="snížená",J282,0)</f>
        <v>0</v>
      </c>
      <c r="BG282" s="140">
        <f>IF(N282="zákl. přenesená",J282,0)</f>
        <v>0</v>
      </c>
      <c r="BH282" s="140">
        <f>IF(N282="sníž. přenesená",J282,0)</f>
        <v>0</v>
      </c>
      <c r="BI282" s="140">
        <f>IF(N282="nulová",J282,0)</f>
        <v>0</v>
      </c>
      <c r="BJ282" s="17" t="s">
        <v>81</v>
      </c>
      <c r="BK282" s="140">
        <f>ROUND(I282*H282,2)</f>
        <v>0</v>
      </c>
      <c r="BL282" s="17" t="s">
        <v>91</v>
      </c>
      <c r="BM282" s="139" t="s">
        <v>1455</v>
      </c>
    </row>
    <row r="283" spans="2:65" s="1" customFormat="1">
      <c r="B283" s="32"/>
      <c r="D283" s="141" t="s">
        <v>133</v>
      </c>
      <c r="F283" s="142" t="s">
        <v>1456</v>
      </c>
      <c r="I283" s="143"/>
      <c r="L283" s="32"/>
      <c r="M283" s="144"/>
      <c r="T283" s="52"/>
      <c r="AT283" s="17" t="s">
        <v>133</v>
      </c>
      <c r="AU283" s="17" t="s">
        <v>83</v>
      </c>
    </row>
    <row r="284" spans="2:65" s="11" customFormat="1" ht="22.9" customHeight="1">
      <c r="B284" s="115"/>
      <c r="D284" s="116" t="s">
        <v>73</v>
      </c>
      <c r="E284" s="125" t="s">
        <v>125</v>
      </c>
      <c r="F284" s="125" t="s">
        <v>126</v>
      </c>
      <c r="I284" s="118"/>
      <c r="J284" s="126">
        <f>BK284</f>
        <v>0</v>
      </c>
      <c r="L284" s="115"/>
      <c r="M284" s="120"/>
      <c r="P284" s="121">
        <f>SUM(P285:P334)</f>
        <v>0</v>
      </c>
      <c r="R284" s="121">
        <f>SUM(R285:R334)</f>
        <v>41.086589179999997</v>
      </c>
      <c r="T284" s="122">
        <f>SUM(T285:T334)</f>
        <v>0.4</v>
      </c>
      <c r="AR284" s="116" t="s">
        <v>81</v>
      </c>
      <c r="AT284" s="123" t="s">
        <v>73</v>
      </c>
      <c r="AU284" s="123" t="s">
        <v>81</v>
      </c>
      <c r="AY284" s="116" t="s">
        <v>124</v>
      </c>
      <c r="BK284" s="124">
        <f>SUM(BK285:BK334)</f>
        <v>0</v>
      </c>
    </row>
    <row r="285" spans="2:65" s="1" customFormat="1" ht="14.45" customHeight="1">
      <c r="B285" s="127"/>
      <c r="C285" s="128" t="s">
        <v>576</v>
      </c>
      <c r="D285" s="128" t="s">
        <v>127</v>
      </c>
      <c r="E285" s="129" t="s">
        <v>1457</v>
      </c>
      <c r="F285" s="130" t="s">
        <v>1458</v>
      </c>
      <c r="G285" s="131" t="s">
        <v>770</v>
      </c>
      <c r="H285" s="132">
        <v>2</v>
      </c>
      <c r="I285" s="133"/>
      <c r="J285" s="134">
        <f>ROUND(I285*H285,2)</f>
        <v>0</v>
      </c>
      <c r="K285" s="130" t="s">
        <v>131</v>
      </c>
      <c r="L285" s="32"/>
      <c r="M285" s="135" t="s">
        <v>3</v>
      </c>
      <c r="N285" s="136" t="s">
        <v>46</v>
      </c>
      <c r="P285" s="137">
        <f>O285*H285</f>
        <v>0</v>
      </c>
      <c r="Q285" s="137">
        <v>0</v>
      </c>
      <c r="R285" s="137">
        <f>Q285*H285</f>
        <v>0</v>
      </c>
      <c r="S285" s="137">
        <v>0</v>
      </c>
      <c r="T285" s="138">
        <f>S285*H285</f>
        <v>0</v>
      </c>
      <c r="AR285" s="139" t="s">
        <v>91</v>
      </c>
      <c r="AT285" s="139" t="s">
        <v>127</v>
      </c>
      <c r="AU285" s="139" t="s">
        <v>83</v>
      </c>
      <c r="AY285" s="17" t="s">
        <v>124</v>
      </c>
      <c r="BE285" s="140">
        <f>IF(N285="základní",J285,0)</f>
        <v>0</v>
      </c>
      <c r="BF285" s="140">
        <f>IF(N285="snížená",J285,0)</f>
        <v>0</v>
      </c>
      <c r="BG285" s="140">
        <f>IF(N285="zákl. přenesená",J285,0)</f>
        <v>0</v>
      </c>
      <c r="BH285" s="140">
        <f>IF(N285="sníž. přenesená",J285,0)</f>
        <v>0</v>
      </c>
      <c r="BI285" s="140">
        <f>IF(N285="nulová",J285,0)</f>
        <v>0</v>
      </c>
      <c r="BJ285" s="17" t="s">
        <v>81</v>
      </c>
      <c r="BK285" s="140">
        <f>ROUND(I285*H285,2)</f>
        <v>0</v>
      </c>
      <c r="BL285" s="17" t="s">
        <v>91</v>
      </c>
      <c r="BM285" s="139" t="s">
        <v>1459</v>
      </c>
    </row>
    <row r="286" spans="2:65" s="1" customFormat="1">
      <c r="B286" s="32"/>
      <c r="D286" s="141" t="s">
        <v>133</v>
      </c>
      <c r="F286" s="142" t="s">
        <v>1460</v>
      </c>
      <c r="I286" s="143"/>
      <c r="L286" s="32"/>
      <c r="M286" s="144"/>
      <c r="T286" s="52"/>
      <c r="AT286" s="17" t="s">
        <v>133</v>
      </c>
      <c r="AU286" s="17" t="s">
        <v>83</v>
      </c>
    </row>
    <row r="287" spans="2:65" s="1" customFormat="1" ht="78">
      <c r="B287" s="32"/>
      <c r="D287" s="141" t="s">
        <v>135</v>
      </c>
      <c r="F287" s="145" t="s">
        <v>1461</v>
      </c>
      <c r="I287" s="143"/>
      <c r="L287" s="32"/>
      <c r="M287" s="144"/>
      <c r="T287" s="52"/>
      <c r="AT287" s="17" t="s">
        <v>135</v>
      </c>
      <c r="AU287" s="17" t="s">
        <v>83</v>
      </c>
    </row>
    <row r="288" spans="2:65" s="1" customFormat="1" ht="14.45" customHeight="1">
      <c r="B288" s="127"/>
      <c r="C288" s="176" t="s">
        <v>581</v>
      </c>
      <c r="D288" s="176" t="s">
        <v>659</v>
      </c>
      <c r="E288" s="177" t="s">
        <v>1462</v>
      </c>
      <c r="F288" s="178" t="s">
        <v>1463</v>
      </c>
      <c r="G288" s="179" t="s">
        <v>770</v>
      </c>
      <c r="H288" s="180">
        <v>2</v>
      </c>
      <c r="I288" s="181"/>
      <c r="J288" s="182">
        <f>ROUND(I288*H288,2)</f>
        <v>0</v>
      </c>
      <c r="K288" s="178" t="s">
        <v>131</v>
      </c>
      <c r="L288" s="183"/>
      <c r="M288" s="184" t="s">
        <v>3</v>
      </c>
      <c r="N288" s="185" t="s">
        <v>46</v>
      </c>
      <c r="P288" s="137">
        <f>O288*H288</f>
        <v>0</v>
      </c>
      <c r="Q288" s="137">
        <v>6.3E-3</v>
      </c>
      <c r="R288" s="137">
        <f>Q288*H288</f>
        <v>1.26E-2</v>
      </c>
      <c r="S288" s="137">
        <v>0</v>
      </c>
      <c r="T288" s="138">
        <f>S288*H288</f>
        <v>0</v>
      </c>
      <c r="AR288" s="139" t="s">
        <v>182</v>
      </c>
      <c r="AT288" s="139" t="s">
        <v>659</v>
      </c>
      <c r="AU288" s="139" t="s">
        <v>83</v>
      </c>
      <c r="AY288" s="17" t="s">
        <v>124</v>
      </c>
      <c r="BE288" s="140">
        <f>IF(N288="základní",J288,0)</f>
        <v>0</v>
      </c>
      <c r="BF288" s="140">
        <f>IF(N288="snížená",J288,0)</f>
        <v>0</v>
      </c>
      <c r="BG288" s="140">
        <f>IF(N288="zákl. přenesená",J288,0)</f>
        <v>0</v>
      </c>
      <c r="BH288" s="140">
        <f>IF(N288="sníž. přenesená",J288,0)</f>
        <v>0</v>
      </c>
      <c r="BI288" s="140">
        <f>IF(N288="nulová",J288,0)</f>
        <v>0</v>
      </c>
      <c r="BJ288" s="17" t="s">
        <v>81</v>
      </c>
      <c r="BK288" s="140">
        <f>ROUND(I288*H288,2)</f>
        <v>0</v>
      </c>
      <c r="BL288" s="17" t="s">
        <v>91</v>
      </c>
      <c r="BM288" s="139" t="s">
        <v>1464</v>
      </c>
    </row>
    <row r="289" spans="2:65" s="1" customFormat="1">
      <c r="B289" s="32"/>
      <c r="D289" s="141" t="s">
        <v>133</v>
      </c>
      <c r="F289" s="142" t="s">
        <v>1463</v>
      </c>
      <c r="I289" s="143"/>
      <c r="L289" s="32"/>
      <c r="M289" s="144"/>
      <c r="T289" s="52"/>
      <c r="AT289" s="17" t="s">
        <v>133</v>
      </c>
      <c r="AU289" s="17" t="s">
        <v>83</v>
      </c>
    </row>
    <row r="290" spans="2:65" s="1" customFormat="1" ht="14.45" customHeight="1">
      <c r="B290" s="127"/>
      <c r="C290" s="128" t="s">
        <v>589</v>
      </c>
      <c r="D290" s="128" t="s">
        <v>127</v>
      </c>
      <c r="E290" s="129" t="s">
        <v>1465</v>
      </c>
      <c r="F290" s="130" t="s">
        <v>1466</v>
      </c>
      <c r="G290" s="131" t="s">
        <v>770</v>
      </c>
      <c r="H290" s="132">
        <v>2</v>
      </c>
      <c r="I290" s="133"/>
      <c r="J290" s="134">
        <f>ROUND(I290*H290,2)</f>
        <v>0</v>
      </c>
      <c r="K290" s="130" t="s">
        <v>131</v>
      </c>
      <c r="L290" s="32"/>
      <c r="M290" s="135" t="s">
        <v>3</v>
      </c>
      <c r="N290" s="136" t="s">
        <v>46</v>
      </c>
      <c r="P290" s="137">
        <f>O290*H290</f>
        <v>0</v>
      </c>
      <c r="Q290" s="137">
        <v>0.10940999999999999</v>
      </c>
      <c r="R290" s="137">
        <f>Q290*H290</f>
        <v>0.21881999999999999</v>
      </c>
      <c r="S290" s="137">
        <v>0</v>
      </c>
      <c r="T290" s="138">
        <f>S290*H290</f>
        <v>0</v>
      </c>
      <c r="AR290" s="139" t="s">
        <v>91</v>
      </c>
      <c r="AT290" s="139" t="s">
        <v>127</v>
      </c>
      <c r="AU290" s="139" t="s">
        <v>83</v>
      </c>
      <c r="AY290" s="17" t="s">
        <v>124</v>
      </c>
      <c r="BE290" s="140">
        <f>IF(N290="základní",J290,0)</f>
        <v>0</v>
      </c>
      <c r="BF290" s="140">
        <f>IF(N290="snížená",J290,0)</f>
        <v>0</v>
      </c>
      <c r="BG290" s="140">
        <f>IF(N290="zákl. přenesená",J290,0)</f>
        <v>0</v>
      </c>
      <c r="BH290" s="140">
        <f>IF(N290="sníž. přenesená",J290,0)</f>
        <v>0</v>
      </c>
      <c r="BI290" s="140">
        <f>IF(N290="nulová",J290,0)</f>
        <v>0</v>
      </c>
      <c r="BJ290" s="17" t="s">
        <v>81</v>
      </c>
      <c r="BK290" s="140">
        <f>ROUND(I290*H290,2)</f>
        <v>0</v>
      </c>
      <c r="BL290" s="17" t="s">
        <v>91</v>
      </c>
      <c r="BM290" s="139" t="s">
        <v>1467</v>
      </c>
    </row>
    <row r="291" spans="2:65" s="1" customFormat="1">
      <c r="B291" s="32"/>
      <c r="D291" s="141" t="s">
        <v>133</v>
      </c>
      <c r="F291" s="142" t="s">
        <v>1468</v>
      </c>
      <c r="I291" s="143"/>
      <c r="L291" s="32"/>
      <c r="M291" s="144"/>
      <c r="T291" s="52"/>
      <c r="AT291" s="17" t="s">
        <v>133</v>
      </c>
      <c r="AU291" s="17" t="s">
        <v>83</v>
      </c>
    </row>
    <row r="292" spans="2:65" s="1" customFormat="1" ht="97.5">
      <c r="B292" s="32"/>
      <c r="D292" s="141" t="s">
        <v>135</v>
      </c>
      <c r="F292" s="145" t="s">
        <v>1469</v>
      </c>
      <c r="I292" s="143"/>
      <c r="L292" s="32"/>
      <c r="M292" s="144"/>
      <c r="T292" s="52"/>
      <c r="AT292" s="17" t="s">
        <v>135</v>
      </c>
      <c r="AU292" s="17" t="s">
        <v>83</v>
      </c>
    </row>
    <row r="293" spans="2:65" s="1" customFormat="1" ht="14.45" customHeight="1">
      <c r="B293" s="127"/>
      <c r="C293" s="176" t="s">
        <v>595</v>
      </c>
      <c r="D293" s="176" t="s">
        <v>659</v>
      </c>
      <c r="E293" s="177" t="s">
        <v>1470</v>
      </c>
      <c r="F293" s="178" t="s">
        <v>1471</v>
      </c>
      <c r="G293" s="179" t="s">
        <v>770</v>
      </c>
      <c r="H293" s="180">
        <v>2</v>
      </c>
      <c r="I293" s="181"/>
      <c r="J293" s="182">
        <f>ROUND(I293*H293,2)</f>
        <v>0</v>
      </c>
      <c r="K293" s="178" t="s">
        <v>131</v>
      </c>
      <c r="L293" s="183"/>
      <c r="M293" s="184" t="s">
        <v>3</v>
      </c>
      <c r="N293" s="185" t="s">
        <v>46</v>
      </c>
      <c r="P293" s="137">
        <f>O293*H293</f>
        <v>0</v>
      </c>
      <c r="Q293" s="137">
        <v>6.1000000000000004E-3</v>
      </c>
      <c r="R293" s="137">
        <f>Q293*H293</f>
        <v>1.2200000000000001E-2</v>
      </c>
      <c r="S293" s="137">
        <v>0</v>
      </c>
      <c r="T293" s="138">
        <f>S293*H293</f>
        <v>0</v>
      </c>
      <c r="AR293" s="139" t="s">
        <v>182</v>
      </c>
      <c r="AT293" s="139" t="s">
        <v>659</v>
      </c>
      <c r="AU293" s="139" t="s">
        <v>83</v>
      </c>
      <c r="AY293" s="17" t="s">
        <v>124</v>
      </c>
      <c r="BE293" s="140">
        <f>IF(N293="základní",J293,0)</f>
        <v>0</v>
      </c>
      <c r="BF293" s="140">
        <f>IF(N293="snížená",J293,0)</f>
        <v>0</v>
      </c>
      <c r="BG293" s="140">
        <f>IF(N293="zákl. přenesená",J293,0)</f>
        <v>0</v>
      </c>
      <c r="BH293" s="140">
        <f>IF(N293="sníž. přenesená",J293,0)</f>
        <v>0</v>
      </c>
      <c r="BI293" s="140">
        <f>IF(N293="nulová",J293,0)</f>
        <v>0</v>
      </c>
      <c r="BJ293" s="17" t="s">
        <v>81</v>
      </c>
      <c r="BK293" s="140">
        <f>ROUND(I293*H293,2)</f>
        <v>0</v>
      </c>
      <c r="BL293" s="17" t="s">
        <v>91</v>
      </c>
      <c r="BM293" s="139" t="s">
        <v>1472</v>
      </c>
    </row>
    <row r="294" spans="2:65" s="1" customFormat="1">
      <c r="B294" s="32"/>
      <c r="D294" s="141" t="s">
        <v>133</v>
      </c>
      <c r="F294" s="142" t="s">
        <v>1471</v>
      </c>
      <c r="I294" s="143"/>
      <c r="L294" s="32"/>
      <c r="M294" s="144"/>
      <c r="T294" s="52"/>
      <c r="AT294" s="17" t="s">
        <v>133</v>
      </c>
      <c r="AU294" s="17" t="s">
        <v>83</v>
      </c>
    </row>
    <row r="295" spans="2:65" s="1" customFormat="1" ht="14.45" customHeight="1">
      <c r="B295" s="127"/>
      <c r="C295" s="176" t="s">
        <v>601</v>
      </c>
      <c r="D295" s="176" t="s">
        <v>659</v>
      </c>
      <c r="E295" s="177" t="s">
        <v>1473</v>
      </c>
      <c r="F295" s="178" t="s">
        <v>1474</v>
      </c>
      <c r="G295" s="179" t="s">
        <v>770</v>
      </c>
      <c r="H295" s="180">
        <v>2</v>
      </c>
      <c r="I295" s="181"/>
      <c r="J295" s="182">
        <f>ROUND(I295*H295,2)</f>
        <v>0</v>
      </c>
      <c r="K295" s="178" t="s">
        <v>131</v>
      </c>
      <c r="L295" s="183"/>
      <c r="M295" s="184" t="s">
        <v>3</v>
      </c>
      <c r="N295" s="185" t="s">
        <v>46</v>
      </c>
      <c r="P295" s="137">
        <f>O295*H295</f>
        <v>0</v>
      </c>
      <c r="Q295" s="137">
        <v>1E-4</v>
      </c>
      <c r="R295" s="137">
        <f>Q295*H295</f>
        <v>2.0000000000000001E-4</v>
      </c>
      <c r="S295" s="137">
        <v>0</v>
      </c>
      <c r="T295" s="138">
        <f>S295*H295</f>
        <v>0</v>
      </c>
      <c r="AR295" s="139" t="s">
        <v>182</v>
      </c>
      <c r="AT295" s="139" t="s">
        <v>659</v>
      </c>
      <c r="AU295" s="139" t="s">
        <v>83</v>
      </c>
      <c r="AY295" s="17" t="s">
        <v>124</v>
      </c>
      <c r="BE295" s="140">
        <f>IF(N295="základní",J295,0)</f>
        <v>0</v>
      </c>
      <c r="BF295" s="140">
        <f>IF(N295="snížená",J295,0)</f>
        <v>0</v>
      </c>
      <c r="BG295" s="140">
        <f>IF(N295="zákl. přenesená",J295,0)</f>
        <v>0</v>
      </c>
      <c r="BH295" s="140">
        <f>IF(N295="sníž. přenesená",J295,0)</f>
        <v>0</v>
      </c>
      <c r="BI295" s="140">
        <f>IF(N295="nulová",J295,0)</f>
        <v>0</v>
      </c>
      <c r="BJ295" s="17" t="s">
        <v>81</v>
      </c>
      <c r="BK295" s="140">
        <f>ROUND(I295*H295,2)</f>
        <v>0</v>
      </c>
      <c r="BL295" s="17" t="s">
        <v>91</v>
      </c>
      <c r="BM295" s="139" t="s">
        <v>1475</v>
      </c>
    </row>
    <row r="296" spans="2:65" s="1" customFormat="1">
      <c r="B296" s="32"/>
      <c r="D296" s="141" t="s">
        <v>133</v>
      </c>
      <c r="F296" s="142" t="s">
        <v>1474</v>
      </c>
      <c r="I296" s="143"/>
      <c r="L296" s="32"/>
      <c r="M296" s="144"/>
      <c r="T296" s="52"/>
      <c r="AT296" s="17" t="s">
        <v>133</v>
      </c>
      <c r="AU296" s="17" t="s">
        <v>83</v>
      </c>
    </row>
    <row r="297" spans="2:65" s="1" customFormat="1" ht="14.45" customHeight="1">
      <c r="B297" s="127"/>
      <c r="C297" s="176" t="s">
        <v>607</v>
      </c>
      <c r="D297" s="176" t="s">
        <v>659</v>
      </c>
      <c r="E297" s="177" t="s">
        <v>1476</v>
      </c>
      <c r="F297" s="178" t="s">
        <v>1477</v>
      </c>
      <c r="G297" s="179" t="s">
        <v>770</v>
      </c>
      <c r="H297" s="180">
        <v>2</v>
      </c>
      <c r="I297" s="181"/>
      <c r="J297" s="182">
        <f>ROUND(I297*H297,2)</f>
        <v>0</v>
      </c>
      <c r="K297" s="178" t="s">
        <v>131</v>
      </c>
      <c r="L297" s="183"/>
      <c r="M297" s="184" t="s">
        <v>3</v>
      </c>
      <c r="N297" s="185" t="s">
        <v>46</v>
      </c>
      <c r="P297" s="137">
        <f>O297*H297</f>
        <v>0</v>
      </c>
      <c r="Q297" s="137">
        <v>3.5E-4</v>
      </c>
      <c r="R297" s="137">
        <f>Q297*H297</f>
        <v>6.9999999999999999E-4</v>
      </c>
      <c r="S297" s="137">
        <v>0</v>
      </c>
      <c r="T297" s="138">
        <f>S297*H297</f>
        <v>0</v>
      </c>
      <c r="AR297" s="139" t="s">
        <v>182</v>
      </c>
      <c r="AT297" s="139" t="s">
        <v>659</v>
      </c>
      <c r="AU297" s="139" t="s">
        <v>83</v>
      </c>
      <c r="AY297" s="17" t="s">
        <v>124</v>
      </c>
      <c r="BE297" s="140">
        <f>IF(N297="základní",J297,0)</f>
        <v>0</v>
      </c>
      <c r="BF297" s="140">
        <f>IF(N297="snížená",J297,0)</f>
        <v>0</v>
      </c>
      <c r="BG297" s="140">
        <f>IF(N297="zákl. přenesená",J297,0)</f>
        <v>0</v>
      </c>
      <c r="BH297" s="140">
        <f>IF(N297="sníž. přenesená",J297,0)</f>
        <v>0</v>
      </c>
      <c r="BI297" s="140">
        <f>IF(N297="nulová",J297,0)</f>
        <v>0</v>
      </c>
      <c r="BJ297" s="17" t="s">
        <v>81</v>
      </c>
      <c r="BK297" s="140">
        <f>ROUND(I297*H297,2)</f>
        <v>0</v>
      </c>
      <c r="BL297" s="17" t="s">
        <v>91</v>
      </c>
      <c r="BM297" s="139" t="s">
        <v>1478</v>
      </c>
    </row>
    <row r="298" spans="2:65" s="1" customFormat="1">
      <c r="B298" s="32"/>
      <c r="D298" s="141" t="s">
        <v>133</v>
      </c>
      <c r="F298" s="142" t="s">
        <v>1477</v>
      </c>
      <c r="I298" s="143"/>
      <c r="L298" s="32"/>
      <c r="M298" s="144"/>
      <c r="T298" s="52"/>
      <c r="AT298" s="17" t="s">
        <v>133</v>
      </c>
      <c r="AU298" s="17" t="s">
        <v>83</v>
      </c>
    </row>
    <row r="299" spans="2:65" s="1" customFormat="1" ht="14.45" customHeight="1">
      <c r="B299" s="127"/>
      <c r="C299" s="128" t="s">
        <v>614</v>
      </c>
      <c r="D299" s="128" t="s">
        <v>127</v>
      </c>
      <c r="E299" s="129" t="s">
        <v>1479</v>
      </c>
      <c r="F299" s="130" t="s">
        <v>1480</v>
      </c>
      <c r="G299" s="131" t="s">
        <v>185</v>
      </c>
      <c r="H299" s="132">
        <v>77.53</v>
      </c>
      <c r="I299" s="133"/>
      <c r="J299" s="134">
        <f>ROUND(I299*H299,2)</f>
        <v>0</v>
      </c>
      <c r="K299" s="130" t="s">
        <v>131</v>
      </c>
      <c r="L299" s="32"/>
      <c r="M299" s="135" t="s">
        <v>3</v>
      </c>
      <c r="N299" s="136" t="s">
        <v>46</v>
      </c>
      <c r="P299" s="137">
        <f>O299*H299</f>
        <v>0</v>
      </c>
      <c r="Q299" s="137">
        <v>0.15540000000000001</v>
      </c>
      <c r="R299" s="137">
        <f>Q299*H299</f>
        <v>12.048162000000001</v>
      </c>
      <c r="S299" s="137">
        <v>0</v>
      </c>
      <c r="T299" s="138">
        <f>S299*H299</f>
        <v>0</v>
      </c>
      <c r="AR299" s="139" t="s">
        <v>91</v>
      </c>
      <c r="AT299" s="139" t="s">
        <v>127</v>
      </c>
      <c r="AU299" s="139" t="s">
        <v>83</v>
      </c>
      <c r="AY299" s="17" t="s">
        <v>124</v>
      </c>
      <c r="BE299" s="140">
        <f>IF(N299="základní",J299,0)</f>
        <v>0</v>
      </c>
      <c r="BF299" s="140">
        <f>IF(N299="snížená",J299,0)</f>
        <v>0</v>
      </c>
      <c r="BG299" s="140">
        <f>IF(N299="zákl. přenesená",J299,0)</f>
        <v>0</v>
      </c>
      <c r="BH299" s="140">
        <f>IF(N299="sníž. přenesená",J299,0)</f>
        <v>0</v>
      </c>
      <c r="BI299" s="140">
        <f>IF(N299="nulová",J299,0)</f>
        <v>0</v>
      </c>
      <c r="BJ299" s="17" t="s">
        <v>81</v>
      </c>
      <c r="BK299" s="140">
        <f>ROUND(I299*H299,2)</f>
        <v>0</v>
      </c>
      <c r="BL299" s="17" t="s">
        <v>91</v>
      </c>
      <c r="BM299" s="139" t="s">
        <v>1481</v>
      </c>
    </row>
    <row r="300" spans="2:65" s="1" customFormat="1" ht="19.5">
      <c r="B300" s="32"/>
      <c r="D300" s="141" t="s">
        <v>133</v>
      </c>
      <c r="F300" s="142" t="s">
        <v>1482</v>
      </c>
      <c r="I300" s="143"/>
      <c r="L300" s="32"/>
      <c r="M300" s="144"/>
      <c r="T300" s="52"/>
      <c r="AT300" s="17" t="s">
        <v>133</v>
      </c>
      <c r="AU300" s="17" t="s">
        <v>83</v>
      </c>
    </row>
    <row r="301" spans="2:65" s="1" customFormat="1" ht="87.75">
      <c r="B301" s="32"/>
      <c r="D301" s="141" t="s">
        <v>135</v>
      </c>
      <c r="F301" s="145" t="s">
        <v>1483</v>
      </c>
      <c r="I301" s="143"/>
      <c r="L301" s="32"/>
      <c r="M301" s="144"/>
      <c r="T301" s="52"/>
      <c r="AT301" s="17" t="s">
        <v>135</v>
      </c>
      <c r="AU301" s="17" t="s">
        <v>83</v>
      </c>
    </row>
    <row r="302" spans="2:65" s="12" customFormat="1">
      <c r="B302" s="146"/>
      <c r="D302" s="141" t="s">
        <v>137</v>
      </c>
      <c r="E302" s="147" t="s">
        <v>3</v>
      </c>
      <c r="F302" s="148" t="s">
        <v>1484</v>
      </c>
      <c r="H302" s="149">
        <v>77.53</v>
      </c>
      <c r="I302" s="150"/>
      <c r="L302" s="146"/>
      <c r="M302" s="151"/>
      <c r="T302" s="152"/>
      <c r="AT302" s="147" t="s">
        <v>137</v>
      </c>
      <c r="AU302" s="147" t="s">
        <v>83</v>
      </c>
      <c r="AV302" s="12" t="s">
        <v>83</v>
      </c>
      <c r="AW302" s="12" t="s">
        <v>34</v>
      </c>
      <c r="AX302" s="12" t="s">
        <v>81</v>
      </c>
      <c r="AY302" s="147" t="s">
        <v>124</v>
      </c>
    </row>
    <row r="303" spans="2:65" s="1" customFormat="1" ht="14.45" customHeight="1">
      <c r="B303" s="127"/>
      <c r="C303" s="176" t="s">
        <v>625</v>
      </c>
      <c r="D303" s="176" t="s">
        <v>659</v>
      </c>
      <c r="E303" s="177" t="s">
        <v>1485</v>
      </c>
      <c r="F303" s="178" t="s">
        <v>1486</v>
      </c>
      <c r="G303" s="179" t="s">
        <v>185</v>
      </c>
      <c r="H303" s="180">
        <v>81.406999999999996</v>
      </c>
      <c r="I303" s="181"/>
      <c r="J303" s="182">
        <f>ROUND(I303*H303,2)</f>
        <v>0</v>
      </c>
      <c r="K303" s="178" t="s">
        <v>131</v>
      </c>
      <c r="L303" s="183"/>
      <c r="M303" s="184" t="s">
        <v>3</v>
      </c>
      <c r="N303" s="185" t="s">
        <v>46</v>
      </c>
      <c r="P303" s="137">
        <f>O303*H303</f>
        <v>0</v>
      </c>
      <c r="Q303" s="137">
        <v>0.08</v>
      </c>
      <c r="R303" s="137">
        <f>Q303*H303</f>
        <v>6.5125599999999997</v>
      </c>
      <c r="S303" s="137">
        <v>0</v>
      </c>
      <c r="T303" s="138">
        <f>S303*H303</f>
        <v>0</v>
      </c>
      <c r="AR303" s="139" t="s">
        <v>182</v>
      </c>
      <c r="AT303" s="139" t="s">
        <v>659</v>
      </c>
      <c r="AU303" s="139" t="s">
        <v>83</v>
      </c>
      <c r="AY303" s="17" t="s">
        <v>124</v>
      </c>
      <c r="BE303" s="140">
        <f>IF(N303="základní",J303,0)</f>
        <v>0</v>
      </c>
      <c r="BF303" s="140">
        <f>IF(N303="snížená",J303,0)</f>
        <v>0</v>
      </c>
      <c r="BG303" s="140">
        <f>IF(N303="zákl. přenesená",J303,0)</f>
        <v>0</v>
      </c>
      <c r="BH303" s="140">
        <f>IF(N303="sníž. přenesená",J303,0)</f>
        <v>0</v>
      </c>
      <c r="BI303" s="140">
        <f>IF(N303="nulová",J303,0)</f>
        <v>0</v>
      </c>
      <c r="BJ303" s="17" t="s">
        <v>81</v>
      </c>
      <c r="BK303" s="140">
        <f>ROUND(I303*H303,2)</f>
        <v>0</v>
      </c>
      <c r="BL303" s="17" t="s">
        <v>91</v>
      </c>
      <c r="BM303" s="139" t="s">
        <v>1487</v>
      </c>
    </row>
    <row r="304" spans="2:65" s="1" customFormat="1">
      <c r="B304" s="32"/>
      <c r="D304" s="141" t="s">
        <v>133</v>
      </c>
      <c r="F304" s="142" t="s">
        <v>1486</v>
      </c>
      <c r="I304" s="143"/>
      <c r="L304" s="32"/>
      <c r="M304" s="144"/>
      <c r="T304" s="52"/>
      <c r="AT304" s="17" t="s">
        <v>133</v>
      </c>
      <c r="AU304" s="17" t="s">
        <v>83</v>
      </c>
    </row>
    <row r="305" spans="2:65" s="12" customFormat="1">
      <c r="B305" s="146"/>
      <c r="D305" s="141" t="s">
        <v>137</v>
      </c>
      <c r="F305" s="148" t="s">
        <v>1488</v>
      </c>
      <c r="H305" s="149">
        <v>81.406999999999996</v>
      </c>
      <c r="I305" s="150"/>
      <c r="L305" s="146"/>
      <c r="M305" s="151"/>
      <c r="T305" s="152"/>
      <c r="AT305" s="147" t="s">
        <v>137</v>
      </c>
      <c r="AU305" s="147" t="s">
        <v>83</v>
      </c>
      <c r="AV305" s="12" t="s">
        <v>83</v>
      </c>
      <c r="AW305" s="12" t="s">
        <v>4</v>
      </c>
      <c r="AX305" s="12" t="s">
        <v>81</v>
      </c>
      <c r="AY305" s="147" t="s">
        <v>124</v>
      </c>
    </row>
    <row r="306" spans="2:65" s="1" customFormat="1" ht="14.45" customHeight="1">
      <c r="B306" s="127"/>
      <c r="C306" s="128" t="s">
        <v>632</v>
      </c>
      <c r="D306" s="128" t="s">
        <v>127</v>
      </c>
      <c r="E306" s="129" t="s">
        <v>1489</v>
      </c>
      <c r="F306" s="130" t="s">
        <v>1490</v>
      </c>
      <c r="G306" s="131" t="s">
        <v>185</v>
      </c>
      <c r="H306" s="132">
        <v>34</v>
      </c>
      <c r="I306" s="133"/>
      <c r="J306" s="134">
        <f>ROUND(I306*H306,2)</f>
        <v>0</v>
      </c>
      <c r="K306" s="130" t="s">
        <v>131</v>
      </c>
      <c r="L306" s="32"/>
      <c r="M306" s="135" t="s">
        <v>3</v>
      </c>
      <c r="N306" s="136" t="s">
        <v>46</v>
      </c>
      <c r="P306" s="137">
        <f>O306*H306</f>
        <v>0</v>
      </c>
      <c r="Q306" s="137">
        <v>0.1295</v>
      </c>
      <c r="R306" s="137">
        <f>Q306*H306</f>
        <v>4.4030000000000005</v>
      </c>
      <c r="S306" s="137">
        <v>0</v>
      </c>
      <c r="T306" s="138">
        <f>S306*H306</f>
        <v>0</v>
      </c>
      <c r="AR306" s="139" t="s">
        <v>91</v>
      </c>
      <c r="AT306" s="139" t="s">
        <v>127</v>
      </c>
      <c r="AU306" s="139" t="s">
        <v>83</v>
      </c>
      <c r="AY306" s="17" t="s">
        <v>124</v>
      </c>
      <c r="BE306" s="140">
        <f>IF(N306="základní",J306,0)</f>
        <v>0</v>
      </c>
      <c r="BF306" s="140">
        <f>IF(N306="snížená",J306,0)</f>
        <v>0</v>
      </c>
      <c r="BG306" s="140">
        <f>IF(N306="zákl. přenesená",J306,0)</f>
        <v>0</v>
      </c>
      <c r="BH306" s="140">
        <f>IF(N306="sníž. přenesená",J306,0)</f>
        <v>0</v>
      </c>
      <c r="BI306" s="140">
        <f>IF(N306="nulová",J306,0)</f>
        <v>0</v>
      </c>
      <c r="BJ306" s="17" t="s">
        <v>81</v>
      </c>
      <c r="BK306" s="140">
        <f>ROUND(I306*H306,2)</f>
        <v>0</v>
      </c>
      <c r="BL306" s="17" t="s">
        <v>91</v>
      </c>
      <c r="BM306" s="139" t="s">
        <v>1491</v>
      </c>
    </row>
    <row r="307" spans="2:65" s="1" customFormat="1" ht="19.5">
      <c r="B307" s="32"/>
      <c r="D307" s="141" t="s">
        <v>133</v>
      </c>
      <c r="F307" s="142" t="s">
        <v>1492</v>
      </c>
      <c r="I307" s="143"/>
      <c r="L307" s="32"/>
      <c r="M307" s="144"/>
      <c r="T307" s="52"/>
      <c r="AT307" s="17" t="s">
        <v>133</v>
      </c>
      <c r="AU307" s="17" t="s">
        <v>83</v>
      </c>
    </row>
    <row r="308" spans="2:65" s="1" customFormat="1" ht="97.5">
      <c r="B308" s="32"/>
      <c r="D308" s="141" t="s">
        <v>135</v>
      </c>
      <c r="F308" s="145" t="s">
        <v>1493</v>
      </c>
      <c r="I308" s="143"/>
      <c r="L308" s="32"/>
      <c r="M308" s="144"/>
      <c r="T308" s="52"/>
      <c r="AT308" s="17" t="s">
        <v>135</v>
      </c>
      <c r="AU308" s="17" t="s">
        <v>83</v>
      </c>
    </row>
    <row r="309" spans="2:65" s="1" customFormat="1" ht="14.45" customHeight="1">
      <c r="B309" s="127"/>
      <c r="C309" s="176" t="s">
        <v>639</v>
      </c>
      <c r="D309" s="176" t="s">
        <v>659</v>
      </c>
      <c r="E309" s="177" t="s">
        <v>1494</v>
      </c>
      <c r="F309" s="178" t="s">
        <v>1495</v>
      </c>
      <c r="G309" s="179" t="s">
        <v>185</v>
      </c>
      <c r="H309" s="180">
        <v>35.700000000000003</v>
      </c>
      <c r="I309" s="181"/>
      <c r="J309" s="182">
        <f>ROUND(I309*H309,2)</f>
        <v>0</v>
      </c>
      <c r="K309" s="178" t="s">
        <v>131</v>
      </c>
      <c r="L309" s="183"/>
      <c r="M309" s="184" t="s">
        <v>3</v>
      </c>
      <c r="N309" s="185" t="s">
        <v>46</v>
      </c>
      <c r="P309" s="137">
        <f>O309*H309</f>
        <v>0</v>
      </c>
      <c r="Q309" s="137">
        <v>4.4999999999999998E-2</v>
      </c>
      <c r="R309" s="137">
        <f>Q309*H309</f>
        <v>1.6065</v>
      </c>
      <c r="S309" s="137">
        <v>0</v>
      </c>
      <c r="T309" s="138">
        <f>S309*H309</f>
        <v>0</v>
      </c>
      <c r="AR309" s="139" t="s">
        <v>182</v>
      </c>
      <c r="AT309" s="139" t="s">
        <v>659</v>
      </c>
      <c r="AU309" s="139" t="s">
        <v>83</v>
      </c>
      <c r="AY309" s="17" t="s">
        <v>124</v>
      </c>
      <c r="BE309" s="140">
        <f>IF(N309="základní",J309,0)</f>
        <v>0</v>
      </c>
      <c r="BF309" s="140">
        <f>IF(N309="snížená",J309,0)</f>
        <v>0</v>
      </c>
      <c r="BG309" s="140">
        <f>IF(N309="zákl. přenesená",J309,0)</f>
        <v>0</v>
      </c>
      <c r="BH309" s="140">
        <f>IF(N309="sníž. přenesená",J309,0)</f>
        <v>0</v>
      </c>
      <c r="BI309" s="140">
        <f>IF(N309="nulová",J309,0)</f>
        <v>0</v>
      </c>
      <c r="BJ309" s="17" t="s">
        <v>81</v>
      </c>
      <c r="BK309" s="140">
        <f>ROUND(I309*H309,2)</f>
        <v>0</v>
      </c>
      <c r="BL309" s="17" t="s">
        <v>91</v>
      </c>
      <c r="BM309" s="139" t="s">
        <v>1496</v>
      </c>
    </row>
    <row r="310" spans="2:65" s="1" customFormat="1">
      <c r="B310" s="32"/>
      <c r="D310" s="141" t="s">
        <v>133</v>
      </c>
      <c r="F310" s="142" t="s">
        <v>1495</v>
      </c>
      <c r="I310" s="143"/>
      <c r="L310" s="32"/>
      <c r="M310" s="144"/>
      <c r="T310" s="52"/>
      <c r="AT310" s="17" t="s">
        <v>133</v>
      </c>
      <c r="AU310" s="17" t="s">
        <v>83</v>
      </c>
    </row>
    <row r="311" spans="2:65" s="12" customFormat="1">
      <c r="B311" s="146"/>
      <c r="D311" s="141" t="s">
        <v>137</v>
      </c>
      <c r="F311" s="148" t="s">
        <v>1497</v>
      </c>
      <c r="H311" s="149">
        <v>35.700000000000003</v>
      </c>
      <c r="I311" s="150"/>
      <c r="L311" s="146"/>
      <c r="M311" s="151"/>
      <c r="T311" s="152"/>
      <c r="AT311" s="147" t="s">
        <v>137</v>
      </c>
      <c r="AU311" s="147" t="s">
        <v>83</v>
      </c>
      <c r="AV311" s="12" t="s">
        <v>83</v>
      </c>
      <c r="AW311" s="12" t="s">
        <v>4</v>
      </c>
      <c r="AX311" s="12" t="s">
        <v>81</v>
      </c>
      <c r="AY311" s="147" t="s">
        <v>124</v>
      </c>
    </row>
    <row r="312" spans="2:65" s="1" customFormat="1" ht="14.45" customHeight="1">
      <c r="B312" s="127"/>
      <c r="C312" s="128" t="s">
        <v>645</v>
      </c>
      <c r="D312" s="128" t="s">
        <v>127</v>
      </c>
      <c r="E312" s="129" t="s">
        <v>1498</v>
      </c>
      <c r="F312" s="130" t="s">
        <v>1499</v>
      </c>
      <c r="G312" s="131" t="s">
        <v>130</v>
      </c>
      <c r="H312" s="132">
        <v>6.3520000000000003</v>
      </c>
      <c r="I312" s="133"/>
      <c r="J312" s="134">
        <f>ROUND(I312*H312,2)</f>
        <v>0</v>
      </c>
      <c r="K312" s="130" t="s">
        <v>131</v>
      </c>
      <c r="L312" s="32"/>
      <c r="M312" s="135" t="s">
        <v>3</v>
      </c>
      <c r="N312" s="136" t="s">
        <v>46</v>
      </c>
      <c r="P312" s="137">
        <f>O312*H312</f>
        <v>0</v>
      </c>
      <c r="Q312" s="137">
        <v>2.2563399999999998</v>
      </c>
      <c r="R312" s="137">
        <f>Q312*H312</f>
        <v>14.33227168</v>
      </c>
      <c r="S312" s="137">
        <v>0</v>
      </c>
      <c r="T312" s="138">
        <f>S312*H312</f>
        <v>0</v>
      </c>
      <c r="AR312" s="139" t="s">
        <v>91</v>
      </c>
      <c r="AT312" s="139" t="s">
        <v>127</v>
      </c>
      <c r="AU312" s="139" t="s">
        <v>83</v>
      </c>
      <c r="AY312" s="17" t="s">
        <v>124</v>
      </c>
      <c r="BE312" s="140">
        <f>IF(N312="základní",J312,0)</f>
        <v>0</v>
      </c>
      <c r="BF312" s="140">
        <f>IF(N312="snížená",J312,0)</f>
        <v>0</v>
      </c>
      <c r="BG312" s="140">
        <f>IF(N312="zákl. přenesená",J312,0)</f>
        <v>0</v>
      </c>
      <c r="BH312" s="140">
        <f>IF(N312="sníž. přenesená",J312,0)</f>
        <v>0</v>
      </c>
      <c r="BI312" s="140">
        <f>IF(N312="nulová",J312,0)</f>
        <v>0</v>
      </c>
      <c r="BJ312" s="17" t="s">
        <v>81</v>
      </c>
      <c r="BK312" s="140">
        <f>ROUND(I312*H312,2)</f>
        <v>0</v>
      </c>
      <c r="BL312" s="17" t="s">
        <v>91</v>
      </c>
      <c r="BM312" s="139" t="s">
        <v>1500</v>
      </c>
    </row>
    <row r="313" spans="2:65" s="1" customFormat="1">
      <c r="B313" s="32"/>
      <c r="D313" s="141" t="s">
        <v>133</v>
      </c>
      <c r="F313" s="142" t="s">
        <v>1501</v>
      </c>
      <c r="I313" s="143"/>
      <c r="L313" s="32"/>
      <c r="M313" s="144"/>
      <c r="T313" s="52"/>
      <c r="AT313" s="17" t="s">
        <v>133</v>
      </c>
      <c r="AU313" s="17" t="s">
        <v>83</v>
      </c>
    </row>
    <row r="314" spans="2:65" s="12" customFormat="1">
      <c r="B314" s="146"/>
      <c r="D314" s="141" t="s">
        <v>137</v>
      </c>
      <c r="E314" s="147" t="s">
        <v>3</v>
      </c>
      <c r="F314" s="148" t="s">
        <v>1502</v>
      </c>
      <c r="H314" s="149">
        <v>6.3520000000000003</v>
      </c>
      <c r="I314" s="150"/>
      <c r="L314" s="146"/>
      <c r="M314" s="151"/>
      <c r="T314" s="152"/>
      <c r="AT314" s="147" t="s">
        <v>137</v>
      </c>
      <c r="AU314" s="147" t="s">
        <v>83</v>
      </c>
      <c r="AV314" s="12" t="s">
        <v>83</v>
      </c>
      <c r="AW314" s="12" t="s">
        <v>34</v>
      </c>
      <c r="AX314" s="12" t="s">
        <v>81</v>
      </c>
      <c r="AY314" s="147" t="s">
        <v>124</v>
      </c>
    </row>
    <row r="315" spans="2:65" s="1" customFormat="1" ht="14.45" customHeight="1">
      <c r="B315" s="127"/>
      <c r="C315" s="128" t="s">
        <v>652</v>
      </c>
      <c r="D315" s="128" t="s">
        <v>127</v>
      </c>
      <c r="E315" s="129" t="s">
        <v>1503</v>
      </c>
      <c r="F315" s="130" t="s">
        <v>1504</v>
      </c>
      <c r="G315" s="131" t="s">
        <v>185</v>
      </c>
      <c r="H315" s="132">
        <v>11</v>
      </c>
      <c r="I315" s="133"/>
      <c r="J315" s="134">
        <f>ROUND(I315*H315,2)</f>
        <v>0</v>
      </c>
      <c r="K315" s="130" t="s">
        <v>131</v>
      </c>
      <c r="L315" s="32"/>
      <c r="M315" s="135" t="s">
        <v>3</v>
      </c>
      <c r="N315" s="136" t="s">
        <v>46</v>
      </c>
      <c r="P315" s="137">
        <f>O315*H315</f>
        <v>0</v>
      </c>
      <c r="Q315" s="137">
        <v>0.13095999999999999</v>
      </c>
      <c r="R315" s="137">
        <f>Q315*H315</f>
        <v>1.4405599999999998</v>
      </c>
      <c r="S315" s="137">
        <v>0</v>
      </c>
      <c r="T315" s="138">
        <f>S315*H315</f>
        <v>0</v>
      </c>
      <c r="AR315" s="139" t="s">
        <v>91</v>
      </c>
      <c r="AT315" s="139" t="s">
        <v>127</v>
      </c>
      <c r="AU315" s="139" t="s">
        <v>83</v>
      </c>
      <c r="AY315" s="17" t="s">
        <v>124</v>
      </c>
      <c r="BE315" s="140">
        <f>IF(N315="základní",J315,0)</f>
        <v>0</v>
      </c>
      <c r="BF315" s="140">
        <f>IF(N315="snížená",J315,0)</f>
        <v>0</v>
      </c>
      <c r="BG315" s="140">
        <f>IF(N315="zákl. přenesená",J315,0)</f>
        <v>0</v>
      </c>
      <c r="BH315" s="140">
        <f>IF(N315="sníž. přenesená",J315,0)</f>
        <v>0</v>
      </c>
      <c r="BI315" s="140">
        <f>IF(N315="nulová",J315,0)</f>
        <v>0</v>
      </c>
      <c r="BJ315" s="17" t="s">
        <v>81</v>
      </c>
      <c r="BK315" s="140">
        <f>ROUND(I315*H315,2)</f>
        <v>0</v>
      </c>
      <c r="BL315" s="17" t="s">
        <v>91</v>
      </c>
      <c r="BM315" s="139" t="s">
        <v>1505</v>
      </c>
    </row>
    <row r="316" spans="2:65" s="1" customFormat="1" ht="19.5">
      <c r="B316" s="32"/>
      <c r="D316" s="141" t="s">
        <v>133</v>
      </c>
      <c r="F316" s="142" t="s">
        <v>1506</v>
      </c>
      <c r="I316" s="143"/>
      <c r="L316" s="32"/>
      <c r="M316" s="144"/>
      <c r="T316" s="52"/>
      <c r="AT316" s="17" t="s">
        <v>133</v>
      </c>
      <c r="AU316" s="17" t="s">
        <v>83</v>
      </c>
    </row>
    <row r="317" spans="2:65" s="1" customFormat="1" ht="87.75">
      <c r="B317" s="32"/>
      <c r="D317" s="141" t="s">
        <v>135</v>
      </c>
      <c r="F317" s="145" t="s">
        <v>1192</v>
      </c>
      <c r="I317" s="143"/>
      <c r="L317" s="32"/>
      <c r="M317" s="144"/>
      <c r="T317" s="52"/>
      <c r="AT317" s="17" t="s">
        <v>135</v>
      </c>
      <c r="AU317" s="17" t="s">
        <v>83</v>
      </c>
    </row>
    <row r="318" spans="2:65" s="12" customFormat="1">
      <c r="B318" s="146"/>
      <c r="D318" s="141" t="s">
        <v>137</v>
      </c>
      <c r="E318" s="147" t="s">
        <v>3</v>
      </c>
      <c r="F318" s="148" t="s">
        <v>1507</v>
      </c>
      <c r="H318" s="149">
        <v>11</v>
      </c>
      <c r="I318" s="150"/>
      <c r="L318" s="146"/>
      <c r="M318" s="151"/>
      <c r="T318" s="152"/>
      <c r="AT318" s="147" t="s">
        <v>137</v>
      </c>
      <c r="AU318" s="147" t="s">
        <v>83</v>
      </c>
      <c r="AV318" s="12" t="s">
        <v>83</v>
      </c>
      <c r="AW318" s="12" t="s">
        <v>34</v>
      </c>
      <c r="AX318" s="12" t="s">
        <v>81</v>
      </c>
      <c r="AY318" s="147" t="s">
        <v>124</v>
      </c>
    </row>
    <row r="319" spans="2:65" s="1" customFormat="1" ht="14.45" customHeight="1">
      <c r="B319" s="127"/>
      <c r="C319" s="176" t="s">
        <v>658</v>
      </c>
      <c r="D319" s="176" t="s">
        <v>659</v>
      </c>
      <c r="E319" s="177" t="s">
        <v>1508</v>
      </c>
      <c r="F319" s="178" t="s">
        <v>1509</v>
      </c>
      <c r="G319" s="179" t="s">
        <v>770</v>
      </c>
      <c r="H319" s="180">
        <v>43.215000000000003</v>
      </c>
      <c r="I319" s="181"/>
      <c r="J319" s="182">
        <f>ROUND(I319*H319,2)</f>
        <v>0</v>
      </c>
      <c r="K319" s="178" t="s">
        <v>131</v>
      </c>
      <c r="L319" s="183"/>
      <c r="M319" s="184" t="s">
        <v>3</v>
      </c>
      <c r="N319" s="185" t="s">
        <v>46</v>
      </c>
      <c r="P319" s="137">
        <f>O319*H319</f>
        <v>0</v>
      </c>
      <c r="Q319" s="137">
        <v>9.4999999999999998E-3</v>
      </c>
      <c r="R319" s="137">
        <f>Q319*H319</f>
        <v>0.41054250000000003</v>
      </c>
      <c r="S319" s="137">
        <v>0</v>
      </c>
      <c r="T319" s="138">
        <f>S319*H319</f>
        <v>0</v>
      </c>
      <c r="AR319" s="139" t="s">
        <v>182</v>
      </c>
      <c r="AT319" s="139" t="s">
        <v>659</v>
      </c>
      <c r="AU319" s="139" t="s">
        <v>83</v>
      </c>
      <c r="AY319" s="17" t="s">
        <v>124</v>
      </c>
      <c r="BE319" s="140">
        <f>IF(N319="základní",J319,0)</f>
        <v>0</v>
      </c>
      <c r="BF319" s="140">
        <f>IF(N319="snížená",J319,0)</f>
        <v>0</v>
      </c>
      <c r="BG319" s="140">
        <f>IF(N319="zákl. přenesená",J319,0)</f>
        <v>0</v>
      </c>
      <c r="BH319" s="140">
        <f>IF(N319="sníž. přenesená",J319,0)</f>
        <v>0</v>
      </c>
      <c r="BI319" s="140">
        <f>IF(N319="nulová",J319,0)</f>
        <v>0</v>
      </c>
      <c r="BJ319" s="17" t="s">
        <v>81</v>
      </c>
      <c r="BK319" s="140">
        <f>ROUND(I319*H319,2)</f>
        <v>0</v>
      </c>
      <c r="BL319" s="17" t="s">
        <v>91</v>
      </c>
      <c r="BM319" s="139" t="s">
        <v>1510</v>
      </c>
    </row>
    <row r="320" spans="2:65" s="1" customFormat="1">
      <c r="B320" s="32"/>
      <c r="D320" s="141" t="s">
        <v>133</v>
      </c>
      <c r="F320" s="142" t="s">
        <v>1509</v>
      </c>
      <c r="I320" s="143"/>
      <c r="L320" s="32"/>
      <c r="M320" s="144"/>
      <c r="T320" s="52"/>
      <c r="AT320" s="17" t="s">
        <v>133</v>
      </c>
      <c r="AU320" s="17" t="s">
        <v>83</v>
      </c>
    </row>
    <row r="321" spans="2:65" s="12" customFormat="1">
      <c r="B321" s="146"/>
      <c r="D321" s="141" t="s">
        <v>137</v>
      </c>
      <c r="E321" s="147" t="s">
        <v>3</v>
      </c>
      <c r="F321" s="148" t="s">
        <v>1511</v>
      </c>
      <c r="H321" s="149">
        <v>39.286000000000001</v>
      </c>
      <c r="I321" s="150"/>
      <c r="L321" s="146"/>
      <c r="M321" s="151"/>
      <c r="T321" s="152"/>
      <c r="AT321" s="147" t="s">
        <v>137</v>
      </c>
      <c r="AU321" s="147" t="s">
        <v>83</v>
      </c>
      <c r="AV321" s="12" t="s">
        <v>83</v>
      </c>
      <c r="AW321" s="12" t="s">
        <v>34</v>
      </c>
      <c r="AX321" s="12" t="s">
        <v>81</v>
      </c>
      <c r="AY321" s="147" t="s">
        <v>124</v>
      </c>
    </row>
    <row r="322" spans="2:65" s="12" customFormat="1">
      <c r="B322" s="146"/>
      <c r="D322" s="141" t="s">
        <v>137</v>
      </c>
      <c r="F322" s="148" t="s">
        <v>1512</v>
      </c>
      <c r="H322" s="149">
        <v>43.215000000000003</v>
      </c>
      <c r="I322" s="150"/>
      <c r="L322" s="146"/>
      <c r="M322" s="151"/>
      <c r="T322" s="152"/>
      <c r="AT322" s="147" t="s">
        <v>137</v>
      </c>
      <c r="AU322" s="147" t="s">
        <v>83</v>
      </c>
      <c r="AV322" s="12" t="s">
        <v>83</v>
      </c>
      <c r="AW322" s="12" t="s">
        <v>4</v>
      </c>
      <c r="AX322" s="12" t="s">
        <v>81</v>
      </c>
      <c r="AY322" s="147" t="s">
        <v>124</v>
      </c>
    </row>
    <row r="323" spans="2:65" s="1" customFormat="1" ht="14.45" customHeight="1">
      <c r="B323" s="127"/>
      <c r="C323" s="128" t="s">
        <v>663</v>
      </c>
      <c r="D323" s="128" t="s">
        <v>127</v>
      </c>
      <c r="E323" s="129" t="s">
        <v>1197</v>
      </c>
      <c r="F323" s="130" t="s">
        <v>1198</v>
      </c>
      <c r="G323" s="131" t="s">
        <v>165</v>
      </c>
      <c r="H323" s="132">
        <v>3.3</v>
      </c>
      <c r="I323" s="133"/>
      <c r="J323" s="134">
        <f>ROUND(I323*H323,2)</f>
        <v>0</v>
      </c>
      <c r="K323" s="130" t="s">
        <v>131</v>
      </c>
      <c r="L323" s="32"/>
      <c r="M323" s="135" t="s">
        <v>3</v>
      </c>
      <c r="N323" s="136" t="s">
        <v>46</v>
      </c>
      <c r="P323" s="137">
        <f>O323*H323</f>
        <v>0</v>
      </c>
      <c r="Q323" s="137">
        <v>2.681E-2</v>
      </c>
      <c r="R323" s="137">
        <f>Q323*H323</f>
        <v>8.8472999999999996E-2</v>
      </c>
      <c r="S323" s="137">
        <v>0</v>
      </c>
      <c r="T323" s="138">
        <f>S323*H323</f>
        <v>0</v>
      </c>
      <c r="AR323" s="139" t="s">
        <v>91</v>
      </c>
      <c r="AT323" s="139" t="s">
        <v>127</v>
      </c>
      <c r="AU323" s="139" t="s">
        <v>83</v>
      </c>
      <c r="AY323" s="17" t="s">
        <v>124</v>
      </c>
      <c r="BE323" s="140">
        <f>IF(N323="základní",J323,0)</f>
        <v>0</v>
      </c>
      <c r="BF323" s="140">
        <f>IF(N323="snížená",J323,0)</f>
        <v>0</v>
      </c>
      <c r="BG323" s="140">
        <f>IF(N323="zákl. přenesená",J323,0)</f>
        <v>0</v>
      </c>
      <c r="BH323" s="140">
        <f>IF(N323="sníž. přenesená",J323,0)</f>
        <v>0</v>
      </c>
      <c r="BI323" s="140">
        <f>IF(N323="nulová",J323,0)</f>
        <v>0</v>
      </c>
      <c r="BJ323" s="17" t="s">
        <v>81</v>
      </c>
      <c r="BK323" s="140">
        <f>ROUND(I323*H323,2)</f>
        <v>0</v>
      </c>
      <c r="BL323" s="17" t="s">
        <v>91</v>
      </c>
      <c r="BM323" s="139" t="s">
        <v>1513</v>
      </c>
    </row>
    <row r="324" spans="2:65" s="1" customFormat="1" ht="19.5">
      <c r="B324" s="32"/>
      <c r="D324" s="141" t="s">
        <v>133</v>
      </c>
      <c r="F324" s="142" t="s">
        <v>1200</v>
      </c>
      <c r="I324" s="143"/>
      <c r="L324" s="32"/>
      <c r="M324" s="144"/>
      <c r="T324" s="52"/>
      <c r="AT324" s="17" t="s">
        <v>133</v>
      </c>
      <c r="AU324" s="17" t="s">
        <v>83</v>
      </c>
    </row>
    <row r="325" spans="2:65" s="1" customFormat="1" ht="87.75">
      <c r="B325" s="32"/>
      <c r="D325" s="141" t="s">
        <v>135</v>
      </c>
      <c r="F325" s="145" t="s">
        <v>1192</v>
      </c>
      <c r="I325" s="143"/>
      <c r="L325" s="32"/>
      <c r="M325" s="144"/>
      <c r="T325" s="52"/>
      <c r="AT325" s="17" t="s">
        <v>135</v>
      </c>
      <c r="AU325" s="17" t="s">
        <v>83</v>
      </c>
    </row>
    <row r="326" spans="2:65" s="12" customFormat="1">
      <c r="B326" s="146"/>
      <c r="D326" s="141" t="s">
        <v>137</v>
      </c>
      <c r="E326" s="147" t="s">
        <v>3</v>
      </c>
      <c r="F326" s="148" t="s">
        <v>1514</v>
      </c>
      <c r="H326" s="149">
        <v>3.3</v>
      </c>
      <c r="I326" s="150"/>
      <c r="L326" s="146"/>
      <c r="M326" s="151"/>
      <c r="T326" s="152"/>
      <c r="AT326" s="147" t="s">
        <v>137</v>
      </c>
      <c r="AU326" s="147" t="s">
        <v>83</v>
      </c>
      <c r="AV326" s="12" t="s">
        <v>83</v>
      </c>
      <c r="AW326" s="12" t="s">
        <v>34</v>
      </c>
      <c r="AX326" s="12" t="s">
        <v>81</v>
      </c>
      <c r="AY326" s="147" t="s">
        <v>124</v>
      </c>
    </row>
    <row r="327" spans="2:65" s="1" customFormat="1" ht="14.45" customHeight="1">
      <c r="B327" s="127"/>
      <c r="C327" s="128" t="s">
        <v>669</v>
      </c>
      <c r="D327" s="128" t="s">
        <v>127</v>
      </c>
      <c r="E327" s="129" t="s">
        <v>1515</v>
      </c>
      <c r="F327" s="130" t="s">
        <v>1516</v>
      </c>
      <c r="G327" s="131" t="s">
        <v>770</v>
      </c>
      <c r="H327" s="132">
        <v>1</v>
      </c>
      <c r="I327" s="133"/>
      <c r="J327" s="134">
        <f>ROUND(I327*H327,2)</f>
        <v>0</v>
      </c>
      <c r="K327" s="130" t="s">
        <v>131</v>
      </c>
      <c r="L327" s="32"/>
      <c r="M327" s="135" t="s">
        <v>3</v>
      </c>
      <c r="N327" s="136" t="s">
        <v>46</v>
      </c>
      <c r="P327" s="137">
        <f>O327*H327</f>
        <v>0</v>
      </c>
      <c r="Q327" s="137">
        <v>0</v>
      </c>
      <c r="R327" s="137">
        <f>Q327*H327</f>
        <v>0</v>
      </c>
      <c r="S327" s="137">
        <v>0.4</v>
      </c>
      <c r="T327" s="138">
        <f>S327*H327</f>
        <v>0.4</v>
      </c>
      <c r="AR327" s="139" t="s">
        <v>91</v>
      </c>
      <c r="AT327" s="139" t="s">
        <v>127</v>
      </c>
      <c r="AU327" s="139" t="s">
        <v>83</v>
      </c>
      <c r="AY327" s="17" t="s">
        <v>124</v>
      </c>
      <c r="BE327" s="140">
        <f>IF(N327="základní",J327,0)</f>
        <v>0</v>
      </c>
      <c r="BF327" s="140">
        <f>IF(N327="snížená",J327,0)</f>
        <v>0</v>
      </c>
      <c r="BG327" s="140">
        <f>IF(N327="zákl. přenesená",J327,0)</f>
        <v>0</v>
      </c>
      <c r="BH327" s="140">
        <f>IF(N327="sníž. přenesená",J327,0)</f>
        <v>0</v>
      </c>
      <c r="BI327" s="140">
        <f>IF(N327="nulová",J327,0)</f>
        <v>0</v>
      </c>
      <c r="BJ327" s="17" t="s">
        <v>81</v>
      </c>
      <c r="BK327" s="140">
        <f>ROUND(I327*H327,2)</f>
        <v>0</v>
      </c>
      <c r="BL327" s="17" t="s">
        <v>91</v>
      </c>
      <c r="BM327" s="139" t="s">
        <v>1517</v>
      </c>
    </row>
    <row r="328" spans="2:65" s="1" customFormat="1">
      <c r="B328" s="32"/>
      <c r="D328" s="141" t="s">
        <v>133</v>
      </c>
      <c r="F328" s="142" t="s">
        <v>1518</v>
      </c>
      <c r="I328" s="143"/>
      <c r="L328" s="32"/>
      <c r="M328" s="144"/>
      <c r="T328" s="52"/>
      <c r="AT328" s="17" t="s">
        <v>133</v>
      </c>
      <c r="AU328" s="17" t="s">
        <v>83</v>
      </c>
    </row>
    <row r="329" spans="2:65" s="1" customFormat="1" ht="29.25">
      <c r="B329" s="32"/>
      <c r="D329" s="141" t="s">
        <v>135</v>
      </c>
      <c r="F329" s="145" t="s">
        <v>1519</v>
      </c>
      <c r="I329" s="143"/>
      <c r="L329" s="32"/>
      <c r="M329" s="144"/>
      <c r="T329" s="52"/>
      <c r="AT329" s="17" t="s">
        <v>135</v>
      </c>
      <c r="AU329" s="17" t="s">
        <v>83</v>
      </c>
    </row>
    <row r="330" spans="2:65" s="1" customFormat="1" ht="14.45" customHeight="1">
      <c r="B330" s="127"/>
      <c r="C330" s="128" t="s">
        <v>677</v>
      </c>
      <c r="D330" s="128" t="s">
        <v>127</v>
      </c>
      <c r="E330" s="129" t="s">
        <v>1520</v>
      </c>
      <c r="F330" s="130" t="s">
        <v>1521</v>
      </c>
      <c r="G330" s="131" t="s">
        <v>165</v>
      </c>
      <c r="H330" s="132">
        <v>32.82</v>
      </c>
      <c r="I330" s="133"/>
      <c r="J330" s="134">
        <f>ROUND(I330*H330,2)</f>
        <v>0</v>
      </c>
      <c r="K330" s="130" t="s">
        <v>131</v>
      </c>
      <c r="L330" s="32"/>
      <c r="M330" s="135" t="s">
        <v>3</v>
      </c>
      <c r="N330" s="136" t="s">
        <v>46</v>
      </c>
      <c r="P330" s="137">
        <f>O330*H330</f>
        <v>0</v>
      </c>
      <c r="Q330" s="137">
        <v>0</v>
      </c>
      <c r="R330" s="137">
        <f>Q330*H330</f>
        <v>0</v>
      </c>
      <c r="S330" s="137">
        <v>0</v>
      </c>
      <c r="T330" s="138">
        <f>S330*H330</f>
        <v>0</v>
      </c>
      <c r="AR330" s="139" t="s">
        <v>91</v>
      </c>
      <c r="AT330" s="139" t="s">
        <v>127</v>
      </c>
      <c r="AU330" s="139" t="s">
        <v>83</v>
      </c>
      <c r="AY330" s="17" t="s">
        <v>124</v>
      </c>
      <c r="BE330" s="140">
        <f>IF(N330="základní",J330,0)</f>
        <v>0</v>
      </c>
      <c r="BF330" s="140">
        <f>IF(N330="snížená",J330,0)</f>
        <v>0</v>
      </c>
      <c r="BG330" s="140">
        <f>IF(N330="zákl. přenesená",J330,0)</f>
        <v>0</v>
      </c>
      <c r="BH330" s="140">
        <f>IF(N330="sníž. přenesená",J330,0)</f>
        <v>0</v>
      </c>
      <c r="BI330" s="140">
        <f>IF(N330="nulová",J330,0)</f>
        <v>0</v>
      </c>
      <c r="BJ330" s="17" t="s">
        <v>81</v>
      </c>
      <c r="BK330" s="140">
        <f>ROUND(I330*H330,2)</f>
        <v>0</v>
      </c>
      <c r="BL330" s="17" t="s">
        <v>91</v>
      </c>
      <c r="BM330" s="139" t="s">
        <v>1522</v>
      </c>
    </row>
    <row r="331" spans="2:65" s="1" customFormat="1" ht="19.5">
      <c r="B331" s="32"/>
      <c r="D331" s="141" t="s">
        <v>133</v>
      </c>
      <c r="F331" s="142" t="s">
        <v>1523</v>
      </c>
      <c r="I331" s="143"/>
      <c r="L331" s="32"/>
      <c r="M331" s="144"/>
      <c r="T331" s="52"/>
      <c r="AT331" s="17" t="s">
        <v>133</v>
      </c>
      <c r="AU331" s="17" t="s">
        <v>83</v>
      </c>
    </row>
    <row r="332" spans="2:65" s="1" customFormat="1" ht="58.5">
      <c r="B332" s="32"/>
      <c r="D332" s="141" t="s">
        <v>135</v>
      </c>
      <c r="F332" s="145" t="s">
        <v>1524</v>
      </c>
      <c r="I332" s="143"/>
      <c r="L332" s="32"/>
      <c r="M332" s="144"/>
      <c r="T332" s="52"/>
      <c r="AT332" s="17" t="s">
        <v>135</v>
      </c>
      <c r="AU332" s="17" t="s">
        <v>83</v>
      </c>
    </row>
    <row r="333" spans="2:65" s="1" customFormat="1" ht="14.45" customHeight="1">
      <c r="B333" s="127"/>
      <c r="C333" s="128" t="s">
        <v>683</v>
      </c>
      <c r="D333" s="128" t="s">
        <v>127</v>
      </c>
      <c r="E333" s="129" t="s">
        <v>1525</v>
      </c>
      <c r="F333" s="130" t="s">
        <v>1526</v>
      </c>
      <c r="G333" s="131" t="s">
        <v>1063</v>
      </c>
      <c r="H333" s="132">
        <v>1</v>
      </c>
      <c r="I333" s="133"/>
      <c r="J333" s="134">
        <f>ROUND(I333*H333,2)</f>
        <v>0</v>
      </c>
      <c r="K333" s="130" t="s">
        <v>930</v>
      </c>
      <c r="L333" s="32"/>
      <c r="M333" s="135" t="s">
        <v>3</v>
      </c>
      <c r="N333" s="136" t="s">
        <v>46</v>
      </c>
      <c r="P333" s="137">
        <f>O333*H333</f>
        <v>0</v>
      </c>
      <c r="Q333" s="137">
        <v>0</v>
      </c>
      <c r="R333" s="137">
        <f>Q333*H333</f>
        <v>0</v>
      </c>
      <c r="S333" s="137">
        <v>0</v>
      </c>
      <c r="T333" s="138">
        <f>S333*H333</f>
        <v>0</v>
      </c>
      <c r="AR333" s="139" t="s">
        <v>91</v>
      </c>
      <c r="AT333" s="139" t="s">
        <v>127</v>
      </c>
      <c r="AU333" s="139" t="s">
        <v>83</v>
      </c>
      <c r="AY333" s="17" t="s">
        <v>124</v>
      </c>
      <c r="BE333" s="140">
        <f>IF(N333="základní",J333,0)</f>
        <v>0</v>
      </c>
      <c r="BF333" s="140">
        <f>IF(N333="snížená",J333,0)</f>
        <v>0</v>
      </c>
      <c r="BG333" s="140">
        <f>IF(N333="zákl. přenesená",J333,0)</f>
        <v>0</v>
      </c>
      <c r="BH333" s="140">
        <f>IF(N333="sníž. přenesená",J333,0)</f>
        <v>0</v>
      </c>
      <c r="BI333" s="140">
        <f>IF(N333="nulová",J333,0)</f>
        <v>0</v>
      </c>
      <c r="BJ333" s="17" t="s">
        <v>81</v>
      </c>
      <c r="BK333" s="140">
        <f>ROUND(I333*H333,2)</f>
        <v>0</v>
      </c>
      <c r="BL333" s="17" t="s">
        <v>91</v>
      </c>
      <c r="BM333" s="139" t="s">
        <v>1527</v>
      </c>
    </row>
    <row r="334" spans="2:65" s="1" customFormat="1">
      <c r="B334" s="32"/>
      <c r="D334" s="141" t="s">
        <v>133</v>
      </c>
      <c r="F334" s="142" t="s">
        <v>1526</v>
      </c>
      <c r="I334" s="143"/>
      <c r="L334" s="32"/>
      <c r="M334" s="144"/>
      <c r="T334" s="52"/>
      <c r="AT334" s="17" t="s">
        <v>133</v>
      </c>
      <c r="AU334" s="17" t="s">
        <v>83</v>
      </c>
    </row>
    <row r="335" spans="2:65" s="11" customFormat="1" ht="22.9" customHeight="1">
      <c r="B335" s="115"/>
      <c r="D335" s="116" t="s">
        <v>73</v>
      </c>
      <c r="E335" s="125" t="s">
        <v>204</v>
      </c>
      <c r="F335" s="125" t="s">
        <v>205</v>
      </c>
      <c r="I335" s="118"/>
      <c r="J335" s="126">
        <f>BK335</f>
        <v>0</v>
      </c>
      <c r="L335" s="115"/>
      <c r="M335" s="120"/>
      <c r="P335" s="121">
        <f>SUM(P336:P347)</f>
        <v>0</v>
      </c>
      <c r="R335" s="121">
        <f>SUM(R336:R347)</f>
        <v>0</v>
      </c>
      <c r="T335" s="122">
        <f>SUM(T336:T347)</f>
        <v>0</v>
      </c>
      <c r="AR335" s="116" t="s">
        <v>81</v>
      </c>
      <c r="AT335" s="123" t="s">
        <v>73</v>
      </c>
      <c r="AU335" s="123" t="s">
        <v>81</v>
      </c>
      <c r="AY335" s="116" t="s">
        <v>124</v>
      </c>
      <c r="BK335" s="124">
        <f>SUM(BK336:BK347)</f>
        <v>0</v>
      </c>
    </row>
    <row r="336" spans="2:65" s="1" customFormat="1" ht="14.45" customHeight="1">
      <c r="B336" s="127"/>
      <c r="C336" s="128" t="s">
        <v>690</v>
      </c>
      <c r="D336" s="128" t="s">
        <v>127</v>
      </c>
      <c r="E336" s="129" t="s">
        <v>1528</v>
      </c>
      <c r="F336" s="130" t="s">
        <v>1529</v>
      </c>
      <c r="G336" s="131" t="s">
        <v>209</v>
      </c>
      <c r="H336" s="132">
        <v>33.905000000000001</v>
      </c>
      <c r="I336" s="133"/>
      <c r="J336" s="134">
        <f>ROUND(I336*H336,2)</f>
        <v>0</v>
      </c>
      <c r="K336" s="130" t="s">
        <v>131</v>
      </c>
      <c r="L336" s="32"/>
      <c r="M336" s="135" t="s">
        <v>3</v>
      </c>
      <c r="N336" s="136" t="s">
        <v>46</v>
      </c>
      <c r="P336" s="137">
        <f>O336*H336</f>
        <v>0</v>
      </c>
      <c r="Q336" s="137">
        <v>0</v>
      </c>
      <c r="R336" s="137">
        <f>Q336*H336</f>
        <v>0</v>
      </c>
      <c r="S336" s="137">
        <v>0</v>
      </c>
      <c r="T336" s="138">
        <f>S336*H336</f>
        <v>0</v>
      </c>
      <c r="AR336" s="139" t="s">
        <v>91</v>
      </c>
      <c r="AT336" s="139" t="s">
        <v>127</v>
      </c>
      <c r="AU336" s="139" t="s">
        <v>83</v>
      </c>
      <c r="AY336" s="17" t="s">
        <v>124</v>
      </c>
      <c r="BE336" s="140">
        <f>IF(N336="základní",J336,0)</f>
        <v>0</v>
      </c>
      <c r="BF336" s="140">
        <f>IF(N336="snížená",J336,0)</f>
        <v>0</v>
      </c>
      <c r="BG336" s="140">
        <f>IF(N336="zákl. přenesená",J336,0)</f>
        <v>0</v>
      </c>
      <c r="BH336" s="140">
        <f>IF(N336="sníž. přenesená",J336,0)</f>
        <v>0</v>
      </c>
      <c r="BI336" s="140">
        <f>IF(N336="nulová",J336,0)</f>
        <v>0</v>
      </c>
      <c r="BJ336" s="17" t="s">
        <v>81</v>
      </c>
      <c r="BK336" s="140">
        <f>ROUND(I336*H336,2)</f>
        <v>0</v>
      </c>
      <c r="BL336" s="17" t="s">
        <v>91</v>
      </c>
      <c r="BM336" s="139" t="s">
        <v>1530</v>
      </c>
    </row>
    <row r="337" spans="2:65" s="1" customFormat="1">
      <c r="B337" s="32"/>
      <c r="D337" s="141" t="s">
        <v>133</v>
      </c>
      <c r="F337" s="142" t="s">
        <v>1531</v>
      </c>
      <c r="I337" s="143"/>
      <c r="L337" s="32"/>
      <c r="M337" s="144"/>
      <c r="T337" s="52"/>
      <c r="AT337" s="17" t="s">
        <v>133</v>
      </c>
      <c r="AU337" s="17" t="s">
        <v>83</v>
      </c>
    </row>
    <row r="338" spans="2:65" s="1" customFormat="1" ht="78">
      <c r="B338" s="32"/>
      <c r="D338" s="141" t="s">
        <v>135</v>
      </c>
      <c r="F338" s="145" t="s">
        <v>1532</v>
      </c>
      <c r="I338" s="143"/>
      <c r="L338" s="32"/>
      <c r="M338" s="144"/>
      <c r="T338" s="52"/>
      <c r="AT338" s="17" t="s">
        <v>135</v>
      </c>
      <c r="AU338" s="17" t="s">
        <v>83</v>
      </c>
    </row>
    <row r="339" spans="2:65" s="13" customFormat="1">
      <c r="B339" s="153"/>
      <c r="D339" s="141" t="s">
        <v>137</v>
      </c>
      <c r="E339" s="154" t="s">
        <v>3</v>
      </c>
      <c r="F339" s="155" t="s">
        <v>1533</v>
      </c>
      <c r="H339" s="154" t="s">
        <v>3</v>
      </c>
      <c r="I339" s="156"/>
      <c r="L339" s="153"/>
      <c r="M339" s="157"/>
      <c r="T339" s="158"/>
      <c r="AT339" s="154" t="s">
        <v>137</v>
      </c>
      <c r="AU339" s="154" t="s">
        <v>83</v>
      </c>
      <c r="AV339" s="13" t="s">
        <v>81</v>
      </c>
      <c r="AW339" s="13" t="s">
        <v>34</v>
      </c>
      <c r="AX339" s="13" t="s">
        <v>74</v>
      </c>
      <c r="AY339" s="154" t="s">
        <v>124</v>
      </c>
    </row>
    <row r="340" spans="2:65" s="12" customFormat="1">
      <c r="B340" s="146"/>
      <c r="D340" s="141" t="s">
        <v>137</v>
      </c>
      <c r="E340" s="147" t="s">
        <v>3</v>
      </c>
      <c r="F340" s="148" t="s">
        <v>1534</v>
      </c>
      <c r="H340" s="149">
        <v>33.905000000000001</v>
      </c>
      <c r="I340" s="150"/>
      <c r="L340" s="146"/>
      <c r="M340" s="151"/>
      <c r="T340" s="152"/>
      <c r="AT340" s="147" t="s">
        <v>137</v>
      </c>
      <c r="AU340" s="147" t="s">
        <v>83</v>
      </c>
      <c r="AV340" s="12" t="s">
        <v>83</v>
      </c>
      <c r="AW340" s="12" t="s">
        <v>34</v>
      </c>
      <c r="AX340" s="12" t="s">
        <v>81</v>
      </c>
      <c r="AY340" s="147" t="s">
        <v>124</v>
      </c>
    </row>
    <row r="341" spans="2:65" s="1" customFormat="1" ht="14.45" customHeight="1">
      <c r="B341" s="127"/>
      <c r="C341" s="128" t="s">
        <v>696</v>
      </c>
      <c r="D341" s="128" t="s">
        <v>127</v>
      </c>
      <c r="E341" s="129" t="s">
        <v>1535</v>
      </c>
      <c r="F341" s="130" t="s">
        <v>1536</v>
      </c>
      <c r="G341" s="131" t="s">
        <v>209</v>
      </c>
      <c r="H341" s="132">
        <v>67.81</v>
      </c>
      <c r="I341" s="133"/>
      <c r="J341" s="134">
        <f>ROUND(I341*H341,2)</f>
        <v>0</v>
      </c>
      <c r="K341" s="130" t="s">
        <v>131</v>
      </c>
      <c r="L341" s="32"/>
      <c r="M341" s="135" t="s">
        <v>3</v>
      </c>
      <c r="N341" s="136" t="s">
        <v>46</v>
      </c>
      <c r="P341" s="137">
        <f>O341*H341</f>
        <v>0</v>
      </c>
      <c r="Q341" s="137">
        <v>0</v>
      </c>
      <c r="R341" s="137">
        <f>Q341*H341</f>
        <v>0</v>
      </c>
      <c r="S341" s="137">
        <v>0</v>
      </c>
      <c r="T341" s="138">
        <f>S341*H341</f>
        <v>0</v>
      </c>
      <c r="AR341" s="139" t="s">
        <v>91</v>
      </c>
      <c r="AT341" s="139" t="s">
        <v>127</v>
      </c>
      <c r="AU341" s="139" t="s">
        <v>83</v>
      </c>
      <c r="AY341" s="17" t="s">
        <v>124</v>
      </c>
      <c r="BE341" s="140">
        <f>IF(N341="základní",J341,0)</f>
        <v>0</v>
      </c>
      <c r="BF341" s="140">
        <f>IF(N341="snížená",J341,0)</f>
        <v>0</v>
      </c>
      <c r="BG341" s="140">
        <f>IF(N341="zákl. přenesená",J341,0)</f>
        <v>0</v>
      </c>
      <c r="BH341" s="140">
        <f>IF(N341="sníž. přenesená",J341,0)</f>
        <v>0</v>
      </c>
      <c r="BI341" s="140">
        <f>IF(N341="nulová",J341,0)</f>
        <v>0</v>
      </c>
      <c r="BJ341" s="17" t="s">
        <v>81</v>
      </c>
      <c r="BK341" s="140">
        <f>ROUND(I341*H341,2)</f>
        <v>0</v>
      </c>
      <c r="BL341" s="17" t="s">
        <v>91</v>
      </c>
      <c r="BM341" s="139" t="s">
        <v>1537</v>
      </c>
    </row>
    <row r="342" spans="2:65" s="1" customFormat="1">
      <c r="B342" s="32"/>
      <c r="D342" s="141" t="s">
        <v>133</v>
      </c>
      <c r="F342" s="142" t="s">
        <v>1538</v>
      </c>
      <c r="I342" s="143"/>
      <c r="L342" s="32"/>
      <c r="M342" s="144"/>
      <c r="T342" s="52"/>
      <c r="AT342" s="17" t="s">
        <v>133</v>
      </c>
      <c r="AU342" s="17" t="s">
        <v>83</v>
      </c>
    </row>
    <row r="343" spans="2:65" s="1" customFormat="1" ht="78">
      <c r="B343" s="32"/>
      <c r="D343" s="141" t="s">
        <v>135</v>
      </c>
      <c r="F343" s="145" t="s">
        <v>1532</v>
      </c>
      <c r="I343" s="143"/>
      <c r="L343" s="32"/>
      <c r="M343" s="144"/>
      <c r="T343" s="52"/>
      <c r="AT343" s="17" t="s">
        <v>135</v>
      </c>
      <c r="AU343" s="17" t="s">
        <v>83</v>
      </c>
    </row>
    <row r="344" spans="2:65" s="12" customFormat="1">
      <c r="B344" s="146"/>
      <c r="D344" s="141" t="s">
        <v>137</v>
      </c>
      <c r="F344" s="148" t="s">
        <v>1539</v>
      </c>
      <c r="H344" s="149">
        <v>67.81</v>
      </c>
      <c r="I344" s="150"/>
      <c r="L344" s="146"/>
      <c r="M344" s="151"/>
      <c r="T344" s="152"/>
      <c r="AT344" s="147" t="s">
        <v>137</v>
      </c>
      <c r="AU344" s="147" t="s">
        <v>83</v>
      </c>
      <c r="AV344" s="12" t="s">
        <v>83</v>
      </c>
      <c r="AW344" s="12" t="s">
        <v>4</v>
      </c>
      <c r="AX344" s="12" t="s">
        <v>81</v>
      </c>
      <c r="AY344" s="147" t="s">
        <v>124</v>
      </c>
    </row>
    <row r="345" spans="2:65" s="1" customFormat="1" ht="14.45" customHeight="1">
      <c r="B345" s="127"/>
      <c r="C345" s="128" t="s">
        <v>702</v>
      </c>
      <c r="D345" s="128" t="s">
        <v>127</v>
      </c>
      <c r="E345" s="129" t="s">
        <v>1540</v>
      </c>
      <c r="F345" s="130" t="s">
        <v>1541</v>
      </c>
      <c r="G345" s="131" t="s">
        <v>209</v>
      </c>
      <c r="H345" s="132">
        <v>33.905000000000001</v>
      </c>
      <c r="I345" s="133"/>
      <c r="J345" s="134">
        <f>ROUND(I345*H345,2)</f>
        <v>0</v>
      </c>
      <c r="K345" s="130" t="s">
        <v>131</v>
      </c>
      <c r="L345" s="32"/>
      <c r="M345" s="135" t="s">
        <v>3</v>
      </c>
      <c r="N345" s="136" t="s">
        <v>46</v>
      </c>
      <c r="P345" s="137">
        <f>O345*H345</f>
        <v>0</v>
      </c>
      <c r="Q345" s="137">
        <v>0</v>
      </c>
      <c r="R345" s="137">
        <f>Q345*H345</f>
        <v>0</v>
      </c>
      <c r="S345" s="137">
        <v>0</v>
      </c>
      <c r="T345" s="138">
        <f>S345*H345</f>
        <v>0</v>
      </c>
      <c r="AR345" s="139" t="s">
        <v>91</v>
      </c>
      <c r="AT345" s="139" t="s">
        <v>127</v>
      </c>
      <c r="AU345" s="139" t="s">
        <v>83</v>
      </c>
      <c r="AY345" s="17" t="s">
        <v>124</v>
      </c>
      <c r="BE345" s="140">
        <f>IF(N345="základní",J345,0)</f>
        <v>0</v>
      </c>
      <c r="BF345" s="140">
        <f>IF(N345="snížená",J345,0)</f>
        <v>0</v>
      </c>
      <c r="BG345" s="140">
        <f>IF(N345="zákl. přenesená",J345,0)</f>
        <v>0</v>
      </c>
      <c r="BH345" s="140">
        <f>IF(N345="sníž. přenesená",J345,0)</f>
        <v>0</v>
      </c>
      <c r="BI345" s="140">
        <f>IF(N345="nulová",J345,0)</f>
        <v>0</v>
      </c>
      <c r="BJ345" s="17" t="s">
        <v>81</v>
      </c>
      <c r="BK345" s="140">
        <f>ROUND(I345*H345,2)</f>
        <v>0</v>
      </c>
      <c r="BL345" s="17" t="s">
        <v>91</v>
      </c>
      <c r="BM345" s="139" t="s">
        <v>1542</v>
      </c>
    </row>
    <row r="346" spans="2:65" s="1" customFormat="1">
      <c r="B346" s="32"/>
      <c r="D346" s="141" t="s">
        <v>133</v>
      </c>
      <c r="F346" s="142" t="s">
        <v>1543</v>
      </c>
      <c r="I346" s="143"/>
      <c r="L346" s="32"/>
      <c r="M346" s="144"/>
      <c r="T346" s="52"/>
      <c r="AT346" s="17" t="s">
        <v>133</v>
      </c>
      <c r="AU346" s="17" t="s">
        <v>83</v>
      </c>
    </row>
    <row r="347" spans="2:65" s="1" customFormat="1" ht="39">
      <c r="B347" s="32"/>
      <c r="D347" s="141" t="s">
        <v>135</v>
      </c>
      <c r="F347" s="145" t="s">
        <v>1544</v>
      </c>
      <c r="I347" s="143"/>
      <c r="L347" s="32"/>
      <c r="M347" s="144"/>
      <c r="T347" s="52"/>
      <c r="AT347" s="17" t="s">
        <v>135</v>
      </c>
      <c r="AU347" s="17" t="s">
        <v>83</v>
      </c>
    </row>
    <row r="348" spans="2:65" s="11" customFormat="1" ht="22.9" customHeight="1">
      <c r="B348" s="115"/>
      <c r="D348" s="116" t="s">
        <v>73</v>
      </c>
      <c r="E348" s="125" t="s">
        <v>637</v>
      </c>
      <c r="F348" s="125" t="s">
        <v>638</v>
      </c>
      <c r="I348" s="118"/>
      <c r="J348" s="126">
        <f>BK348</f>
        <v>0</v>
      </c>
      <c r="L348" s="115"/>
      <c r="M348" s="120"/>
      <c r="P348" s="121">
        <f>SUM(P349:P350)</f>
        <v>0</v>
      </c>
      <c r="R348" s="121">
        <f>SUM(R349:R350)</f>
        <v>0</v>
      </c>
      <c r="T348" s="122">
        <f>SUM(T349:T350)</f>
        <v>0</v>
      </c>
      <c r="AR348" s="116" t="s">
        <v>81</v>
      </c>
      <c r="AT348" s="123" t="s">
        <v>73</v>
      </c>
      <c r="AU348" s="123" t="s">
        <v>81</v>
      </c>
      <c r="AY348" s="116" t="s">
        <v>124</v>
      </c>
      <c r="BK348" s="124">
        <f>SUM(BK349:BK350)</f>
        <v>0</v>
      </c>
    </row>
    <row r="349" spans="2:65" s="1" customFormat="1" ht="14.45" customHeight="1">
      <c r="B349" s="127"/>
      <c r="C349" s="128" t="s">
        <v>708</v>
      </c>
      <c r="D349" s="128" t="s">
        <v>127</v>
      </c>
      <c r="E349" s="129" t="s">
        <v>1545</v>
      </c>
      <c r="F349" s="130" t="s">
        <v>1546</v>
      </c>
      <c r="G349" s="131" t="s">
        <v>209</v>
      </c>
      <c r="H349" s="132">
        <v>359.59399999999999</v>
      </c>
      <c r="I349" s="133"/>
      <c r="J349" s="134">
        <f>ROUND(I349*H349,2)</f>
        <v>0</v>
      </c>
      <c r="K349" s="130" t="s">
        <v>131</v>
      </c>
      <c r="L349" s="32"/>
      <c r="M349" s="135" t="s">
        <v>3</v>
      </c>
      <c r="N349" s="136" t="s">
        <v>46</v>
      </c>
      <c r="P349" s="137">
        <f>O349*H349</f>
        <v>0</v>
      </c>
      <c r="Q349" s="137">
        <v>0</v>
      </c>
      <c r="R349" s="137">
        <f>Q349*H349</f>
        <v>0</v>
      </c>
      <c r="S349" s="137">
        <v>0</v>
      </c>
      <c r="T349" s="138">
        <f>S349*H349</f>
        <v>0</v>
      </c>
      <c r="AR349" s="139" t="s">
        <v>91</v>
      </c>
      <c r="AT349" s="139" t="s">
        <v>127</v>
      </c>
      <c r="AU349" s="139" t="s">
        <v>83</v>
      </c>
      <c r="AY349" s="17" t="s">
        <v>124</v>
      </c>
      <c r="BE349" s="140">
        <f>IF(N349="základní",J349,0)</f>
        <v>0</v>
      </c>
      <c r="BF349" s="140">
        <f>IF(N349="snížená",J349,0)</f>
        <v>0</v>
      </c>
      <c r="BG349" s="140">
        <f>IF(N349="zákl. přenesená",J349,0)</f>
        <v>0</v>
      </c>
      <c r="BH349" s="140">
        <f>IF(N349="sníž. přenesená",J349,0)</f>
        <v>0</v>
      </c>
      <c r="BI349" s="140">
        <f>IF(N349="nulová",J349,0)</f>
        <v>0</v>
      </c>
      <c r="BJ349" s="17" t="s">
        <v>81</v>
      </c>
      <c r="BK349" s="140">
        <f>ROUND(I349*H349,2)</f>
        <v>0</v>
      </c>
      <c r="BL349" s="17" t="s">
        <v>91</v>
      </c>
      <c r="BM349" s="139" t="s">
        <v>1547</v>
      </c>
    </row>
    <row r="350" spans="2:65" s="1" customFormat="1">
      <c r="B350" s="32"/>
      <c r="D350" s="141" t="s">
        <v>133</v>
      </c>
      <c r="F350" s="142" t="s">
        <v>1548</v>
      </c>
      <c r="I350" s="143"/>
      <c r="L350" s="32"/>
      <c r="M350" s="166"/>
      <c r="N350" s="167"/>
      <c r="O350" s="167"/>
      <c r="P350" s="167"/>
      <c r="Q350" s="167"/>
      <c r="R350" s="167"/>
      <c r="S350" s="167"/>
      <c r="T350" s="168"/>
      <c r="AT350" s="17" t="s">
        <v>133</v>
      </c>
      <c r="AU350" s="17" t="s">
        <v>83</v>
      </c>
    </row>
    <row r="351" spans="2:65" s="1" customFormat="1" ht="6.95" customHeight="1">
      <c r="B351" s="41"/>
      <c r="C351" s="42"/>
      <c r="D351" s="42"/>
      <c r="E351" s="42"/>
      <c r="F351" s="42"/>
      <c r="G351" s="42"/>
      <c r="H351" s="42"/>
      <c r="I351" s="42"/>
      <c r="J351" s="42"/>
      <c r="K351" s="42"/>
      <c r="L351" s="32"/>
    </row>
  </sheetData>
  <autoFilter ref="C88:K350" xr:uid="{00000000-0009-0000-0000-000008000000}"/>
  <mergeCells count="9">
    <mergeCell ref="E50:H50"/>
    <mergeCell ref="E79:H79"/>
    <mergeCell ref="E81:H81"/>
    <mergeCell ref="L2:V2"/>
    <mergeCell ref="E7:H7"/>
    <mergeCell ref="E9:H9"/>
    <mergeCell ref="E18:H18"/>
    <mergeCell ref="E27:H27"/>
    <mergeCell ref="E48:H48"/>
  </mergeCells>
  <pageMargins left="0.39374999999999999" right="0.39374999999999999" top="0.39374999999999999" bottom="0.39374999999999999" header="0" footer="0"/>
  <pageSetup paperSize="9" scale="84" fitToHeight="100" orientation="landscape" blackAndWhite="1" r:id="rId1"/>
  <headerFooter>
    <oddFooter>&amp;CStrana &amp;P z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18</vt:i4>
      </vt:variant>
    </vt:vector>
  </HeadingPairs>
  <TitlesOfParts>
    <vt:vector size="28" baseType="lpstr">
      <vt:lpstr>Rekapitulace stavby</vt:lpstr>
      <vt:lpstr>1a - demolice</vt:lpstr>
      <vt:lpstr>1b - stavební část</vt:lpstr>
      <vt:lpstr>2 - ELEKTROINSTALACE</vt:lpstr>
      <vt:lpstr>elektroinstalace</vt:lpstr>
      <vt:lpstr>3 - ELEKTROINSTALACE-VENK...</vt:lpstr>
      <vt:lpstr>VENKOVNÍ ROZVODY</vt:lpstr>
      <vt:lpstr>4 - odvodnění zpevněných ...</vt:lpstr>
      <vt:lpstr>5 - zpevněné plochy</vt:lpstr>
      <vt:lpstr>VRN - VRN</vt:lpstr>
      <vt:lpstr>'1a - demolice'!Názvy_tisku</vt:lpstr>
      <vt:lpstr>'1b - stavební část'!Názvy_tisku</vt:lpstr>
      <vt:lpstr>'2 - ELEKTROINSTALACE'!Názvy_tisku</vt:lpstr>
      <vt:lpstr>'3 - ELEKTROINSTALACE-VENK...'!Názvy_tisku</vt:lpstr>
      <vt:lpstr>'4 - odvodnění zpevněných ...'!Názvy_tisku</vt:lpstr>
      <vt:lpstr>'5 - zpevněné plochy'!Názvy_tisku</vt:lpstr>
      <vt:lpstr>'Rekapitulace stavby'!Názvy_tisku</vt:lpstr>
      <vt:lpstr>'VRN - VRN'!Názvy_tisku</vt:lpstr>
      <vt:lpstr>'1a - demolice'!Oblast_tisku</vt:lpstr>
      <vt:lpstr>'1b - stavební část'!Oblast_tisku</vt:lpstr>
      <vt:lpstr>'2 - ELEKTROINSTALACE'!Oblast_tisku</vt:lpstr>
      <vt:lpstr>'3 - ELEKTROINSTALACE-VENK...'!Oblast_tisku</vt:lpstr>
      <vt:lpstr>'4 - odvodnění zpevněných ...'!Oblast_tisku</vt:lpstr>
      <vt:lpstr>'5 - zpevněné plochy'!Oblast_tisku</vt:lpstr>
      <vt:lpstr>elektroinstalace!Oblast_tisku</vt:lpstr>
      <vt:lpstr>'Rekapitulace stavby'!Oblast_tisku</vt:lpstr>
      <vt:lpstr>'VENKOVNÍ ROZVODY'!Oblast_tisku</vt:lpstr>
      <vt:lpstr>'VRN - VRN'!Oblast_tisku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Káťa</dc:creator>
  <cp:lastModifiedBy>Rostislav Mareš</cp:lastModifiedBy>
  <cp:lastPrinted>2021-05-26T10:29:04Z</cp:lastPrinted>
  <dcterms:created xsi:type="dcterms:W3CDTF">2021-05-26T10:24:38Z</dcterms:created>
  <dcterms:modified xsi:type="dcterms:W3CDTF">2025-11-28T10:05:58Z</dcterms:modified>
</cp:coreProperties>
</file>