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25" windowWidth="24615" windowHeight="12975"/>
  </bookViews>
  <sheets>
    <sheet name="Rekapitulace stavby" sheetId="1" r:id="rId1"/>
    <sheet name="SO 10-2 - Stavebně konstr..." sheetId="2" r:id="rId2"/>
    <sheet name="SO 20-2 - Tramvajový svrš..." sheetId="3" r:id="rId3"/>
    <sheet name="Pokyny pro vyplnění" sheetId="4" r:id="rId4"/>
  </sheets>
  <definedNames>
    <definedName name="_xlnm._FilterDatabase" localSheetId="1" hidden="1">'SO 10-2 - Stavebně konstr...'!$C$101:$K$394</definedName>
    <definedName name="_xlnm._FilterDatabase" localSheetId="2" hidden="1">'SO 20-2 - Tramvajový svrš...'!$C$100:$K$358</definedName>
    <definedName name="_xlnm.Print_Titles" localSheetId="0">'Rekapitulace stavby'!$52:$52</definedName>
    <definedName name="_xlnm.Print_Titles" localSheetId="1">'SO 10-2 - Stavebně konstr...'!$101:$101</definedName>
    <definedName name="_xlnm.Print_Titles" localSheetId="2">'SO 20-2 - Tramvajový svrš...'!$100:$100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 10-2 - Stavebně konstr...'!$C$4:$J$41,'SO 10-2 - Stavebně konstr...'!$C$47:$J$81,'SO 10-2 - Stavebně konstr...'!$C$87:$K$394</definedName>
    <definedName name="_xlnm.Print_Area" localSheetId="2">'SO 20-2 - Tramvajový svrš...'!$C$4:$J$41,'SO 20-2 - Tramvajový svrš...'!$C$47:$J$80,'SO 20-2 - Tramvajový svrš...'!$C$86:$K$358</definedName>
  </definedNames>
  <calcPr calcId="145621"/>
</workbook>
</file>

<file path=xl/calcChain.xml><?xml version="1.0" encoding="utf-8"?>
<calcChain xmlns="http://schemas.openxmlformats.org/spreadsheetml/2006/main">
  <c r="J39" i="3" l="1"/>
  <c r="J38" i="3"/>
  <c r="AY57" i="1"/>
  <c r="J37" i="3"/>
  <c r="AX57" i="1" s="1"/>
  <c r="BI353" i="3"/>
  <c r="BH353" i="3"/>
  <c r="BG353" i="3"/>
  <c r="BF353" i="3"/>
  <c r="T353" i="3"/>
  <c r="T352" i="3"/>
  <c r="R353" i="3"/>
  <c r="R352" i="3"/>
  <c r="P353" i="3"/>
  <c r="P352" i="3"/>
  <c r="BI346" i="3"/>
  <c r="BH346" i="3"/>
  <c r="BG346" i="3"/>
  <c r="BF346" i="3"/>
  <c r="T346" i="3"/>
  <c r="T345" i="3"/>
  <c r="R346" i="3"/>
  <c r="R345" i="3"/>
  <c r="P346" i="3"/>
  <c r="P345" i="3" s="1"/>
  <c r="BI339" i="3"/>
  <c r="BH339" i="3"/>
  <c r="BG339" i="3"/>
  <c r="BF339" i="3"/>
  <c r="T339" i="3"/>
  <c r="T338" i="3"/>
  <c r="R339" i="3"/>
  <c r="R338" i="3"/>
  <c r="P339" i="3"/>
  <c r="P338" i="3"/>
  <c r="BI332" i="3"/>
  <c r="BH332" i="3"/>
  <c r="BG332" i="3"/>
  <c r="BF332" i="3"/>
  <c r="T332" i="3"/>
  <c r="R332" i="3"/>
  <c r="R325" i="3"/>
  <c r="R324" i="3"/>
  <c r="P332" i="3"/>
  <c r="BI326" i="3"/>
  <c r="BH326" i="3"/>
  <c r="BG326" i="3"/>
  <c r="BF326" i="3"/>
  <c r="T326" i="3"/>
  <c r="T325" i="3" s="1"/>
  <c r="T324" i="3" s="1"/>
  <c r="R326" i="3"/>
  <c r="P326" i="3"/>
  <c r="P325" i="3" s="1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314" i="3"/>
  <c r="BH314" i="3"/>
  <c r="BG314" i="3"/>
  <c r="BF314" i="3"/>
  <c r="T314" i="3"/>
  <c r="T313" i="3"/>
  <c r="R314" i="3"/>
  <c r="R313" i="3"/>
  <c r="P314" i="3"/>
  <c r="P313" i="3"/>
  <c r="BI310" i="3"/>
  <c r="BH310" i="3"/>
  <c r="BG310" i="3"/>
  <c r="BF310" i="3"/>
  <c r="T310" i="3"/>
  <c r="R310" i="3"/>
  <c r="P310" i="3"/>
  <c r="BI305" i="3"/>
  <c r="BH305" i="3"/>
  <c r="BG305" i="3"/>
  <c r="BF305" i="3"/>
  <c r="T305" i="3"/>
  <c r="R305" i="3"/>
  <c r="P305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3" i="3"/>
  <c r="BH293" i="3"/>
  <c r="BG293" i="3"/>
  <c r="BF293" i="3"/>
  <c r="T293" i="3"/>
  <c r="R293" i="3"/>
  <c r="P293" i="3"/>
  <c r="BI289" i="3"/>
  <c r="BH289" i="3"/>
  <c r="BG289" i="3"/>
  <c r="BF289" i="3"/>
  <c r="T289" i="3"/>
  <c r="R289" i="3"/>
  <c r="P289" i="3"/>
  <c r="BI285" i="3"/>
  <c r="BH285" i="3"/>
  <c r="BG285" i="3"/>
  <c r="BF285" i="3"/>
  <c r="T285" i="3"/>
  <c r="R285" i="3"/>
  <c r="P285" i="3"/>
  <c r="BI281" i="3"/>
  <c r="BH281" i="3"/>
  <c r="BG281" i="3"/>
  <c r="BF281" i="3"/>
  <c r="T281" i="3"/>
  <c r="R281" i="3"/>
  <c r="P281" i="3"/>
  <c r="BI273" i="3"/>
  <c r="BH273" i="3"/>
  <c r="BG273" i="3"/>
  <c r="BF273" i="3"/>
  <c r="T273" i="3"/>
  <c r="R273" i="3"/>
  <c r="P273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0" i="3"/>
  <c r="BH260" i="3"/>
  <c r="BG260" i="3"/>
  <c r="BF260" i="3"/>
  <c r="T260" i="3"/>
  <c r="R260" i="3"/>
  <c r="P260" i="3"/>
  <c r="BI256" i="3"/>
  <c r="BH256" i="3"/>
  <c r="BG256" i="3"/>
  <c r="BF256" i="3"/>
  <c r="T256" i="3"/>
  <c r="R256" i="3"/>
  <c r="P256" i="3"/>
  <c r="BI251" i="3"/>
  <c r="BH251" i="3"/>
  <c r="BG251" i="3"/>
  <c r="BF251" i="3"/>
  <c r="T251" i="3"/>
  <c r="R251" i="3"/>
  <c r="P251" i="3"/>
  <c r="BI246" i="3"/>
  <c r="BH246" i="3"/>
  <c r="BG246" i="3"/>
  <c r="BF246" i="3"/>
  <c r="T246" i="3"/>
  <c r="R246" i="3"/>
  <c r="P246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0" i="3"/>
  <c r="BH220" i="3"/>
  <c r="BG220" i="3"/>
  <c r="BF220" i="3"/>
  <c r="T220" i="3"/>
  <c r="R220" i="3"/>
  <c r="P220" i="3"/>
  <c r="BI215" i="3"/>
  <c r="BH215" i="3"/>
  <c r="BG215" i="3"/>
  <c r="BF215" i="3"/>
  <c r="T215" i="3"/>
  <c r="R215" i="3"/>
  <c r="P215" i="3"/>
  <c r="BI210" i="3"/>
  <c r="BH210" i="3"/>
  <c r="BG210" i="3"/>
  <c r="BF210" i="3"/>
  <c r="T210" i="3"/>
  <c r="R210" i="3"/>
  <c r="P210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6" i="3"/>
  <c r="BH166" i="3"/>
  <c r="BG166" i="3"/>
  <c r="BF166" i="3"/>
  <c r="T166" i="3"/>
  <c r="R166" i="3"/>
  <c r="P166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6" i="3"/>
  <c r="BH126" i="3"/>
  <c r="BG126" i="3"/>
  <c r="BF126" i="3"/>
  <c r="T126" i="3"/>
  <c r="R126" i="3"/>
  <c r="P126" i="3"/>
  <c r="BI121" i="3"/>
  <c r="BH121" i="3"/>
  <c r="BG121" i="3"/>
  <c r="BF121" i="3"/>
  <c r="T121" i="3"/>
  <c r="R121" i="3"/>
  <c r="P121" i="3"/>
  <c r="BI117" i="3"/>
  <c r="BH117" i="3"/>
  <c r="BG117" i="3"/>
  <c r="BF117" i="3"/>
  <c r="T117" i="3"/>
  <c r="R117" i="3"/>
  <c r="P117" i="3"/>
  <c r="BI111" i="3"/>
  <c r="BH111" i="3"/>
  <c r="BG111" i="3"/>
  <c r="BF111" i="3"/>
  <c r="T111" i="3"/>
  <c r="R111" i="3"/>
  <c r="P111" i="3"/>
  <c r="BI104" i="3"/>
  <c r="BH104" i="3"/>
  <c r="BG104" i="3"/>
  <c r="BF104" i="3"/>
  <c r="T104" i="3"/>
  <c r="T103" i="3" s="1"/>
  <c r="R104" i="3"/>
  <c r="R103" i="3"/>
  <c r="P104" i="3"/>
  <c r="P103" i="3"/>
  <c r="J98" i="3"/>
  <c r="F97" i="3"/>
  <c r="F95" i="3"/>
  <c r="E93" i="3"/>
  <c r="J59" i="3"/>
  <c r="F58" i="3"/>
  <c r="F56" i="3"/>
  <c r="E54" i="3"/>
  <c r="J23" i="3"/>
  <c r="E23" i="3"/>
  <c r="J58" i="3" s="1"/>
  <c r="J22" i="3"/>
  <c r="J20" i="3"/>
  <c r="E20" i="3"/>
  <c r="F98" i="3" s="1"/>
  <c r="J19" i="3"/>
  <c r="J14" i="3"/>
  <c r="J95" i="3"/>
  <c r="E7" i="3"/>
  <c r="E89" i="3"/>
  <c r="J39" i="2"/>
  <c r="J38" i="2"/>
  <c r="AY56" i="1"/>
  <c r="J37" i="2"/>
  <c r="AX56" i="1" s="1"/>
  <c r="BI389" i="2"/>
  <c r="BH389" i="2"/>
  <c r="BG389" i="2"/>
  <c r="BF389" i="2"/>
  <c r="T389" i="2"/>
  <c r="T388" i="2"/>
  <c r="R389" i="2"/>
  <c r="R388" i="2"/>
  <c r="P389" i="2"/>
  <c r="P388" i="2" s="1"/>
  <c r="BI382" i="2"/>
  <c r="BH382" i="2"/>
  <c r="BG382" i="2"/>
  <c r="BF382" i="2"/>
  <c r="T382" i="2"/>
  <c r="T381" i="2"/>
  <c r="R382" i="2"/>
  <c r="R381" i="2" s="1"/>
  <c r="P382" i="2"/>
  <c r="P381" i="2" s="1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5" i="2"/>
  <c r="BH365" i="2"/>
  <c r="BG365" i="2"/>
  <c r="BF365" i="2"/>
  <c r="T365" i="2"/>
  <c r="T364" i="2"/>
  <c r="R365" i="2"/>
  <c r="R364" i="2" s="1"/>
  <c r="P365" i="2"/>
  <c r="P364" i="2" s="1"/>
  <c r="BI358" i="2"/>
  <c r="BH358" i="2"/>
  <c r="BG358" i="2"/>
  <c r="BF358" i="2"/>
  <c r="T358" i="2"/>
  <c r="R358" i="2"/>
  <c r="P358" i="2"/>
  <c r="BI352" i="2"/>
  <c r="BH352" i="2"/>
  <c r="BG352" i="2"/>
  <c r="BF352" i="2"/>
  <c r="T352" i="2"/>
  <c r="R352" i="2"/>
  <c r="P352" i="2"/>
  <c r="BI347" i="2"/>
  <c r="BH347" i="2"/>
  <c r="BG347" i="2"/>
  <c r="BF347" i="2"/>
  <c r="T347" i="2"/>
  <c r="R347" i="2"/>
  <c r="P347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29" i="2"/>
  <c r="BH329" i="2"/>
  <c r="BG329" i="2"/>
  <c r="BF329" i="2"/>
  <c r="T329" i="2"/>
  <c r="R329" i="2"/>
  <c r="P329" i="2"/>
  <c r="BI319" i="2"/>
  <c r="BH319" i="2"/>
  <c r="BG319" i="2"/>
  <c r="BF319" i="2"/>
  <c r="T319" i="2"/>
  <c r="T318" i="2" s="1"/>
  <c r="R319" i="2"/>
  <c r="R318" i="2"/>
  <c r="P319" i="2"/>
  <c r="P318" i="2"/>
  <c r="BI314" i="2"/>
  <c r="BH314" i="2"/>
  <c r="BG314" i="2"/>
  <c r="BF314" i="2"/>
  <c r="T314" i="2"/>
  <c r="T313" i="2"/>
  <c r="R314" i="2"/>
  <c r="R313" i="2"/>
  <c r="P314" i="2"/>
  <c r="P313" i="2" s="1"/>
  <c r="BI308" i="2"/>
  <c r="BH308" i="2"/>
  <c r="BG308" i="2"/>
  <c r="BF308" i="2"/>
  <c r="T308" i="2"/>
  <c r="R308" i="2"/>
  <c r="P308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1" i="2"/>
  <c r="BH281" i="2"/>
  <c r="BG281" i="2"/>
  <c r="BF281" i="2"/>
  <c r="T281" i="2"/>
  <c r="R281" i="2"/>
  <c r="P281" i="2"/>
  <c r="BI274" i="2"/>
  <c r="BH274" i="2"/>
  <c r="BG274" i="2"/>
  <c r="BF274" i="2"/>
  <c r="T274" i="2"/>
  <c r="R274" i="2"/>
  <c r="P274" i="2"/>
  <c r="BI267" i="2"/>
  <c r="BH267" i="2"/>
  <c r="BG267" i="2"/>
  <c r="BF267" i="2"/>
  <c r="T267" i="2"/>
  <c r="R267" i="2"/>
  <c r="P267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48" i="2"/>
  <c r="BH248" i="2"/>
  <c r="BG248" i="2"/>
  <c r="BF248" i="2"/>
  <c r="T248" i="2"/>
  <c r="R248" i="2"/>
  <c r="P248" i="2"/>
  <c r="BI243" i="2"/>
  <c r="BH243" i="2"/>
  <c r="BG243" i="2"/>
  <c r="BF243" i="2"/>
  <c r="T243" i="2"/>
  <c r="R243" i="2"/>
  <c r="P243" i="2"/>
  <c r="BI238" i="2"/>
  <c r="BH238" i="2"/>
  <c r="BG238" i="2"/>
  <c r="BF238" i="2"/>
  <c r="T238" i="2"/>
  <c r="R238" i="2"/>
  <c r="P238" i="2"/>
  <c r="BI231" i="2"/>
  <c r="BH231" i="2"/>
  <c r="BG231" i="2"/>
  <c r="BF231" i="2"/>
  <c r="T231" i="2"/>
  <c r="R231" i="2"/>
  <c r="P231" i="2"/>
  <c r="BI224" i="2"/>
  <c r="BH224" i="2"/>
  <c r="BG224" i="2"/>
  <c r="BF224" i="2"/>
  <c r="T224" i="2"/>
  <c r="R224" i="2"/>
  <c r="P224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07" i="2"/>
  <c r="BH207" i="2"/>
  <c r="BG207" i="2"/>
  <c r="BF207" i="2"/>
  <c r="T207" i="2"/>
  <c r="R207" i="2"/>
  <c r="P207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5" i="2"/>
  <c r="BH185" i="2"/>
  <c r="BG185" i="2"/>
  <c r="BF185" i="2"/>
  <c r="T185" i="2"/>
  <c r="R185" i="2"/>
  <c r="P185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3" i="2"/>
  <c r="BH163" i="2"/>
  <c r="BG163" i="2"/>
  <c r="BF163" i="2"/>
  <c r="T163" i="2"/>
  <c r="R163" i="2"/>
  <c r="P163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35" i="2"/>
  <c r="BH135" i="2"/>
  <c r="BG135" i="2"/>
  <c r="BF135" i="2"/>
  <c r="T135" i="2"/>
  <c r="R135" i="2"/>
  <c r="P135" i="2"/>
  <c r="BI124" i="2"/>
  <c r="BH124" i="2"/>
  <c r="BG124" i="2"/>
  <c r="BF124" i="2"/>
  <c r="T124" i="2"/>
  <c r="R124" i="2"/>
  <c r="P124" i="2"/>
  <c r="BI117" i="2"/>
  <c r="BH117" i="2"/>
  <c r="BG117" i="2"/>
  <c r="BF117" i="2"/>
  <c r="T117" i="2"/>
  <c r="R117" i="2"/>
  <c r="P117" i="2"/>
  <c r="BI112" i="2"/>
  <c r="BH112" i="2"/>
  <c r="BG112" i="2"/>
  <c r="BF112" i="2"/>
  <c r="T112" i="2"/>
  <c r="R112" i="2"/>
  <c r="P112" i="2"/>
  <c r="BI105" i="2"/>
  <c r="BH105" i="2"/>
  <c r="BG105" i="2"/>
  <c r="BF105" i="2"/>
  <c r="T105" i="2"/>
  <c r="R105" i="2"/>
  <c r="P105" i="2"/>
  <c r="J99" i="2"/>
  <c r="J98" i="2"/>
  <c r="F98" i="2"/>
  <c r="F96" i="2"/>
  <c r="E94" i="2"/>
  <c r="J59" i="2"/>
  <c r="J58" i="2"/>
  <c r="F58" i="2"/>
  <c r="F56" i="2"/>
  <c r="E54" i="2"/>
  <c r="J20" i="2"/>
  <c r="E20" i="2"/>
  <c r="F59" i="2" s="1"/>
  <c r="J19" i="2"/>
  <c r="J14" i="2"/>
  <c r="J96" i="2"/>
  <c r="E7" i="2"/>
  <c r="E50" i="2"/>
  <c r="L50" i="1"/>
  <c r="AM50" i="1"/>
  <c r="AM49" i="1"/>
  <c r="L49" i="1"/>
  <c r="AM47" i="1"/>
  <c r="L47" i="1"/>
  <c r="L45" i="1"/>
  <c r="L44" i="1"/>
  <c r="J256" i="3"/>
  <c r="BK111" i="3"/>
  <c r="BK260" i="2"/>
  <c r="BK332" i="3"/>
  <c r="BK269" i="3"/>
  <c r="BK174" i="3"/>
  <c r="BK303" i="2"/>
  <c r="J224" i="2"/>
  <c r="J117" i="2"/>
  <c r="BK301" i="3"/>
  <c r="J204" i="3"/>
  <c r="BK375" i="2"/>
  <c r="J207" i="2"/>
  <c r="BK105" i="2"/>
  <c r="J319" i="2"/>
  <c r="BK218" i="2"/>
  <c r="BK135" i="2"/>
  <c r="BK265" i="3"/>
  <c r="BK146" i="3"/>
  <c r="J314" i="2"/>
  <c r="J326" i="3"/>
  <c r="J210" i="3"/>
  <c r="J389" i="2"/>
  <c r="BK207" i="2"/>
  <c r="BK339" i="3"/>
  <c r="J267" i="3"/>
  <c r="J181" i="3"/>
  <c r="BK347" i="2"/>
  <c r="BK215" i="2"/>
  <c r="J225" i="3"/>
  <c r="BK181" i="3"/>
  <c r="BK314" i="2"/>
  <c r="J346" i="3"/>
  <c r="BK260" i="3"/>
  <c r="BK210" i="3"/>
  <c r="J267" i="2"/>
  <c r="BK163" i="2"/>
  <c r="J332" i="3"/>
  <c r="J269" i="3"/>
  <c r="BK131" i="3"/>
  <c r="BK287" i="2"/>
  <c r="J199" i="2"/>
  <c r="J353" i="3"/>
  <c r="BK352" i="2"/>
  <c r="J238" i="2"/>
  <c r="BK172" i="2"/>
  <c r="BK267" i="3"/>
  <c r="BK152" i="3"/>
  <c r="J375" i="2"/>
  <c r="J291" i="2"/>
  <c r="J229" i="3"/>
  <c r="BK126" i="3"/>
  <c r="BK224" i="2"/>
  <c r="J124" i="2"/>
  <c r="J310" i="3"/>
  <c r="J197" i="3"/>
  <c r="J142" i="3"/>
  <c r="J338" i="2"/>
  <c r="J255" i="2"/>
  <c r="BK112" i="2"/>
  <c r="J265" i="3"/>
  <c r="J193" i="3"/>
  <c r="J372" i="2"/>
  <c r="BK146" i="2"/>
  <c r="BK310" i="3"/>
  <c r="BK225" i="3"/>
  <c r="J158" i="3"/>
  <c r="BK274" i="2"/>
  <c r="BK185" i="2"/>
  <c r="AS55" i="1"/>
  <c r="BK121" i="3"/>
  <c r="BK238" i="2"/>
  <c r="BK149" i="2"/>
  <c r="BK142" i="3"/>
  <c r="J260" i="2"/>
  <c r="J185" i="2"/>
  <c r="J301" i="3"/>
  <c r="BK251" i="3"/>
  <c r="J131" i="3"/>
  <c r="J336" i="2"/>
  <c r="BK285" i="3"/>
  <c r="BK178" i="3"/>
  <c r="BK336" i="2"/>
  <c r="J163" i="2"/>
  <c r="BK273" i="3"/>
  <c r="BK204" i="3"/>
  <c r="J162" i="3"/>
  <c r="BK329" i="2"/>
  <c r="BK248" i="2"/>
  <c r="J220" i="3"/>
  <c r="J347" i="2"/>
  <c r="J105" i="2"/>
  <c r="J289" i="3"/>
  <c r="J117" i="3"/>
  <c r="J248" i="2"/>
  <c r="J155" i="2"/>
  <c r="BK298" i="3"/>
  <c r="BK215" i="3"/>
  <c r="BK365" i="2"/>
  <c r="J218" i="2"/>
  <c r="J314" i="3"/>
  <c r="BK298" i="2"/>
  <c r="J215" i="2"/>
  <c r="J305" i="3"/>
  <c r="J178" i="3"/>
  <c r="J104" i="3"/>
  <c r="BK255" i="2"/>
  <c r="J236" i="3"/>
  <c r="BK162" i="3"/>
  <c r="BK294" i="2"/>
  <c r="J112" i="2"/>
  <c r="BK246" i="3"/>
  <c r="BK189" i="3"/>
  <c r="BK104" i="3"/>
  <c r="J298" i="2"/>
  <c r="J146" i="2"/>
  <c r="J293" i="3"/>
  <c r="J189" i="3"/>
  <c r="BK338" i="2"/>
  <c r="BK117" i="2"/>
  <c r="J298" i="3"/>
  <c r="BK202" i="3"/>
  <c r="BK389" i="2"/>
  <c r="BK231" i="2"/>
  <c r="BK353" i="3"/>
  <c r="J285" i="3"/>
  <c r="BK158" i="3"/>
  <c r="J308" i="2"/>
  <c r="J176" i="2"/>
  <c r="BK170" i="3"/>
  <c r="BK267" i="2"/>
  <c r="J193" i="2"/>
  <c r="BK293" i="3"/>
  <c r="BK240" i="3"/>
  <c r="J121" i="3"/>
  <c r="J294" i="2"/>
  <c r="BK281" i="3"/>
  <c r="J146" i="3"/>
  <c r="BK319" i="2"/>
  <c r="J149" i="2"/>
  <c r="BK289" i="3"/>
  <c r="J215" i="3"/>
  <c r="J152" i="3"/>
  <c r="BK291" i="2"/>
  <c r="BK319" i="3"/>
  <c r="J202" i="3"/>
  <c r="BK382" i="2"/>
  <c r="BK155" i="2"/>
  <c r="BK305" i="3"/>
  <c r="J251" i="3"/>
  <c r="J185" i="3"/>
  <c r="J382" i="2"/>
  <c r="J172" i="2"/>
  <c r="BK124" i="2"/>
  <c r="BK321" i="3"/>
  <c r="BK220" i="3"/>
  <c r="J111" i="3"/>
  <c r="BK243" i="2"/>
  <c r="J135" i="2"/>
  <c r="J365" i="2"/>
  <c r="J243" i="2"/>
  <c r="J174" i="2"/>
  <c r="J273" i="3"/>
  <c r="BK193" i="3"/>
  <c r="BK117" i="3"/>
  <c r="J303" i="2"/>
  <c r="J246" i="3"/>
  <c r="J166" i="3"/>
  <c r="J358" i="2"/>
  <c r="BK176" i="2"/>
  <c r="J319" i="3"/>
  <c r="J260" i="3"/>
  <c r="BK185" i="3"/>
  <c r="J135" i="3"/>
  <c r="BK308" i="2"/>
  <c r="J231" i="2"/>
  <c r="BK236" i="3"/>
  <c r="BK166" i="3"/>
  <c r="J287" i="2"/>
  <c r="J321" i="3"/>
  <c r="BK256" i="3"/>
  <c r="J126" i="3"/>
  <c r="J329" i="2"/>
  <c r="BK174" i="2"/>
  <c r="BK326" i="3"/>
  <c r="J281" i="3"/>
  <c r="BK135" i="3"/>
  <c r="BK281" i="2"/>
  <c r="J196" i="2"/>
  <c r="BK229" i="3"/>
  <c r="J281" i="2"/>
  <c r="BK199" i="2"/>
  <c r="BK346" i="3"/>
  <c r="J170" i="3"/>
  <c r="J352" i="2"/>
  <c r="J339" i="3"/>
  <c r="BK197" i="3"/>
  <c r="BK372" i="2"/>
  <c r="BK196" i="2"/>
  <c r="BK314" i="3"/>
  <c r="J240" i="3"/>
  <c r="J174" i="3"/>
  <c r="BK358" i="2"/>
  <c r="J274" i="2"/>
  <c r="BK193" i="2"/>
  <c r="P324" i="3" l="1"/>
  <c r="T351" i="2"/>
  <c r="R351" i="2"/>
  <c r="R350" i="2" s="1"/>
  <c r="P351" i="2"/>
  <c r="BK104" i="2"/>
  <c r="T116" i="2"/>
  <c r="R184" i="2"/>
  <c r="R290" i="2"/>
  <c r="R371" i="2"/>
  <c r="BK141" i="3"/>
  <c r="J141" i="3" s="1"/>
  <c r="J67" i="3" s="1"/>
  <c r="R116" i="2"/>
  <c r="R103" i="2" s="1"/>
  <c r="T184" i="2"/>
  <c r="T290" i="2"/>
  <c r="BK328" i="2"/>
  <c r="J328" i="2" s="1"/>
  <c r="J74" i="2" s="1"/>
  <c r="BK371" i="2"/>
  <c r="J371" i="2"/>
  <c r="J78" i="2"/>
  <c r="T110" i="3"/>
  <c r="BK116" i="2"/>
  <c r="J116" i="2"/>
  <c r="J66" i="2" s="1"/>
  <c r="R162" i="2"/>
  <c r="P237" i="2"/>
  <c r="P328" i="2"/>
  <c r="P317" i="2"/>
  <c r="T104" i="2"/>
  <c r="P162" i="2"/>
  <c r="P184" i="2"/>
  <c r="BK290" i="2"/>
  <c r="J290" i="2"/>
  <c r="J70" i="2" s="1"/>
  <c r="T328" i="2"/>
  <c r="T317" i="2"/>
  <c r="P104" i="2"/>
  <c r="BK184" i="2"/>
  <c r="J184" i="2"/>
  <c r="J68" i="2" s="1"/>
  <c r="R237" i="2"/>
  <c r="R328" i="2"/>
  <c r="R317" i="2"/>
  <c r="P371" i="2"/>
  <c r="P350" i="2" s="1"/>
  <c r="BK110" i="3"/>
  <c r="J110" i="3"/>
  <c r="J66" i="3" s="1"/>
  <c r="R141" i="3"/>
  <c r="BK235" i="3"/>
  <c r="J235" i="3"/>
  <c r="J68" i="3"/>
  <c r="T235" i="3"/>
  <c r="R104" i="2"/>
  <c r="BK162" i="2"/>
  <c r="J162" i="2"/>
  <c r="J67" i="2" s="1"/>
  <c r="BK237" i="2"/>
  <c r="J237" i="2"/>
  <c r="J69" i="2" s="1"/>
  <c r="P290" i="2"/>
  <c r="T371" i="2"/>
  <c r="T350" i="2" s="1"/>
  <c r="P110" i="3"/>
  <c r="T141" i="3"/>
  <c r="R235" i="3"/>
  <c r="P116" i="2"/>
  <c r="T162" i="2"/>
  <c r="T237" i="2"/>
  <c r="R110" i="3"/>
  <c r="P141" i="3"/>
  <c r="P235" i="3"/>
  <c r="BK245" i="3"/>
  <c r="J245" i="3"/>
  <c r="J69" i="3"/>
  <c r="P245" i="3"/>
  <c r="R245" i="3"/>
  <c r="T245" i="3"/>
  <c r="BK255" i="3"/>
  <c r="J255" i="3"/>
  <c r="J70" i="3" s="1"/>
  <c r="P255" i="3"/>
  <c r="R255" i="3"/>
  <c r="T255" i="3"/>
  <c r="BK297" i="3"/>
  <c r="J297" i="3"/>
  <c r="J71" i="3" s="1"/>
  <c r="P297" i="3"/>
  <c r="R297" i="3"/>
  <c r="T297" i="3"/>
  <c r="BK318" i="3"/>
  <c r="J318" i="3" s="1"/>
  <c r="J74" i="3" s="1"/>
  <c r="P318" i="3"/>
  <c r="P317" i="3" s="1"/>
  <c r="R318" i="3"/>
  <c r="R317" i="3" s="1"/>
  <c r="T318" i="3"/>
  <c r="T317" i="3"/>
  <c r="J56" i="2"/>
  <c r="BE105" i="2"/>
  <c r="BE155" i="2"/>
  <c r="BE287" i="2"/>
  <c r="BE294" i="2"/>
  <c r="BE332" i="3"/>
  <c r="BE117" i="2"/>
  <c r="BE193" i="2"/>
  <c r="BE218" i="2"/>
  <c r="BE231" i="2"/>
  <c r="BE255" i="2"/>
  <c r="BE260" i="2"/>
  <c r="BE267" i="2"/>
  <c r="BE274" i="2"/>
  <c r="BE281" i="2"/>
  <c r="BE291" i="2"/>
  <c r="BE298" i="2"/>
  <c r="BE352" i="2"/>
  <c r="BE382" i="2"/>
  <c r="J56" i="3"/>
  <c r="BE117" i="3"/>
  <c r="BE121" i="3"/>
  <c r="BE215" i="3"/>
  <c r="BE220" i="3"/>
  <c r="BE225" i="3"/>
  <c r="BE265" i="3"/>
  <c r="BE267" i="3"/>
  <c r="BE301" i="3"/>
  <c r="BE319" i="3"/>
  <c r="BE321" i="3"/>
  <c r="BK381" i="2"/>
  <c r="J381" i="2"/>
  <c r="J79" i="2"/>
  <c r="BE111" i="3"/>
  <c r="BE162" i="3"/>
  <c r="BE166" i="3"/>
  <c r="BE185" i="3"/>
  <c r="BE189" i="3"/>
  <c r="BE197" i="3"/>
  <c r="BE281" i="3"/>
  <c r="BE285" i="3"/>
  <c r="BE289" i="3"/>
  <c r="BE326" i="3"/>
  <c r="BE339" i="3"/>
  <c r="BE353" i="3"/>
  <c r="BE176" i="2"/>
  <c r="BE207" i="2"/>
  <c r="BE248" i="2"/>
  <c r="BE303" i="2"/>
  <c r="BE308" i="2"/>
  <c r="BE314" i="2"/>
  <c r="F59" i="3"/>
  <c r="J97" i="3"/>
  <c r="BE104" i="3"/>
  <c r="BE126" i="3"/>
  <c r="BE131" i="3"/>
  <c r="BE135" i="3"/>
  <c r="BE158" i="3"/>
  <c r="BE178" i="3"/>
  <c r="BE181" i="3"/>
  <c r="BE202" i="3"/>
  <c r="BE204" i="3"/>
  <c r="BE210" i="3"/>
  <c r="BE236" i="3"/>
  <c r="BE240" i="3"/>
  <c r="BE246" i="3"/>
  <c r="BE251" i="3"/>
  <c r="BE256" i="3"/>
  <c r="BE298" i="3"/>
  <c r="BE305" i="3"/>
  <c r="E90" i="2"/>
  <c r="BE112" i="2"/>
  <c r="BE124" i="2"/>
  <c r="BE146" i="2"/>
  <c r="BE163" i="2"/>
  <c r="BE172" i="2"/>
  <c r="BE174" i="2"/>
  <c r="BE215" i="2"/>
  <c r="BE224" i="2"/>
  <c r="BE238" i="2"/>
  <c r="BE243" i="2"/>
  <c r="BE319" i="2"/>
  <c r="BE329" i="2"/>
  <c r="BE336" i="2"/>
  <c r="BE338" i="2"/>
  <c r="BE347" i="2"/>
  <c r="BE358" i="2"/>
  <c r="BE389" i="2"/>
  <c r="BK364" i="2"/>
  <c r="J364" i="2" s="1"/>
  <c r="J77" i="2" s="1"/>
  <c r="BK388" i="2"/>
  <c r="J388" i="2"/>
  <c r="J80" i="2" s="1"/>
  <c r="BE152" i="3"/>
  <c r="BE229" i="3"/>
  <c r="BE260" i="3"/>
  <c r="BE293" i="3"/>
  <c r="BE310" i="3"/>
  <c r="BE346" i="3"/>
  <c r="F99" i="2"/>
  <c r="BE149" i="2"/>
  <c r="BE196" i="2"/>
  <c r="BE199" i="2"/>
  <c r="BE372" i="2"/>
  <c r="BE375" i="2"/>
  <c r="E50" i="3"/>
  <c r="BE142" i="3"/>
  <c r="BE146" i="3"/>
  <c r="BE170" i="3"/>
  <c r="BE193" i="3"/>
  <c r="BE273" i="3"/>
  <c r="BE314" i="3"/>
  <c r="BK103" i="3"/>
  <c r="BE135" i="2"/>
  <c r="BE185" i="2"/>
  <c r="BE365" i="2"/>
  <c r="BK313" i="2"/>
  <c r="J313" i="2"/>
  <c r="J71" i="2"/>
  <c r="BK318" i="2"/>
  <c r="BK317" i="2"/>
  <c r="J317" i="2" s="1"/>
  <c r="J72" i="2" s="1"/>
  <c r="BK351" i="2"/>
  <c r="J351" i="2"/>
  <c r="J76" i="2"/>
  <c r="BE174" i="3"/>
  <c r="BE269" i="3"/>
  <c r="BK313" i="3"/>
  <c r="J313" i="3" s="1"/>
  <c r="J72" i="3" s="1"/>
  <c r="BK325" i="3"/>
  <c r="J325" i="3"/>
  <c r="J76" i="3"/>
  <c r="BK338" i="3"/>
  <c r="J338" i="3" s="1"/>
  <c r="J77" i="3" s="1"/>
  <c r="BK345" i="3"/>
  <c r="J345" i="3"/>
  <c r="J78" i="3" s="1"/>
  <c r="BK352" i="3"/>
  <c r="J352" i="3"/>
  <c r="J79" i="3"/>
  <c r="F38" i="3"/>
  <c r="BC57" i="1"/>
  <c r="J36" i="3"/>
  <c r="AW57" i="1"/>
  <c r="F37" i="3"/>
  <c r="BB57" i="1"/>
  <c r="F38" i="2"/>
  <c r="BC56" i="1" s="1"/>
  <c r="J36" i="2"/>
  <c r="AW56" i="1"/>
  <c r="F36" i="2"/>
  <c r="BA56" i="1"/>
  <c r="AS54" i="1"/>
  <c r="F37" i="2"/>
  <c r="BB56" i="1"/>
  <c r="F36" i="3"/>
  <c r="BA57" i="1" s="1"/>
  <c r="F39" i="3"/>
  <c r="BD57" i="1" s="1"/>
  <c r="F39" i="2"/>
  <c r="BD56" i="1" s="1"/>
  <c r="BK102" i="3" l="1"/>
  <c r="T102" i="3"/>
  <c r="T101" i="3"/>
  <c r="P102" i="3"/>
  <c r="P101" i="3" s="1"/>
  <c r="AU57" i="1" s="1"/>
  <c r="R102" i="3"/>
  <c r="R101" i="3" s="1"/>
  <c r="R102" i="2"/>
  <c r="P103" i="2"/>
  <c r="P102" i="2"/>
  <c r="AU56" i="1"/>
  <c r="AU55" i="1" s="1"/>
  <c r="AU54" i="1" s="1"/>
  <c r="BK103" i="2"/>
  <c r="T103" i="2"/>
  <c r="T102" i="2"/>
  <c r="J318" i="2"/>
  <c r="J73" i="2"/>
  <c r="J104" i="2"/>
  <c r="J65" i="2"/>
  <c r="J103" i="3"/>
  <c r="J65" i="3"/>
  <c r="BK350" i="2"/>
  <c r="J350" i="2"/>
  <c r="J75" i="2" s="1"/>
  <c r="J102" i="3"/>
  <c r="J64" i="3" s="1"/>
  <c r="BK317" i="3"/>
  <c r="J317" i="3"/>
  <c r="J73" i="3"/>
  <c r="BK324" i="3"/>
  <c r="J324" i="3"/>
  <c r="J75" i="3" s="1"/>
  <c r="BB55" i="1"/>
  <c r="AX55" i="1" s="1"/>
  <c r="F35" i="3"/>
  <c r="AZ57" i="1"/>
  <c r="BD55" i="1"/>
  <c r="BD54" i="1"/>
  <c r="W33" i="1"/>
  <c r="J35" i="3"/>
  <c r="AV57" i="1"/>
  <c r="AT57" i="1" s="1"/>
  <c r="F35" i="2"/>
  <c r="AZ56" i="1" s="1"/>
  <c r="BC55" i="1"/>
  <c r="BC54" i="1" s="1"/>
  <c r="W32" i="1" s="1"/>
  <c r="J35" i="2"/>
  <c r="AV56" i="1"/>
  <c r="AT56" i="1"/>
  <c r="BA55" i="1"/>
  <c r="AW55" i="1"/>
  <c r="BK102" i="2" l="1"/>
  <c r="J102" i="2" s="1"/>
  <c r="J32" i="2" s="1"/>
  <c r="AG56" i="1" s="1"/>
  <c r="AN56" i="1" s="1"/>
  <c r="BK101" i="3"/>
  <c r="J101" i="3"/>
  <c r="J63" i="3"/>
  <c r="J103" i="2"/>
  <c r="J64" i="2"/>
  <c r="AY55" i="1"/>
  <c r="AY54" i="1"/>
  <c r="BA54" i="1"/>
  <c r="W30" i="1"/>
  <c r="AZ55" i="1"/>
  <c r="AZ54" i="1" s="1"/>
  <c r="AV54" i="1" s="1"/>
  <c r="AK29" i="1" s="1"/>
  <c r="BB54" i="1"/>
  <c r="W31" i="1"/>
  <c r="J63" i="2" l="1"/>
  <c r="J41" i="2"/>
  <c r="AX54" i="1"/>
  <c r="W29" i="1"/>
  <c r="J32" i="3"/>
  <c r="AG57" i="1"/>
  <c r="AN57" i="1"/>
  <c r="AV55" i="1"/>
  <c r="AT55" i="1"/>
  <c r="AW54" i="1"/>
  <c r="AK30" i="1"/>
  <c r="J41" i="3" l="1"/>
  <c r="AT54" i="1"/>
  <c r="AG55" i="1"/>
  <c r="AG54" i="1"/>
  <c r="AK26" i="1"/>
  <c r="AK35" i="1"/>
  <c r="AN55" i="1" l="1"/>
  <c r="AN54" i="1"/>
</calcChain>
</file>

<file path=xl/sharedStrings.xml><?xml version="1.0" encoding="utf-8"?>
<sst xmlns="http://schemas.openxmlformats.org/spreadsheetml/2006/main" count="5569" uniqueCount="934">
  <si>
    <t>Export Komplet</t>
  </si>
  <si>
    <t>VZ</t>
  </si>
  <si>
    <t>2.0</t>
  </si>
  <si>
    <t/>
  </si>
  <si>
    <t>False</t>
  </si>
  <si>
    <t>{9d02fc52-9ad1-4c68-94f9-db9d150940cf}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</si>
  <si>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</si>
  <si>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</si>
  <si>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</si>
  <si>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</si>
  <si>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</si>
  <si>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</si>
  <si>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</si>
  <si>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</si>
  <si>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</si>
  <si>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2025/050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</si>
  <si>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</si>
  <si>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</si>
  <si>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Montážní kanály v areálech DPO III - Areál tramvaje Poruba - Zásyp montážních kanálů</t>
  </si>
  <si>
    <t>KSO:</t>
  </si>
  <si>
    <t>CC-CZ:</t>
  </si>
  <si>
    <t>Místo:</t>
  </si>
  <si>
    <t xml:space="preserve"> </t>
  </si>
  <si>
    <t>Datum:</t>
  </si>
  <si>
    <t>8. 8. 2023</t>
  </si>
  <si>
    <t>Zadavatel:</t>
  </si>
  <si>
    <t>IČ:</t>
  </si>
  <si>
    <t>Dopravní podnik Ostrava a.s.</t>
  </si>
  <si>
    <t>DIČ:</t>
  </si>
  <si>
    <t>Účastník:</t>
  </si>
  <si>
    <t>Vyplň údaj</t>
  </si>
  <si>
    <t>Projektant:</t>
  </si>
  <si>
    <t>True</t>
  </si>
  <si>
    <t>Zpracovatel:</t>
  </si>
  <si>
    <t>Jindřich Jansa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</si>
  <si>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</si>
  <si>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</si>
  <si>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</si>
  <si>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</si>
  <si>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</si>
  <si>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</si>
  <si>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</si>
  <si>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</si>
  <si>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</si>
  <si>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</si>
  <si>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</si>
  <si>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</si>
  <si>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</si>
  <si>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</si>
  <si>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</si>
  <si>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</si>
  <si>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</si>
  <si>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</si>
  <si>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</si>
  <si>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</si>
  <si>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</si>
  <si>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</si>
  <si>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</si>
  <si>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</si>
  <si>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</si>
  <si>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</si>
  <si>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</si>
  <si>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</si>
  <si>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</si>
  <si>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</si>
  <si>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</si>
  <si>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</si>
  <si>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</si>
  <si>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</si>
  <si>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</si>
  <si>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</si>
  <si>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</si>
  <si>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</si>
  <si>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</si>
  <si>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</si>
  <si>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02</t>
  </si>
  <si>
    <t>II.ETAPA</t>
  </si>
  <si>
    <t>STA</t>
  </si>
  <si>
    <t>1</t>
  </si>
  <si>
    <t>{44e928fb-0d7e-4b7d-b3fb-86736c173f7b}</t>
  </si>
  <si>
    <t>2</t>
  </si>
  <si>
    <t>/</t>
  </si>
  <si>
    <t>SO 10-2</t>
  </si>
  <si>
    <t>Stavebně konstrukční řešení - 2.etapa</t>
  </si>
  <si>
    <t>Soupis</t>
  </si>
  <si>
    <t>{ceb4dc87-4449-4ed5-b80a-a035db4901b9}</t>
  </si>
  <si>
    <t>SO 20-2</t>
  </si>
  <si>
    <t>Tramvajový svršek - 2.etapa</t>
  </si>
  <si>
    <t>{c1b9472b-d09d-4fad-95a6-a548ef123e27}</t>
  </si>
  <si>
    <t>KRYCÍ LIST SOUPISU PRACÍ</t>
  </si>
  <si>
    <t>Objekt:</t>
  </si>
  <si>
    <t>02 - II.ETAPA</t>
  </si>
  <si>
    <t>Soupis:</t>
  </si>
  <si>
    <t>SO 10-2 - Stavebně konstrukční řešení - 2.etapa</t>
  </si>
  <si>
    <t>PROJEKT HTL s.r.o.</t>
  </si>
  <si>
    <t>Projekt HTL s.r.o.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</si>
  <si>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</si>
  <si>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</si>
  <si>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</si>
  <si>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</si>
  <si>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</si>
  <si>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</si>
  <si>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</si>
  <si>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</si>
  <si>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</si>
  <si>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</si>
  <si>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</si>
  <si>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</si>
  <si>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</si>
  <si>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</si>
  <si>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</si>
  <si>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</si>
  <si>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</si>
  <si>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</si>
  <si>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</si>
  <si>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</si>
  <si>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</si>
  <si>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</si>
  <si>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</si>
  <si>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</si>
  <si>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</si>
  <si>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</si>
  <si>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</si>
  <si>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</si>
  <si>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</si>
  <si>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</si>
  <si>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</si>
  <si>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</si>
  <si>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</si>
  <si>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</si>
  <si>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</si>
  <si>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</si>
  <si>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</si>
  <si>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</si>
  <si>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</si>
  <si>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174151102</t>
  </si>
  <si>
    <t>Zásyp v prostoru s omezeným pohybem stroje sypaninou se zhutněním</t>
  </si>
  <si>
    <t>m3</t>
  </si>
  <si>
    <t>CS ÚRS 2025 02</t>
  </si>
  <si>
    <t>4</t>
  </si>
  <si>
    <t>-1649725567</t>
  </si>
  <si>
    <t>PP</t>
  </si>
  <si>
    <t>Zásyp sypaninou z jakékoliv horniny strojně s uložením výkopku ve vrstvách se zhutněním v prostorách s omezeným pohybem stroje s urovnáním povrchu zásypu</t>
  </si>
  <si>
    <t>Online PSC</t>
  </si>
  <si>
    <t>https://podminky.urs.cz/item/CS_URS_2025_02/174151102</t>
  </si>
  <si>
    <t>VV</t>
  </si>
  <si>
    <t>"dle výkresu č.4, 5"</t>
  </si>
  <si>
    <t>0,75*14,3*130</t>
  </si>
  <si>
    <t>0,75*1,1*130</t>
  </si>
  <si>
    <t>Součet</t>
  </si>
  <si>
    <t>M</t>
  </si>
  <si>
    <t>58344197</t>
  </si>
  <si>
    <t>štěrkodrť frakce 0/63</t>
  </si>
  <si>
    <t>t</t>
  </si>
  <si>
    <t>8</t>
  </si>
  <si>
    <t>364879688</t>
  </si>
  <si>
    <t>1501,5*2*1,03</t>
  </si>
  <si>
    <t>Zakládání</t>
  </si>
  <si>
    <t>3</t>
  </si>
  <si>
    <t>274313511</t>
  </si>
  <si>
    <t>Základové pasy z betonu tř. C 12/15</t>
  </si>
  <si>
    <t>1556733287</t>
  </si>
  <si>
    <t>Základy z betonu prostého pasy betonu kamenem neprokládaného tř. C 12/15</t>
  </si>
  <si>
    <t>https://podminky.urs.cz/item/CS_URS_2025_02/274313511</t>
  </si>
  <si>
    <t>"prolití zásypu cementem"</t>
  </si>
  <si>
    <t>274321511</t>
  </si>
  <si>
    <t>Základové pasy ze ŽB bez zvýšených nároků na prostředí tř. C 25/30</t>
  </si>
  <si>
    <t>-1734429913</t>
  </si>
  <si>
    <t>Základy z betonu železového (bez výztuže) pasy z betonu bez zvláštních nároků na prostředí tř. C 25/30</t>
  </si>
  <si>
    <t>https://podminky.urs.cz/item/CS_URS_2025_02/274321511</t>
  </si>
  <si>
    <t>"dle výkresu č.6"</t>
  </si>
  <si>
    <t>"základový pás pod kolejí"</t>
  </si>
  <si>
    <t>130*1,28*0,45</t>
  </si>
  <si>
    <t>"opěrná stěna"</t>
  </si>
  <si>
    <t>130*(1,28*0,3+0,4*0,3)</t>
  </si>
  <si>
    <t>"práh pod kolejí"</t>
  </si>
  <si>
    <t>130*0,45*0,28</t>
  </si>
  <si>
    <t>5</t>
  </si>
  <si>
    <t>274351121</t>
  </si>
  <si>
    <t>Zřízení bednění základových pasů rovného</t>
  </si>
  <si>
    <t>m2</t>
  </si>
  <si>
    <t>-1508216224</t>
  </si>
  <si>
    <t>Bednění základů pasů rovné zřízení</t>
  </si>
  <si>
    <t>https://podminky.urs.cz/item/CS_URS_2025_02/274351121</t>
  </si>
  <si>
    <t>130*1,28*2</t>
  </si>
  <si>
    <t>130*(1,28*2+0,4)</t>
  </si>
  <si>
    <t>130*0,28</t>
  </si>
  <si>
    <t>6</t>
  </si>
  <si>
    <t>274351122</t>
  </si>
  <si>
    <t>Odstranění bednění základových pasů rovného</t>
  </si>
  <si>
    <t>130073805</t>
  </si>
  <si>
    <t>Bednění základů pasů rovné odstranění</t>
  </si>
  <si>
    <t>https://podminky.urs.cz/item/CS_URS_2025_02/274351122</t>
  </si>
  <si>
    <t>7</t>
  </si>
  <si>
    <t>274361821</t>
  </si>
  <si>
    <t>Výztuž základových pasů betonářskou ocelí 10 505 (R)</t>
  </si>
  <si>
    <t>1528979272</t>
  </si>
  <si>
    <t>Výztuž základů pasů z betonářské oceli 10 505 (R) nebo BSt 500</t>
  </si>
  <si>
    <t>https://podminky.urs.cz/item/CS_URS_2025_02/274361821</t>
  </si>
  <si>
    <t>8,8368</t>
  </si>
  <si>
    <t>278311052</t>
  </si>
  <si>
    <t>Zálivka kotevních otvorů z betonu se zvýšenými nároky na prostředí tř. C 25/30 obj přes 0,02 do 0,10 m3</t>
  </si>
  <si>
    <t>165030658</t>
  </si>
  <si>
    <t>Zálivka kotevních otvorů z betonu se zvýšenými nároky na prostředí tř. C 25/30, při objemu jednoho otvoru přes 0,02 do 0,10 m3</t>
  </si>
  <si>
    <t>https://podminky.urs.cz/item/CS_URS_2025_02/278311052</t>
  </si>
  <si>
    <t>"dle výkresu č.5"</t>
  </si>
  <si>
    <t>"úprava u vjezdu a výjezdu"</t>
  </si>
  <si>
    <t>40*0,3*0,3*0,5</t>
  </si>
  <si>
    <t>Komunikace pozemní</t>
  </si>
  <si>
    <t>9</t>
  </si>
  <si>
    <t>564851111</t>
  </si>
  <si>
    <t>Podklad ze štěrkodrtě ŠD plochy přes 100 m2 tl 150 mm</t>
  </si>
  <si>
    <t>1970929216</t>
  </si>
  <si>
    <t>Podklad ze štěrkodrti ŠD s rozprostřením a zhutněním plochy přes 100 m2, po zhutnění tl. 150 mm</t>
  </si>
  <si>
    <t>https://podminky.urs.cz/item/CS_URS_2025_02/564851111</t>
  </si>
  <si>
    <t>"fr.0-63mm"</t>
  </si>
  <si>
    <t>"provizorní vozovka pro přístup ke stavbě"</t>
  </si>
  <si>
    <t>85*3,5</t>
  </si>
  <si>
    <t>"provizorní zpevněná plocha před halou"</t>
  </si>
  <si>
    <t>15*7</t>
  </si>
  <si>
    <t>10</t>
  </si>
  <si>
    <t>56-R1</t>
  </si>
  <si>
    <t>D+M Panelový betonový přejezd 500x400cm vč. zrušení po skončení prací, odvozu a složení v areálu DPO</t>
  </si>
  <si>
    <t>kus</t>
  </si>
  <si>
    <t>1037588158</t>
  </si>
  <si>
    <t>D+M Panelový betonový přejezd 500x400cm</t>
  </si>
  <si>
    <t>11</t>
  </si>
  <si>
    <t>56-R2</t>
  </si>
  <si>
    <t>Zrušení provizorní vozovky a plochy vč. geotextilie, vč. odvozu a uložení v areálu DPO, vyčištění kolejí</t>
  </si>
  <si>
    <t>1525896233</t>
  </si>
  <si>
    <t>919726124</t>
  </si>
  <si>
    <t>Geotextilie pro ochranu, separaci a filtraci netkaná měrná hm přes 500 do 800 g/m2</t>
  </si>
  <si>
    <t>-902317911</t>
  </si>
  <si>
    <t>Geotextilie netkaná pro ochranu, separaci nebo filtraci měrná hmotnost přes 500 do 800 g/m2</t>
  </si>
  <si>
    <t>https://podminky.urs.cz/item/CS_URS_2025_02/919726124</t>
  </si>
  <si>
    <t>85*3,5*1,15</t>
  </si>
  <si>
    <t>15*7*1,15</t>
  </si>
  <si>
    <t>Úpravy povrchů, podlahy a osazování výplní</t>
  </si>
  <si>
    <t>13</t>
  </si>
  <si>
    <t>631311234</t>
  </si>
  <si>
    <t>Mazanina tl přes 120 do 240 mm z betonu prostého se zvýšenými nároky na prostředí tř. C 25/30 XC2</t>
  </si>
  <si>
    <t>-2013577855</t>
  </si>
  <si>
    <t>Mazanina z betonu prostého se zvýšenými nároky na prostředí tl. přes 120 do 240 mm tř. C 25/30 XC2</t>
  </si>
  <si>
    <t>https://podminky.urs.cz/item/CS_URS_2025_02/631311234</t>
  </si>
  <si>
    <t>"dle výkresu č. 4, 5"</t>
  </si>
  <si>
    <t>"podlaha vč. chodníku"</t>
  </si>
  <si>
    <t>0,13*(130-3)*1,5*5</t>
  </si>
  <si>
    <t>0,17*(130*(2*4+0,7+0,2)+3*1,5*5)</t>
  </si>
  <si>
    <t>14</t>
  </si>
  <si>
    <t>631319175</t>
  </si>
  <si>
    <t>Příplatek k mazanině tl přes 120 do 240 mm za stržení povrchu spodní vrstvy před vložením výztuže</t>
  </si>
  <si>
    <t>-462474482</t>
  </si>
  <si>
    <t>Příplatek k cenám mazanin za stržení povrchu spodní vrstvy mazaniny latí před vložením výztuže nebo pletiva pro tl. obou vrstev mazaniny přes 120 do 240 mm</t>
  </si>
  <si>
    <t>https://podminky.urs.cz/item/CS_URS_2025_02/631319175</t>
  </si>
  <si>
    <t>15</t>
  </si>
  <si>
    <t>631319013</t>
  </si>
  <si>
    <t>Příplatek k mazanině tl přes 120 do 240 mm za přehlazení povrchu</t>
  </si>
  <si>
    <t>-788157431</t>
  </si>
  <si>
    <t>Příplatek k cenám mazanin za úpravu povrchu mazaniny přehlazením, mazanina tl. přes 120 do 240 mm</t>
  </si>
  <si>
    <t>https://podminky.urs.cz/item/CS_URS_2025_02/631319013</t>
  </si>
  <si>
    <t>16</t>
  </si>
  <si>
    <t>631362024</t>
  </si>
  <si>
    <t>Výztuž mazanin z kompozitních sítí D drátu 8 mm velikost ok 150 x 150 mm</t>
  </si>
  <si>
    <t>-1135421616</t>
  </si>
  <si>
    <t>Výztuž mazanin z kompozitních sítí průměr drátu 8 mm, velikost ok 150 x 150 mm</t>
  </si>
  <si>
    <t>https://podminky.urs.cz/item/CS_URS_2025_02/631362024</t>
  </si>
  <si>
    <t>((130-3)*1,5*5)*1,2</t>
  </si>
  <si>
    <t>(130*(2*4+0,7)+3*1,5*5)*1,2</t>
  </si>
  <si>
    <t>17</t>
  </si>
  <si>
    <t>633811111</t>
  </si>
  <si>
    <t>Broušení nerovností betonových podlah do 2 mm - stržení šlemu</t>
  </si>
  <si>
    <t>363014072</t>
  </si>
  <si>
    <t>Povrchová úprava betonových podlah broušení nerovností do 2 mm (stržení šlemu)</t>
  </si>
  <si>
    <t>https://podminky.urs.cz/item/CS_URS_2025_02/633811111</t>
  </si>
  <si>
    <t>"dle výkresu č. 4,5"</t>
  </si>
  <si>
    <t>(130-3)*1,5*5</t>
  </si>
  <si>
    <t>(130*(2*4+0,7)+3*1,5*5)</t>
  </si>
  <si>
    <t>18</t>
  </si>
  <si>
    <t>633831115</t>
  </si>
  <si>
    <t>Zdrsnění povrchu betonových podlah kartáčováním strojně s předchozím přehlazením</t>
  </si>
  <si>
    <t>-1381651523</t>
  </si>
  <si>
    <t>Povrchová úprava betonových podlah zdrsnění kartáčováním strojně s předchozím přehlazením</t>
  </si>
  <si>
    <t>https://podminky.urs.cz/item/CS_URS_2025_02/633831115</t>
  </si>
  <si>
    <t>19</t>
  </si>
  <si>
    <t>634661111</t>
  </si>
  <si>
    <t>Výplň dilatačních spar šířky do 5 mm v mazaninách silikonovým tmelem</t>
  </si>
  <si>
    <t>m</t>
  </si>
  <si>
    <t>-543619721</t>
  </si>
  <si>
    <t>Výplň dilatačních spar mazanin silikonovým tmelem, šířka spáry do 5 mm</t>
  </si>
  <si>
    <t>https://podminky.urs.cz/item/CS_URS_2025_02/634661111</t>
  </si>
  <si>
    <t>16,1*44</t>
  </si>
  <si>
    <t>20</t>
  </si>
  <si>
    <t>634663113</t>
  </si>
  <si>
    <t>Výplň dilatačních spar šířky přes 15 do 20 mm v mazaninách polyuretanovou samonivelační hmotou</t>
  </si>
  <si>
    <t>-1507119153</t>
  </si>
  <si>
    <t>Výplň dilatačních spar mazanin polyuretanovou samonivelační hmotou, šířka spáry přes 15 do 20 mm</t>
  </si>
  <si>
    <t>https://podminky.urs.cz/item/CS_URS_2025_02/634663113</t>
  </si>
  <si>
    <t>"dle TZ"</t>
  </si>
  <si>
    <t>"dilatace základových pásů"</t>
  </si>
  <si>
    <t>0,45*4</t>
  </si>
  <si>
    <t>634911114</t>
  </si>
  <si>
    <t>Řezání dilatačních spár š 5 mm hl přes 50 do 80 mm v čerstvé betonové mazanině</t>
  </si>
  <si>
    <t>-1808939882</t>
  </si>
  <si>
    <t>Řezání dilatačních nebo smršťovacích spár v čerstvé betonové mazanině nebo potěru šířky do 5 mm, hloubky přes 50 do 80 mm</t>
  </si>
  <si>
    <t>https://podminky.urs.cz/item/CS_URS_2025_02/634911114</t>
  </si>
  <si>
    <t>708,4</t>
  </si>
  <si>
    <t>Ostatní konstrukce a práce, bourání</t>
  </si>
  <si>
    <t>22</t>
  </si>
  <si>
    <t>95-1</t>
  </si>
  <si>
    <t>D+M Měřící bod - závitová tyč M12 0,5m nad podlahu přivařená k propojené výztuži</t>
  </si>
  <si>
    <t>667863208</t>
  </si>
  <si>
    <t>23</t>
  </si>
  <si>
    <t>952901221</t>
  </si>
  <si>
    <t>Vyčištění budov průmyslových objektů při jakékoliv výšce podlaží</t>
  </si>
  <si>
    <t>1054712941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</si>
  <si>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</si>
  <si>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https://podminky.urs.cz/item/CS_URS_2025_02/952901221</t>
  </si>
  <si>
    <t>16,1*135</t>
  </si>
  <si>
    <t>24</t>
  </si>
  <si>
    <t>953312112</t>
  </si>
  <si>
    <t>Vložky do svislých dilatačních spár z fasádních polystyrénových desek tl. přes 10 do 20 mm</t>
  </si>
  <si>
    <t>1014666702</t>
  </si>
  <si>
    <t>Vložky svislé do dilatačních spár z polystyrenových desek fasádních včetně dodání a osazení, v jakémkoliv zdivu přes 10 do 20 mm</t>
  </si>
  <si>
    <t>https://podminky.urs.cz/item/CS_URS_2025_02/953312112</t>
  </si>
  <si>
    <t>1,28*0,45*2*2+0,4*0,3*2</t>
  </si>
  <si>
    <t>25</t>
  </si>
  <si>
    <t>966008222a</t>
  </si>
  <si>
    <t>Bourání zakrytí odvodňovacího žlabu š přes 200 mm</t>
  </si>
  <si>
    <t>-615920714</t>
  </si>
  <si>
    <t>https://podminky.urs.cz/item/CS_URS_2025_02/966008222a</t>
  </si>
  <si>
    <t>"dle výkresu č.3"</t>
  </si>
  <si>
    <t>16*5</t>
  </si>
  <si>
    <t>26</t>
  </si>
  <si>
    <t>973042351</t>
  </si>
  <si>
    <t>Vysekání kapes ve zdivu z betonu pl do 0,16 m2 hl do 300 mm</t>
  </si>
  <si>
    <t>-2141690660</t>
  </si>
  <si>
    <t>Vysekání výklenků nebo kapes ve zdivu betonovém kapes, plochy do 0,16 m2, hl. do 300 mm</t>
  </si>
  <si>
    <t>https://podminky.urs.cz/item/CS_URS_2025_02/973042351</t>
  </si>
  <si>
    <t>40</t>
  </si>
  <si>
    <t>27</t>
  </si>
  <si>
    <t>976085311</t>
  </si>
  <si>
    <t>Vybourání kanalizačních rámů včetně poklopů nebo mříží pl do 0,6 m2</t>
  </si>
  <si>
    <t>607277384</t>
  </si>
  <si>
    <t>Vybourání drobných zámečnických a jiných konstrukcí kanalizačních rámů litinových, z rýhovaného plechu nebo betonových včetně poklopů nebo mříží, plochy do 0,60 m2</t>
  </si>
  <si>
    <t>https://podminky.urs.cz/item/CS_URS_2025_02/976085311</t>
  </si>
  <si>
    <t>"vybourání poklopů</t>
  </si>
  <si>
    <t>28</t>
  </si>
  <si>
    <t>985111211</t>
  </si>
  <si>
    <t>Odsekání betonu stěn tl do 80 mm</t>
  </si>
  <si>
    <t>842374316</t>
  </si>
  <si>
    <t>Odsekání vrstev betonu stěn, tloušťka odsekané vrstvy do 80 mm</t>
  </si>
  <si>
    <t>https://podminky.urs.cz/item/CS_URS_2025_02/985111211</t>
  </si>
  <si>
    <t>"dle výkresu č.4"</t>
  </si>
  <si>
    <t>"odbourání stěny na -0,47"</t>
  </si>
  <si>
    <t>130*0,3</t>
  </si>
  <si>
    <t>29</t>
  </si>
  <si>
    <t>985331213</t>
  </si>
  <si>
    <t>Dodatečné vlepování betonářské výztuže D 12 mm do chemické malty včetně vyvrtání otvoru</t>
  </si>
  <si>
    <t>704980939</t>
  </si>
  <si>
    <t>Dodatečné vlepování betonářské výztuže včetně vyvrtání a vyčištění otvoru chemickou maltou průměr výztuže 12 mm</t>
  </si>
  <si>
    <t>https://podminky.urs.cz/item/CS_URS_2025_02/985331213</t>
  </si>
  <si>
    <t>(204+102)*0,3</t>
  </si>
  <si>
    <t>30</t>
  </si>
  <si>
    <t>985331912</t>
  </si>
  <si>
    <t>Příplatek k dodatečnému vlepování betonářské výztuže za délku do 1 m jednotlivě</t>
  </si>
  <si>
    <t>327926364</t>
  </si>
  <si>
    <t>Dodatečné vlepování betonářské výztuže Příplatek k cenám za délku do 1 m jednotlivě</t>
  </si>
  <si>
    <t>https://podminky.urs.cz/item/CS_URS_2025_02/985331912</t>
  </si>
  <si>
    <t>997</t>
  </si>
  <si>
    <t>Přesun sutě</t>
  </si>
  <si>
    <t>31</t>
  </si>
  <si>
    <t>997013501</t>
  </si>
  <si>
    <t>Odvoz suti a vybouraných hmot na skládku nebo meziskládku do 1 km se složením</t>
  </si>
  <si>
    <t>-72568589</t>
  </si>
  <si>
    <t>Odvoz suti a vybouraných hmot na skládku nebo meziskládku se složením, na vzdálenost do 1 km</t>
  </si>
  <si>
    <t>https://podminky.urs.cz/item/CS_URS_2025_02/997013501</t>
  </si>
  <si>
    <t>32</t>
  </si>
  <si>
    <t>997013509</t>
  </si>
  <si>
    <t>Příplatek k odvozu suti a vybouraných hmot na skládku ZKD 1 km přes 1 km</t>
  </si>
  <si>
    <t>736392388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</si>
  <si>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</si>
  <si>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</si>
  <si>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142,904*19 'Přepočtené koeficientem množství</t>
  </si>
  <si>
    <t>33</t>
  </si>
  <si>
    <t>997013602</t>
  </si>
  <si>
    <t>Poplatek za uložení na skládce (skládkovné) stavebního odpadu železobetonového kód odpadu 17 01 01</t>
  </si>
  <si>
    <t>-435067795</t>
  </si>
  <si>
    <t>Poplatek za uložení stavebního odpadu na skládce (skládkovné) z armovaného betonu zatříděného do Katalogu odpadů pod kódem 17 01 01</t>
  </si>
  <si>
    <t>https://podminky.urs.cz/item/CS_URS_2025_02/997013602</t>
  </si>
  <si>
    <t>2,96+7,332</t>
  </si>
  <si>
    <t>34</t>
  </si>
  <si>
    <t>997013631</t>
  </si>
  <si>
    <t>Poplatek za uložení na skládce (skládkovné) stavebního odpadu směsného kód odpadu 17 09 04</t>
  </si>
  <si>
    <t>771806805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</si>
  <si>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</si>
  <si>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</si>
  <si>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142,904-10,292-33,072</t>
  </si>
  <si>
    <t>35</t>
  </si>
  <si>
    <t>997013811</t>
  </si>
  <si>
    <t>Poplatek za uložení na skládce (skládkovné) stavebního odpadu dřevěného kód odpadu 17 02 01</t>
  </si>
  <si>
    <t>143425478</t>
  </si>
  <si>
    <t>Poplatek za uložení stavebního odpadu na skládce (skládkovné) dřevěného zatříděného do Katalogu odpadů pod kódem 17 02 01</t>
  </si>
  <si>
    <t>https://podminky.urs.cz/item/CS_URS_2025_02/997013811</t>
  </si>
  <si>
    <t>33,072</t>
  </si>
  <si>
    <t>998</t>
  </si>
  <si>
    <t>Přesun hmot</t>
  </si>
  <si>
    <t>36</t>
  </si>
  <si>
    <t>998021021</t>
  </si>
  <si>
    <t>Přesun hmot pro haly s nosnou kcí zděnou nebo monolitickou v do 20 m</t>
  </si>
  <si>
    <t>1488031749</t>
  </si>
  <si>
    <t>Přesun hmot pro haly občanské výstavby, výrobu a služby s nosnou svislou konstrukcí zděnou nebo betonovou monolitickou vodorovná dopravní vzdálenost do 100 m základní, pro haly výšky do 20 m</t>
  </si>
  <si>
    <t>https://podminky.urs.cz/item/CS_URS_2025_02/998021021</t>
  </si>
  <si>
    <t>PSV</t>
  </si>
  <si>
    <t>Práce a dodávky PSV</t>
  </si>
  <si>
    <t>762</t>
  </si>
  <si>
    <t>Konstrukce tesařské</t>
  </si>
  <si>
    <t>37</t>
  </si>
  <si>
    <t>762521812</t>
  </si>
  <si>
    <t>Demontáž podlah bez polštářů z prken nebo fošen tloušťky přes 32 mm</t>
  </si>
  <si>
    <t>2074696439</t>
  </si>
  <si>
    <t>Demontáž podlah bez polštářů z prken nebo fošen tl. přes 32 mm</t>
  </si>
  <si>
    <t>https://podminky.urs.cz/item/CS_URS_2025_02/762521812</t>
  </si>
  <si>
    <t>"dle výkresu č.3, 5"</t>
  </si>
  <si>
    <t>"stávající zakrytí fošnami"</t>
  </si>
  <si>
    <t>2*130*5</t>
  </si>
  <si>
    <t>"přechodové lávky"</t>
  </si>
  <si>
    <t>2*1,3*30</t>
  </si>
  <si>
    <t>767</t>
  </si>
  <si>
    <t>Konstrukce zámečnické</t>
  </si>
  <si>
    <t>38</t>
  </si>
  <si>
    <t>767995112</t>
  </si>
  <si>
    <t>Montáž atypických zámečnických konstrukcí hmotnosti přes 5 do 10 kg</t>
  </si>
  <si>
    <t>kg</t>
  </si>
  <si>
    <t>-724876396</t>
  </si>
  <si>
    <t>Montáž ostatních atypických zámečnických konstrukcí hmotnosti přes 5 do 10 kg</t>
  </si>
  <si>
    <t>https://podminky.urs.cz/item/CS_URS_2025_02/767995112</t>
  </si>
  <si>
    <t>40*10</t>
  </si>
  <si>
    <t>39</t>
  </si>
  <si>
    <t>553-KP</t>
  </si>
  <si>
    <t>Dodávka kotevních plechů</t>
  </si>
  <si>
    <t>-1783365570</t>
  </si>
  <si>
    <t>767996804</t>
  </si>
  <si>
    <t>Demontáž atypických zámečnických konstrukcí rozebráním hm jednotlivých dílů přes 250 do 500 kg</t>
  </si>
  <si>
    <t>1690249510</t>
  </si>
  <si>
    <t>Demontáž ostatních zámečnických konstrukcí rozebráním o hmotnosti jednotlivých dílů přes 250 do 500 kg</t>
  </si>
  <si>
    <t>https://podminky.urs.cz/item/CS_URS_2025_02/767996804</t>
  </si>
  <si>
    <t>"OK pod kolejemi"</t>
  </si>
  <si>
    <t>15200*5</t>
  </si>
  <si>
    <t>"vstupní schodiště do prostoru pod kolejemi"</t>
  </si>
  <si>
    <t>5*2*1500</t>
  </si>
  <si>
    <t>41</t>
  </si>
  <si>
    <t>998767101</t>
  </si>
  <si>
    <t>Přesun hmot tonážní pro zámečnické konstrukce v objektech v do 6 m</t>
  </si>
  <si>
    <t>1916280387</t>
  </si>
  <si>
    <t>Přesun hmot pro zámečnické konstrukce stanovený z hmotnosti přesunovaného materiálu vodorovná dopravní vzdálenost do 50 m základní v objektech výšky do 6 m</t>
  </si>
  <si>
    <t>https://podminky.urs.cz/item/CS_URS_2025_02/998767101</t>
  </si>
  <si>
    <t>VRN</t>
  </si>
  <si>
    <t>Vedlejší rozpočtové náklady</t>
  </si>
  <si>
    <t>VRN1</t>
  </si>
  <si>
    <t>Průzkumné, geodetické a projektové práce</t>
  </si>
  <si>
    <t>42</t>
  </si>
  <si>
    <t>012002000</t>
  </si>
  <si>
    <t>Geodetické práce</t>
  </si>
  <si>
    <t>kpl</t>
  </si>
  <si>
    <t>-196276057</t>
  </si>
  <si>
    <t>https://podminky.urs.cz/item/CS_URS_2025_02/012002000</t>
  </si>
  <si>
    <t>"náklady na vytyčení stavby"</t>
  </si>
  <si>
    <t>43</t>
  </si>
  <si>
    <t>013294000</t>
  </si>
  <si>
    <t>Ostatní dokumentace</t>
  </si>
  <si>
    <t>1458569071</t>
  </si>
  <si>
    <t>https://podminky.urs.cz/item/CS_URS_2025_02/013294000</t>
  </si>
  <si>
    <t>"dodavatelská dokumentace"</t>
  </si>
  <si>
    <t>VRN3</t>
  </si>
  <si>
    <t>Zařízení staveniště</t>
  </si>
  <si>
    <t>44</t>
  </si>
  <si>
    <t>030001000</t>
  </si>
  <si>
    <t>117036174</t>
  </si>
  <si>
    <t>https://podminky.urs.cz/item/CS_URS_2025_02/030001000</t>
  </si>
  <si>
    <t>"náklady na zařízení staveniště, spotřeby energií atd."</t>
  </si>
  <si>
    <t>VRN4</t>
  </si>
  <si>
    <t>Inženýrská činnost</t>
  </si>
  <si>
    <t>45</t>
  </si>
  <si>
    <t>041903000</t>
  </si>
  <si>
    <t>Geotechnický dozor</t>
  </si>
  <si>
    <t>1024</t>
  </si>
  <si>
    <t>-1093618637</t>
  </si>
  <si>
    <t>https://podminky.urs.cz/item/CS_URS_2025_02/041903000</t>
  </si>
  <si>
    <t>46</t>
  </si>
  <si>
    <t>043103000</t>
  </si>
  <si>
    <t>Zkoušky</t>
  </si>
  <si>
    <t>145101811</t>
  </si>
  <si>
    <t>https://podminky.urs.cz/item/CS_URS_2025_02/043103000</t>
  </si>
  <si>
    <t>"ověřovací zkoušky"</t>
  </si>
  <si>
    <t>VRN7</t>
  </si>
  <si>
    <t>Provozní vlivy</t>
  </si>
  <si>
    <t>47</t>
  </si>
  <si>
    <t>071002000</t>
  </si>
  <si>
    <t>Provoz investora, třetích osob</t>
  </si>
  <si>
    <t>-1284732482</t>
  </si>
  <si>
    <t>https://podminky.urs.cz/item/CS_URS_2025_02/071002000</t>
  </si>
  <si>
    <t>"provoz investora"</t>
  </si>
  <si>
    <t>VRN9</t>
  </si>
  <si>
    <t>Ostatní náklady</t>
  </si>
  <si>
    <t>48</t>
  </si>
  <si>
    <t>090001000</t>
  </si>
  <si>
    <t>-1909737752</t>
  </si>
  <si>
    <t>https://podminky.urs.cz/item/CS_URS_2025_02/090001000</t>
  </si>
  <si>
    <t>"dle potřeb zhotovitele"</t>
  </si>
  <si>
    <t>SO 20-2 - Tramvajový svršek - 2.etapa</t>
  </si>
  <si>
    <t xml:space="preserve"> Dopravní podnik Ostrava a.s.</t>
  </si>
  <si>
    <t xml:space="preserve">    8 - Trubní vedení</t>
  </si>
  <si>
    <t>113106192</t>
  </si>
  <si>
    <t>Rozebrání vozovek ze silničních dílců se spárami zalitými cementovou maltou strojně pl do 50 m2</t>
  </si>
  <si>
    <t>-7429916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</si>
  <si>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zalitými cementovou maltou</t>
  </si>
  <si>
    <t>https://podminky.urs.cz/item/CS_URS_2025_02/113106192</t>
  </si>
  <si>
    <t>"odstranění panelů mezi kolejnicemi - opatrně pro zpětnou montáž"</t>
  </si>
  <si>
    <t>2,5*1,5*10</t>
  </si>
  <si>
    <t>211971121</t>
  </si>
  <si>
    <t>Zřízení opláštění žeber nebo trativodů geotextilií v rýze nebo zářezu sklonu přes 1:2 š do 2,5 m</t>
  </si>
  <si>
    <t>-255334381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</si>
  <si>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</si>
  <si>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https://podminky.urs.cz/item/CS_URS_2025_02/211971121</t>
  </si>
  <si>
    <t>"kolem drenáže"</t>
  </si>
  <si>
    <t>5*20*0,6</t>
  </si>
  <si>
    <t>69311060</t>
  </si>
  <si>
    <t>geotextilie netkaná separační, ochranná, filtrační, drenážní PP 200g/m2</t>
  </si>
  <si>
    <t>-1148620239</t>
  </si>
  <si>
    <t>60*1,2</t>
  </si>
  <si>
    <t>212752422</t>
  </si>
  <si>
    <t>Trativod z drenážních trubek korugovaných PE-HD SN 8 perforace 120° včetně lože otevřený výkop DN 150 pro liniové stavby</t>
  </si>
  <si>
    <t>-288669647</t>
  </si>
  <si>
    <t>Trativody z drenážních trubek pro liniové stavby a komunikace se zřízením štěrkového lože pod trubky a s jejich obsypem v otevřeném výkopu trubka korugovaná sendvičová PE-HD SN 8 perforace 120° DN 150</t>
  </si>
  <si>
    <t>https://podminky.urs.cz/item/CS_URS_2025_02/212752422</t>
  </si>
  <si>
    <t>5*20</t>
  </si>
  <si>
    <t>213141111</t>
  </si>
  <si>
    <t>Zřízení vrstvy z geotextilie v rovině nebo ve sklonu do 1:5 š do 3 m</t>
  </si>
  <si>
    <t>600106934</t>
  </si>
  <si>
    <t>Zřízení vrstvy z geotextilie filtrační, separační, odvodňovací, ochranné, výztužné nebo protierozní v rovině nebo ve sklonu do 1:5, šířky do 3 m</t>
  </si>
  <si>
    <t>https://podminky.urs.cz/item/CS_URS_2025_02/213141111</t>
  </si>
  <si>
    <t>14,3*130</t>
  </si>
  <si>
    <t>69311201</t>
  </si>
  <si>
    <t>geotextilie netkaná separační, ochranná, filtrační, drenážní PES(70%)+PP(30%) 400g/m2</t>
  </si>
  <si>
    <t>1590943535</t>
  </si>
  <si>
    <t>1859*1,15</t>
  </si>
  <si>
    <t>278311151</t>
  </si>
  <si>
    <t>Zálivka kotevních otvorů z betonu tř. C 20/25 obj do 0,02 m3</t>
  </si>
  <si>
    <t>746699501</t>
  </si>
  <si>
    <t>Zálivka kotevních otvorů z betonu bez zvýšených nároků na prostředí tř. C 20/25 při objemu jednoho otvoru do 0,02 m3</t>
  </si>
  <si>
    <t>https://podminky.urs.cz/item/CS_URS_2025_02/278311151</t>
  </si>
  <si>
    <t>"zálivka drážky"</t>
  </si>
  <si>
    <t>0,05*0,06*20</t>
  </si>
  <si>
    <t>5-1</t>
  </si>
  <si>
    <t>Dod+osazení ocelového plechu tl. 0,5-5 mm, 150*150 - vyrovnání nerovností betonu</t>
  </si>
  <si>
    <t>ks</t>
  </si>
  <si>
    <t>-1729479937</t>
  </si>
  <si>
    <t>130*1/0,6*2+0,667</t>
  </si>
  <si>
    <t>511536011</t>
  </si>
  <si>
    <t>Výplň mezi pražci a prahy z kameniva hrubého drceného</t>
  </si>
  <si>
    <t>236501580</t>
  </si>
  <si>
    <t>Výplň mezi pražci a kolem jejich hlav a mezi podélnými prahy a podél jejich vnějších svislých stěn v trati přímé, v oblouku nebo kolejovém rozvětvení z kameniva hrubého drceného se zhutněním</t>
  </si>
  <si>
    <t>https://podminky.urs.cz/item/CS_URS_2025_02/511536011</t>
  </si>
  <si>
    <t>"kolejové lože z kameniva hrubého drceného 32-63-B1"</t>
  </si>
  <si>
    <t>130*14,4*0,5</t>
  </si>
  <si>
    <t>521351120</t>
  </si>
  <si>
    <t>Montáž koleje stykované na pražcích betonových soustavy S49 rozdělení u</t>
  </si>
  <si>
    <t>1621391637</t>
  </si>
  <si>
    <t>https://podminky.urs.cz/item/CS_URS_2025_02/521351120</t>
  </si>
  <si>
    <t>"včetně 3x podbití"</t>
  </si>
  <si>
    <t>4*130</t>
  </si>
  <si>
    <t>59211208</t>
  </si>
  <si>
    <t>pražec z předpjatého betonu příčný, vystrojení tuhé podkladnicové vč. kompletů pro kolejnici S 49 a R 65, 2420x284x210mm</t>
  </si>
  <si>
    <t>-1694168583</t>
  </si>
  <si>
    <t>520/0,6+0,333</t>
  </si>
  <si>
    <t>31198056</t>
  </si>
  <si>
    <t>podložka polyetylenová pod podkladnici 330/170/2 (tv. T5)</t>
  </si>
  <si>
    <t>1435732287</t>
  </si>
  <si>
    <t>520/0,6*2+130/0,6*2+0,333</t>
  </si>
  <si>
    <t>31198049</t>
  </si>
  <si>
    <t>podložka pryžová pod patu kolejnice S49 183x126x6</t>
  </si>
  <si>
    <t>-952096842</t>
  </si>
  <si>
    <t>31198037</t>
  </si>
  <si>
    <t>podkladnice stříhaná děrovaná tv. S4</t>
  </si>
  <si>
    <t>1502409153</t>
  </si>
  <si>
    <t>520/0,6*2+0,667</t>
  </si>
  <si>
    <t>43765101</t>
  </si>
  <si>
    <t>kolejnice železniční širokopatní tvaru 49E1 (S49)</t>
  </si>
  <si>
    <t>-2133164325</t>
  </si>
  <si>
    <t>520*2*0,04939</t>
  </si>
  <si>
    <t>525341113a</t>
  </si>
  <si>
    <t>Demontáž koleje na betonovém prahu</t>
  </si>
  <si>
    <t>-1430467747</t>
  </si>
  <si>
    <t>130*2</t>
  </si>
  <si>
    <t>525321113a</t>
  </si>
  <si>
    <t>Demontáž koleje na ocelových rámech</t>
  </si>
  <si>
    <t>-670923441</t>
  </si>
  <si>
    <t>130*5</t>
  </si>
  <si>
    <t>545111</t>
  </si>
  <si>
    <t>Osazení kolejnic na betonový práh, osazení podkladnic, směrové vyrovnání</t>
  </si>
  <si>
    <t>-2094578214</t>
  </si>
  <si>
    <t>130*1*2</t>
  </si>
  <si>
    <t>31198041</t>
  </si>
  <si>
    <t>podkladnice řezaná plochá děrovaná tv. S4</t>
  </si>
  <si>
    <t>-1626718630</t>
  </si>
  <si>
    <t>-1985094146</t>
  </si>
  <si>
    <t>130*1*0,04939*2</t>
  </si>
  <si>
    <t>548111312</t>
  </si>
  <si>
    <t>Svařování kolejnic elektrickým obloukem soustavy S49</t>
  </si>
  <si>
    <t>-2020046089</t>
  </si>
  <si>
    <t>https://podminky.urs.cz/item/CS_URS_2025_02/548111312</t>
  </si>
  <si>
    <t>4*130*2/25+130*2/25</t>
  </si>
  <si>
    <t>31217001R</t>
  </si>
  <si>
    <t>Materiál pro svaření kolejnic S49 elektr. obloukem</t>
  </si>
  <si>
    <t>1464286932</t>
  </si>
  <si>
    <t>548132111</t>
  </si>
  <si>
    <t>Vrtání otvoru ve stojině kolejnice D od 20 do 40 mm</t>
  </si>
  <si>
    <t>1897557463</t>
  </si>
  <si>
    <t>Řezání a vrtání vyvrtání otvoru ve stojině kolejnice průměr od 20 do 40 mm</t>
  </si>
  <si>
    <t>https://podminky.urs.cz/item/CS_URS_2025_02/548132111</t>
  </si>
  <si>
    <t>"vrtání kolejnic 548930013"</t>
  </si>
  <si>
    <t>4*10</t>
  </si>
  <si>
    <t>548133111</t>
  </si>
  <si>
    <t>Řez příčný žlábkové kolejnice pilou</t>
  </si>
  <si>
    <t>653403679</t>
  </si>
  <si>
    <t>Řezání a vrtání řez příčný žlábkové kolejnice pilou</t>
  </si>
  <si>
    <t>https://podminky.urs.cz/item/CS_URS_2025_02/548133111</t>
  </si>
  <si>
    <t>48*2</t>
  </si>
  <si>
    <t>548133121</t>
  </si>
  <si>
    <t>Řez příčný žlábkové koleje plamenem</t>
  </si>
  <si>
    <t>2112008775</t>
  </si>
  <si>
    <t>Řez příčný žlábkové kolejnice plamenem</t>
  </si>
  <si>
    <t>https://podminky.urs.cz/item/CS_URS_2025_02/548133121</t>
  </si>
  <si>
    <t>130*6*2/1,5</t>
  </si>
  <si>
    <t>548141111</t>
  </si>
  <si>
    <t>Ruční broušení kolejnic všech soustav</t>
  </si>
  <si>
    <t>-1125748420</t>
  </si>
  <si>
    <t>https://podminky.urs.cz/item/CS_URS_2025_02/548141111</t>
  </si>
  <si>
    <t>10*130</t>
  </si>
  <si>
    <t>54814-R</t>
  </si>
  <si>
    <t>Očištění kolejnic všech soustav</t>
  </si>
  <si>
    <t>1819006658</t>
  </si>
  <si>
    <t>3*10*2</t>
  </si>
  <si>
    <t>584121109</t>
  </si>
  <si>
    <t>Osazení silničních dílců z ŽB do lože z kameniva těženého tl 40 mm plochy do 50 m2</t>
  </si>
  <si>
    <t>-1813007324</t>
  </si>
  <si>
    <t>Osazení silničních dílců ze železového betonu s podkladem z kameniva těženého do tl. 40 mm jakéhokoliv druhu a velikosti, na plochu jednotlivě přes 15 do 50 m2</t>
  </si>
  <si>
    <t>https://podminky.urs.cz/item/CS_URS_2025_02/584121109</t>
  </si>
  <si>
    <t>"zpětná montáž panelů mezi kolejnicemi"</t>
  </si>
  <si>
    <t>628613511-1</t>
  </si>
  <si>
    <t>Ochranný nátěr kolejnic a upevnovadel - penetrace+polyuretan</t>
  </si>
  <si>
    <t>1799430883</t>
  </si>
  <si>
    <t>10*130*0,6+ 10*130/0,6*0,3*0,15</t>
  </si>
  <si>
    <t>629995201</t>
  </si>
  <si>
    <t>Očištění vnějších ploch otryskáním sušeným křemičitým pískem</t>
  </si>
  <si>
    <t>-1900831634</t>
  </si>
  <si>
    <t>Očištění vnějších ploch tryskáním křemičitým pískem sušeným</t>
  </si>
  <si>
    <t>https://podminky.urs.cz/item/CS_URS_2025_02/629995201</t>
  </si>
  <si>
    <t>Trubní vedení</t>
  </si>
  <si>
    <t>871260310</t>
  </si>
  <si>
    <t>Montáž kanalizačního potrubí hladkého plnostěnného SN 10 z polypropylenu DN 100</t>
  </si>
  <si>
    <t>1329217034</t>
  </si>
  <si>
    <t>Montáž kanalizačního potrubí z polypropylenu PP hladkého plnostěnného SN 10 DN 100</t>
  </si>
  <si>
    <t>https://podminky.urs.cz/item/CS_URS_2025_02/871260310</t>
  </si>
  <si>
    <t>25*1,4</t>
  </si>
  <si>
    <t>28617001</t>
  </si>
  <si>
    <t>trubka kanalizační PP plnostěnná třívrstvá DN 100x1000mm SN10</t>
  </si>
  <si>
    <t>728742650</t>
  </si>
  <si>
    <t>25*1,4*1,1</t>
  </si>
  <si>
    <t>9-3</t>
  </si>
  <si>
    <t>Dod+Mont el. kabelů CHBU 50 mm2</t>
  </si>
  <si>
    <t>-862906245</t>
  </si>
  <si>
    <t>935113211</t>
  </si>
  <si>
    <t>Osazení odvodňovacího betonového žlabu s krycím roštem šířky do 210 mm</t>
  </si>
  <si>
    <t>2081429871</t>
  </si>
  <si>
    <t>Osazení odvodňovacího žlabu s krycím roštem betonového šířky do 210 mm</t>
  </si>
  <si>
    <t>https://podminky.urs.cz/item/CS_URS_2025_02/935113211</t>
  </si>
  <si>
    <t>59227113a</t>
  </si>
  <si>
    <t>žlab odvodňovací s litinovým roštem betonový š 118mm, v. 104mm se spodním odtokem</t>
  </si>
  <si>
    <t>976081390</t>
  </si>
  <si>
    <t>9-4</t>
  </si>
  <si>
    <t>Dod+montáž chrániček D41/50</t>
  </si>
  <si>
    <t>-1480415489</t>
  </si>
  <si>
    <t>9-6</t>
  </si>
  <si>
    <t>Dod + montáž Žlábkového profilu</t>
  </si>
  <si>
    <t>-979858871</t>
  </si>
  <si>
    <t>3*10</t>
  </si>
  <si>
    <t>953961115</t>
  </si>
  <si>
    <t>Kotva chemickým tmelem M 20 hl 170 mm do betonu, ŽB nebo kamene s vyvrtáním otvoru</t>
  </si>
  <si>
    <t>-50118575</t>
  </si>
  <si>
    <t>Kotva chemická s vyvrtáním otvoru do betonu, železobetonu nebo tvrdého kamene tmel, velikost M 20, hloubka 170 mm</t>
  </si>
  <si>
    <t>https://podminky.urs.cz/item/CS_URS_2025_02/953961115</t>
  </si>
  <si>
    <t>130/0,6*2*2</t>
  </si>
  <si>
    <t>Mezisoučet</t>
  </si>
  <si>
    <t>"zaokrouhlení"</t>
  </si>
  <si>
    <t>0,333</t>
  </si>
  <si>
    <t>31197008</t>
  </si>
  <si>
    <t>tyč závitová Pz 4.6 M20</t>
  </si>
  <si>
    <t>-1118488227</t>
  </si>
  <si>
    <t>867*0,4</t>
  </si>
  <si>
    <t>31111009</t>
  </si>
  <si>
    <t>matice přesná šestihranná Pz DIN 934-8 M20</t>
  </si>
  <si>
    <t>100 kus</t>
  </si>
  <si>
    <t>-2138790281</t>
  </si>
  <si>
    <t>867/100</t>
  </si>
  <si>
    <t>Komplet upevnovací</t>
  </si>
  <si>
    <t>-1009719590</t>
  </si>
  <si>
    <t>867*2</t>
  </si>
  <si>
    <t>31121015</t>
  </si>
  <si>
    <t>podložka pružná s čtvercovým průřezem DIN 7980 BZ D 20mm</t>
  </si>
  <si>
    <t>100ks</t>
  </si>
  <si>
    <t>-1827287155</t>
  </si>
  <si>
    <t>-2076331518</t>
  </si>
  <si>
    <t>1037114589</t>
  </si>
  <si>
    <t>394,863*19 'Přepočtené koeficientem množství</t>
  </si>
  <si>
    <t>-1241656154</t>
  </si>
  <si>
    <t>374,815-21,06</t>
  </si>
  <si>
    <t>997013841</t>
  </si>
  <si>
    <t>Poplatek za uložení na skládce (skládkovné) odpadu po otryskávání bez obsahu nebezpečných látek kód odpadu 12 01 17</t>
  </si>
  <si>
    <t>-2113112442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</si>
  <si>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</si>
  <si>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https://podminky.urs.cz/item/CS_URS_2025_02/997013841</t>
  </si>
  <si>
    <t>998243011</t>
  </si>
  <si>
    <t>Přesun hmot pro železniční svršek městských drah</t>
  </si>
  <si>
    <t>-87145569</t>
  </si>
  <si>
    <t>Přesun hmot pro svršek kolejí nebo kolejišť pro tramvaj kromě metra jakéhokoliv rozsahu dopravní vzdálenost do 1 000 m</t>
  </si>
  <si>
    <t>https://podminky.urs.cz/item/CS_URS_2025_02/998243011</t>
  </si>
  <si>
    <t>767871110R</t>
  </si>
  <si>
    <t>Dodávka + montáž podpěrných konstrukcí - podpěry kolejnic v kanálech</t>
  </si>
  <si>
    <t>112794799</t>
  </si>
  <si>
    <t>49</t>
  </si>
  <si>
    <t>998767201</t>
  </si>
  <si>
    <t>Přesun hmot procentní pro zámečnické konstrukce v objektech v do 6 m</t>
  </si>
  <si>
    <t>%</t>
  </si>
  <si>
    <t>CS ÚRS 2023 02</t>
  </si>
  <si>
    <t>1494216142</t>
  </si>
  <si>
    <t>Přesun hmot pro zámečnické konstrukce stanovený procentní sazbou (%) z ceny vodorovná dopravní vzdálenost do 50 m v objektech výšky do 6 m</t>
  </si>
  <si>
    <t>https://podminky.urs.cz/item/CS_URS_2023_02/998767201</t>
  </si>
  <si>
    <t>50</t>
  </si>
  <si>
    <t>-780113027</t>
  </si>
  <si>
    <t>51</t>
  </si>
  <si>
    <t>-667047526</t>
  </si>
  <si>
    <t>52</t>
  </si>
  <si>
    <t>-11672157</t>
  </si>
  <si>
    <t>53</t>
  </si>
  <si>
    <t>-1198995857</t>
  </si>
  <si>
    <t>54</t>
  </si>
  <si>
    <t>175671314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</si>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</sst>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631362024" TargetMode="External"/><Relationship Id="rId18" Type="http://schemas.openxmlformats.org/officeDocument/2006/relationships/hyperlink" Target="https://podminky.urs.cz/item/CS_URS_2025_02/634911114" TargetMode="External"/><Relationship Id="rId26" Type="http://schemas.openxmlformats.org/officeDocument/2006/relationships/hyperlink" Target="https://podminky.urs.cz/item/CS_URS_2025_02/985331912" TargetMode="External"/><Relationship Id="rId39" Type="http://schemas.openxmlformats.org/officeDocument/2006/relationships/hyperlink" Target="https://podminky.urs.cz/item/CS_URS_2025_02/030001000" TargetMode="External"/><Relationship Id="rId21" Type="http://schemas.openxmlformats.org/officeDocument/2006/relationships/hyperlink" Target="https://podminky.urs.cz/item/CS_URS_2025_02/966008222a" TargetMode="External"/><Relationship Id="rId34" Type="http://schemas.openxmlformats.org/officeDocument/2006/relationships/hyperlink" Target="https://podminky.urs.cz/item/CS_URS_2025_02/767995112" TargetMode="External"/><Relationship Id="rId42" Type="http://schemas.openxmlformats.org/officeDocument/2006/relationships/hyperlink" Target="https://podminky.urs.cz/item/CS_URS_2025_02/071002000" TargetMode="External"/><Relationship Id="rId7" Type="http://schemas.openxmlformats.org/officeDocument/2006/relationships/hyperlink" Target="https://podminky.urs.cz/item/CS_URS_2025_02/278311052" TargetMode="External"/><Relationship Id="rId2" Type="http://schemas.openxmlformats.org/officeDocument/2006/relationships/hyperlink" Target="https://podminky.urs.cz/item/CS_URS_2025_02/274313511" TargetMode="External"/><Relationship Id="rId16" Type="http://schemas.openxmlformats.org/officeDocument/2006/relationships/hyperlink" Target="https://podminky.urs.cz/item/CS_URS_2025_02/634661111" TargetMode="External"/><Relationship Id="rId20" Type="http://schemas.openxmlformats.org/officeDocument/2006/relationships/hyperlink" Target="https://podminky.urs.cz/item/CS_URS_2025_02/953312112" TargetMode="External"/><Relationship Id="rId29" Type="http://schemas.openxmlformats.org/officeDocument/2006/relationships/hyperlink" Target="https://podminky.urs.cz/item/CS_URS_2025_02/997013602" TargetMode="External"/><Relationship Id="rId41" Type="http://schemas.openxmlformats.org/officeDocument/2006/relationships/hyperlink" Target="https://podminky.urs.cz/item/CS_URS_2025_02/043103000" TargetMode="External"/><Relationship Id="rId1" Type="http://schemas.openxmlformats.org/officeDocument/2006/relationships/hyperlink" Target="https://podminky.urs.cz/item/CS_URS_2025_02/174151102" TargetMode="External"/><Relationship Id="rId6" Type="http://schemas.openxmlformats.org/officeDocument/2006/relationships/hyperlink" Target="https://podminky.urs.cz/item/CS_URS_2025_02/274361821" TargetMode="External"/><Relationship Id="rId11" Type="http://schemas.openxmlformats.org/officeDocument/2006/relationships/hyperlink" Target="https://podminky.urs.cz/item/CS_URS_2025_02/631319175" TargetMode="External"/><Relationship Id="rId24" Type="http://schemas.openxmlformats.org/officeDocument/2006/relationships/hyperlink" Target="https://podminky.urs.cz/item/CS_URS_2025_02/985111211" TargetMode="External"/><Relationship Id="rId32" Type="http://schemas.openxmlformats.org/officeDocument/2006/relationships/hyperlink" Target="https://podminky.urs.cz/item/CS_URS_2025_02/998021021" TargetMode="External"/><Relationship Id="rId37" Type="http://schemas.openxmlformats.org/officeDocument/2006/relationships/hyperlink" Target="https://podminky.urs.cz/item/CS_URS_2025_02/012002000" TargetMode="External"/><Relationship Id="rId40" Type="http://schemas.openxmlformats.org/officeDocument/2006/relationships/hyperlink" Target="https://podminky.urs.cz/item/CS_URS_2025_02/041903000" TargetMode="External"/><Relationship Id="rId5" Type="http://schemas.openxmlformats.org/officeDocument/2006/relationships/hyperlink" Target="https://podminky.urs.cz/item/CS_URS_2025_02/274351122" TargetMode="External"/><Relationship Id="rId15" Type="http://schemas.openxmlformats.org/officeDocument/2006/relationships/hyperlink" Target="https://podminky.urs.cz/item/CS_URS_2025_02/633831115" TargetMode="External"/><Relationship Id="rId23" Type="http://schemas.openxmlformats.org/officeDocument/2006/relationships/hyperlink" Target="https://podminky.urs.cz/item/CS_URS_2025_02/976085311" TargetMode="External"/><Relationship Id="rId28" Type="http://schemas.openxmlformats.org/officeDocument/2006/relationships/hyperlink" Target="https://podminky.urs.cz/item/CS_URS_2025_02/997013509" TargetMode="External"/><Relationship Id="rId36" Type="http://schemas.openxmlformats.org/officeDocument/2006/relationships/hyperlink" Target="https://podminky.urs.cz/item/CS_URS_2025_02/998767101" TargetMode="External"/><Relationship Id="rId10" Type="http://schemas.openxmlformats.org/officeDocument/2006/relationships/hyperlink" Target="https://podminky.urs.cz/item/CS_URS_2025_02/631311234" TargetMode="External"/><Relationship Id="rId19" Type="http://schemas.openxmlformats.org/officeDocument/2006/relationships/hyperlink" Target="https://podminky.urs.cz/item/CS_URS_2025_02/952901221" TargetMode="External"/><Relationship Id="rId31" Type="http://schemas.openxmlformats.org/officeDocument/2006/relationships/hyperlink" Target="https://podminky.urs.cz/item/CS_URS_2025_02/997013811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274351121" TargetMode="External"/><Relationship Id="rId9" Type="http://schemas.openxmlformats.org/officeDocument/2006/relationships/hyperlink" Target="https://podminky.urs.cz/item/CS_URS_2025_02/919726124" TargetMode="External"/><Relationship Id="rId14" Type="http://schemas.openxmlformats.org/officeDocument/2006/relationships/hyperlink" Target="https://podminky.urs.cz/item/CS_URS_2025_02/633811111" TargetMode="External"/><Relationship Id="rId22" Type="http://schemas.openxmlformats.org/officeDocument/2006/relationships/hyperlink" Target="https://podminky.urs.cz/item/CS_URS_2025_02/973042351" TargetMode="External"/><Relationship Id="rId27" Type="http://schemas.openxmlformats.org/officeDocument/2006/relationships/hyperlink" Target="https://podminky.urs.cz/item/CS_URS_2025_02/997013501" TargetMode="External"/><Relationship Id="rId30" Type="http://schemas.openxmlformats.org/officeDocument/2006/relationships/hyperlink" Target="https://podminky.urs.cz/item/CS_URS_2025_02/997013631" TargetMode="External"/><Relationship Id="rId35" Type="http://schemas.openxmlformats.org/officeDocument/2006/relationships/hyperlink" Target="https://podminky.urs.cz/item/CS_URS_2025_02/767996804" TargetMode="External"/><Relationship Id="rId43" Type="http://schemas.openxmlformats.org/officeDocument/2006/relationships/hyperlink" Target="https://podminky.urs.cz/item/CS_URS_2025_02/090001000" TargetMode="External"/><Relationship Id="rId8" Type="http://schemas.openxmlformats.org/officeDocument/2006/relationships/hyperlink" Target="https://podminky.urs.cz/item/CS_URS_2025_02/564851111" TargetMode="External"/><Relationship Id="rId3" Type="http://schemas.openxmlformats.org/officeDocument/2006/relationships/hyperlink" Target="https://podminky.urs.cz/item/CS_URS_2025_02/274321511" TargetMode="External"/><Relationship Id="rId12" Type="http://schemas.openxmlformats.org/officeDocument/2006/relationships/hyperlink" Target="https://podminky.urs.cz/item/CS_URS_2025_02/631319013" TargetMode="External"/><Relationship Id="rId17" Type="http://schemas.openxmlformats.org/officeDocument/2006/relationships/hyperlink" Target="https://podminky.urs.cz/item/CS_URS_2025_02/634663113" TargetMode="External"/><Relationship Id="rId25" Type="http://schemas.openxmlformats.org/officeDocument/2006/relationships/hyperlink" Target="https://podminky.urs.cz/item/CS_URS_2025_02/985331213" TargetMode="External"/><Relationship Id="rId33" Type="http://schemas.openxmlformats.org/officeDocument/2006/relationships/hyperlink" Target="https://podminky.urs.cz/item/CS_URS_2025_02/762521812" TargetMode="External"/><Relationship Id="rId38" Type="http://schemas.openxmlformats.org/officeDocument/2006/relationships/hyperlink" Target="https://podminky.urs.cz/item/CS_URS_2025_02/013294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548111312" TargetMode="External"/><Relationship Id="rId13" Type="http://schemas.openxmlformats.org/officeDocument/2006/relationships/hyperlink" Target="https://podminky.urs.cz/item/CS_URS_2025_02/584121109" TargetMode="External"/><Relationship Id="rId18" Type="http://schemas.openxmlformats.org/officeDocument/2006/relationships/hyperlink" Target="https://podminky.urs.cz/item/CS_URS_2025_02/997013501" TargetMode="External"/><Relationship Id="rId26" Type="http://schemas.openxmlformats.org/officeDocument/2006/relationships/hyperlink" Target="https://podminky.urs.cz/item/CS_URS_2025_02/030001000" TargetMode="External"/><Relationship Id="rId3" Type="http://schemas.openxmlformats.org/officeDocument/2006/relationships/hyperlink" Target="https://podminky.urs.cz/item/CS_URS_2025_02/212752422" TargetMode="External"/><Relationship Id="rId21" Type="http://schemas.openxmlformats.org/officeDocument/2006/relationships/hyperlink" Target="https://podminky.urs.cz/item/CS_URS_2025_02/997013841" TargetMode="External"/><Relationship Id="rId7" Type="http://schemas.openxmlformats.org/officeDocument/2006/relationships/hyperlink" Target="https://podminky.urs.cz/item/CS_URS_2025_02/521351120" TargetMode="External"/><Relationship Id="rId12" Type="http://schemas.openxmlformats.org/officeDocument/2006/relationships/hyperlink" Target="https://podminky.urs.cz/item/CS_URS_2025_02/548141111" TargetMode="External"/><Relationship Id="rId17" Type="http://schemas.openxmlformats.org/officeDocument/2006/relationships/hyperlink" Target="https://podminky.urs.cz/item/CS_URS_2025_02/953961115" TargetMode="External"/><Relationship Id="rId25" Type="http://schemas.openxmlformats.org/officeDocument/2006/relationships/hyperlink" Target="https://podminky.urs.cz/item/CS_URS_2025_02/013294000" TargetMode="External"/><Relationship Id="rId2" Type="http://schemas.openxmlformats.org/officeDocument/2006/relationships/hyperlink" Target="https://podminky.urs.cz/item/CS_URS_2025_02/211971121" TargetMode="External"/><Relationship Id="rId16" Type="http://schemas.openxmlformats.org/officeDocument/2006/relationships/hyperlink" Target="https://podminky.urs.cz/item/CS_URS_2025_02/935113211" TargetMode="External"/><Relationship Id="rId20" Type="http://schemas.openxmlformats.org/officeDocument/2006/relationships/hyperlink" Target="https://podminky.urs.cz/item/CS_URS_2025_02/997013602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podminky.urs.cz/item/CS_URS_2025_02/113106192" TargetMode="External"/><Relationship Id="rId6" Type="http://schemas.openxmlformats.org/officeDocument/2006/relationships/hyperlink" Target="https://podminky.urs.cz/item/CS_URS_2025_02/511536011" TargetMode="External"/><Relationship Id="rId11" Type="http://schemas.openxmlformats.org/officeDocument/2006/relationships/hyperlink" Target="https://podminky.urs.cz/item/CS_URS_2025_02/548133121" TargetMode="External"/><Relationship Id="rId24" Type="http://schemas.openxmlformats.org/officeDocument/2006/relationships/hyperlink" Target="https://podminky.urs.cz/item/CS_URS_2025_02/012002000" TargetMode="External"/><Relationship Id="rId5" Type="http://schemas.openxmlformats.org/officeDocument/2006/relationships/hyperlink" Target="https://podminky.urs.cz/item/CS_URS_2025_02/278311151" TargetMode="External"/><Relationship Id="rId15" Type="http://schemas.openxmlformats.org/officeDocument/2006/relationships/hyperlink" Target="https://podminky.urs.cz/item/CS_URS_2025_02/871260310" TargetMode="External"/><Relationship Id="rId23" Type="http://schemas.openxmlformats.org/officeDocument/2006/relationships/hyperlink" Target="https://podminky.urs.cz/item/CS_URS_2023_02/998767201" TargetMode="External"/><Relationship Id="rId28" Type="http://schemas.openxmlformats.org/officeDocument/2006/relationships/hyperlink" Target="https://podminky.urs.cz/item/CS_URS_2025_02/090001000" TargetMode="External"/><Relationship Id="rId10" Type="http://schemas.openxmlformats.org/officeDocument/2006/relationships/hyperlink" Target="https://podminky.urs.cz/item/CS_URS_2025_02/548133111" TargetMode="External"/><Relationship Id="rId19" Type="http://schemas.openxmlformats.org/officeDocument/2006/relationships/hyperlink" Target="https://podminky.urs.cz/item/CS_URS_2025_02/997013509" TargetMode="External"/><Relationship Id="rId4" Type="http://schemas.openxmlformats.org/officeDocument/2006/relationships/hyperlink" Target="https://podminky.urs.cz/item/CS_URS_2025_02/213141111" TargetMode="External"/><Relationship Id="rId9" Type="http://schemas.openxmlformats.org/officeDocument/2006/relationships/hyperlink" Target="https://podminky.urs.cz/item/CS_URS_2025_02/548132111" TargetMode="External"/><Relationship Id="rId14" Type="http://schemas.openxmlformats.org/officeDocument/2006/relationships/hyperlink" Target="https://podminky.urs.cz/item/CS_URS_2025_02/629995201" TargetMode="External"/><Relationship Id="rId22" Type="http://schemas.openxmlformats.org/officeDocument/2006/relationships/hyperlink" Target="https://podminky.urs.cz/item/CS_URS_2025_02/998243011" TargetMode="External"/><Relationship Id="rId27" Type="http://schemas.openxmlformats.org/officeDocument/2006/relationships/hyperlink" Target="https://podminky.urs.cz/item/CS_URS_2025_02/071002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39" t="s">
        <v>6</v>
      </c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S2" s="20" t="s">
        <v>7</v>
      </c>
      <c r="BT2" s="20" t="s">
        <v>8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pans="1:74" s="1" customFormat="1" ht="24.95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pans="1:74" s="1" customFormat="1" ht="12" customHeight="1">
      <c r="B5" s="23"/>
      <c r="D5" s="27" t="s">
        <v>14</v>
      </c>
      <c r="K5" s="301" t="s">
        <v>15</v>
      </c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R5" s="23"/>
      <c r="BE5" s="298" t="s">
        <v>16</v>
      </c>
      <c r="BS5" s="20" t="s">
        <v>7</v>
      </c>
    </row>
    <row r="6" spans="1:74" s="1" customFormat="1" ht="36.950000000000003" customHeight="1">
      <c r="B6" s="23"/>
      <c r="D6" s="29" t="s">
        <v>17</v>
      </c>
      <c r="K6" s="303" t="s">
        <v>18</v>
      </c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R6" s="23"/>
      <c r="BE6" s="299"/>
      <c r="BS6" s="20" t="s">
        <v>7</v>
      </c>
    </row>
    <row r="7" spans="1:74" s="1" customFormat="1" ht="12" customHeight="1">
      <c r="B7" s="23"/>
      <c r="D7" s="30" t="s">
        <v>19</v>
      </c>
      <c r="K7" s="28" t="s">
        <v>3</v>
      </c>
      <c r="AK7" s="30" t="s">
        <v>20</v>
      </c>
      <c r="AN7" s="28" t="s">
        <v>3</v>
      </c>
      <c r="AR7" s="23"/>
      <c r="BE7" s="299"/>
      <c r="BS7" s="20" t="s">
        <v>7</v>
      </c>
    </row>
    <row r="8" spans="1:74" s="1" customFormat="1" ht="12" customHeight="1">
      <c r="B8" s="23"/>
      <c r="D8" s="30" t="s">
        <v>21</v>
      </c>
      <c r="K8" s="28" t="s">
        <v>22</v>
      </c>
      <c r="AK8" s="30" t="s">
        <v>23</v>
      </c>
      <c r="AN8" s="31" t="s">
        <v>24</v>
      </c>
      <c r="AR8" s="23"/>
      <c r="BE8" s="299"/>
      <c r="BS8" s="20" t="s">
        <v>7</v>
      </c>
    </row>
    <row r="9" spans="1:74" s="1" customFormat="1" ht="14.45" customHeight="1">
      <c r="B9" s="23"/>
      <c r="AR9" s="23"/>
      <c r="BE9" s="299"/>
      <c r="BS9" s="20" t="s">
        <v>7</v>
      </c>
    </row>
    <row r="10" spans="1:74" s="1" customFormat="1" ht="12" customHeight="1">
      <c r="B10" s="23"/>
      <c r="D10" s="30" t="s">
        <v>25</v>
      </c>
      <c r="AK10" s="30" t="s">
        <v>26</v>
      </c>
      <c r="AN10" s="28" t="s">
        <v>3</v>
      </c>
      <c r="AR10" s="23"/>
      <c r="BE10" s="299"/>
      <c r="BS10" s="20" t="s">
        <v>7</v>
      </c>
    </row>
    <row r="11" spans="1:74" s="1" customFormat="1" ht="18.399999999999999" customHeight="1">
      <c r="B11" s="23"/>
      <c r="E11" s="28" t="s">
        <v>27</v>
      </c>
      <c r="AK11" s="30" t="s">
        <v>28</v>
      </c>
      <c r="AN11" s="28" t="s">
        <v>3</v>
      </c>
      <c r="AR11" s="23"/>
      <c r="BE11" s="299"/>
      <c r="BS11" s="20" t="s">
        <v>7</v>
      </c>
    </row>
    <row r="12" spans="1:74" s="1" customFormat="1" ht="6.95" customHeight="1">
      <c r="B12" s="23"/>
      <c r="AR12" s="23"/>
      <c r="BE12" s="299"/>
      <c r="BS12" s="20" t="s">
        <v>7</v>
      </c>
    </row>
    <row r="13" spans="1:74" s="1" customFormat="1" ht="12" customHeight="1">
      <c r="B13" s="23"/>
      <c r="D13" s="30" t="s">
        <v>29</v>
      </c>
      <c r="AK13" s="30" t="s">
        <v>26</v>
      </c>
      <c r="AN13" s="32" t="s">
        <v>30</v>
      </c>
      <c r="AR13" s="23"/>
      <c r="BE13" s="299"/>
      <c r="BS13" s="20" t="s">
        <v>7</v>
      </c>
    </row>
    <row r="14" spans="1:74" ht="12.75">
      <c r="B14" s="23"/>
      <c r="E14" s="304" t="s">
        <v>30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" t="s">
        <v>28</v>
      </c>
      <c r="AN14" s="32" t="s">
        <v>30</v>
      </c>
      <c r="AR14" s="23"/>
      <c r="BE14" s="299"/>
      <c r="BS14" s="20" t="s">
        <v>7</v>
      </c>
    </row>
    <row r="15" spans="1:74" s="1" customFormat="1" ht="6.95" customHeight="1">
      <c r="B15" s="23"/>
      <c r="AR15" s="23"/>
      <c r="BE15" s="299"/>
      <c r="BS15" s="20" t="s">
        <v>4</v>
      </c>
    </row>
    <row r="16" spans="1:74" s="1" customFormat="1" ht="12" customHeight="1">
      <c r="B16" s="23"/>
      <c r="D16" s="30" t="s">
        <v>31</v>
      </c>
      <c r="AK16" s="30" t="s">
        <v>26</v>
      </c>
      <c r="AN16" s="28" t="s">
        <v>3</v>
      </c>
      <c r="AR16" s="23"/>
      <c r="BE16" s="299"/>
      <c r="BS16" s="20" t="s">
        <v>4</v>
      </c>
    </row>
    <row r="17" spans="1:71" s="1" customFormat="1" ht="18.399999999999999" customHeight="1">
      <c r="B17" s="23"/>
      <c r="E17" s="28" t="s">
        <v>22</v>
      </c>
      <c r="AK17" s="30" t="s">
        <v>28</v>
      </c>
      <c r="AN17" s="28" t="s">
        <v>3</v>
      </c>
      <c r="AR17" s="23"/>
      <c r="BE17" s="299"/>
      <c r="BS17" s="20" t="s">
        <v>32</v>
      </c>
    </row>
    <row r="18" spans="1:71" s="1" customFormat="1" ht="6.95" customHeight="1">
      <c r="B18" s="23"/>
      <c r="AR18" s="23"/>
      <c r="BE18" s="299"/>
      <c r="BS18" s="20" t="s">
        <v>7</v>
      </c>
    </row>
    <row r="19" spans="1:71" s="1" customFormat="1" ht="12" customHeight="1">
      <c r="B19" s="23"/>
      <c r="D19" s="30" t="s">
        <v>33</v>
      </c>
      <c r="AK19" s="30" t="s">
        <v>26</v>
      </c>
      <c r="AN19" s="28" t="s">
        <v>3</v>
      </c>
      <c r="AR19" s="23"/>
      <c r="BE19" s="299"/>
      <c r="BS19" s="20" t="s">
        <v>7</v>
      </c>
    </row>
    <row r="20" spans="1:71" s="1" customFormat="1" ht="18.399999999999999" customHeight="1">
      <c r="B20" s="23"/>
      <c r="E20" s="28" t="s">
        <v>34</v>
      </c>
      <c r="AK20" s="30" t="s">
        <v>28</v>
      </c>
      <c r="AN20" s="28" t="s">
        <v>3</v>
      </c>
      <c r="AR20" s="23"/>
      <c r="BE20" s="299"/>
      <c r="BS20" s="20" t="s">
        <v>32</v>
      </c>
    </row>
    <row r="21" spans="1:71" s="1" customFormat="1" ht="6.95" customHeight="1">
      <c r="B21" s="23"/>
      <c r="AR21" s="23"/>
      <c r="BE21" s="299"/>
    </row>
    <row r="22" spans="1:71" s="1" customFormat="1" ht="12" customHeight="1">
      <c r="B22" s="23"/>
      <c r="D22" s="30" t="s">
        <v>35</v>
      </c>
      <c r="AR22" s="23"/>
      <c r="BE22" s="299"/>
    </row>
    <row r="23" spans="1:71" s="1" customFormat="1" ht="47.25" customHeight="1">
      <c r="B23" s="23"/>
      <c r="E23" s="306" t="s">
        <v>36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R23" s="23"/>
      <c r="BE23" s="299"/>
    </row>
    <row r="24" spans="1:71" s="1" customFormat="1" ht="6.95" customHeight="1">
      <c r="B24" s="23"/>
      <c r="AR24" s="23"/>
      <c r="BE24" s="299"/>
    </row>
    <row r="25" spans="1:71" s="1" customFormat="1" ht="6.95" customHeight="1">
      <c r="B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23"/>
      <c r="BE25" s="299"/>
    </row>
    <row r="26" spans="1:71" s="2" customFormat="1" ht="25.9" customHeight="1">
      <c r="A26" s="35"/>
      <c r="B26" s="36"/>
      <c r="C26" s="35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7">
        <f>ROUND(AG54,2)</f>
        <v>0</v>
      </c>
      <c r="AL26" s="308"/>
      <c r="AM26" s="308"/>
      <c r="AN26" s="308"/>
      <c r="AO26" s="308"/>
      <c r="AP26" s="35"/>
      <c r="AQ26" s="35"/>
      <c r="AR26" s="36"/>
      <c r="BE26" s="299"/>
    </row>
    <row r="27" spans="1:71" s="2" customFormat="1" ht="6.95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99"/>
    </row>
    <row r="28" spans="1:71" s="2" customFormat="1" ht="12.75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09" t="s">
        <v>38</v>
      </c>
      <c r="M28" s="309"/>
      <c r="N28" s="309"/>
      <c r="O28" s="309"/>
      <c r="P28" s="309"/>
      <c r="Q28" s="35"/>
      <c r="R28" s="35"/>
      <c r="S28" s="35"/>
      <c r="T28" s="35"/>
      <c r="U28" s="35"/>
      <c r="V28" s="35"/>
      <c r="W28" s="309" t="s">
        <v>39</v>
      </c>
      <c r="X28" s="309"/>
      <c r="Y28" s="309"/>
      <c r="Z28" s="309"/>
      <c r="AA28" s="309"/>
      <c r="AB28" s="309"/>
      <c r="AC28" s="309"/>
      <c r="AD28" s="309"/>
      <c r="AE28" s="309"/>
      <c r="AF28" s="35"/>
      <c r="AG28" s="35"/>
      <c r="AH28" s="35"/>
      <c r="AI28" s="35"/>
      <c r="AJ28" s="35"/>
      <c r="AK28" s="309" t="s">
        <v>40</v>
      </c>
      <c r="AL28" s="309"/>
      <c r="AM28" s="309"/>
      <c r="AN28" s="309"/>
      <c r="AO28" s="309"/>
      <c r="AP28" s="35"/>
      <c r="AQ28" s="35"/>
      <c r="AR28" s="36"/>
      <c r="BE28" s="299"/>
    </row>
    <row r="29" spans="1:71" s="3" customFormat="1" ht="14.45" customHeight="1">
      <c r="B29" s="40"/>
      <c r="D29" s="30" t="s">
        <v>41</v>
      </c>
      <c r="F29" s="30" t="s">
        <v>42</v>
      </c>
      <c r="L29" s="312">
        <v>0.21</v>
      </c>
      <c r="M29" s="311"/>
      <c r="N29" s="311"/>
      <c r="O29" s="311"/>
      <c r="P29" s="311"/>
      <c r="W29" s="310">
        <f>ROUND(AZ54, 2)</f>
        <v>0</v>
      </c>
      <c r="X29" s="311"/>
      <c r="Y29" s="311"/>
      <c r="Z29" s="311"/>
      <c r="AA29" s="311"/>
      <c r="AB29" s="311"/>
      <c r="AC29" s="311"/>
      <c r="AD29" s="311"/>
      <c r="AE29" s="311"/>
      <c r="AK29" s="310">
        <f>ROUND(AV54, 2)</f>
        <v>0</v>
      </c>
      <c r="AL29" s="311"/>
      <c r="AM29" s="311"/>
      <c r="AN29" s="311"/>
      <c r="AO29" s="311"/>
      <c r="AR29" s="40"/>
      <c r="BE29" s="300"/>
    </row>
    <row r="30" spans="1:71" s="3" customFormat="1" ht="14.45" customHeight="1">
      <c r="B30" s="40"/>
      <c r="F30" s="30" t="s">
        <v>43</v>
      </c>
      <c r="L30" s="312">
        <v>0.12</v>
      </c>
      <c r="M30" s="311"/>
      <c r="N30" s="311"/>
      <c r="O30" s="311"/>
      <c r="P30" s="311"/>
      <c r="W30" s="310">
        <f>ROUND(BA54, 2)</f>
        <v>0</v>
      </c>
      <c r="X30" s="311"/>
      <c r="Y30" s="311"/>
      <c r="Z30" s="311"/>
      <c r="AA30" s="311"/>
      <c r="AB30" s="311"/>
      <c r="AC30" s="311"/>
      <c r="AD30" s="311"/>
      <c r="AE30" s="311"/>
      <c r="AK30" s="310">
        <f>ROUND(AW54, 2)</f>
        <v>0</v>
      </c>
      <c r="AL30" s="311"/>
      <c r="AM30" s="311"/>
      <c r="AN30" s="311"/>
      <c r="AO30" s="311"/>
      <c r="AR30" s="40"/>
      <c r="BE30" s="300"/>
    </row>
    <row r="31" spans="1:71" s="3" customFormat="1" ht="14.45" hidden="1" customHeight="1">
      <c r="B31" s="40"/>
      <c r="F31" s="30" t="s">
        <v>44</v>
      </c>
      <c r="L31" s="312">
        <v>0.21</v>
      </c>
      <c r="M31" s="311"/>
      <c r="N31" s="311"/>
      <c r="O31" s="311"/>
      <c r="P31" s="311"/>
      <c r="W31" s="310">
        <f>ROUND(BB54, 2)</f>
        <v>0</v>
      </c>
      <c r="X31" s="311"/>
      <c r="Y31" s="311"/>
      <c r="Z31" s="311"/>
      <c r="AA31" s="311"/>
      <c r="AB31" s="311"/>
      <c r="AC31" s="311"/>
      <c r="AD31" s="311"/>
      <c r="AE31" s="311"/>
      <c r="AK31" s="310">
        <v>0</v>
      </c>
      <c r="AL31" s="311"/>
      <c r="AM31" s="311"/>
      <c r="AN31" s="311"/>
      <c r="AO31" s="311"/>
      <c r="AR31" s="40"/>
      <c r="BE31" s="300"/>
    </row>
    <row r="32" spans="1:71" s="3" customFormat="1" ht="14.45" hidden="1" customHeight="1">
      <c r="B32" s="40"/>
      <c r="F32" s="30" t="s">
        <v>45</v>
      </c>
      <c r="L32" s="312">
        <v>0.12</v>
      </c>
      <c r="M32" s="311"/>
      <c r="N32" s="311"/>
      <c r="O32" s="311"/>
      <c r="P32" s="311"/>
      <c r="W32" s="310">
        <f>ROUND(BC54, 2)</f>
        <v>0</v>
      </c>
      <c r="X32" s="311"/>
      <c r="Y32" s="311"/>
      <c r="Z32" s="311"/>
      <c r="AA32" s="311"/>
      <c r="AB32" s="311"/>
      <c r="AC32" s="311"/>
      <c r="AD32" s="311"/>
      <c r="AE32" s="311"/>
      <c r="AK32" s="310">
        <v>0</v>
      </c>
      <c r="AL32" s="311"/>
      <c r="AM32" s="311"/>
      <c r="AN32" s="311"/>
      <c r="AO32" s="311"/>
      <c r="AR32" s="40"/>
      <c r="BE32" s="300"/>
    </row>
    <row r="33" spans="1:57" s="3" customFormat="1" ht="14.45" hidden="1" customHeight="1">
      <c r="B33" s="40"/>
      <c r="F33" s="30" t="s">
        <v>46</v>
      </c>
      <c r="L33" s="312">
        <v>0</v>
      </c>
      <c r="M33" s="311"/>
      <c r="N33" s="311"/>
      <c r="O33" s="311"/>
      <c r="P33" s="311"/>
      <c r="W33" s="310">
        <f>ROUND(BD54, 2)</f>
        <v>0</v>
      </c>
      <c r="X33" s="311"/>
      <c r="Y33" s="311"/>
      <c r="Z33" s="311"/>
      <c r="AA33" s="311"/>
      <c r="AB33" s="311"/>
      <c r="AC33" s="311"/>
      <c r="AD33" s="311"/>
      <c r="AE33" s="311"/>
      <c r="AK33" s="310">
        <v>0</v>
      </c>
      <c r="AL33" s="311"/>
      <c r="AM33" s="311"/>
      <c r="AN33" s="311"/>
      <c r="AO33" s="311"/>
      <c r="AR33" s="40"/>
    </row>
    <row r="34" spans="1:57" s="2" customFormat="1" ht="6.95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35"/>
    </row>
    <row r="35" spans="1:57" s="2" customFormat="1" ht="25.9" customHeight="1">
      <c r="A35" s="35"/>
      <c r="B35" s="36"/>
      <c r="C35" s="41"/>
      <c r="D35" s="42" t="s">
        <v>47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48</v>
      </c>
      <c r="U35" s="43"/>
      <c r="V35" s="43"/>
      <c r="W35" s="43"/>
      <c r="X35" s="313" t="s">
        <v>49</v>
      </c>
      <c r="Y35" s="314"/>
      <c r="Z35" s="314"/>
      <c r="AA35" s="314"/>
      <c r="AB35" s="314"/>
      <c r="AC35" s="43"/>
      <c r="AD35" s="43"/>
      <c r="AE35" s="43"/>
      <c r="AF35" s="43"/>
      <c r="AG35" s="43"/>
      <c r="AH35" s="43"/>
      <c r="AI35" s="43"/>
      <c r="AJ35" s="43"/>
      <c r="AK35" s="315">
        <f>SUM(AK26:AK33)</f>
        <v>0</v>
      </c>
      <c r="AL35" s="314"/>
      <c r="AM35" s="314"/>
      <c r="AN35" s="314"/>
      <c r="AO35" s="316"/>
      <c r="AP35" s="41"/>
      <c r="AQ35" s="41"/>
      <c r="AR35" s="36"/>
      <c r="BE35" s="35"/>
    </row>
    <row r="36" spans="1:57" s="2" customFormat="1" ht="6.95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pans="1:57" s="2" customFormat="1" ht="6.95" customHeight="1">
      <c r="A37" s="35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6"/>
      <c r="BE37" s="35"/>
    </row>
    <row r="41" spans="1:57" s="2" customFormat="1" ht="6.95" customHeight="1">
      <c r="A41" s="35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6"/>
      <c r="BE41" s="35"/>
    </row>
    <row r="42" spans="1:57" s="2" customFormat="1" ht="24.95" customHeight="1">
      <c r="A42" s="35"/>
      <c r="B42" s="36"/>
      <c r="C42" s="24" t="s">
        <v>50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2" customFormat="1" ht="6.9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6"/>
      <c r="BE43" s="35"/>
    </row>
    <row r="44" spans="1:57" s="4" customFormat="1" ht="12" customHeight="1">
      <c r="B44" s="49"/>
      <c r="C44" s="30" t="s">
        <v>14</v>
      </c>
      <c r="L44" s="4" t="str">
        <f>K5</f>
        <v>2025/050</v>
      </c>
      <c r="AR44" s="49"/>
    </row>
    <row r="45" spans="1:57" s="5" customFormat="1" ht="36.950000000000003" customHeight="1">
      <c r="B45" s="50"/>
      <c r="C45" s="51" t="s">
        <v>17</v>
      </c>
      <c r="L45" s="317" t="str">
        <f>K6</f>
        <v>Montážní kanály v areálech DPO III - Areál tramvaje Poruba - Zásyp montážních kanálů</v>
      </c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R45" s="50"/>
    </row>
    <row r="46" spans="1:57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6"/>
      <c r="BE46" s="35"/>
    </row>
    <row r="47" spans="1:57" s="2" customFormat="1" ht="12" customHeight="1">
      <c r="A47" s="35"/>
      <c r="B47" s="36"/>
      <c r="C47" s="30" t="s">
        <v>21</v>
      </c>
      <c r="D47" s="35"/>
      <c r="E47" s="35"/>
      <c r="F47" s="35"/>
      <c r="G47" s="35"/>
      <c r="H47" s="35"/>
      <c r="I47" s="35"/>
      <c r="J47" s="35"/>
      <c r="K47" s="35"/>
      <c r="L47" s="52" t="str">
        <f>IF(K8="","",K8)</f>
        <v xml:space="preserve"> 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0" t="s">
        <v>23</v>
      </c>
      <c r="AJ47" s="35"/>
      <c r="AK47" s="35"/>
      <c r="AL47" s="35"/>
      <c r="AM47" s="319" t="str">
        <f>IF(AN8= "","",AN8)</f>
        <v>8. 8. 2023</v>
      </c>
      <c r="AN47" s="319"/>
      <c r="AO47" s="35"/>
      <c r="AP47" s="35"/>
      <c r="AQ47" s="35"/>
      <c r="AR47" s="36"/>
      <c r="BE47" s="35"/>
    </row>
    <row r="48" spans="1:57" s="2" customFormat="1" ht="6.95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  <c r="BE48" s="35"/>
    </row>
    <row r="49" spans="1:91" s="2" customFormat="1" ht="15.2" customHeight="1">
      <c r="A49" s="35"/>
      <c r="B49" s="36"/>
      <c r="C49" s="30" t="s">
        <v>25</v>
      </c>
      <c r="D49" s="35"/>
      <c r="E49" s="35"/>
      <c r="F49" s="35"/>
      <c r="G49" s="35"/>
      <c r="H49" s="35"/>
      <c r="I49" s="35"/>
      <c r="J49" s="35"/>
      <c r="K49" s="35"/>
      <c r="L49" s="4" t="str">
        <f>IF(E11= "","",E11)</f>
        <v>Dopravní podnik Ostrava a.s.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0" t="s">
        <v>31</v>
      </c>
      <c r="AJ49" s="35"/>
      <c r="AK49" s="35"/>
      <c r="AL49" s="35"/>
      <c r="AM49" s="320" t="str">
        <f>IF(E17="","",E17)</f>
        <v xml:space="preserve"> </v>
      </c>
      <c r="AN49" s="321"/>
      <c r="AO49" s="321"/>
      <c r="AP49" s="321"/>
      <c r="AQ49" s="35"/>
      <c r="AR49" s="36"/>
      <c r="AS49" s="322" t="s">
        <v>51</v>
      </c>
      <c r="AT49" s="323"/>
      <c r="AU49" s="54"/>
      <c r="AV49" s="54"/>
      <c r="AW49" s="54"/>
      <c r="AX49" s="54"/>
      <c r="AY49" s="54"/>
      <c r="AZ49" s="54"/>
      <c r="BA49" s="54"/>
      <c r="BB49" s="54"/>
      <c r="BC49" s="54"/>
      <c r="BD49" s="55"/>
      <c r="BE49" s="35"/>
    </row>
    <row r="50" spans="1:91" s="2" customFormat="1" ht="15.2" customHeight="1">
      <c r="A50" s="35"/>
      <c r="B50" s="36"/>
      <c r="C50" s="30" t="s">
        <v>29</v>
      </c>
      <c r="D50" s="35"/>
      <c r="E50" s="35"/>
      <c r="F50" s="35"/>
      <c r="G50" s="35"/>
      <c r="H50" s="35"/>
      <c r="I50" s="35"/>
      <c r="J50" s="35"/>
      <c r="K50" s="35"/>
      <c r="L50" s="4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0" t="s">
        <v>33</v>
      </c>
      <c r="AJ50" s="35"/>
      <c r="AK50" s="35"/>
      <c r="AL50" s="35"/>
      <c r="AM50" s="320" t="str">
        <f>IF(E20="","",E20)</f>
        <v>Jindřich Jansa</v>
      </c>
      <c r="AN50" s="321"/>
      <c r="AO50" s="321"/>
      <c r="AP50" s="321"/>
      <c r="AQ50" s="35"/>
      <c r="AR50" s="36"/>
      <c r="AS50" s="324"/>
      <c r="AT50" s="325"/>
      <c r="AU50" s="56"/>
      <c r="AV50" s="56"/>
      <c r="AW50" s="56"/>
      <c r="AX50" s="56"/>
      <c r="AY50" s="56"/>
      <c r="AZ50" s="56"/>
      <c r="BA50" s="56"/>
      <c r="BB50" s="56"/>
      <c r="BC50" s="56"/>
      <c r="BD50" s="57"/>
      <c r="BE50" s="35"/>
    </row>
    <row r="51" spans="1:91" s="2" customFormat="1" ht="10.9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6"/>
      <c r="AS51" s="324"/>
      <c r="AT51" s="325"/>
      <c r="AU51" s="56"/>
      <c r="AV51" s="56"/>
      <c r="AW51" s="56"/>
      <c r="AX51" s="56"/>
      <c r="AY51" s="56"/>
      <c r="AZ51" s="56"/>
      <c r="BA51" s="56"/>
      <c r="BB51" s="56"/>
      <c r="BC51" s="56"/>
      <c r="BD51" s="57"/>
      <c r="BE51" s="35"/>
    </row>
    <row r="52" spans="1:91" s="2" customFormat="1" ht="29.25" customHeight="1">
      <c r="A52" s="35"/>
      <c r="B52" s="36"/>
      <c r="C52" s="326" t="s">
        <v>52</v>
      </c>
      <c r="D52" s="327"/>
      <c r="E52" s="327"/>
      <c r="F52" s="327"/>
      <c r="G52" s="327"/>
      <c r="H52" s="58"/>
      <c r="I52" s="328" t="s">
        <v>53</v>
      </c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9" t="s">
        <v>54</v>
      </c>
      <c r="AH52" s="327"/>
      <c r="AI52" s="327"/>
      <c r="AJ52" s="327"/>
      <c r="AK52" s="327"/>
      <c r="AL52" s="327"/>
      <c r="AM52" s="327"/>
      <c r="AN52" s="328" t="s">
        <v>55</v>
      </c>
      <c r="AO52" s="327"/>
      <c r="AP52" s="327"/>
      <c r="AQ52" s="59" t="s">
        <v>56</v>
      </c>
      <c r="AR52" s="36"/>
      <c r="AS52" s="60" t="s">
        <v>57</v>
      </c>
      <c r="AT52" s="61" t="s">
        <v>58</v>
      </c>
      <c r="AU52" s="61" t="s">
        <v>59</v>
      </c>
      <c r="AV52" s="61" t="s">
        <v>60</v>
      </c>
      <c r="AW52" s="61" t="s">
        <v>61</v>
      </c>
      <c r="AX52" s="61" t="s">
        <v>62</v>
      </c>
      <c r="AY52" s="61" t="s">
        <v>63</v>
      </c>
      <c r="AZ52" s="61" t="s">
        <v>64</v>
      </c>
      <c r="BA52" s="61" t="s">
        <v>65</v>
      </c>
      <c r="BB52" s="61" t="s">
        <v>66</v>
      </c>
      <c r="BC52" s="61" t="s">
        <v>67</v>
      </c>
      <c r="BD52" s="62" t="s">
        <v>68</v>
      </c>
      <c r="BE52" s="35"/>
    </row>
    <row r="53" spans="1:91" s="2" customFormat="1" ht="10.9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  <c r="AS53" s="63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5"/>
      <c r="BE53" s="35"/>
    </row>
    <row r="54" spans="1:91" s="6" customFormat="1" ht="32.450000000000003" customHeight="1">
      <c r="B54" s="66"/>
      <c r="C54" s="67" t="s">
        <v>69</v>
      </c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337">
        <f>ROUND(AG55,2)</f>
        <v>0</v>
      </c>
      <c r="AH54" s="337"/>
      <c r="AI54" s="337"/>
      <c r="AJ54" s="337"/>
      <c r="AK54" s="337"/>
      <c r="AL54" s="337"/>
      <c r="AM54" s="337"/>
      <c r="AN54" s="338">
        <f>SUM(AG54,AT54)</f>
        <v>0</v>
      </c>
      <c r="AO54" s="338"/>
      <c r="AP54" s="338"/>
      <c r="AQ54" s="70" t="s">
        <v>3</v>
      </c>
      <c r="AR54" s="66"/>
      <c r="AS54" s="71">
        <f>ROUND(AS55,2)</f>
        <v>0</v>
      </c>
      <c r="AT54" s="72">
        <f>ROUND(SUM(AV54:AW54),2)</f>
        <v>0</v>
      </c>
      <c r="AU54" s="73">
        <f>ROUND(AU55,5)</f>
        <v>0</v>
      </c>
      <c r="AV54" s="72">
        <f>ROUND(AZ54*L29,2)</f>
        <v>0</v>
      </c>
      <c r="AW54" s="72">
        <f>ROUND(BA54*L30,2)</f>
        <v>0</v>
      </c>
      <c r="AX54" s="72">
        <f>ROUND(BB54*L29,2)</f>
        <v>0</v>
      </c>
      <c r="AY54" s="72">
        <f>ROUND(BC54*L30,2)</f>
        <v>0</v>
      </c>
      <c r="AZ54" s="72">
        <f>ROUND(AZ55,2)</f>
        <v>0</v>
      </c>
      <c r="BA54" s="72">
        <f>ROUND(BA55,2)</f>
        <v>0</v>
      </c>
      <c r="BB54" s="72">
        <f>ROUND(BB55,2)</f>
        <v>0</v>
      </c>
      <c r="BC54" s="72">
        <f>ROUND(BC55,2)</f>
        <v>0</v>
      </c>
      <c r="BD54" s="74">
        <f>ROUND(BD55,2)</f>
        <v>0</v>
      </c>
      <c r="BS54" s="75" t="s">
        <v>70</v>
      </c>
      <c r="BT54" s="75" t="s">
        <v>71</v>
      </c>
      <c r="BU54" s="76" t="s">
        <v>72</v>
      </c>
      <c r="BV54" s="75" t="s">
        <v>73</v>
      </c>
      <c r="BW54" s="75" t="s">
        <v>5</v>
      </c>
      <c r="BX54" s="75" t="s">
        <v>74</v>
      </c>
      <c r="CL54" s="75" t="s">
        <v>3</v>
      </c>
    </row>
    <row r="55" spans="1:91" s="7" customFormat="1" ht="16.5" customHeight="1">
      <c r="B55" s="77"/>
      <c r="C55" s="78"/>
      <c r="D55" s="333" t="s">
        <v>75</v>
      </c>
      <c r="E55" s="333"/>
      <c r="F55" s="333"/>
      <c r="G55" s="333"/>
      <c r="H55" s="333"/>
      <c r="I55" s="79"/>
      <c r="J55" s="333" t="s">
        <v>76</v>
      </c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2">
        <f>ROUND(SUM(AG56:AG57),2)</f>
        <v>0</v>
      </c>
      <c r="AH55" s="331"/>
      <c r="AI55" s="331"/>
      <c r="AJ55" s="331"/>
      <c r="AK55" s="331"/>
      <c r="AL55" s="331"/>
      <c r="AM55" s="331"/>
      <c r="AN55" s="330">
        <f>SUM(AG55,AT55)</f>
        <v>0</v>
      </c>
      <c r="AO55" s="331"/>
      <c r="AP55" s="331"/>
      <c r="AQ55" s="80" t="s">
        <v>77</v>
      </c>
      <c r="AR55" s="77"/>
      <c r="AS55" s="81">
        <f>ROUND(SUM(AS56:AS57),2)</f>
        <v>0</v>
      </c>
      <c r="AT55" s="82">
        <f>ROUND(SUM(AV55:AW55),2)</f>
        <v>0</v>
      </c>
      <c r="AU55" s="83">
        <f>ROUND(SUM(AU56:AU57),5)</f>
        <v>0</v>
      </c>
      <c r="AV55" s="82">
        <f>ROUND(AZ55*L29,2)</f>
        <v>0</v>
      </c>
      <c r="AW55" s="82">
        <f>ROUND(BA55*L30,2)</f>
        <v>0</v>
      </c>
      <c r="AX55" s="82">
        <f>ROUND(BB55*L29,2)</f>
        <v>0</v>
      </c>
      <c r="AY55" s="82">
        <f>ROUND(BC55*L30,2)</f>
        <v>0</v>
      </c>
      <c r="AZ55" s="82">
        <f>ROUND(SUM(AZ56:AZ57),2)</f>
        <v>0</v>
      </c>
      <c r="BA55" s="82">
        <f>ROUND(SUM(BA56:BA57),2)</f>
        <v>0</v>
      </c>
      <c r="BB55" s="82">
        <f>ROUND(SUM(BB56:BB57),2)</f>
        <v>0</v>
      </c>
      <c r="BC55" s="82">
        <f>ROUND(SUM(BC56:BC57),2)</f>
        <v>0</v>
      </c>
      <c r="BD55" s="84">
        <f>ROUND(SUM(BD56:BD57),2)</f>
        <v>0</v>
      </c>
      <c r="BS55" s="85" t="s">
        <v>70</v>
      </c>
      <c r="BT55" s="85" t="s">
        <v>78</v>
      </c>
      <c r="BU55" s="85" t="s">
        <v>72</v>
      </c>
      <c r="BV55" s="85" t="s">
        <v>73</v>
      </c>
      <c r="BW55" s="85" t="s">
        <v>79</v>
      </c>
      <c r="BX55" s="85" t="s">
        <v>5</v>
      </c>
      <c r="CL55" s="85" t="s">
        <v>3</v>
      </c>
      <c r="CM55" s="85" t="s">
        <v>80</v>
      </c>
    </row>
    <row r="56" spans="1:91" s="4" customFormat="1" ht="16.5" customHeight="1">
      <c r="A56" s="86" t="s">
        <v>81</v>
      </c>
      <c r="B56" s="49"/>
      <c r="C56" s="10"/>
      <c r="D56" s="10"/>
      <c r="E56" s="336" t="s">
        <v>82</v>
      </c>
      <c r="F56" s="336"/>
      <c r="G56" s="336"/>
      <c r="H56" s="336"/>
      <c r="I56" s="336"/>
      <c r="J56" s="10"/>
      <c r="K56" s="336" t="s">
        <v>83</v>
      </c>
      <c r="L56" s="336"/>
      <c r="M56" s="336"/>
      <c r="N56" s="336"/>
      <c r="O56" s="336"/>
      <c r="P56" s="336"/>
      <c r="Q56" s="336"/>
      <c r="R56" s="336"/>
      <c r="S56" s="336"/>
      <c r="T56" s="336"/>
      <c r="U56" s="336"/>
      <c r="V56" s="336"/>
      <c r="W56" s="336"/>
      <c r="X56" s="336"/>
      <c r="Y56" s="336"/>
      <c r="Z56" s="336"/>
      <c r="AA56" s="336"/>
      <c r="AB56" s="336"/>
      <c r="AC56" s="336"/>
      <c r="AD56" s="336"/>
      <c r="AE56" s="336"/>
      <c r="AF56" s="336"/>
      <c r="AG56" s="334">
        <f>'SO 10-2 - Stavebně konstr...'!J32</f>
        <v>0</v>
      </c>
      <c r="AH56" s="335"/>
      <c r="AI56" s="335"/>
      <c r="AJ56" s="335"/>
      <c r="AK56" s="335"/>
      <c r="AL56" s="335"/>
      <c r="AM56" s="335"/>
      <c r="AN56" s="334">
        <f>SUM(AG56,AT56)</f>
        <v>0</v>
      </c>
      <c r="AO56" s="335"/>
      <c r="AP56" s="335"/>
      <c r="AQ56" s="87" t="s">
        <v>84</v>
      </c>
      <c r="AR56" s="49"/>
      <c r="AS56" s="88">
        <v>0</v>
      </c>
      <c r="AT56" s="89">
        <f>ROUND(SUM(AV56:AW56),2)</f>
        <v>0</v>
      </c>
      <c r="AU56" s="90">
        <f>'SO 10-2 - Stavebně konstr...'!P102</f>
        <v>0</v>
      </c>
      <c r="AV56" s="89">
        <f>'SO 10-2 - Stavebně konstr...'!J35</f>
        <v>0</v>
      </c>
      <c r="AW56" s="89">
        <f>'SO 10-2 - Stavebně konstr...'!J36</f>
        <v>0</v>
      </c>
      <c r="AX56" s="89">
        <f>'SO 10-2 - Stavebně konstr...'!J37</f>
        <v>0</v>
      </c>
      <c r="AY56" s="89">
        <f>'SO 10-2 - Stavebně konstr...'!J38</f>
        <v>0</v>
      </c>
      <c r="AZ56" s="89">
        <f>'SO 10-2 - Stavebně konstr...'!F35</f>
        <v>0</v>
      </c>
      <c r="BA56" s="89">
        <f>'SO 10-2 - Stavebně konstr...'!F36</f>
        <v>0</v>
      </c>
      <c r="BB56" s="89">
        <f>'SO 10-2 - Stavebně konstr...'!F37</f>
        <v>0</v>
      </c>
      <c r="BC56" s="89">
        <f>'SO 10-2 - Stavebně konstr...'!F38</f>
        <v>0</v>
      </c>
      <c r="BD56" s="91">
        <f>'SO 10-2 - Stavebně konstr...'!F39</f>
        <v>0</v>
      </c>
      <c r="BT56" s="28" t="s">
        <v>80</v>
      </c>
      <c r="BV56" s="28" t="s">
        <v>73</v>
      </c>
      <c r="BW56" s="28" t="s">
        <v>85</v>
      </c>
      <c r="BX56" s="28" t="s">
        <v>79</v>
      </c>
      <c r="CL56" s="28" t="s">
        <v>22</v>
      </c>
    </row>
    <row r="57" spans="1:91" s="4" customFormat="1" ht="16.5" customHeight="1">
      <c r="A57" s="86" t="s">
        <v>81</v>
      </c>
      <c r="B57" s="49"/>
      <c r="C57" s="10"/>
      <c r="D57" s="10"/>
      <c r="E57" s="336" t="s">
        <v>86</v>
      </c>
      <c r="F57" s="336"/>
      <c r="G57" s="336"/>
      <c r="H57" s="336"/>
      <c r="I57" s="336"/>
      <c r="J57" s="10"/>
      <c r="K57" s="336" t="s">
        <v>87</v>
      </c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4">
        <f>'SO 20-2 - Tramvajový svrš...'!J32</f>
        <v>0</v>
      </c>
      <c r="AH57" s="335"/>
      <c r="AI57" s="335"/>
      <c r="AJ57" s="335"/>
      <c r="AK57" s="335"/>
      <c r="AL57" s="335"/>
      <c r="AM57" s="335"/>
      <c r="AN57" s="334">
        <f>SUM(AG57,AT57)</f>
        <v>0</v>
      </c>
      <c r="AO57" s="335"/>
      <c r="AP57" s="335"/>
      <c r="AQ57" s="87" t="s">
        <v>84</v>
      </c>
      <c r="AR57" s="49"/>
      <c r="AS57" s="92">
        <v>0</v>
      </c>
      <c r="AT57" s="93">
        <f>ROUND(SUM(AV57:AW57),2)</f>
        <v>0</v>
      </c>
      <c r="AU57" s="94">
        <f>'SO 20-2 - Tramvajový svrš...'!P101</f>
        <v>0</v>
      </c>
      <c r="AV57" s="93">
        <f>'SO 20-2 - Tramvajový svrš...'!J35</f>
        <v>0</v>
      </c>
      <c r="AW57" s="93">
        <f>'SO 20-2 - Tramvajový svrš...'!J36</f>
        <v>0</v>
      </c>
      <c r="AX57" s="93">
        <f>'SO 20-2 - Tramvajový svrš...'!J37</f>
        <v>0</v>
      </c>
      <c r="AY57" s="93">
        <f>'SO 20-2 - Tramvajový svrš...'!J38</f>
        <v>0</v>
      </c>
      <c r="AZ57" s="93">
        <f>'SO 20-2 - Tramvajový svrš...'!F35</f>
        <v>0</v>
      </c>
      <c r="BA57" s="93">
        <f>'SO 20-2 - Tramvajový svrš...'!F36</f>
        <v>0</v>
      </c>
      <c r="BB57" s="93">
        <f>'SO 20-2 - Tramvajový svrš...'!F37</f>
        <v>0</v>
      </c>
      <c r="BC57" s="93">
        <f>'SO 20-2 - Tramvajový svrš...'!F38</f>
        <v>0</v>
      </c>
      <c r="BD57" s="95">
        <f>'SO 20-2 - Tramvajový svrš...'!F39</f>
        <v>0</v>
      </c>
      <c r="BT57" s="28" t="s">
        <v>80</v>
      </c>
      <c r="BV57" s="28" t="s">
        <v>73</v>
      </c>
      <c r="BW57" s="28" t="s">
        <v>88</v>
      </c>
      <c r="BX57" s="28" t="s">
        <v>79</v>
      </c>
      <c r="CL57" s="28" t="s">
        <v>22</v>
      </c>
    </row>
    <row r="58" spans="1:91" s="2" customFormat="1" ht="30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6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91" s="2" customFormat="1" ht="6.95" customHeight="1">
      <c r="A59" s="35"/>
      <c r="B59" s="45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36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</sheetData>
  <mergeCells count="50">
    <mergeCell ref="AR2:BE2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6" location="'SO 10-2 - Stavebně konstr...'!C2" display="/"/>
    <hyperlink ref="A57" location="'SO 20-2 - Tramvajový svrš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9" t="s">
        <v>6</v>
      </c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20" t="s">
        <v>85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80</v>
      </c>
    </row>
    <row r="4" spans="1:46" s="1" customFormat="1" ht="24.95" customHeight="1">
      <c r="B4" s="23"/>
      <c r="D4" s="24" t="s">
        <v>89</v>
      </c>
      <c r="L4" s="23"/>
      <c r="M4" s="96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40" t="str">
        <f>'Rekapitulace stavby'!K6</f>
        <v>Montážní kanály v areálech DPO III - Areál tramvaje Poruba - Zásyp montážních kanálů</v>
      </c>
      <c r="F7" s="341"/>
      <c r="G7" s="341"/>
      <c r="H7" s="341"/>
      <c r="L7" s="23"/>
    </row>
    <row r="8" spans="1:46" s="1" customFormat="1" ht="12" customHeight="1">
      <c r="B8" s="23"/>
      <c r="D8" s="30" t="s">
        <v>90</v>
      </c>
      <c r="L8" s="23"/>
    </row>
    <row r="9" spans="1:46" s="2" customFormat="1" ht="16.5" customHeight="1">
      <c r="A9" s="35"/>
      <c r="B9" s="36"/>
      <c r="C9" s="35"/>
      <c r="D9" s="35"/>
      <c r="E9" s="340" t="s">
        <v>91</v>
      </c>
      <c r="F9" s="342"/>
      <c r="G9" s="342"/>
      <c r="H9" s="342"/>
      <c r="I9" s="35"/>
      <c r="J9" s="35"/>
      <c r="K9" s="35"/>
      <c r="L9" s="9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30" t="s">
        <v>92</v>
      </c>
      <c r="E10" s="35"/>
      <c r="F10" s="35"/>
      <c r="G10" s="35"/>
      <c r="H10" s="35"/>
      <c r="I10" s="35"/>
      <c r="J10" s="35"/>
      <c r="K10" s="35"/>
      <c r="L10" s="9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317" t="s">
        <v>93</v>
      </c>
      <c r="F11" s="342"/>
      <c r="G11" s="342"/>
      <c r="H11" s="342"/>
      <c r="I11" s="35"/>
      <c r="J11" s="35"/>
      <c r="K11" s="35"/>
      <c r="L11" s="9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9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30" t="s">
        <v>19</v>
      </c>
      <c r="E13" s="35"/>
      <c r="F13" s="28" t="s">
        <v>22</v>
      </c>
      <c r="G13" s="35"/>
      <c r="H13" s="35"/>
      <c r="I13" s="30" t="s">
        <v>20</v>
      </c>
      <c r="J13" s="28" t="s">
        <v>3</v>
      </c>
      <c r="K13" s="35"/>
      <c r="L13" s="9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21</v>
      </c>
      <c r="E14" s="35"/>
      <c r="F14" s="28" t="s">
        <v>22</v>
      </c>
      <c r="G14" s="35"/>
      <c r="H14" s="35"/>
      <c r="I14" s="30" t="s">
        <v>23</v>
      </c>
      <c r="J14" s="53" t="str">
        <f>'Rekapitulace stavby'!AN8</f>
        <v>8. 8. 2023</v>
      </c>
      <c r="K14" s="35"/>
      <c r="L14" s="9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9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30" t="s">
        <v>25</v>
      </c>
      <c r="E16" s="35"/>
      <c r="F16" s="35"/>
      <c r="G16" s="35"/>
      <c r="H16" s="35"/>
      <c r="I16" s="30" t="s">
        <v>26</v>
      </c>
      <c r="J16" s="28" t="s">
        <v>3</v>
      </c>
      <c r="K16" s="35"/>
      <c r="L16" s="9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8" t="s">
        <v>27</v>
      </c>
      <c r="F17" s="35"/>
      <c r="G17" s="35"/>
      <c r="H17" s="35"/>
      <c r="I17" s="30" t="s">
        <v>28</v>
      </c>
      <c r="J17" s="28" t="s">
        <v>3</v>
      </c>
      <c r="K17" s="35"/>
      <c r="L17" s="9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9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30" t="s">
        <v>29</v>
      </c>
      <c r="E19" s="35"/>
      <c r="F19" s="35"/>
      <c r="G19" s="35"/>
      <c r="H19" s="35"/>
      <c r="I19" s="30" t="s">
        <v>26</v>
      </c>
      <c r="J19" s="31" t="str">
        <f>'Rekapitulace stavby'!AN13</f>
        <v>Vyplň údaj</v>
      </c>
      <c r="K19" s="35"/>
      <c r="L19" s="9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43" t="str">
        <f>'Rekapitulace stavby'!E14</f>
        <v>Vyplň údaj</v>
      </c>
      <c r="F20" s="301"/>
      <c r="G20" s="301"/>
      <c r="H20" s="301"/>
      <c r="I20" s="30" t="s">
        <v>28</v>
      </c>
      <c r="J20" s="31" t="str">
        <f>'Rekapitulace stavby'!AN14</f>
        <v>Vyplň údaj</v>
      </c>
      <c r="K20" s="35"/>
      <c r="L20" s="9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9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30" t="s">
        <v>31</v>
      </c>
      <c r="E22" s="35"/>
      <c r="F22" s="35"/>
      <c r="G22" s="35"/>
      <c r="H22" s="35"/>
      <c r="I22" s="30" t="s">
        <v>26</v>
      </c>
      <c r="J22" s="28" t="s">
        <v>3</v>
      </c>
      <c r="K22" s="35"/>
      <c r="L22" s="9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8" t="s">
        <v>94</v>
      </c>
      <c r="F23" s="35"/>
      <c r="G23" s="35"/>
      <c r="H23" s="35"/>
      <c r="I23" s="30" t="s">
        <v>28</v>
      </c>
      <c r="J23" s="28" t="s">
        <v>3</v>
      </c>
      <c r="K23" s="35"/>
      <c r="L23" s="9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9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30" t="s">
        <v>33</v>
      </c>
      <c r="E25" s="35"/>
      <c r="F25" s="35"/>
      <c r="G25" s="35"/>
      <c r="H25" s="35"/>
      <c r="I25" s="30" t="s">
        <v>26</v>
      </c>
      <c r="J25" s="28" t="s">
        <v>3</v>
      </c>
      <c r="K25" s="35"/>
      <c r="L25" s="9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8" t="s">
        <v>95</v>
      </c>
      <c r="F26" s="35"/>
      <c r="G26" s="35"/>
      <c r="H26" s="35"/>
      <c r="I26" s="30" t="s">
        <v>28</v>
      </c>
      <c r="J26" s="28" t="s">
        <v>3</v>
      </c>
      <c r="K26" s="35"/>
      <c r="L26" s="9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9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30" t="s">
        <v>35</v>
      </c>
      <c r="E28" s="35"/>
      <c r="F28" s="35"/>
      <c r="G28" s="35"/>
      <c r="H28" s="35"/>
      <c r="I28" s="35"/>
      <c r="J28" s="35"/>
      <c r="K28" s="35"/>
      <c r="L28" s="9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98"/>
      <c r="B29" s="99"/>
      <c r="C29" s="98"/>
      <c r="D29" s="98"/>
      <c r="E29" s="306" t="s">
        <v>3</v>
      </c>
      <c r="F29" s="306"/>
      <c r="G29" s="306"/>
      <c r="H29" s="306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9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36"/>
      <c r="C32" s="35"/>
      <c r="D32" s="101" t="s">
        <v>37</v>
      </c>
      <c r="E32" s="35"/>
      <c r="F32" s="35"/>
      <c r="G32" s="35"/>
      <c r="H32" s="35"/>
      <c r="I32" s="35"/>
      <c r="J32" s="69">
        <f>ROUND(J102, 2)</f>
        <v>0</v>
      </c>
      <c r="K32" s="35"/>
      <c r="L32" s="9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36"/>
      <c r="C33" s="35"/>
      <c r="D33" s="64"/>
      <c r="E33" s="64"/>
      <c r="F33" s="64"/>
      <c r="G33" s="64"/>
      <c r="H33" s="64"/>
      <c r="I33" s="64"/>
      <c r="J33" s="64"/>
      <c r="K33" s="64"/>
      <c r="L33" s="9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5"/>
      <c r="F34" s="39" t="s">
        <v>39</v>
      </c>
      <c r="G34" s="35"/>
      <c r="H34" s="35"/>
      <c r="I34" s="39" t="s">
        <v>38</v>
      </c>
      <c r="J34" s="39" t="s">
        <v>40</v>
      </c>
      <c r="K34" s="35"/>
      <c r="L34" s="9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102" t="s">
        <v>41</v>
      </c>
      <c r="E35" s="30" t="s">
        <v>42</v>
      </c>
      <c r="F35" s="103">
        <f>ROUND((SUM(BE102:BE394)),  2)</f>
        <v>0</v>
      </c>
      <c r="G35" s="35"/>
      <c r="H35" s="35"/>
      <c r="I35" s="104">
        <v>0.21</v>
      </c>
      <c r="J35" s="103">
        <f>ROUND(((SUM(BE102:BE394))*I35),  2)</f>
        <v>0</v>
      </c>
      <c r="K35" s="35"/>
      <c r="L35" s="9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35"/>
      <c r="E36" s="30" t="s">
        <v>43</v>
      </c>
      <c r="F36" s="103">
        <f>ROUND((SUM(BF102:BF394)),  2)</f>
        <v>0</v>
      </c>
      <c r="G36" s="35"/>
      <c r="H36" s="35"/>
      <c r="I36" s="104">
        <v>0.12</v>
      </c>
      <c r="J36" s="103">
        <f>ROUND(((SUM(BF102:BF394))*I36),  2)</f>
        <v>0</v>
      </c>
      <c r="K36" s="35"/>
      <c r="L36" s="9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103">
        <f>ROUND((SUM(BG102:BG394)),  2)</f>
        <v>0</v>
      </c>
      <c r="G37" s="35"/>
      <c r="H37" s="35"/>
      <c r="I37" s="104">
        <v>0.21</v>
      </c>
      <c r="J37" s="103">
        <f>0</f>
        <v>0</v>
      </c>
      <c r="K37" s="35"/>
      <c r="L37" s="9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30" t="s">
        <v>45</v>
      </c>
      <c r="F38" s="103">
        <f>ROUND((SUM(BH102:BH394)),  2)</f>
        <v>0</v>
      </c>
      <c r="G38" s="35"/>
      <c r="H38" s="35"/>
      <c r="I38" s="104">
        <v>0.12</v>
      </c>
      <c r="J38" s="103">
        <f>0</f>
        <v>0</v>
      </c>
      <c r="K38" s="35"/>
      <c r="L38" s="9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30" t="s">
        <v>46</v>
      </c>
      <c r="F39" s="103">
        <f>ROUND((SUM(BI102:BI394)),  2)</f>
        <v>0</v>
      </c>
      <c r="G39" s="35"/>
      <c r="H39" s="35"/>
      <c r="I39" s="104">
        <v>0</v>
      </c>
      <c r="J39" s="103">
        <f>0</f>
        <v>0</v>
      </c>
      <c r="K39" s="35"/>
      <c r="L39" s="9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9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36"/>
      <c r="C41" s="105"/>
      <c r="D41" s="106" t="s">
        <v>47</v>
      </c>
      <c r="E41" s="58"/>
      <c r="F41" s="58"/>
      <c r="G41" s="107" t="s">
        <v>48</v>
      </c>
      <c r="H41" s="108" t="s">
        <v>49</v>
      </c>
      <c r="I41" s="58"/>
      <c r="J41" s="109">
        <f>SUM(J32:J39)</f>
        <v>0</v>
      </c>
      <c r="K41" s="110"/>
      <c r="L41" s="9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9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9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96</v>
      </c>
      <c r="D47" s="35"/>
      <c r="E47" s="35"/>
      <c r="F47" s="35"/>
      <c r="G47" s="35"/>
      <c r="H47" s="35"/>
      <c r="I47" s="35"/>
      <c r="J47" s="35"/>
      <c r="K47" s="35"/>
      <c r="L47" s="9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9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17</v>
      </c>
      <c r="D49" s="35"/>
      <c r="E49" s="35"/>
      <c r="F49" s="35"/>
      <c r="G49" s="35"/>
      <c r="H49" s="35"/>
      <c r="I49" s="35"/>
      <c r="J49" s="35"/>
      <c r="K49" s="35"/>
      <c r="L49" s="9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340" t="str">
        <f>E7</f>
        <v>Montážní kanály v areálech DPO III - Areál tramvaje Poruba - Zásyp montážních kanálů</v>
      </c>
      <c r="F50" s="341"/>
      <c r="G50" s="341"/>
      <c r="H50" s="341"/>
      <c r="I50" s="35"/>
      <c r="J50" s="35"/>
      <c r="K50" s="35"/>
      <c r="L50" s="9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3"/>
      <c r="C51" s="30" t="s">
        <v>90</v>
      </c>
      <c r="L51" s="23"/>
    </row>
    <row r="52" spans="1:47" s="2" customFormat="1" ht="16.5" customHeight="1">
      <c r="A52" s="35"/>
      <c r="B52" s="36"/>
      <c r="C52" s="35"/>
      <c r="D52" s="35"/>
      <c r="E52" s="340" t="s">
        <v>91</v>
      </c>
      <c r="F52" s="342"/>
      <c r="G52" s="342"/>
      <c r="H52" s="342"/>
      <c r="I52" s="35"/>
      <c r="J52" s="35"/>
      <c r="K52" s="35"/>
      <c r="L52" s="9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92</v>
      </c>
      <c r="D53" s="35"/>
      <c r="E53" s="35"/>
      <c r="F53" s="35"/>
      <c r="G53" s="35"/>
      <c r="H53" s="35"/>
      <c r="I53" s="35"/>
      <c r="J53" s="35"/>
      <c r="K53" s="35"/>
      <c r="L53" s="9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5"/>
      <c r="D54" s="35"/>
      <c r="E54" s="317" t="str">
        <f>E11</f>
        <v>SO 10-2 - Stavebně konstrukční řešení - 2.etapa</v>
      </c>
      <c r="F54" s="342"/>
      <c r="G54" s="342"/>
      <c r="H54" s="342"/>
      <c r="I54" s="35"/>
      <c r="J54" s="35"/>
      <c r="K54" s="35"/>
      <c r="L54" s="9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5"/>
      <c r="D55" s="35"/>
      <c r="E55" s="35"/>
      <c r="F55" s="35"/>
      <c r="G55" s="35"/>
      <c r="H55" s="35"/>
      <c r="I55" s="35"/>
      <c r="J55" s="35"/>
      <c r="K55" s="35"/>
      <c r="L55" s="9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5"/>
      <c r="E56" s="35"/>
      <c r="F56" s="28" t="str">
        <f>F14</f>
        <v xml:space="preserve"> </v>
      </c>
      <c r="G56" s="35"/>
      <c r="H56" s="35"/>
      <c r="I56" s="30" t="s">
        <v>23</v>
      </c>
      <c r="J56" s="53" t="str">
        <f>IF(J14="","",J14)</f>
        <v>8. 8. 2023</v>
      </c>
      <c r="K56" s="35"/>
      <c r="L56" s="9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5"/>
      <c r="D57" s="35"/>
      <c r="E57" s="35"/>
      <c r="F57" s="35"/>
      <c r="G57" s="35"/>
      <c r="H57" s="35"/>
      <c r="I57" s="35"/>
      <c r="J57" s="35"/>
      <c r="K57" s="35"/>
      <c r="L57" s="9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5"/>
      <c r="E58" s="35"/>
      <c r="F58" s="28" t="str">
        <f>E17</f>
        <v>Dopravní podnik Ostrava a.s.</v>
      </c>
      <c r="G58" s="35"/>
      <c r="H58" s="35"/>
      <c r="I58" s="30" t="s">
        <v>31</v>
      </c>
      <c r="J58" s="33" t="str">
        <f>E23</f>
        <v>PROJEKT HTL s.r.o.</v>
      </c>
      <c r="K58" s="35"/>
      <c r="L58" s="9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5"/>
      <c r="E59" s="35"/>
      <c r="F59" s="28" t="str">
        <f>IF(E20="","",E20)</f>
        <v>Vyplň údaj</v>
      </c>
      <c r="G59" s="35"/>
      <c r="H59" s="35"/>
      <c r="I59" s="30" t="s">
        <v>33</v>
      </c>
      <c r="J59" s="33" t="str">
        <f>E26</f>
        <v>Projekt HTL s.r.o.</v>
      </c>
      <c r="K59" s="35"/>
      <c r="L59" s="9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5"/>
      <c r="D60" s="35"/>
      <c r="E60" s="35"/>
      <c r="F60" s="35"/>
      <c r="G60" s="35"/>
      <c r="H60" s="35"/>
      <c r="I60" s="35"/>
      <c r="J60" s="35"/>
      <c r="K60" s="35"/>
      <c r="L60" s="97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11" t="s">
        <v>97</v>
      </c>
      <c r="D61" s="105"/>
      <c r="E61" s="105"/>
      <c r="F61" s="105"/>
      <c r="G61" s="105"/>
      <c r="H61" s="105"/>
      <c r="I61" s="105"/>
      <c r="J61" s="112" t="s">
        <v>98</v>
      </c>
      <c r="K61" s="105"/>
      <c r="L61" s="9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5"/>
      <c r="D62" s="35"/>
      <c r="E62" s="35"/>
      <c r="F62" s="35"/>
      <c r="G62" s="35"/>
      <c r="H62" s="35"/>
      <c r="I62" s="35"/>
      <c r="J62" s="35"/>
      <c r="K62" s="35"/>
      <c r="L62" s="9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13" t="s">
        <v>69</v>
      </c>
      <c r="D63" s="35"/>
      <c r="E63" s="35"/>
      <c r="F63" s="35"/>
      <c r="G63" s="35"/>
      <c r="H63" s="35"/>
      <c r="I63" s="35"/>
      <c r="J63" s="69">
        <f>J102</f>
        <v>0</v>
      </c>
      <c r="K63" s="35"/>
      <c r="L63" s="9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20" t="s">
        <v>99</v>
      </c>
    </row>
    <row r="64" spans="1:47" s="9" customFormat="1" ht="24.95" customHeight="1">
      <c r="B64" s="114"/>
      <c r="D64" s="115" t="s">
        <v>100</v>
      </c>
      <c r="E64" s="116"/>
      <c r="F64" s="116"/>
      <c r="G64" s="116"/>
      <c r="H64" s="116"/>
      <c r="I64" s="116"/>
      <c r="J64" s="117">
        <f>J103</f>
        <v>0</v>
      </c>
      <c r="L64" s="114"/>
    </row>
    <row r="65" spans="2:12" s="10" customFormat="1" ht="19.899999999999999" customHeight="1">
      <c r="B65" s="118"/>
      <c r="D65" s="119" t="s">
        <v>101</v>
      </c>
      <c r="E65" s="120"/>
      <c r="F65" s="120"/>
      <c r="G65" s="120"/>
      <c r="H65" s="120"/>
      <c r="I65" s="120"/>
      <c r="J65" s="121">
        <f>J104</f>
        <v>0</v>
      </c>
      <c r="L65" s="118"/>
    </row>
    <row r="66" spans="2:12" s="10" customFormat="1" ht="19.899999999999999" customHeight="1">
      <c r="B66" s="118"/>
      <c r="D66" s="119" t="s">
        <v>102</v>
      </c>
      <c r="E66" s="120"/>
      <c r="F66" s="120"/>
      <c r="G66" s="120"/>
      <c r="H66" s="120"/>
      <c r="I66" s="120"/>
      <c r="J66" s="121">
        <f>J116</f>
        <v>0</v>
      </c>
      <c r="L66" s="118"/>
    </row>
    <row r="67" spans="2:12" s="10" customFormat="1" ht="19.899999999999999" customHeight="1">
      <c r="B67" s="118"/>
      <c r="D67" s="119" t="s">
        <v>103</v>
      </c>
      <c r="E67" s="120"/>
      <c r="F67" s="120"/>
      <c r="G67" s="120"/>
      <c r="H67" s="120"/>
      <c r="I67" s="120"/>
      <c r="J67" s="121">
        <f>J162</f>
        <v>0</v>
      </c>
      <c r="L67" s="118"/>
    </row>
    <row r="68" spans="2:12" s="10" customFormat="1" ht="19.899999999999999" customHeight="1">
      <c r="B68" s="118"/>
      <c r="D68" s="119" t="s">
        <v>104</v>
      </c>
      <c r="E68" s="120"/>
      <c r="F68" s="120"/>
      <c r="G68" s="120"/>
      <c r="H68" s="120"/>
      <c r="I68" s="120"/>
      <c r="J68" s="121">
        <f>J184</f>
        <v>0</v>
      </c>
      <c r="L68" s="118"/>
    </row>
    <row r="69" spans="2:12" s="10" customFormat="1" ht="19.899999999999999" customHeight="1">
      <c r="B69" s="118"/>
      <c r="D69" s="119" t="s">
        <v>105</v>
      </c>
      <c r="E69" s="120"/>
      <c r="F69" s="120"/>
      <c r="G69" s="120"/>
      <c r="H69" s="120"/>
      <c r="I69" s="120"/>
      <c r="J69" s="121">
        <f>J237</f>
        <v>0</v>
      </c>
      <c r="L69" s="118"/>
    </row>
    <row r="70" spans="2:12" s="10" customFormat="1" ht="19.899999999999999" customHeight="1">
      <c r="B70" s="118"/>
      <c r="D70" s="119" t="s">
        <v>106</v>
      </c>
      <c r="E70" s="120"/>
      <c r="F70" s="120"/>
      <c r="G70" s="120"/>
      <c r="H70" s="120"/>
      <c r="I70" s="120"/>
      <c r="J70" s="121">
        <f>J290</f>
        <v>0</v>
      </c>
      <c r="L70" s="118"/>
    </row>
    <row r="71" spans="2:12" s="10" customFormat="1" ht="19.899999999999999" customHeight="1">
      <c r="B71" s="118"/>
      <c r="D71" s="119" t="s">
        <v>107</v>
      </c>
      <c r="E71" s="120"/>
      <c r="F71" s="120"/>
      <c r="G71" s="120"/>
      <c r="H71" s="120"/>
      <c r="I71" s="120"/>
      <c r="J71" s="121">
        <f>J313</f>
        <v>0</v>
      </c>
      <c r="L71" s="118"/>
    </row>
    <row r="72" spans="2:12" s="9" customFormat="1" ht="24.95" customHeight="1">
      <c r="B72" s="114"/>
      <c r="D72" s="115" t="s">
        <v>108</v>
      </c>
      <c r="E72" s="116"/>
      <c r="F72" s="116"/>
      <c r="G72" s="116"/>
      <c r="H72" s="116"/>
      <c r="I72" s="116"/>
      <c r="J72" s="117">
        <f>J317</f>
        <v>0</v>
      </c>
      <c r="L72" s="114"/>
    </row>
    <row r="73" spans="2:12" s="10" customFormat="1" ht="19.899999999999999" customHeight="1">
      <c r="B73" s="118"/>
      <c r="D73" s="119" t="s">
        <v>109</v>
      </c>
      <c r="E73" s="120"/>
      <c r="F73" s="120"/>
      <c r="G73" s="120"/>
      <c r="H73" s="120"/>
      <c r="I73" s="120"/>
      <c r="J73" s="121">
        <f>J318</f>
        <v>0</v>
      </c>
      <c r="L73" s="118"/>
    </row>
    <row r="74" spans="2:12" s="10" customFormat="1" ht="19.899999999999999" customHeight="1">
      <c r="B74" s="118"/>
      <c r="D74" s="119" t="s">
        <v>110</v>
      </c>
      <c r="E74" s="120"/>
      <c r="F74" s="120"/>
      <c r="G74" s="120"/>
      <c r="H74" s="120"/>
      <c r="I74" s="120"/>
      <c r="J74" s="121">
        <f>J328</f>
        <v>0</v>
      </c>
      <c r="L74" s="118"/>
    </row>
    <row r="75" spans="2:12" s="9" customFormat="1" ht="24.95" customHeight="1">
      <c r="B75" s="114"/>
      <c r="D75" s="115" t="s">
        <v>111</v>
      </c>
      <c r="E75" s="116"/>
      <c r="F75" s="116"/>
      <c r="G75" s="116"/>
      <c r="H75" s="116"/>
      <c r="I75" s="116"/>
      <c r="J75" s="117">
        <f>J350</f>
        <v>0</v>
      </c>
      <c r="L75" s="114"/>
    </row>
    <row r="76" spans="2:12" s="10" customFormat="1" ht="19.899999999999999" customHeight="1">
      <c r="B76" s="118"/>
      <c r="D76" s="119" t="s">
        <v>112</v>
      </c>
      <c r="E76" s="120"/>
      <c r="F76" s="120"/>
      <c r="G76" s="120"/>
      <c r="H76" s="120"/>
      <c r="I76" s="120"/>
      <c r="J76" s="121">
        <f>J351</f>
        <v>0</v>
      </c>
      <c r="L76" s="118"/>
    </row>
    <row r="77" spans="2:12" s="10" customFormat="1" ht="19.899999999999999" customHeight="1">
      <c r="B77" s="118"/>
      <c r="D77" s="119" t="s">
        <v>113</v>
      </c>
      <c r="E77" s="120"/>
      <c r="F77" s="120"/>
      <c r="G77" s="120"/>
      <c r="H77" s="120"/>
      <c r="I77" s="120"/>
      <c r="J77" s="121">
        <f>J364</f>
        <v>0</v>
      </c>
      <c r="L77" s="118"/>
    </row>
    <row r="78" spans="2:12" s="10" customFormat="1" ht="19.899999999999999" customHeight="1">
      <c r="B78" s="118"/>
      <c r="D78" s="119" t="s">
        <v>114</v>
      </c>
      <c r="E78" s="120"/>
      <c r="F78" s="120"/>
      <c r="G78" s="120"/>
      <c r="H78" s="120"/>
      <c r="I78" s="120"/>
      <c r="J78" s="121">
        <f>J371</f>
        <v>0</v>
      </c>
      <c r="L78" s="118"/>
    </row>
    <row r="79" spans="2:12" s="10" customFormat="1" ht="19.899999999999999" customHeight="1">
      <c r="B79" s="118"/>
      <c r="D79" s="119" t="s">
        <v>115</v>
      </c>
      <c r="E79" s="120"/>
      <c r="F79" s="120"/>
      <c r="G79" s="120"/>
      <c r="H79" s="120"/>
      <c r="I79" s="120"/>
      <c r="J79" s="121">
        <f>J381</f>
        <v>0</v>
      </c>
      <c r="L79" s="118"/>
    </row>
    <row r="80" spans="2:12" s="10" customFormat="1" ht="19.899999999999999" customHeight="1">
      <c r="B80" s="118"/>
      <c r="D80" s="119" t="s">
        <v>116</v>
      </c>
      <c r="E80" s="120"/>
      <c r="F80" s="120"/>
      <c r="G80" s="120"/>
      <c r="H80" s="120"/>
      <c r="I80" s="120"/>
      <c r="J80" s="121">
        <f>J388</f>
        <v>0</v>
      </c>
      <c r="L80" s="118"/>
    </row>
    <row r="81" spans="1:31" s="2" customFormat="1" ht="21.75" customHeight="1">
      <c r="A81" s="35"/>
      <c r="B81" s="36"/>
      <c r="C81" s="35"/>
      <c r="D81" s="35"/>
      <c r="E81" s="35"/>
      <c r="F81" s="35"/>
      <c r="G81" s="35"/>
      <c r="H81" s="35"/>
      <c r="I81" s="35"/>
      <c r="J81" s="35"/>
      <c r="K81" s="35"/>
      <c r="L81" s="9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6.95" customHeight="1">
      <c r="A82" s="35"/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9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6" spans="1:31" s="2" customFormat="1" ht="6.95" customHeight="1">
      <c r="A86" s="35"/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9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24.95" customHeight="1">
      <c r="A87" s="35"/>
      <c r="B87" s="36"/>
      <c r="C87" s="24" t="s">
        <v>117</v>
      </c>
      <c r="D87" s="35"/>
      <c r="E87" s="35"/>
      <c r="F87" s="35"/>
      <c r="G87" s="35"/>
      <c r="H87" s="35"/>
      <c r="I87" s="35"/>
      <c r="J87" s="35"/>
      <c r="K87" s="35"/>
      <c r="L87" s="9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9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2" customHeight="1">
      <c r="A89" s="35"/>
      <c r="B89" s="36"/>
      <c r="C89" s="30" t="s">
        <v>17</v>
      </c>
      <c r="D89" s="35"/>
      <c r="E89" s="35"/>
      <c r="F89" s="35"/>
      <c r="G89" s="35"/>
      <c r="H89" s="35"/>
      <c r="I89" s="35"/>
      <c r="J89" s="35"/>
      <c r="K89" s="35"/>
      <c r="L89" s="9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6.5" customHeight="1">
      <c r="A90" s="35"/>
      <c r="B90" s="36"/>
      <c r="C90" s="35"/>
      <c r="D90" s="35"/>
      <c r="E90" s="340" t="str">
        <f>E7</f>
        <v>Montážní kanály v areálech DPO III - Areál tramvaje Poruba - Zásyp montážních kanálů</v>
      </c>
      <c r="F90" s="341"/>
      <c r="G90" s="341"/>
      <c r="H90" s="341"/>
      <c r="I90" s="35"/>
      <c r="J90" s="35"/>
      <c r="K90" s="35"/>
      <c r="L90" s="9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1" customFormat="1" ht="12" customHeight="1">
      <c r="B91" s="23"/>
      <c r="C91" s="30" t="s">
        <v>90</v>
      </c>
      <c r="L91" s="23"/>
    </row>
    <row r="92" spans="1:31" s="2" customFormat="1" ht="16.5" customHeight="1">
      <c r="A92" s="35"/>
      <c r="B92" s="36"/>
      <c r="C92" s="35"/>
      <c r="D92" s="35"/>
      <c r="E92" s="340" t="s">
        <v>91</v>
      </c>
      <c r="F92" s="342"/>
      <c r="G92" s="342"/>
      <c r="H92" s="342"/>
      <c r="I92" s="35"/>
      <c r="J92" s="35"/>
      <c r="K92" s="35"/>
      <c r="L92" s="9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92</v>
      </c>
      <c r="D93" s="35"/>
      <c r="E93" s="35"/>
      <c r="F93" s="35"/>
      <c r="G93" s="35"/>
      <c r="H93" s="35"/>
      <c r="I93" s="35"/>
      <c r="J93" s="35"/>
      <c r="K93" s="35"/>
      <c r="L93" s="9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6.5" customHeight="1">
      <c r="A94" s="35"/>
      <c r="B94" s="36"/>
      <c r="C94" s="35"/>
      <c r="D94" s="35"/>
      <c r="E94" s="317" t="str">
        <f>E11</f>
        <v>SO 10-2 - Stavebně konstrukční řešení - 2.etapa</v>
      </c>
      <c r="F94" s="342"/>
      <c r="G94" s="342"/>
      <c r="H94" s="342"/>
      <c r="I94" s="35"/>
      <c r="J94" s="35"/>
      <c r="K94" s="35"/>
      <c r="L94" s="9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6.9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9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2" customHeight="1">
      <c r="A96" s="35"/>
      <c r="B96" s="36"/>
      <c r="C96" s="30" t="s">
        <v>21</v>
      </c>
      <c r="D96" s="35"/>
      <c r="E96" s="35"/>
      <c r="F96" s="28" t="str">
        <f>F14</f>
        <v xml:space="preserve"> </v>
      </c>
      <c r="G96" s="35"/>
      <c r="H96" s="35"/>
      <c r="I96" s="30" t="s">
        <v>23</v>
      </c>
      <c r="J96" s="53" t="str">
        <f>IF(J14="","",J14)</f>
        <v>8. 8. 2023</v>
      </c>
      <c r="K96" s="35"/>
      <c r="L96" s="9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6.95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9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15.2" customHeight="1">
      <c r="A98" s="35"/>
      <c r="B98" s="36"/>
      <c r="C98" s="30" t="s">
        <v>25</v>
      </c>
      <c r="D98" s="35"/>
      <c r="E98" s="35"/>
      <c r="F98" s="28" t="str">
        <f>E17</f>
        <v>Dopravní podnik Ostrava a.s.</v>
      </c>
      <c r="G98" s="35"/>
      <c r="H98" s="35"/>
      <c r="I98" s="30" t="s">
        <v>31</v>
      </c>
      <c r="J98" s="33" t="str">
        <f>E23</f>
        <v>PROJEKT HTL s.r.o.</v>
      </c>
      <c r="K98" s="35"/>
      <c r="L98" s="9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5" s="2" customFormat="1" ht="15.2" customHeight="1">
      <c r="A99" s="35"/>
      <c r="B99" s="36"/>
      <c r="C99" s="30" t="s">
        <v>29</v>
      </c>
      <c r="D99" s="35"/>
      <c r="E99" s="35"/>
      <c r="F99" s="28" t="str">
        <f>IF(E20="","",E20)</f>
        <v>Vyplň údaj</v>
      </c>
      <c r="G99" s="35"/>
      <c r="H99" s="35"/>
      <c r="I99" s="30" t="s">
        <v>33</v>
      </c>
      <c r="J99" s="33" t="str">
        <f>E26</f>
        <v>Projekt HTL s.r.o.</v>
      </c>
      <c r="K99" s="35"/>
      <c r="L99" s="97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2" customFormat="1" ht="10.35" customHeight="1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97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65" s="11" customFormat="1" ht="29.25" customHeight="1">
      <c r="A101" s="122"/>
      <c r="B101" s="123"/>
      <c r="C101" s="124" t="s">
        <v>118</v>
      </c>
      <c r="D101" s="125" t="s">
        <v>56</v>
      </c>
      <c r="E101" s="125" t="s">
        <v>52</v>
      </c>
      <c r="F101" s="125" t="s">
        <v>53</v>
      </c>
      <c r="G101" s="125" t="s">
        <v>119</v>
      </c>
      <c r="H101" s="125" t="s">
        <v>120</v>
      </c>
      <c r="I101" s="125" t="s">
        <v>121</v>
      </c>
      <c r="J101" s="125" t="s">
        <v>98</v>
      </c>
      <c r="K101" s="126" t="s">
        <v>122</v>
      </c>
      <c r="L101" s="127"/>
      <c r="M101" s="60" t="s">
        <v>3</v>
      </c>
      <c r="N101" s="61" t="s">
        <v>41</v>
      </c>
      <c r="O101" s="61" t="s">
        <v>123</v>
      </c>
      <c r="P101" s="61" t="s">
        <v>124</v>
      </c>
      <c r="Q101" s="61" t="s">
        <v>125</v>
      </c>
      <c r="R101" s="61" t="s">
        <v>126</v>
      </c>
      <c r="S101" s="61" t="s">
        <v>127</v>
      </c>
      <c r="T101" s="62" t="s">
        <v>128</v>
      </c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</row>
    <row r="102" spans="1:65" s="2" customFormat="1" ht="22.9" customHeight="1">
      <c r="A102" s="35"/>
      <c r="B102" s="36"/>
      <c r="C102" s="67" t="s">
        <v>129</v>
      </c>
      <c r="D102" s="35"/>
      <c r="E102" s="35"/>
      <c r="F102" s="35"/>
      <c r="G102" s="35"/>
      <c r="H102" s="35"/>
      <c r="I102" s="35"/>
      <c r="J102" s="128">
        <f>BK102</f>
        <v>0</v>
      </c>
      <c r="K102" s="35"/>
      <c r="L102" s="36"/>
      <c r="M102" s="63"/>
      <c r="N102" s="54"/>
      <c r="O102" s="64"/>
      <c r="P102" s="129">
        <f>P103+P317+P350</f>
        <v>0</v>
      </c>
      <c r="Q102" s="64"/>
      <c r="R102" s="129">
        <f>R103+R317+R350</f>
        <v>4564.1754215999999</v>
      </c>
      <c r="S102" s="64"/>
      <c r="T102" s="130">
        <f>T103+T317+T350</f>
        <v>142.904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20" t="s">
        <v>70</v>
      </c>
      <c r="AU102" s="20" t="s">
        <v>99</v>
      </c>
      <c r="BK102" s="131">
        <f>BK103+BK317+BK350</f>
        <v>0</v>
      </c>
    </row>
    <row r="103" spans="1:65" s="12" customFormat="1" ht="25.9" customHeight="1">
      <c r="B103" s="132"/>
      <c r="D103" s="133" t="s">
        <v>70</v>
      </c>
      <c r="E103" s="134" t="s">
        <v>130</v>
      </c>
      <c r="F103" s="134" t="s">
        <v>131</v>
      </c>
      <c r="I103" s="135"/>
      <c r="J103" s="136">
        <f>BK103</f>
        <v>0</v>
      </c>
      <c r="L103" s="132"/>
      <c r="M103" s="137"/>
      <c r="N103" s="138"/>
      <c r="O103" s="138"/>
      <c r="P103" s="139">
        <f>P104+P116+P162+P184+P237+P290+P313</f>
        <v>0</v>
      </c>
      <c r="Q103" s="138"/>
      <c r="R103" s="139">
        <f>R104+R116+R162+R184+R237+R290+R313</f>
        <v>4563.7514216</v>
      </c>
      <c r="S103" s="138"/>
      <c r="T103" s="140">
        <f>T104+T116+T162+T184+T237+T290+T313</f>
        <v>18.832000000000001</v>
      </c>
      <c r="AR103" s="133" t="s">
        <v>78</v>
      </c>
      <c r="AT103" s="141" t="s">
        <v>70</v>
      </c>
      <c r="AU103" s="141" t="s">
        <v>71</v>
      </c>
      <c r="AY103" s="133" t="s">
        <v>132</v>
      </c>
      <c r="BK103" s="142">
        <f>BK104+BK116+BK162+BK184+BK237+BK290+BK313</f>
        <v>0</v>
      </c>
    </row>
    <row r="104" spans="1:65" s="12" customFormat="1" ht="22.9" customHeight="1">
      <c r="B104" s="132"/>
      <c r="D104" s="133" t="s">
        <v>70</v>
      </c>
      <c r="E104" s="143" t="s">
        <v>78</v>
      </c>
      <c r="F104" s="143" t="s">
        <v>133</v>
      </c>
      <c r="I104" s="135"/>
      <c r="J104" s="144">
        <f>BK104</f>
        <v>0</v>
      </c>
      <c r="L104" s="132"/>
      <c r="M104" s="137"/>
      <c r="N104" s="138"/>
      <c r="O104" s="138"/>
      <c r="P104" s="139">
        <f>SUM(P105:P115)</f>
        <v>0</v>
      </c>
      <c r="Q104" s="138"/>
      <c r="R104" s="139">
        <f>SUM(R105:R115)</f>
        <v>3093.09</v>
      </c>
      <c r="S104" s="138"/>
      <c r="T104" s="140">
        <f>SUM(T105:T115)</f>
        <v>0</v>
      </c>
      <c r="AR104" s="133" t="s">
        <v>78</v>
      </c>
      <c r="AT104" s="141" t="s">
        <v>70</v>
      </c>
      <c r="AU104" s="141" t="s">
        <v>78</v>
      </c>
      <c r="AY104" s="133" t="s">
        <v>132</v>
      </c>
      <c r="BK104" s="142">
        <f>SUM(BK105:BK115)</f>
        <v>0</v>
      </c>
    </row>
    <row r="105" spans="1:65" s="2" customFormat="1" ht="16.5" customHeight="1">
      <c r="A105" s="35"/>
      <c r="B105" s="145"/>
      <c r="C105" s="146" t="s">
        <v>78</v>
      </c>
      <c r="D105" s="146" t="s">
        <v>134</v>
      </c>
      <c r="E105" s="147" t="s">
        <v>135</v>
      </c>
      <c r="F105" s="148" t="s">
        <v>136</v>
      </c>
      <c r="G105" s="149" t="s">
        <v>137</v>
      </c>
      <c r="H105" s="150">
        <v>1501.5</v>
      </c>
      <c r="I105" s="151"/>
      <c r="J105" s="152">
        <f>ROUND(I105*H105,2)</f>
        <v>0</v>
      </c>
      <c r="K105" s="148" t="s">
        <v>138</v>
      </c>
      <c r="L105" s="36"/>
      <c r="M105" s="153" t="s">
        <v>3</v>
      </c>
      <c r="N105" s="154" t="s">
        <v>42</v>
      </c>
      <c r="O105" s="56"/>
      <c r="P105" s="155">
        <f>O105*H105</f>
        <v>0</v>
      </c>
      <c r="Q105" s="155">
        <v>0</v>
      </c>
      <c r="R105" s="155">
        <f>Q105*H105</f>
        <v>0</v>
      </c>
      <c r="S105" s="155">
        <v>0</v>
      </c>
      <c r="T105" s="156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57" t="s">
        <v>139</v>
      </c>
      <c r="AT105" s="157" t="s">
        <v>134</v>
      </c>
      <c r="AU105" s="157" t="s">
        <v>80</v>
      </c>
      <c r="AY105" s="20" t="s">
        <v>132</v>
      </c>
      <c r="BE105" s="158">
        <f>IF(N105="základní",J105,0)</f>
        <v>0</v>
      </c>
      <c r="BF105" s="158">
        <f>IF(N105="snížená",J105,0)</f>
        <v>0</v>
      </c>
      <c r="BG105" s="158">
        <f>IF(N105="zákl. přenesená",J105,0)</f>
        <v>0</v>
      </c>
      <c r="BH105" s="158">
        <f>IF(N105="sníž. přenesená",J105,0)</f>
        <v>0</v>
      </c>
      <c r="BI105" s="158">
        <f>IF(N105="nulová",J105,0)</f>
        <v>0</v>
      </c>
      <c r="BJ105" s="20" t="s">
        <v>78</v>
      </c>
      <c r="BK105" s="158">
        <f>ROUND(I105*H105,2)</f>
        <v>0</v>
      </c>
      <c r="BL105" s="20" t="s">
        <v>139</v>
      </c>
      <c r="BM105" s="157" t="s">
        <v>140</v>
      </c>
    </row>
    <row r="106" spans="1:65" s="2" customFormat="1" ht="19.5">
      <c r="A106" s="35"/>
      <c r="B106" s="36"/>
      <c r="C106" s="35"/>
      <c r="D106" s="159" t="s">
        <v>141</v>
      </c>
      <c r="E106" s="35"/>
      <c r="F106" s="160" t="s">
        <v>142</v>
      </c>
      <c r="G106" s="35"/>
      <c r="H106" s="35"/>
      <c r="I106" s="161"/>
      <c r="J106" s="35"/>
      <c r="K106" s="35"/>
      <c r="L106" s="36"/>
      <c r="M106" s="162"/>
      <c r="N106" s="163"/>
      <c r="O106" s="56"/>
      <c r="P106" s="56"/>
      <c r="Q106" s="56"/>
      <c r="R106" s="56"/>
      <c r="S106" s="56"/>
      <c r="T106" s="57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20" t="s">
        <v>141</v>
      </c>
      <c r="AU106" s="20" t="s">
        <v>80</v>
      </c>
    </row>
    <row r="107" spans="1:65" s="2" customFormat="1" ht="11.25">
      <c r="A107" s="35"/>
      <c r="B107" s="36"/>
      <c r="C107" s="35"/>
      <c r="D107" s="164" t="s">
        <v>143</v>
      </c>
      <c r="E107" s="35"/>
      <c r="F107" s="165" t="s">
        <v>144</v>
      </c>
      <c r="G107" s="35"/>
      <c r="H107" s="35"/>
      <c r="I107" s="161"/>
      <c r="J107" s="35"/>
      <c r="K107" s="35"/>
      <c r="L107" s="36"/>
      <c r="M107" s="162"/>
      <c r="N107" s="163"/>
      <c r="O107" s="56"/>
      <c r="P107" s="56"/>
      <c r="Q107" s="56"/>
      <c r="R107" s="56"/>
      <c r="S107" s="56"/>
      <c r="T107" s="57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20" t="s">
        <v>143</v>
      </c>
      <c r="AU107" s="20" t="s">
        <v>80</v>
      </c>
    </row>
    <row r="108" spans="1:65" s="13" customFormat="1" ht="11.25">
      <c r="B108" s="166"/>
      <c r="D108" s="159" t="s">
        <v>145</v>
      </c>
      <c r="E108" s="167" t="s">
        <v>3</v>
      </c>
      <c r="F108" s="168" t="s">
        <v>146</v>
      </c>
      <c r="H108" s="167" t="s">
        <v>3</v>
      </c>
      <c r="I108" s="169"/>
      <c r="L108" s="166"/>
      <c r="M108" s="170"/>
      <c r="N108" s="171"/>
      <c r="O108" s="171"/>
      <c r="P108" s="171"/>
      <c r="Q108" s="171"/>
      <c r="R108" s="171"/>
      <c r="S108" s="171"/>
      <c r="T108" s="172"/>
      <c r="AT108" s="167" t="s">
        <v>145</v>
      </c>
      <c r="AU108" s="167" t="s">
        <v>80</v>
      </c>
      <c r="AV108" s="13" t="s">
        <v>78</v>
      </c>
      <c r="AW108" s="13" t="s">
        <v>32</v>
      </c>
      <c r="AX108" s="13" t="s">
        <v>71</v>
      </c>
      <c r="AY108" s="167" t="s">
        <v>132</v>
      </c>
    </row>
    <row r="109" spans="1:65" s="14" customFormat="1" ht="11.25">
      <c r="B109" s="173"/>
      <c r="D109" s="159" t="s">
        <v>145</v>
      </c>
      <c r="E109" s="174" t="s">
        <v>3</v>
      </c>
      <c r="F109" s="175" t="s">
        <v>147</v>
      </c>
      <c r="H109" s="176">
        <v>1394.25</v>
      </c>
      <c r="I109" s="177"/>
      <c r="L109" s="173"/>
      <c r="M109" s="178"/>
      <c r="N109" s="179"/>
      <c r="O109" s="179"/>
      <c r="P109" s="179"/>
      <c r="Q109" s="179"/>
      <c r="R109" s="179"/>
      <c r="S109" s="179"/>
      <c r="T109" s="180"/>
      <c r="AT109" s="174" t="s">
        <v>145</v>
      </c>
      <c r="AU109" s="174" t="s">
        <v>80</v>
      </c>
      <c r="AV109" s="14" t="s">
        <v>80</v>
      </c>
      <c r="AW109" s="14" t="s">
        <v>32</v>
      </c>
      <c r="AX109" s="14" t="s">
        <v>71</v>
      </c>
      <c r="AY109" s="174" t="s">
        <v>132</v>
      </c>
    </row>
    <row r="110" spans="1:65" s="14" customFormat="1" ht="11.25">
      <c r="B110" s="173"/>
      <c r="D110" s="159" t="s">
        <v>145</v>
      </c>
      <c r="E110" s="174" t="s">
        <v>3</v>
      </c>
      <c r="F110" s="175" t="s">
        <v>148</v>
      </c>
      <c r="H110" s="176">
        <v>107.25</v>
      </c>
      <c r="I110" s="177"/>
      <c r="L110" s="173"/>
      <c r="M110" s="178"/>
      <c r="N110" s="179"/>
      <c r="O110" s="179"/>
      <c r="P110" s="179"/>
      <c r="Q110" s="179"/>
      <c r="R110" s="179"/>
      <c r="S110" s="179"/>
      <c r="T110" s="180"/>
      <c r="AT110" s="174" t="s">
        <v>145</v>
      </c>
      <c r="AU110" s="174" t="s">
        <v>80</v>
      </c>
      <c r="AV110" s="14" t="s">
        <v>80</v>
      </c>
      <c r="AW110" s="14" t="s">
        <v>32</v>
      </c>
      <c r="AX110" s="14" t="s">
        <v>71</v>
      </c>
      <c r="AY110" s="174" t="s">
        <v>132</v>
      </c>
    </row>
    <row r="111" spans="1:65" s="15" customFormat="1" ht="11.25">
      <c r="B111" s="181"/>
      <c r="D111" s="159" t="s">
        <v>145</v>
      </c>
      <c r="E111" s="182" t="s">
        <v>3</v>
      </c>
      <c r="F111" s="183" t="s">
        <v>149</v>
      </c>
      <c r="H111" s="184">
        <v>1501.5</v>
      </c>
      <c r="I111" s="185"/>
      <c r="L111" s="181"/>
      <c r="M111" s="186"/>
      <c r="N111" s="187"/>
      <c r="O111" s="187"/>
      <c r="P111" s="187"/>
      <c r="Q111" s="187"/>
      <c r="R111" s="187"/>
      <c r="S111" s="187"/>
      <c r="T111" s="188"/>
      <c r="AT111" s="182" t="s">
        <v>145</v>
      </c>
      <c r="AU111" s="182" t="s">
        <v>80</v>
      </c>
      <c r="AV111" s="15" t="s">
        <v>139</v>
      </c>
      <c r="AW111" s="15" t="s">
        <v>32</v>
      </c>
      <c r="AX111" s="15" t="s">
        <v>78</v>
      </c>
      <c r="AY111" s="182" t="s">
        <v>132</v>
      </c>
    </row>
    <row r="112" spans="1:65" s="2" customFormat="1" ht="16.5" customHeight="1">
      <c r="A112" s="35"/>
      <c r="B112" s="145"/>
      <c r="C112" s="189" t="s">
        <v>80</v>
      </c>
      <c r="D112" s="189" t="s">
        <v>150</v>
      </c>
      <c r="E112" s="190" t="s">
        <v>151</v>
      </c>
      <c r="F112" s="191" t="s">
        <v>152</v>
      </c>
      <c r="G112" s="192" t="s">
        <v>153</v>
      </c>
      <c r="H112" s="193">
        <v>3093.09</v>
      </c>
      <c r="I112" s="194"/>
      <c r="J112" s="195">
        <f>ROUND(I112*H112,2)</f>
        <v>0</v>
      </c>
      <c r="K112" s="191" t="s">
        <v>138</v>
      </c>
      <c r="L112" s="196"/>
      <c r="M112" s="197" t="s">
        <v>3</v>
      </c>
      <c r="N112" s="198" t="s">
        <v>42</v>
      </c>
      <c r="O112" s="56"/>
      <c r="P112" s="155">
        <f>O112*H112</f>
        <v>0</v>
      </c>
      <c r="Q112" s="155">
        <v>1</v>
      </c>
      <c r="R112" s="155">
        <f>Q112*H112</f>
        <v>3093.09</v>
      </c>
      <c r="S112" s="155">
        <v>0</v>
      </c>
      <c r="T112" s="156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57" t="s">
        <v>154</v>
      </c>
      <c r="AT112" s="157" t="s">
        <v>150</v>
      </c>
      <c r="AU112" s="157" t="s">
        <v>80</v>
      </c>
      <c r="AY112" s="20" t="s">
        <v>132</v>
      </c>
      <c r="BE112" s="158">
        <f>IF(N112="základní",J112,0)</f>
        <v>0</v>
      </c>
      <c r="BF112" s="158">
        <f>IF(N112="snížená",J112,0)</f>
        <v>0</v>
      </c>
      <c r="BG112" s="158">
        <f>IF(N112="zákl. přenesená",J112,0)</f>
        <v>0</v>
      </c>
      <c r="BH112" s="158">
        <f>IF(N112="sníž. přenesená",J112,0)</f>
        <v>0</v>
      </c>
      <c r="BI112" s="158">
        <f>IF(N112="nulová",J112,0)</f>
        <v>0</v>
      </c>
      <c r="BJ112" s="20" t="s">
        <v>78</v>
      </c>
      <c r="BK112" s="158">
        <f>ROUND(I112*H112,2)</f>
        <v>0</v>
      </c>
      <c r="BL112" s="20" t="s">
        <v>139</v>
      </c>
      <c r="BM112" s="157" t="s">
        <v>155</v>
      </c>
    </row>
    <row r="113" spans="1:65" s="2" customFormat="1" ht="11.25">
      <c r="A113" s="35"/>
      <c r="B113" s="36"/>
      <c r="C113" s="35"/>
      <c r="D113" s="159" t="s">
        <v>141</v>
      </c>
      <c r="E113" s="35"/>
      <c r="F113" s="160" t="s">
        <v>152</v>
      </c>
      <c r="G113" s="35"/>
      <c r="H113" s="35"/>
      <c r="I113" s="161"/>
      <c r="J113" s="35"/>
      <c r="K113" s="35"/>
      <c r="L113" s="36"/>
      <c r="M113" s="162"/>
      <c r="N113" s="163"/>
      <c r="O113" s="56"/>
      <c r="P113" s="56"/>
      <c r="Q113" s="56"/>
      <c r="R113" s="56"/>
      <c r="S113" s="56"/>
      <c r="T113" s="57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20" t="s">
        <v>141</v>
      </c>
      <c r="AU113" s="20" t="s">
        <v>80</v>
      </c>
    </row>
    <row r="114" spans="1:65" s="14" customFormat="1" ht="11.25">
      <c r="B114" s="173"/>
      <c r="D114" s="159" t="s">
        <v>145</v>
      </c>
      <c r="E114" s="174" t="s">
        <v>3</v>
      </c>
      <c r="F114" s="175" t="s">
        <v>156</v>
      </c>
      <c r="H114" s="176">
        <v>3093.09</v>
      </c>
      <c r="I114" s="177"/>
      <c r="L114" s="173"/>
      <c r="M114" s="178"/>
      <c r="N114" s="179"/>
      <c r="O114" s="179"/>
      <c r="P114" s="179"/>
      <c r="Q114" s="179"/>
      <c r="R114" s="179"/>
      <c r="S114" s="179"/>
      <c r="T114" s="180"/>
      <c r="AT114" s="174" t="s">
        <v>145</v>
      </c>
      <c r="AU114" s="174" t="s">
        <v>80</v>
      </c>
      <c r="AV114" s="14" t="s">
        <v>80</v>
      </c>
      <c r="AW114" s="14" t="s">
        <v>32</v>
      </c>
      <c r="AX114" s="14" t="s">
        <v>71</v>
      </c>
      <c r="AY114" s="174" t="s">
        <v>132</v>
      </c>
    </row>
    <row r="115" spans="1:65" s="15" customFormat="1" ht="11.25">
      <c r="B115" s="181"/>
      <c r="D115" s="159" t="s">
        <v>145</v>
      </c>
      <c r="E115" s="182" t="s">
        <v>3</v>
      </c>
      <c r="F115" s="183" t="s">
        <v>149</v>
      </c>
      <c r="H115" s="184">
        <v>3093.09</v>
      </c>
      <c r="I115" s="185"/>
      <c r="L115" s="181"/>
      <c r="M115" s="186"/>
      <c r="N115" s="187"/>
      <c r="O115" s="187"/>
      <c r="P115" s="187"/>
      <c r="Q115" s="187"/>
      <c r="R115" s="187"/>
      <c r="S115" s="187"/>
      <c r="T115" s="188"/>
      <c r="AT115" s="182" t="s">
        <v>145</v>
      </c>
      <c r="AU115" s="182" t="s">
        <v>80</v>
      </c>
      <c r="AV115" s="15" t="s">
        <v>139</v>
      </c>
      <c r="AW115" s="15" t="s">
        <v>32</v>
      </c>
      <c r="AX115" s="15" t="s">
        <v>78</v>
      </c>
      <c r="AY115" s="182" t="s">
        <v>132</v>
      </c>
    </row>
    <row r="116" spans="1:65" s="12" customFormat="1" ht="22.9" customHeight="1">
      <c r="B116" s="132"/>
      <c r="D116" s="133" t="s">
        <v>70</v>
      </c>
      <c r="E116" s="143" t="s">
        <v>80</v>
      </c>
      <c r="F116" s="143" t="s">
        <v>157</v>
      </c>
      <c r="I116" s="135"/>
      <c r="J116" s="144">
        <f>BK116</f>
        <v>0</v>
      </c>
      <c r="L116" s="132"/>
      <c r="M116" s="137"/>
      <c r="N116" s="138"/>
      <c r="O116" s="138"/>
      <c r="P116" s="139">
        <f>SUM(P117:P161)</f>
        <v>0</v>
      </c>
      <c r="Q116" s="138"/>
      <c r="R116" s="139">
        <f>SUM(R117:R161)</f>
        <v>654.93189854000002</v>
      </c>
      <c r="S116" s="138"/>
      <c r="T116" s="140">
        <f>SUM(T117:T161)</f>
        <v>0</v>
      </c>
      <c r="AR116" s="133" t="s">
        <v>78</v>
      </c>
      <c r="AT116" s="141" t="s">
        <v>70</v>
      </c>
      <c r="AU116" s="141" t="s">
        <v>78</v>
      </c>
      <c r="AY116" s="133" t="s">
        <v>132</v>
      </c>
      <c r="BK116" s="142">
        <f>SUM(BK117:BK161)</f>
        <v>0</v>
      </c>
    </row>
    <row r="117" spans="1:65" s="2" customFormat="1" ht="16.5" customHeight="1">
      <c r="A117" s="35"/>
      <c r="B117" s="145"/>
      <c r="C117" s="146" t="s">
        <v>158</v>
      </c>
      <c r="D117" s="146" t="s">
        <v>134</v>
      </c>
      <c r="E117" s="147" t="s">
        <v>159</v>
      </c>
      <c r="F117" s="148" t="s">
        <v>160</v>
      </c>
      <c r="G117" s="149" t="s">
        <v>137</v>
      </c>
      <c r="H117" s="150">
        <v>107.25</v>
      </c>
      <c r="I117" s="151"/>
      <c r="J117" s="152">
        <f>ROUND(I117*H117,2)</f>
        <v>0</v>
      </c>
      <c r="K117" s="148" t="s">
        <v>138</v>
      </c>
      <c r="L117" s="36"/>
      <c r="M117" s="153" t="s">
        <v>3</v>
      </c>
      <c r="N117" s="154" t="s">
        <v>42</v>
      </c>
      <c r="O117" s="56"/>
      <c r="P117" s="155">
        <f>O117*H117</f>
        <v>0</v>
      </c>
      <c r="Q117" s="155">
        <v>2.3010199999999998</v>
      </c>
      <c r="R117" s="155">
        <f>Q117*H117</f>
        <v>246.78439499999999</v>
      </c>
      <c r="S117" s="155">
        <v>0</v>
      </c>
      <c r="T117" s="156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57" t="s">
        <v>139</v>
      </c>
      <c r="AT117" s="157" t="s">
        <v>134</v>
      </c>
      <c r="AU117" s="157" t="s">
        <v>80</v>
      </c>
      <c r="AY117" s="20" t="s">
        <v>132</v>
      </c>
      <c r="BE117" s="158">
        <f>IF(N117="základní",J117,0)</f>
        <v>0</v>
      </c>
      <c r="BF117" s="158">
        <f>IF(N117="snížená",J117,0)</f>
        <v>0</v>
      </c>
      <c r="BG117" s="158">
        <f>IF(N117="zákl. přenesená",J117,0)</f>
        <v>0</v>
      </c>
      <c r="BH117" s="158">
        <f>IF(N117="sníž. přenesená",J117,0)</f>
        <v>0</v>
      </c>
      <c r="BI117" s="158">
        <f>IF(N117="nulová",J117,0)</f>
        <v>0</v>
      </c>
      <c r="BJ117" s="20" t="s">
        <v>78</v>
      </c>
      <c r="BK117" s="158">
        <f>ROUND(I117*H117,2)</f>
        <v>0</v>
      </c>
      <c r="BL117" s="20" t="s">
        <v>139</v>
      </c>
      <c r="BM117" s="157" t="s">
        <v>161</v>
      </c>
    </row>
    <row r="118" spans="1:65" s="2" customFormat="1" ht="11.25">
      <c r="A118" s="35"/>
      <c r="B118" s="36"/>
      <c r="C118" s="35"/>
      <c r="D118" s="159" t="s">
        <v>141</v>
      </c>
      <c r="E118" s="35"/>
      <c r="F118" s="160" t="s">
        <v>162</v>
      </c>
      <c r="G118" s="35"/>
      <c r="H118" s="35"/>
      <c r="I118" s="161"/>
      <c r="J118" s="35"/>
      <c r="K118" s="35"/>
      <c r="L118" s="36"/>
      <c r="M118" s="162"/>
      <c r="N118" s="163"/>
      <c r="O118" s="56"/>
      <c r="P118" s="56"/>
      <c r="Q118" s="56"/>
      <c r="R118" s="56"/>
      <c r="S118" s="56"/>
      <c r="T118" s="57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20" t="s">
        <v>141</v>
      </c>
      <c r="AU118" s="20" t="s">
        <v>80</v>
      </c>
    </row>
    <row r="119" spans="1:65" s="2" customFormat="1" ht="11.25">
      <c r="A119" s="35"/>
      <c r="B119" s="36"/>
      <c r="C119" s="35"/>
      <c r="D119" s="164" t="s">
        <v>143</v>
      </c>
      <c r="E119" s="35"/>
      <c r="F119" s="165" t="s">
        <v>163</v>
      </c>
      <c r="G119" s="35"/>
      <c r="H119" s="35"/>
      <c r="I119" s="161"/>
      <c r="J119" s="35"/>
      <c r="K119" s="35"/>
      <c r="L119" s="36"/>
      <c r="M119" s="162"/>
      <c r="N119" s="163"/>
      <c r="O119" s="56"/>
      <c r="P119" s="56"/>
      <c r="Q119" s="56"/>
      <c r="R119" s="56"/>
      <c r="S119" s="56"/>
      <c r="T119" s="57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20" t="s">
        <v>143</v>
      </c>
      <c r="AU119" s="20" t="s">
        <v>80</v>
      </c>
    </row>
    <row r="120" spans="1:65" s="13" customFormat="1" ht="11.25">
      <c r="B120" s="166"/>
      <c r="D120" s="159" t="s">
        <v>145</v>
      </c>
      <c r="E120" s="167" t="s">
        <v>3</v>
      </c>
      <c r="F120" s="168" t="s">
        <v>146</v>
      </c>
      <c r="H120" s="167" t="s">
        <v>3</v>
      </c>
      <c r="I120" s="169"/>
      <c r="L120" s="166"/>
      <c r="M120" s="170"/>
      <c r="N120" s="171"/>
      <c r="O120" s="171"/>
      <c r="P120" s="171"/>
      <c r="Q120" s="171"/>
      <c r="R120" s="171"/>
      <c r="S120" s="171"/>
      <c r="T120" s="172"/>
      <c r="AT120" s="167" t="s">
        <v>145</v>
      </c>
      <c r="AU120" s="167" t="s">
        <v>80</v>
      </c>
      <c r="AV120" s="13" t="s">
        <v>78</v>
      </c>
      <c r="AW120" s="13" t="s">
        <v>32</v>
      </c>
      <c r="AX120" s="13" t="s">
        <v>71</v>
      </c>
      <c r="AY120" s="167" t="s">
        <v>132</v>
      </c>
    </row>
    <row r="121" spans="1:65" s="13" customFormat="1" ht="11.25">
      <c r="B121" s="166"/>
      <c r="D121" s="159" t="s">
        <v>145</v>
      </c>
      <c r="E121" s="167" t="s">
        <v>3</v>
      </c>
      <c r="F121" s="168" t="s">
        <v>164</v>
      </c>
      <c r="H121" s="167" t="s">
        <v>3</v>
      </c>
      <c r="I121" s="169"/>
      <c r="L121" s="166"/>
      <c r="M121" s="170"/>
      <c r="N121" s="171"/>
      <c r="O121" s="171"/>
      <c r="P121" s="171"/>
      <c r="Q121" s="171"/>
      <c r="R121" s="171"/>
      <c r="S121" s="171"/>
      <c r="T121" s="172"/>
      <c r="AT121" s="167" t="s">
        <v>145</v>
      </c>
      <c r="AU121" s="167" t="s">
        <v>80</v>
      </c>
      <c r="AV121" s="13" t="s">
        <v>78</v>
      </c>
      <c r="AW121" s="13" t="s">
        <v>32</v>
      </c>
      <c r="AX121" s="13" t="s">
        <v>71</v>
      </c>
      <c r="AY121" s="167" t="s">
        <v>132</v>
      </c>
    </row>
    <row r="122" spans="1:65" s="14" customFormat="1" ht="11.25">
      <c r="B122" s="173"/>
      <c r="D122" s="159" t="s">
        <v>145</v>
      </c>
      <c r="E122" s="174" t="s">
        <v>3</v>
      </c>
      <c r="F122" s="175" t="s">
        <v>148</v>
      </c>
      <c r="H122" s="176">
        <v>107.25</v>
      </c>
      <c r="I122" s="177"/>
      <c r="L122" s="173"/>
      <c r="M122" s="178"/>
      <c r="N122" s="179"/>
      <c r="O122" s="179"/>
      <c r="P122" s="179"/>
      <c r="Q122" s="179"/>
      <c r="R122" s="179"/>
      <c r="S122" s="179"/>
      <c r="T122" s="180"/>
      <c r="AT122" s="174" t="s">
        <v>145</v>
      </c>
      <c r="AU122" s="174" t="s">
        <v>80</v>
      </c>
      <c r="AV122" s="14" t="s">
        <v>80</v>
      </c>
      <c r="AW122" s="14" t="s">
        <v>32</v>
      </c>
      <c r="AX122" s="14" t="s">
        <v>71</v>
      </c>
      <c r="AY122" s="174" t="s">
        <v>132</v>
      </c>
    </row>
    <row r="123" spans="1:65" s="15" customFormat="1" ht="11.25">
      <c r="B123" s="181"/>
      <c r="D123" s="159" t="s">
        <v>145</v>
      </c>
      <c r="E123" s="182" t="s">
        <v>3</v>
      </c>
      <c r="F123" s="183" t="s">
        <v>149</v>
      </c>
      <c r="H123" s="184">
        <v>107.25</v>
      </c>
      <c r="I123" s="185"/>
      <c r="L123" s="181"/>
      <c r="M123" s="186"/>
      <c r="N123" s="187"/>
      <c r="O123" s="187"/>
      <c r="P123" s="187"/>
      <c r="Q123" s="187"/>
      <c r="R123" s="187"/>
      <c r="S123" s="187"/>
      <c r="T123" s="188"/>
      <c r="AT123" s="182" t="s">
        <v>145</v>
      </c>
      <c r="AU123" s="182" t="s">
        <v>80</v>
      </c>
      <c r="AV123" s="15" t="s">
        <v>139</v>
      </c>
      <c r="AW123" s="15" t="s">
        <v>32</v>
      </c>
      <c r="AX123" s="15" t="s">
        <v>78</v>
      </c>
      <c r="AY123" s="182" t="s">
        <v>132</v>
      </c>
    </row>
    <row r="124" spans="1:65" s="2" customFormat="1" ht="16.5" customHeight="1">
      <c r="A124" s="35"/>
      <c r="B124" s="145"/>
      <c r="C124" s="146" t="s">
        <v>139</v>
      </c>
      <c r="D124" s="146" t="s">
        <v>134</v>
      </c>
      <c r="E124" s="147" t="s">
        <v>165</v>
      </c>
      <c r="F124" s="148" t="s">
        <v>166</v>
      </c>
      <c r="G124" s="149" t="s">
        <v>137</v>
      </c>
      <c r="H124" s="150">
        <v>156.78</v>
      </c>
      <c r="I124" s="151"/>
      <c r="J124" s="152">
        <f>ROUND(I124*H124,2)</f>
        <v>0</v>
      </c>
      <c r="K124" s="148" t="s">
        <v>138</v>
      </c>
      <c r="L124" s="36"/>
      <c r="M124" s="153" t="s">
        <v>3</v>
      </c>
      <c r="N124" s="154" t="s">
        <v>42</v>
      </c>
      <c r="O124" s="56"/>
      <c r="P124" s="155">
        <f>O124*H124</f>
        <v>0</v>
      </c>
      <c r="Q124" s="155">
        <v>2.5018699999999998</v>
      </c>
      <c r="R124" s="155">
        <f>Q124*H124</f>
        <v>392.24317859999996</v>
      </c>
      <c r="S124" s="155">
        <v>0</v>
      </c>
      <c r="T124" s="156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57" t="s">
        <v>139</v>
      </c>
      <c r="AT124" s="157" t="s">
        <v>134</v>
      </c>
      <c r="AU124" s="157" t="s">
        <v>80</v>
      </c>
      <c r="AY124" s="20" t="s">
        <v>132</v>
      </c>
      <c r="BE124" s="158">
        <f>IF(N124="základní",J124,0)</f>
        <v>0</v>
      </c>
      <c r="BF124" s="158">
        <f>IF(N124="snížená",J124,0)</f>
        <v>0</v>
      </c>
      <c r="BG124" s="158">
        <f>IF(N124="zákl. přenesená",J124,0)</f>
        <v>0</v>
      </c>
      <c r="BH124" s="158">
        <f>IF(N124="sníž. přenesená",J124,0)</f>
        <v>0</v>
      </c>
      <c r="BI124" s="158">
        <f>IF(N124="nulová",J124,0)</f>
        <v>0</v>
      </c>
      <c r="BJ124" s="20" t="s">
        <v>78</v>
      </c>
      <c r="BK124" s="158">
        <f>ROUND(I124*H124,2)</f>
        <v>0</v>
      </c>
      <c r="BL124" s="20" t="s">
        <v>139</v>
      </c>
      <c r="BM124" s="157" t="s">
        <v>167</v>
      </c>
    </row>
    <row r="125" spans="1:65" s="2" customFormat="1" ht="11.25">
      <c r="A125" s="35"/>
      <c r="B125" s="36"/>
      <c r="C125" s="35"/>
      <c r="D125" s="159" t="s">
        <v>141</v>
      </c>
      <c r="E125" s="35"/>
      <c r="F125" s="160" t="s">
        <v>168</v>
      </c>
      <c r="G125" s="35"/>
      <c r="H125" s="35"/>
      <c r="I125" s="161"/>
      <c r="J125" s="35"/>
      <c r="K125" s="35"/>
      <c r="L125" s="36"/>
      <c r="M125" s="162"/>
      <c r="N125" s="163"/>
      <c r="O125" s="56"/>
      <c r="P125" s="56"/>
      <c r="Q125" s="56"/>
      <c r="R125" s="56"/>
      <c r="S125" s="56"/>
      <c r="T125" s="57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20" t="s">
        <v>141</v>
      </c>
      <c r="AU125" s="20" t="s">
        <v>80</v>
      </c>
    </row>
    <row r="126" spans="1:65" s="2" customFormat="1" ht="11.25">
      <c r="A126" s="35"/>
      <c r="B126" s="36"/>
      <c r="C126" s="35"/>
      <c r="D126" s="164" t="s">
        <v>143</v>
      </c>
      <c r="E126" s="35"/>
      <c r="F126" s="165" t="s">
        <v>169</v>
      </c>
      <c r="G126" s="35"/>
      <c r="H126" s="35"/>
      <c r="I126" s="161"/>
      <c r="J126" s="35"/>
      <c r="K126" s="35"/>
      <c r="L126" s="36"/>
      <c r="M126" s="162"/>
      <c r="N126" s="163"/>
      <c r="O126" s="56"/>
      <c r="P126" s="56"/>
      <c r="Q126" s="56"/>
      <c r="R126" s="56"/>
      <c r="S126" s="56"/>
      <c r="T126" s="57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20" t="s">
        <v>143</v>
      </c>
      <c r="AU126" s="20" t="s">
        <v>80</v>
      </c>
    </row>
    <row r="127" spans="1:65" s="13" customFormat="1" ht="11.25">
      <c r="B127" s="166"/>
      <c r="D127" s="159" t="s">
        <v>145</v>
      </c>
      <c r="E127" s="167" t="s">
        <v>3</v>
      </c>
      <c r="F127" s="168" t="s">
        <v>170</v>
      </c>
      <c r="H127" s="167" t="s">
        <v>3</v>
      </c>
      <c r="I127" s="169"/>
      <c r="L127" s="166"/>
      <c r="M127" s="170"/>
      <c r="N127" s="171"/>
      <c r="O127" s="171"/>
      <c r="P127" s="171"/>
      <c r="Q127" s="171"/>
      <c r="R127" s="171"/>
      <c r="S127" s="171"/>
      <c r="T127" s="172"/>
      <c r="AT127" s="167" t="s">
        <v>145</v>
      </c>
      <c r="AU127" s="167" t="s">
        <v>80</v>
      </c>
      <c r="AV127" s="13" t="s">
        <v>78</v>
      </c>
      <c r="AW127" s="13" t="s">
        <v>32</v>
      </c>
      <c r="AX127" s="13" t="s">
        <v>71</v>
      </c>
      <c r="AY127" s="167" t="s">
        <v>132</v>
      </c>
    </row>
    <row r="128" spans="1:65" s="13" customFormat="1" ht="11.25">
      <c r="B128" s="166"/>
      <c r="D128" s="159" t="s">
        <v>145</v>
      </c>
      <c r="E128" s="167" t="s">
        <v>3</v>
      </c>
      <c r="F128" s="168" t="s">
        <v>171</v>
      </c>
      <c r="H128" s="167" t="s">
        <v>3</v>
      </c>
      <c r="I128" s="169"/>
      <c r="L128" s="166"/>
      <c r="M128" s="170"/>
      <c r="N128" s="171"/>
      <c r="O128" s="171"/>
      <c r="P128" s="171"/>
      <c r="Q128" s="171"/>
      <c r="R128" s="171"/>
      <c r="S128" s="171"/>
      <c r="T128" s="172"/>
      <c r="AT128" s="167" t="s">
        <v>145</v>
      </c>
      <c r="AU128" s="167" t="s">
        <v>80</v>
      </c>
      <c r="AV128" s="13" t="s">
        <v>78</v>
      </c>
      <c r="AW128" s="13" t="s">
        <v>32</v>
      </c>
      <c r="AX128" s="13" t="s">
        <v>71</v>
      </c>
      <c r="AY128" s="167" t="s">
        <v>132</v>
      </c>
    </row>
    <row r="129" spans="1:65" s="14" customFormat="1" ht="11.25">
      <c r="B129" s="173"/>
      <c r="D129" s="159" t="s">
        <v>145</v>
      </c>
      <c r="E129" s="174" t="s">
        <v>3</v>
      </c>
      <c r="F129" s="175" t="s">
        <v>172</v>
      </c>
      <c r="H129" s="176">
        <v>74.88</v>
      </c>
      <c r="I129" s="177"/>
      <c r="L129" s="173"/>
      <c r="M129" s="178"/>
      <c r="N129" s="179"/>
      <c r="O129" s="179"/>
      <c r="P129" s="179"/>
      <c r="Q129" s="179"/>
      <c r="R129" s="179"/>
      <c r="S129" s="179"/>
      <c r="T129" s="180"/>
      <c r="AT129" s="174" t="s">
        <v>145</v>
      </c>
      <c r="AU129" s="174" t="s">
        <v>80</v>
      </c>
      <c r="AV129" s="14" t="s">
        <v>80</v>
      </c>
      <c r="AW129" s="14" t="s">
        <v>32</v>
      </c>
      <c r="AX129" s="14" t="s">
        <v>71</v>
      </c>
      <c r="AY129" s="174" t="s">
        <v>132</v>
      </c>
    </row>
    <row r="130" spans="1:65" s="13" customFormat="1" ht="11.25">
      <c r="B130" s="166"/>
      <c r="D130" s="159" t="s">
        <v>145</v>
      </c>
      <c r="E130" s="167" t="s">
        <v>3</v>
      </c>
      <c r="F130" s="168" t="s">
        <v>173</v>
      </c>
      <c r="H130" s="167" t="s">
        <v>3</v>
      </c>
      <c r="I130" s="169"/>
      <c r="L130" s="166"/>
      <c r="M130" s="170"/>
      <c r="N130" s="171"/>
      <c r="O130" s="171"/>
      <c r="P130" s="171"/>
      <c r="Q130" s="171"/>
      <c r="R130" s="171"/>
      <c r="S130" s="171"/>
      <c r="T130" s="172"/>
      <c r="AT130" s="167" t="s">
        <v>145</v>
      </c>
      <c r="AU130" s="167" t="s">
        <v>80</v>
      </c>
      <c r="AV130" s="13" t="s">
        <v>78</v>
      </c>
      <c r="AW130" s="13" t="s">
        <v>32</v>
      </c>
      <c r="AX130" s="13" t="s">
        <v>71</v>
      </c>
      <c r="AY130" s="167" t="s">
        <v>132</v>
      </c>
    </row>
    <row r="131" spans="1:65" s="14" customFormat="1" ht="11.25">
      <c r="B131" s="173"/>
      <c r="D131" s="159" t="s">
        <v>145</v>
      </c>
      <c r="E131" s="174" t="s">
        <v>3</v>
      </c>
      <c r="F131" s="175" t="s">
        <v>174</v>
      </c>
      <c r="H131" s="176">
        <v>65.52</v>
      </c>
      <c r="I131" s="177"/>
      <c r="L131" s="173"/>
      <c r="M131" s="178"/>
      <c r="N131" s="179"/>
      <c r="O131" s="179"/>
      <c r="P131" s="179"/>
      <c r="Q131" s="179"/>
      <c r="R131" s="179"/>
      <c r="S131" s="179"/>
      <c r="T131" s="180"/>
      <c r="AT131" s="174" t="s">
        <v>145</v>
      </c>
      <c r="AU131" s="174" t="s">
        <v>80</v>
      </c>
      <c r="AV131" s="14" t="s">
        <v>80</v>
      </c>
      <c r="AW131" s="14" t="s">
        <v>32</v>
      </c>
      <c r="AX131" s="14" t="s">
        <v>71</v>
      </c>
      <c r="AY131" s="174" t="s">
        <v>132</v>
      </c>
    </row>
    <row r="132" spans="1:65" s="13" customFormat="1" ht="11.25">
      <c r="B132" s="166"/>
      <c r="D132" s="159" t="s">
        <v>145</v>
      </c>
      <c r="E132" s="167" t="s">
        <v>3</v>
      </c>
      <c r="F132" s="168" t="s">
        <v>175</v>
      </c>
      <c r="H132" s="167" t="s">
        <v>3</v>
      </c>
      <c r="I132" s="169"/>
      <c r="L132" s="166"/>
      <c r="M132" s="170"/>
      <c r="N132" s="171"/>
      <c r="O132" s="171"/>
      <c r="P132" s="171"/>
      <c r="Q132" s="171"/>
      <c r="R132" s="171"/>
      <c r="S132" s="171"/>
      <c r="T132" s="172"/>
      <c r="AT132" s="167" t="s">
        <v>145</v>
      </c>
      <c r="AU132" s="167" t="s">
        <v>80</v>
      </c>
      <c r="AV132" s="13" t="s">
        <v>78</v>
      </c>
      <c r="AW132" s="13" t="s">
        <v>32</v>
      </c>
      <c r="AX132" s="13" t="s">
        <v>71</v>
      </c>
      <c r="AY132" s="167" t="s">
        <v>132</v>
      </c>
    </row>
    <row r="133" spans="1:65" s="14" customFormat="1" ht="11.25">
      <c r="B133" s="173"/>
      <c r="D133" s="159" t="s">
        <v>145</v>
      </c>
      <c r="E133" s="174" t="s">
        <v>3</v>
      </c>
      <c r="F133" s="175" t="s">
        <v>176</v>
      </c>
      <c r="H133" s="176">
        <v>16.38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145</v>
      </c>
      <c r="AU133" s="174" t="s">
        <v>80</v>
      </c>
      <c r="AV133" s="14" t="s">
        <v>80</v>
      </c>
      <c r="AW133" s="14" t="s">
        <v>32</v>
      </c>
      <c r="AX133" s="14" t="s">
        <v>71</v>
      </c>
      <c r="AY133" s="174" t="s">
        <v>132</v>
      </c>
    </row>
    <row r="134" spans="1:65" s="15" customFormat="1" ht="11.25">
      <c r="B134" s="181"/>
      <c r="D134" s="159" t="s">
        <v>145</v>
      </c>
      <c r="E134" s="182" t="s">
        <v>3</v>
      </c>
      <c r="F134" s="183" t="s">
        <v>149</v>
      </c>
      <c r="H134" s="184">
        <v>156.78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145</v>
      </c>
      <c r="AU134" s="182" t="s">
        <v>80</v>
      </c>
      <c r="AV134" s="15" t="s">
        <v>139</v>
      </c>
      <c r="AW134" s="15" t="s">
        <v>32</v>
      </c>
      <c r="AX134" s="15" t="s">
        <v>78</v>
      </c>
      <c r="AY134" s="182" t="s">
        <v>132</v>
      </c>
    </row>
    <row r="135" spans="1:65" s="2" customFormat="1" ht="16.5" customHeight="1">
      <c r="A135" s="35"/>
      <c r="B135" s="145"/>
      <c r="C135" s="146" t="s">
        <v>177</v>
      </c>
      <c r="D135" s="146" t="s">
        <v>134</v>
      </c>
      <c r="E135" s="147" t="s">
        <v>178</v>
      </c>
      <c r="F135" s="148" t="s">
        <v>179</v>
      </c>
      <c r="G135" s="149" t="s">
        <v>180</v>
      </c>
      <c r="H135" s="150">
        <v>754</v>
      </c>
      <c r="I135" s="151"/>
      <c r="J135" s="152">
        <f>ROUND(I135*H135,2)</f>
        <v>0</v>
      </c>
      <c r="K135" s="148" t="s">
        <v>138</v>
      </c>
      <c r="L135" s="36"/>
      <c r="M135" s="153" t="s">
        <v>3</v>
      </c>
      <c r="N135" s="154" t="s">
        <v>42</v>
      </c>
      <c r="O135" s="56"/>
      <c r="P135" s="155">
        <f>O135*H135</f>
        <v>0</v>
      </c>
      <c r="Q135" s="155">
        <v>2.6900000000000001E-3</v>
      </c>
      <c r="R135" s="155">
        <f>Q135*H135</f>
        <v>2.02826</v>
      </c>
      <c r="S135" s="155">
        <v>0</v>
      </c>
      <c r="T135" s="15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57" t="s">
        <v>139</v>
      </c>
      <c r="AT135" s="157" t="s">
        <v>134</v>
      </c>
      <c r="AU135" s="157" t="s">
        <v>80</v>
      </c>
      <c r="AY135" s="20" t="s">
        <v>132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20" t="s">
        <v>78</v>
      </c>
      <c r="BK135" s="158">
        <f>ROUND(I135*H135,2)</f>
        <v>0</v>
      </c>
      <c r="BL135" s="20" t="s">
        <v>139</v>
      </c>
      <c r="BM135" s="157" t="s">
        <v>181</v>
      </c>
    </row>
    <row r="136" spans="1:65" s="2" customFormat="1" ht="11.25">
      <c r="A136" s="35"/>
      <c r="B136" s="36"/>
      <c r="C136" s="35"/>
      <c r="D136" s="159" t="s">
        <v>141</v>
      </c>
      <c r="E136" s="35"/>
      <c r="F136" s="160" t="s">
        <v>182</v>
      </c>
      <c r="G136" s="35"/>
      <c r="H136" s="35"/>
      <c r="I136" s="161"/>
      <c r="J136" s="35"/>
      <c r="K136" s="35"/>
      <c r="L136" s="36"/>
      <c r="M136" s="162"/>
      <c r="N136" s="163"/>
      <c r="O136" s="56"/>
      <c r="P136" s="56"/>
      <c r="Q136" s="56"/>
      <c r="R136" s="56"/>
      <c r="S136" s="56"/>
      <c r="T136" s="57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20" t="s">
        <v>141</v>
      </c>
      <c r="AU136" s="20" t="s">
        <v>80</v>
      </c>
    </row>
    <row r="137" spans="1:65" s="2" customFormat="1" ht="11.25">
      <c r="A137" s="35"/>
      <c r="B137" s="36"/>
      <c r="C137" s="35"/>
      <c r="D137" s="164" t="s">
        <v>143</v>
      </c>
      <c r="E137" s="35"/>
      <c r="F137" s="165" t="s">
        <v>183</v>
      </c>
      <c r="G137" s="35"/>
      <c r="H137" s="35"/>
      <c r="I137" s="161"/>
      <c r="J137" s="35"/>
      <c r="K137" s="35"/>
      <c r="L137" s="36"/>
      <c r="M137" s="162"/>
      <c r="N137" s="163"/>
      <c r="O137" s="56"/>
      <c r="P137" s="56"/>
      <c r="Q137" s="56"/>
      <c r="R137" s="56"/>
      <c r="S137" s="56"/>
      <c r="T137" s="57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20" t="s">
        <v>143</v>
      </c>
      <c r="AU137" s="20" t="s">
        <v>80</v>
      </c>
    </row>
    <row r="138" spans="1:65" s="13" customFormat="1" ht="11.25">
      <c r="B138" s="166"/>
      <c r="D138" s="159" t="s">
        <v>145</v>
      </c>
      <c r="E138" s="167" t="s">
        <v>3</v>
      </c>
      <c r="F138" s="168" t="s">
        <v>170</v>
      </c>
      <c r="H138" s="167" t="s">
        <v>3</v>
      </c>
      <c r="I138" s="169"/>
      <c r="L138" s="166"/>
      <c r="M138" s="170"/>
      <c r="N138" s="171"/>
      <c r="O138" s="171"/>
      <c r="P138" s="171"/>
      <c r="Q138" s="171"/>
      <c r="R138" s="171"/>
      <c r="S138" s="171"/>
      <c r="T138" s="172"/>
      <c r="AT138" s="167" t="s">
        <v>145</v>
      </c>
      <c r="AU138" s="167" t="s">
        <v>80</v>
      </c>
      <c r="AV138" s="13" t="s">
        <v>78</v>
      </c>
      <c r="AW138" s="13" t="s">
        <v>32</v>
      </c>
      <c r="AX138" s="13" t="s">
        <v>71</v>
      </c>
      <c r="AY138" s="167" t="s">
        <v>132</v>
      </c>
    </row>
    <row r="139" spans="1:65" s="13" customFormat="1" ht="11.25">
      <c r="B139" s="166"/>
      <c r="D139" s="159" t="s">
        <v>145</v>
      </c>
      <c r="E139" s="167" t="s">
        <v>3</v>
      </c>
      <c r="F139" s="168" t="s">
        <v>171</v>
      </c>
      <c r="H139" s="167" t="s">
        <v>3</v>
      </c>
      <c r="I139" s="169"/>
      <c r="L139" s="166"/>
      <c r="M139" s="170"/>
      <c r="N139" s="171"/>
      <c r="O139" s="171"/>
      <c r="P139" s="171"/>
      <c r="Q139" s="171"/>
      <c r="R139" s="171"/>
      <c r="S139" s="171"/>
      <c r="T139" s="172"/>
      <c r="AT139" s="167" t="s">
        <v>145</v>
      </c>
      <c r="AU139" s="167" t="s">
        <v>80</v>
      </c>
      <c r="AV139" s="13" t="s">
        <v>78</v>
      </c>
      <c r="AW139" s="13" t="s">
        <v>32</v>
      </c>
      <c r="AX139" s="13" t="s">
        <v>71</v>
      </c>
      <c r="AY139" s="167" t="s">
        <v>132</v>
      </c>
    </row>
    <row r="140" spans="1:65" s="14" customFormat="1" ht="11.25">
      <c r="B140" s="173"/>
      <c r="D140" s="159" t="s">
        <v>145</v>
      </c>
      <c r="E140" s="174" t="s">
        <v>3</v>
      </c>
      <c r="F140" s="175" t="s">
        <v>184</v>
      </c>
      <c r="H140" s="176">
        <v>332.8</v>
      </c>
      <c r="I140" s="177"/>
      <c r="L140" s="173"/>
      <c r="M140" s="178"/>
      <c r="N140" s="179"/>
      <c r="O140" s="179"/>
      <c r="P140" s="179"/>
      <c r="Q140" s="179"/>
      <c r="R140" s="179"/>
      <c r="S140" s="179"/>
      <c r="T140" s="180"/>
      <c r="AT140" s="174" t="s">
        <v>145</v>
      </c>
      <c r="AU140" s="174" t="s">
        <v>80</v>
      </c>
      <c r="AV140" s="14" t="s">
        <v>80</v>
      </c>
      <c r="AW140" s="14" t="s">
        <v>32</v>
      </c>
      <c r="AX140" s="14" t="s">
        <v>71</v>
      </c>
      <c r="AY140" s="174" t="s">
        <v>132</v>
      </c>
    </row>
    <row r="141" spans="1:65" s="13" customFormat="1" ht="11.25">
      <c r="B141" s="166"/>
      <c r="D141" s="159" t="s">
        <v>145</v>
      </c>
      <c r="E141" s="167" t="s">
        <v>3</v>
      </c>
      <c r="F141" s="168" t="s">
        <v>173</v>
      </c>
      <c r="H141" s="167" t="s">
        <v>3</v>
      </c>
      <c r="I141" s="169"/>
      <c r="L141" s="166"/>
      <c r="M141" s="170"/>
      <c r="N141" s="171"/>
      <c r="O141" s="171"/>
      <c r="P141" s="171"/>
      <c r="Q141" s="171"/>
      <c r="R141" s="171"/>
      <c r="S141" s="171"/>
      <c r="T141" s="172"/>
      <c r="AT141" s="167" t="s">
        <v>145</v>
      </c>
      <c r="AU141" s="167" t="s">
        <v>80</v>
      </c>
      <c r="AV141" s="13" t="s">
        <v>78</v>
      </c>
      <c r="AW141" s="13" t="s">
        <v>32</v>
      </c>
      <c r="AX141" s="13" t="s">
        <v>71</v>
      </c>
      <c r="AY141" s="167" t="s">
        <v>132</v>
      </c>
    </row>
    <row r="142" spans="1:65" s="14" customFormat="1" ht="11.25">
      <c r="B142" s="173"/>
      <c r="D142" s="159" t="s">
        <v>145</v>
      </c>
      <c r="E142" s="174" t="s">
        <v>3</v>
      </c>
      <c r="F142" s="175" t="s">
        <v>185</v>
      </c>
      <c r="H142" s="176">
        <v>384.8</v>
      </c>
      <c r="I142" s="177"/>
      <c r="L142" s="173"/>
      <c r="M142" s="178"/>
      <c r="N142" s="179"/>
      <c r="O142" s="179"/>
      <c r="P142" s="179"/>
      <c r="Q142" s="179"/>
      <c r="R142" s="179"/>
      <c r="S142" s="179"/>
      <c r="T142" s="180"/>
      <c r="AT142" s="174" t="s">
        <v>145</v>
      </c>
      <c r="AU142" s="174" t="s">
        <v>80</v>
      </c>
      <c r="AV142" s="14" t="s">
        <v>80</v>
      </c>
      <c r="AW142" s="14" t="s">
        <v>32</v>
      </c>
      <c r="AX142" s="14" t="s">
        <v>71</v>
      </c>
      <c r="AY142" s="174" t="s">
        <v>132</v>
      </c>
    </row>
    <row r="143" spans="1:65" s="13" customFormat="1" ht="11.25">
      <c r="B143" s="166"/>
      <c r="D143" s="159" t="s">
        <v>145</v>
      </c>
      <c r="E143" s="167" t="s">
        <v>3</v>
      </c>
      <c r="F143" s="168" t="s">
        <v>175</v>
      </c>
      <c r="H143" s="167" t="s">
        <v>3</v>
      </c>
      <c r="I143" s="169"/>
      <c r="L143" s="166"/>
      <c r="M143" s="170"/>
      <c r="N143" s="171"/>
      <c r="O143" s="171"/>
      <c r="P143" s="171"/>
      <c r="Q143" s="171"/>
      <c r="R143" s="171"/>
      <c r="S143" s="171"/>
      <c r="T143" s="172"/>
      <c r="AT143" s="167" t="s">
        <v>145</v>
      </c>
      <c r="AU143" s="167" t="s">
        <v>80</v>
      </c>
      <c r="AV143" s="13" t="s">
        <v>78</v>
      </c>
      <c r="AW143" s="13" t="s">
        <v>32</v>
      </c>
      <c r="AX143" s="13" t="s">
        <v>71</v>
      </c>
      <c r="AY143" s="167" t="s">
        <v>132</v>
      </c>
    </row>
    <row r="144" spans="1:65" s="14" customFormat="1" ht="11.25">
      <c r="B144" s="173"/>
      <c r="D144" s="159" t="s">
        <v>145</v>
      </c>
      <c r="E144" s="174" t="s">
        <v>3</v>
      </c>
      <c r="F144" s="175" t="s">
        <v>186</v>
      </c>
      <c r="H144" s="176">
        <v>36.4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145</v>
      </c>
      <c r="AU144" s="174" t="s">
        <v>80</v>
      </c>
      <c r="AV144" s="14" t="s">
        <v>80</v>
      </c>
      <c r="AW144" s="14" t="s">
        <v>32</v>
      </c>
      <c r="AX144" s="14" t="s">
        <v>71</v>
      </c>
      <c r="AY144" s="174" t="s">
        <v>132</v>
      </c>
    </row>
    <row r="145" spans="1:65" s="15" customFormat="1" ht="11.25">
      <c r="B145" s="181"/>
      <c r="D145" s="159" t="s">
        <v>145</v>
      </c>
      <c r="E145" s="182" t="s">
        <v>3</v>
      </c>
      <c r="F145" s="183" t="s">
        <v>149</v>
      </c>
      <c r="H145" s="184">
        <v>754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2" t="s">
        <v>145</v>
      </c>
      <c r="AU145" s="182" t="s">
        <v>80</v>
      </c>
      <c r="AV145" s="15" t="s">
        <v>139</v>
      </c>
      <c r="AW145" s="15" t="s">
        <v>32</v>
      </c>
      <c r="AX145" s="15" t="s">
        <v>78</v>
      </c>
      <c r="AY145" s="182" t="s">
        <v>132</v>
      </c>
    </row>
    <row r="146" spans="1:65" s="2" customFormat="1" ht="16.5" customHeight="1">
      <c r="A146" s="35"/>
      <c r="B146" s="145"/>
      <c r="C146" s="146" t="s">
        <v>187</v>
      </c>
      <c r="D146" s="146" t="s">
        <v>134</v>
      </c>
      <c r="E146" s="147" t="s">
        <v>188</v>
      </c>
      <c r="F146" s="148" t="s">
        <v>189</v>
      </c>
      <c r="G146" s="149" t="s">
        <v>180</v>
      </c>
      <c r="H146" s="150">
        <v>754</v>
      </c>
      <c r="I146" s="151"/>
      <c r="J146" s="152">
        <f>ROUND(I146*H146,2)</f>
        <v>0</v>
      </c>
      <c r="K146" s="148" t="s">
        <v>138</v>
      </c>
      <c r="L146" s="36"/>
      <c r="M146" s="153" t="s">
        <v>3</v>
      </c>
      <c r="N146" s="154" t="s">
        <v>42</v>
      </c>
      <c r="O146" s="56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57" t="s">
        <v>139</v>
      </c>
      <c r="AT146" s="157" t="s">
        <v>134</v>
      </c>
      <c r="AU146" s="157" t="s">
        <v>80</v>
      </c>
      <c r="AY146" s="20" t="s">
        <v>132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20" t="s">
        <v>78</v>
      </c>
      <c r="BK146" s="158">
        <f>ROUND(I146*H146,2)</f>
        <v>0</v>
      </c>
      <c r="BL146" s="20" t="s">
        <v>139</v>
      </c>
      <c r="BM146" s="157" t="s">
        <v>190</v>
      </c>
    </row>
    <row r="147" spans="1:65" s="2" customFormat="1" ht="11.25">
      <c r="A147" s="35"/>
      <c r="B147" s="36"/>
      <c r="C147" s="35"/>
      <c r="D147" s="159" t="s">
        <v>141</v>
      </c>
      <c r="E147" s="35"/>
      <c r="F147" s="160" t="s">
        <v>191</v>
      </c>
      <c r="G147" s="35"/>
      <c r="H147" s="35"/>
      <c r="I147" s="161"/>
      <c r="J147" s="35"/>
      <c r="K147" s="35"/>
      <c r="L147" s="36"/>
      <c r="M147" s="162"/>
      <c r="N147" s="163"/>
      <c r="O147" s="56"/>
      <c r="P147" s="56"/>
      <c r="Q147" s="56"/>
      <c r="R147" s="56"/>
      <c r="S147" s="56"/>
      <c r="T147" s="57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20" t="s">
        <v>141</v>
      </c>
      <c r="AU147" s="20" t="s">
        <v>80</v>
      </c>
    </row>
    <row r="148" spans="1:65" s="2" customFormat="1" ht="11.25">
      <c r="A148" s="35"/>
      <c r="B148" s="36"/>
      <c r="C148" s="35"/>
      <c r="D148" s="164" t="s">
        <v>143</v>
      </c>
      <c r="E148" s="35"/>
      <c r="F148" s="165" t="s">
        <v>192</v>
      </c>
      <c r="G148" s="35"/>
      <c r="H148" s="35"/>
      <c r="I148" s="161"/>
      <c r="J148" s="35"/>
      <c r="K148" s="35"/>
      <c r="L148" s="36"/>
      <c r="M148" s="162"/>
      <c r="N148" s="163"/>
      <c r="O148" s="56"/>
      <c r="P148" s="56"/>
      <c r="Q148" s="56"/>
      <c r="R148" s="56"/>
      <c r="S148" s="56"/>
      <c r="T148" s="57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20" t="s">
        <v>143</v>
      </c>
      <c r="AU148" s="20" t="s">
        <v>80</v>
      </c>
    </row>
    <row r="149" spans="1:65" s="2" customFormat="1" ht="16.5" customHeight="1">
      <c r="A149" s="35"/>
      <c r="B149" s="145"/>
      <c r="C149" s="146" t="s">
        <v>193</v>
      </c>
      <c r="D149" s="146" t="s">
        <v>134</v>
      </c>
      <c r="E149" s="147" t="s">
        <v>194</v>
      </c>
      <c r="F149" s="148" t="s">
        <v>195</v>
      </c>
      <c r="G149" s="149" t="s">
        <v>153</v>
      </c>
      <c r="H149" s="150">
        <v>8.8369999999999997</v>
      </c>
      <c r="I149" s="151"/>
      <c r="J149" s="152">
        <f>ROUND(I149*H149,2)</f>
        <v>0</v>
      </c>
      <c r="K149" s="148" t="s">
        <v>138</v>
      </c>
      <c r="L149" s="36"/>
      <c r="M149" s="153" t="s">
        <v>3</v>
      </c>
      <c r="N149" s="154" t="s">
        <v>42</v>
      </c>
      <c r="O149" s="56"/>
      <c r="P149" s="155">
        <f>O149*H149</f>
        <v>0</v>
      </c>
      <c r="Q149" s="155">
        <v>1.0606199999999999</v>
      </c>
      <c r="R149" s="155">
        <f>Q149*H149</f>
        <v>9.3726989399999994</v>
      </c>
      <c r="S149" s="155">
        <v>0</v>
      </c>
      <c r="T149" s="156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57" t="s">
        <v>139</v>
      </c>
      <c r="AT149" s="157" t="s">
        <v>134</v>
      </c>
      <c r="AU149" s="157" t="s">
        <v>80</v>
      </c>
      <c r="AY149" s="20" t="s">
        <v>132</v>
      </c>
      <c r="BE149" s="158">
        <f>IF(N149="základní",J149,0)</f>
        <v>0</v>
      </c>
      <c r="BF149" s="158">
        <f>IF(N149="snížená",J149,0)</f>
        <v>0</v>
      </c>
      <c r="BG149" s="158">
        <f>IF(N149="zákl. přenesená",J149,0)</f>
        <v>0</v>
      </c>
      <c r="BH149" s="158">
        <f>IF(N149="sníž. přenesená",J149,0)</f>
        <v>0</v>
      </c>
      <c r="BI149" s="158">
        <f>IF(N149="nulová",J149,0)</f>
        <v>0</v>
      </c>
      <c r="BJ149" s="20" t="s">
        <v>78</v>
      </c>
      <c r="BK149" s="158">
        <f>ROUND(I149*H149,2)</f>
        <v>0</v>
      </c>
      <c r="BL149" s="20" t="s">
        <v>139</v>
      </c>
      <c r="BM149" s="157" t="s">
        <v>196</v>
      </c>
    </row>
    <row r="150" spans="1:65" s="2" customFormat="1" ht="11.25">
      <c r="A150" s="35"/>
      <c r="B150" s="36"/>
      <c r="C150" s="35"/>
      <c r="D150" s="159" t="s">
        <v>141</v>
      </c>
      <c r="E150" s="35"/>
      <c r="F150" s="160" t="s">
        <v>197</v>
      </c>
      <c r="G150" s="35"/>
      <c r="H150" s="35"/>
      <c r="I150" s="161"/>
      <c r="J150" s="35"/>
      <c r="K150" s="35"/>
      <c r="L150" s="36"/>
      <c r="M150" s="162"/>
      <c r="N150" s="163"/>
      <c r="O150" s="56"/>
      <c r="P150" s="56"/>
      <c r="Q150" s="56"/>
      <c r="R150" s="56"/>
      <c r="S150" s="56"/>
      <c r="T150" s="57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20" t="s">
        <v>141</v>
      </c>
      <c r="AU150" s="20" t="s">
        <v>80</v>
      </c>
    </row>
    <row r="151" spans="1:65" s="2" customFormat="1" ht="11.25">
      <c r="A151" s="35"/>
      <c r="B151" s="36"/>
      <c r="C151" s="35"/>
      <c r="D151" s="164" t="s">
        <v>143</v>
      </c>
      <c r="E151" s="35"/>
      <c r="F151" s="165" t="s">
        <v>198</v>
      </c>
      <c r="G151" s="35"/>
      <c r="H151" s="35"/>
      <c r="I151" s="161"/>
      <c r="J151" s="35"/>
      <c r="K151" s="35"/>
      <c r="L151" s="36"/>
      <c r="M151" s="162"/>
      <c r="N151" s="163"/>
      <c r="O151" s="56"/>
      <c r="P151" s="56"/>
      <c r="Q151" s="56"/>
      <c r="R151" s="56"/>
      <c r="S151" s="56"/>
      <c r="T151" s="57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20" t="s">
        <v>143</v>
      </c>
      <c r="AU151" s="20" t="s">
        <v>80</v>
      </c>
    </row>
    <row r="152" spans="1:65" s="13" customFormat="1" ht="11.25">
      <c r="B152" s="166"/>
      <c r="D152" s="159" t="s">
        <v>145</v>
      </c>
      <c r="E152" s="167" t="s">
        <v>3</v>
      </c>
      <c r="F152" s="168" t="s">
        <v>170</v>
      </c>
      <c r="H152" s="167" t="s">
        <v>3</v>
      </c>
      <c r="I152" s="169"/>
      <c r="L152" s="166"/>
      <c r="M152" s="170"/>
      <c r="N152" s="171"/>
      <c r="O152" s="171"/>
      <c r="P152" s="171"/>
      <c r="Q152" s="171"/>
      <c r="R152" s="171"/>
      <c r="S152" s="171"/>
      <c r="T152" s="172"/>
      <c r="AT152" s="167" t="s">
        <v>145</v>
      </c>
      <c r="AU152" s="167" t="s">
        <v>80</v>
      </c>
      <c r="AV152" s="13" t="s">
        <v>78</v>
      </c>
      <c r="AW152" s="13" t="s">
        <v>32</v>
      </c>
      <c r="AX152" s="13" t="s">
        <v>71</v>
      </c>
      <c r="AY152" s="167" t="s">
        <v>132</v>
      </c>
    </row>
    <row r="153" spans="1:65" s="14" customFormat="1" ht="11.25">
      <c r="B153" s="173"/>
      <c r="D153" s="159" t="s">
        <v>145</v>
      </c>
      <c r="E153" s="174" t="s">
        <v>3</v>
      </c>
      <c r="F153" s="175" t="s">
        <v>199</v>
      </c>
      <c r="H153" s="176">
        <v>8.8369999999999997</v>
      </c>
      <c r="I153" s="177"/>
      <c r="L153" s="173"/>
      <c r="M153" s="178"/>
      <c r="N153" s="179"/>
      <c r="O153" s="179"/>
      <c r="P153" s="179"/>
      <c r="Q153" s="179"/>
      <c r="R153" s="179"/>
      <c r="S153" s="179"/>
      <c r="T153" s="180"/>
      <c r="AT153" s="174" t="s">
        <v>145</v>
      </c>
      <c r="AU153" s="174" t="s">
        <v>80</v>
      </c>
      <c r="AV153" s="14" t="s">
        <v>80</v>
      </c>
      <c r="AW153" s="14" t="s">
        <v>32</v>
      </c>
      <c r="AX153" s="14" t="s">
        <v>71</v>
      </c>
      <c r="AY153" s="174" t="s">
        <v>132</v>
      </c>
    </row>
    <row r="154" spans="1:65" s="15" customFormat="1" ht="11.25">
      <c r="B154" s="181"/>
      <c r="D154" s="159" t="s">
        <v>145</v>
      </c>
      <c r="E154" s="182" t="s">
        <v>3</v>
      </c>
      <c r="F154" s="183" t="s">
        <v>149</v>
      </c>
      <c r="H154" s="184">
        <v>8.8369999999999997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2" t="s">
        <v>145</v>
      </c>
      <c r="AU154" s="182" t="s">
        <v>80</v>
      </c>
      <c r="AV154" s="15" t="s">
        <v>139</v>
      </c>
      <c r="AW154" s="15" t="s">
        <v>32</v>
      </c>
      <c r="AX154" s="15" t="s">
        <v>78</v>
      </c>
      <c r="AY154" s="182" t="s">
        <v>132</v>
      </c>
    </row>
    <row r="155" spans="1:65" s="2" customFormat="1" ht="21.75" customHeight="1">
      <c r="A155" s="35"/>
      <c r="B155" s="145"/>
      <c r="C155" s="146" t="s">
        <v>154</v>
      </c>
      <c r="D155" s="146" t="s">
        <v>134</v>
      </c>
      <c r="E155" s="147" t="s">
        <v>200</v>
      </c>
      <c r="F155" s="148" t="s">
        <v>201</v>
      </c>
      <c r="G155" s="149" t="s">
        <v>137</v>
      </c>
      <c r="H155" s="150">
        <v>1.8</v>
      </c>
      <c r="I155" s="151"/>
      <c r="J155" s="152">
        <f>ROUND(I155*H155,2)</f>
        <v>0</v>
      </c>
      <c r="K155" s="148" t="s">
        <v>138</v>
      </c>
      <c r="L155" s="36"/>
      <c r="M155" s="153" t="s">
        <v>3</v>
      </c>
      <c r="N155" s="154" t="s">
        <v>42</v>
      </c>
      <c r="O155" s="56"/>
      <c r="P155" s="155">
        <f>O155*H155</f>
        <v>0</v>
      </c>
      <c r="Q155" s="155">
        <v>2.5018699999999998</v>
      </c>
      <c r="R155" s="155">
        <f>Q155*H155</f>
        <v>4.5033659999999998</v>
      </c>
      <c r="S155" s="155">
        <v>0</v>
      </c>
      <c r="T155" s="15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57" t="s">
        <v>139</v>
      </c>
      <c r="AT155" s="157" t="s">
        <v>134</v>
      </c>
      <c r="AU155" s="157" t="s">
        <v>80</v>
      </c>
      <c r="AY155" s="20" t="s">
        <v>132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20" t="s">
        <v>78</v>
      </c>
      <c r="BK155" s="158">
        <f>ROUND(I155*H155,2)</f>
        <v>0</v>
      </c>
      <c r="BL155" s="20" t="s">
        <v>139</v>
      </c>
      <c r="BM155" s="157" t="s">
        <v>202</v>
      </c>
    </row>
    <row r="156" spans="1:65" s="2" customFormat="1" ht="11.25">
      <c r="A156" s="35"/>
      <c r="B156" s="36"/>
      <c r="C156" s="35"/>
      <c r="D156" s="159" t="s">
        <v>141</v>
      </c>
      <c r="E156" s="35"/>
      <c r="F156" s="160" t="s">
        <v>203</v>
      </c>
      <c r="G156" s="35"/>
      <c r="H156" s="35"/>
      <c r="I156" s="161"/>
      <c r="J156" s="35"/>
      <c r="K156" s="35"/>
      <c r="L156" s="36"/>
      <c r="M156" s="162"/>
      <c r="N156" s="163"/>
      <c r="O156" s="56"/>
      <c r="P156" s="56"/>
      <c r="Q156" s="56"/>
      <c r="R156" s="56"/>
      <c r="S156" s="56"/>
      <c r="T156" s="57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20" t="s">
        <v>141</v>
      </c>
      <c r="AU156" s="20" t="s">
        <v>80</v>
      </c>
    </row>
    <row r="157" spans="1:65" s="2" customFormat="1" ht="11.25">
      <c r="A157" s="35"/>
      <c r="B157" s="36"/>
      <c r="C157" s="35"/>
      <c r="D157" s="164" t="s">
        <v>143</v>
      </c>
      <c r="E157" s="35"/>
      <c r="F157" s="165" t="s">
        <v>204</v>
      </c>
      <c r="G157" s="35"/>
      <c r="H157" s="35"/>
      <c r="I157" s="161"/>
      <c r="J157" s="35"/>
      <c r="K157" s="35"/>
      <c r="L157" s="36"/>
      <c r="M157" s="162"/>
      <c r="N157" s="163"/>
      <c r="O157" s="56"/>
      <c r="P157" s="56"/>
      <c r="Q157" s="56"/>
      <c r="R157" s="56"/>
      <c r="S157" s="56"/>
      <c r="T157" s="57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20" t="s">
        <v>143</v>
      </c>
      <c r="AU157" s="20" t="s">
        <v>80</v>
      </c>
    </row>
    <row r="158" spans="1:65" s="13" customFormat="1" ht="11.25">
      <c r="B158" s="166"/>
      <c r="D158" s="159" t="s">
        <v>145</v>
      </c>
      <c r="E158" s="167" t="s">
        <v>3</v>
      </c>
      <c r="F158" s="168" t="s">
        <v>205</v>
      </c>
      <c r="H158" s="167" t="s">
        <v>3</v>
      </c>
      <c r="I158" s="169"/>
      <c r="L158" s="166"/>
      <c r="M158" s="170"/>
      <c r="N158" s="171"/>
      <c r="O158" s="171"/>
      <c r="P158" s="171"/>
      <c r="Q158" s="171"/>
      <c r="R158" s="171"/>
      <c r="S158" s="171"/>
      <c r="T158" s="172"/>
      <c r="AT158" s="167" t="s">
        <v>145</v>
      </c>
      <c r="AU158" s="167" t="s">
        <v>80</v>
      </c>
      <c r="AV158" s="13" t="s">
        <v>78</v>
      </c>
      <c r="AW158" s="13" t="s">
        <v>32</v>
      </c>
      <c r="AX158" s="13" t="s">
        <v>71</v>
      </c>
      <c r="AY158" s="167" t="s">
        <v>132</v>
      </c>
    </row>
    <row r="159" spans="1:65" s="13" customFormat="1" ht="11.25">
      <c r="B159" s="166"/>
      <c r="D159" s="159" t="s">
        <v>145</v>
      </c>
      <c r="E159" s="167" t="s">
        <v>3</v>
      </c>
      <c r="F159" s="168" t="s">
        <v>206</v>
      </c>
      <c r="H159" s="167" t="s">
        <v>3</v>
      </c>
      <c r="I159" s="169"/>
      <c r="L159" s="166"/>
      <c r="M159" s="170"/>
      <c r="N159" s="171"/>
      <c r="O159" s="171"/>
      <c r="P159" s="171"/>
      <c r="Q159" s="171"/>
      <c r="R159" s="171"/>
      <c r="S159" s="171"/>
      <c r="T159" s="172"/>
      <c r="AT159" s="167" t="s">
        <v>145</v>
      </c>
      <c r="AU159" s="167" t="s">
        <v>80</v>
      </c>
      <c r="AV159" s="13" t="s">
        <v>78</v>
      </c>
      <c r="AW159" s="13" t="s">
        <v>32</v>
      </c>
      <c r="AX159" s="13" t="s">
        <v>71</v>
      </c>
      <c r="AY159" s="167" t="s">
        <v>132</v>
      </c>
    </row>
    <row r="160" spans="1:65" s="14" customFormat="1" ht="11.25">
      <c r="B160" s="173"/>
      <c r="D160" s="159" t="s">
        <v>145</v>
      </c>
      <c r="E160" s="174" t="s">
        <v>3</v>
      </c>
      <c r="F160" s="175" t="s">
        <v>207</v>
      </c>
      <c r="H160" s="176">
        <v>1.8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145</v>
      </c>
      <c r="AU160" s="174" t="s">
        <v>80</v>
      </c>
      <c r="AV160" s="14" t="s">
        <v>80</v>
      </c>
      <c r="AW160" s="14" t="s">
        <v>32</v>
      </c>
      <c r="AX160" s="14" t="s">
        <v>71</v>
      </c>
      <c r="AY160" s="174" t="s">
        <v>132</v>
      </c>
    </row>
    <row r="161" spans="1:65" s="15" customFormat="1" ht="11.25">
      <c r="B161" s="181"/>
      <c r="D161" s="159" t="s">
        <v>145</v>
      </c>
      <c r="E161" s="182" t="s">
        <v>3</v>
      </c>
      <c r="F161" s="183" t="s">
        <v>149</v>
      </c>
      <c r="H161" s="184">
        <v>1.8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145</v>
      </c>
      <c r="AU161" s="182" t="s">
        <v>80</v>
      </c>
      <c r="AV161" s="15" t="s">
        <v>139</v>
      </c>
      <c r="AW161" s="15" t="s">
        <v>32</v>
      </c>
      <c r="AX161" s="15" t="s">
        <v>78</v>
      </c>
      <c r="AY161" s="182" t="s">
        <v>132</v>
      </c>
    </row>
    <row r="162" spans="1:65" s="12" customFormat="1" ht="22.9" customHeight="1">
      <c r="B162" s="132"/>
      <c r="D162" s="133" t="s">
        <v>70</v>
      </c>
      <c r="E162" s="143" t="s">
        <v>177</v>
      </c>
      <c r="F162" s="143" t="s">
        <v>208</v>
      </c>
      <c r="I162" s="135"/>
      <c r="J162" s="144">
        <f>BK162</f>
        <v>0</v>
      </c>
      <c r="L162" s="132"/>
      <c r="M162" s="137"/>
      <c r="N162" s="138"/>
      <c r="O162" s="138"/>
      <c r="P162" s="139">
        <f>SUM(P163:P183)</f>
        <v>0</v>
      </c>
      <c r="Q162" s="138"/>
      <c r="R162" s="139">
        <f>SUM(R163:R183)</f>
        <v>0.47213250000000001</v>
      </c>
      <c r="S162" s="138"/>
      <c r="T162" s="140">
        <f>SUM(T163:T183)</f>
        <v>0</v>
      </c>
      <c r="AR162" s="133" t="s">
        <v>78</v>
      </c>
      <c r="AT162" s="141" t="s">
        <v>70</v>
      </c>
      <c r="AU162" s="141" t="s">
        <v>78</v>
      </c>
      <c r="AY162" s="133" t="s">
        <v>132</v>
      </c>
      <c r="BK162" s="142">
        <f>SUM(BK163:BK183)</f>
        <v>0</v>
      </c>
    </row>
    <row r="163" spans="1:65" s="2" customFormat="1" ht="16.5" customHeight="1">
      <c r="A163" s="35"/>
      <c r="B163" s="145"/>
      <c r="C163" s="146" t="s">
        <v>209</v>
      </c>
      <c r="D163" s="146" t="s">
        <v>134</v>
      </c>
      <c r="E163" s="147" t="s">
        <v>210</v>
      </c>
      <c r="F163" s="148" t="s">
        <v>211</v>
      </c>
      <c r="G163" s="149" t="s">
        <v>180</v>
      </c>
      <c r="H163" s="150">
        <v>402.5</v>
      </c>
      <c r="I163" s="151"/>
      <c r="J163" s="152">
        <f>ROUND(I163*H163,2)</f>
        <v>0</v>
      </c>
      <c r="K163" s="148" t="s">
        <v>138</v>
      </c>
      <c r="L163" s="36"/>
      <c r="M163" s="153" t="s">
        <v>3</v>
      </c>
      <c r="N163" s="154" t="s">
        <v>42</v>
      </c>
      <c r="O163" s="56"/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57" t="s">
        <v>139</v>
      </c>
      <c r="AT163" s="157" t="s">
        <v>134</v>
      </c>
      <c r="AU163" s="157" t="s">
        <v>80</v>
      </c>
      <c r="AY163" s="20" t="s">
        <v>132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20" t="s">
        <v>78</v>
      </c>
      <c r="BK163" s="158">
        <f>ROUND(I163*H163,2)</f>
        <v>0</v>
      </c>
      <c r="BL163" s="20" t="s">
        <v>139</v>
      </c>
      <c r="BM163" s="157" t="s">
        <v>212</v>
      </c>
    </row>
    <row r="164" spans="1:65" s="2" customFormat="1" ht="11.25">
      <c r="A164" s="35"/>
      <c r="B164" s="36"/>
      <c r="C164" s="35"/>
      <c r="D164" s="159" t="s">
        <v>141</v>
      </c>
      <c r="E164" s="35"/>
      <c r="F164" s="160" t="s">
        <v>213</v>
      </c>
      <c r="G164" s="35"/>
      <c r="H164" s="35"/>
      <c r="I164" s="161"/>
      <c r="J164" s="35"/>
      <c r="K164" s="35"/>
      <c r="L164" s="36"/>
      <c r="M164" s="162"/>
      <c r="N164" s="163"/>
      <c r="O164" s="56"/>
      <c r="P164" s="56"/>
      <c r="Q164" s="56"/>
      <c r="R164" s="56"/>
      <c r="S164" s="56"/>
      <c r="T164" s="57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20" t="s">
        <v>141</v>
      </c>
      <c r="AU164" s="20" t="s">
        <v>80</v>
      </c>
    </row>
    <row r="165" spans="1:65" s="2" customFormat="1" ht="11.25">
      <c r="A165" s="35"/>
      <c r="B165" s="36"/>
      <c r="C165" s="35"/>
      <c r="D165" s="164" t="s">
        <v>143</v>
      </c>
      <c r="E165" s="35"/>
      <c r="F165" s="165" t="s">
        <v>214</v>
      </c>
      <c r="G165" s="35"/>
      <c r="H165" s="35"/>
      <c r="I165" s="161"/>
      <c r="J165" s="35"/>
      <c r="K165" s="35"/>
      <c r="L165" s="36"/>
      <c r="M165" s="162"/>
      <c r="N165" s="163"/>
      <c r="O165" s="56"/>
      <c r="P165" s="56"/>
      <c r="Q165" s="56"/>
      <c r="R165" s="56"/>
      <c r="S165" s="56"/>
      <c r="T165" s="57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20" t="s">
        <v>143</v>
      </c>
      <c r="AU165" s="20" t="s">
        <v>80</v>
      </c>
    </row>
    <row r="166" spans="1:65" s="13" customFormat="1" ht="11.25">
      <c r="B166" s="166"/>
      <c r="D166" s="159" t="s">
        <v>145</v>
      </c>
      <c r="E166" s="167" t="s">
        <v>3</v>
      </c>
      <c r="F166" s="168" t="s">
        <v>215</v>
      </c>
      <c r="H166" s="167" t="s">
        <v>3</v>
      </c>
      <c r="I166" s="169"/>
      <c r="L166" s="166"/>
      <c r="M166" s="170"/>
      <c r="N166" s="171"/>
      <c r="O166" s="171"/>
      <c r="P166" s="171"/>
      <c r="Q166" s="171"/>
      <c r="R166" s="171"/>
      <c r="S166" s="171"/>
      <c r="T166" s="172"/>
      <c r="AT166" s="167" t="s">
        <v>145</v>
      </c>
      <c r="AU166" s="167" t="s">
        <v>80</v>
      </c>
      <c r="AV166" s="13" t="s">
        <v>78</v>
      </c>
      <c r="AW166" s="13" t="s">
        <v>32</v>
      </c>
      <c r="AX166" s="13" t="s">
        <v>71</v>
      </c>
      <c r="AY166" s="167" t="s">
        <v>132</v>
      </c>
    </row>
    <row r="167" spans="1:65" s="13" customFormat="1" ht="11.25">
      <c r="B167" s="166"/>
      <c r="D167" s="159" t="s">
        <v>145</v>
      </c>
      <c r="E167" s="167" t="s">
        <v>3</v>
      </c>
      <c r="F167" s="168" t="s">
        <v>216</v>
      </c>
      <c r="H167" s="167" t="s">
        <v>3</v>
      </c>
      <c r="I167" s="169"/>
      <c r="L167" s="166"/>
      <c r="M167" s="170"/>
      <c r="N167" s="171"/>
      <c r="O167" s="171"/>
      <c r="P167" s="171"/>
      <c r="Q167" s="171"/>
      <c r="R167" s="171"/>
      <c r="S167" s="171"/>
      <c r="T167" s="172"/>
      <c r="AT167" s="167" t="s">
        <v>145</v>
      </c>
      <c r="AU167" s="167" t="s">
        <v>80</v>
      </c>
      <c r="AV167" s="13" t="s">
        <v>78</v>
      </c>
      <c r="AW167" s="13" t="s">
        <v>32</v>
      </c>
      <c r="AX167" s="13" t="s">
        <v>71</v>
      </c>
      <c r="AY167" s="167" t="s">
        <v>132</v>
      </c>
    </row>
    <row r="168" spans="1:65" s="14" customFormat="1" ht="11.25">
      <c r="B168" s="173"/>
      <c r="D168" s="159" t="s">
        <v>145</v>
      </c>
      <c r="E168" s="174" t="s">
        <v>3</v>
      </c>
      <c r="F168" s="175" t="s">
        <v>217</v>
      </c>
      <c r="H168" s="176">
        <v>297.5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145</v>
      </c>
      <c r="AU168" s="174" t="s">
        <v>80</v>
      </c>
      <c r="AV168" s="14" t="s">
        <v>80</v>
      </c>
      <c r="AW168" s="14" t="s">
        <v>32</v>
      </c>
      <c r="AX168" s="14" t="s">
        <v>71</v>
      </c>
      <c r="AY168" s="174" t="s">
        <v>132</v>
      </c>
    </row>
    <row r="169" spans="1:65" s="13" customFormat="1" ht="11.25">
      <c r="B169" s="166"/>
      <c r="D169" s="159" t="s">
        <v>145</v>
      </c>
      <c r="E169" s="167" t="s">
        <v>3</v>
      </c>
      <c r="F169" s="168" t="s">
        <v>218</v>
      </c>
      <c r="H169" s="167" t="s">
        <v>3</v>
      </c>
      <c r="I169" s="169"/>
      <c r="L169" s="166"/>
      <c r="M169" s="170"/>
      <c r="N169" s="171"/>
      <c r="O169" s="171"/>
      <c r="P169" s="171"/>
      <c r="Q169" s="171"/>
      <c r="R169" s="171"/>
      <c r="S169" s="171"/>
      <c r="T169" s="172"/>
      <c r="AT169" s="167" t="s">
        <v>145</v>
      </c>
      <c r="AU169" s="167" t="s">
        <v>80</v>
      </c>
      <c r="AV169" s="13" t="s">
        <v>78</v>
      </c>
      <c r="AW169" s="13" t="s">
        <v>32</v>
      </c>
      <c r="AX169" s="13" t="s">
        <v>71</v>
      </c>
      <c r="AY169" s="167" t="s">
        <v>132</v>
      </c>
    </row>
    <row r="170" spans="1:65" s="14" customFormat="1" ht="11.25">
      <c r="B170" s="173"/>
      <c r="D170" s="159" t="s">
        <v>145</v>
      </c>
      <c r="E170" s="174" t="s">
        <v>3</v>
      </c>
      <c r="F170" s="175" t="s">
        <v>219</v>
      </c>
      <c r="H170" s="176">
        <v>105</v>
      </c>
      <c r="I170" s="177"/>
      <c r="L170" s="173"/>
      <c r="M170" s="178"/>
      <c r="N170" s="179"/>
      <c r="O170" s="179"/>
      <c r="P170" s="179"/>
      <c r="Q170" s="179"/>
      <c r="R170" s="179"/>
      <c r="S170" s="179"/>
      <c r="T170" s="180"/>
      <c r="AT170" s="174" t="s">
        <v>145</v>
      </c>
      <c r="AU170" s="174" t="s">
        <v>80</v>
      </c>
      <c r="AV170" s="14" t="s">
        <v>80</v>
      </c>
      <c r="AW170" s="14" t="s">
        <v>32</v>
      </c>
      <c r="AX170" s="14" t="s">
        <v>71</v>
      </c>
      <c r="AY170" s="174" t="s">
        <v>132</v>
      </c>
    </row>
    <row r="171" spans="1:65" s="15" customFormat="1" ht="11.25">
      <c r="B171" s="181"/>
      <c r="D171" s="159" t="s">
        <v>145</v>
      </c>
      <c r="E171" s="182" t="s">
        <v>3</v>
      </c>
      <c r="F171" s="183" t="s">
        <v>149</v>
      </c>
      <c r="H171" s="184">
        <v>402.5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2" t="s">
        <v>145</v>
      </c>
      <c r="AU171" s="182" t="s">
        <v>80</v>
      </c>
      <c r="AV171" s="15" t="s">
        <v>139</v>
      </c>
      <c r="AW171" s="15" t="s">
        <v>32</v>
      </c>
      <c r="AX171" s="15" t="s">
        <v>78</v>
      </c>
      <c r="AY171" s="182" t="s">
        <v>132</v>
      </c>
    </row>
    <row r="172" spans="1:65" s="2" customFormat="1" ht="21.75" customHeight="1">
      <c r="A172" s="35"/>
      <c r="B172" s="145"/>
      <c r="C172" s="146" t="s">
        <v>220</v>
      </c>
      <c r="D172" s="146" t="s">
        <v>134</v>
      </c>
      <c r="E172" s="147" t="s">
        <v>221</v>
      </c>
      <c r="F172" s="148" t="s">
        <v>222</v>
      </c>
      <c r="G172" s="149" t="s">
        <v>223</v>
      </c>
      <c r="H172" s="150">
        <v>2</v>
      </c>
      <c r="I172" s="151"/>
      <c r="J172" s="152">
        <f>ROUND(I172*H172,2)</f>
        <v>0</v>
      </c>
      <c r="K172" s="148" t="s">
        <v>3</v>
      </c>
      <c r="L172" s="36"/>
      <c r="M172" s="153" t="s">
        <v>3</v>
      </c>
      <c r="N172" s="154" t="s">
        <v>42</v>
      </c>
      <c r="O172" s="56"/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57" t="s">
        <v>139</v>
      </c>
      <c r="AT172" s="157" t="s">
        <v>134</v>
      </c>
      <c r="AU172" s="157" t="s">
        <v>80</v>
      </c>
      <c r="AY172" s="20" t="s">
        <v>132</v>
      </c>
      <c r="BE172" s="158">
        <f>IF(N172="základní",J172,0)</f>
        <v>0</v>
      </c>
      <c r="BF172" s="158">
        <f>IF(N172="snížená",J172,0)</f>
        <v>0</v>
      </c>
      <c r="BG172" s="158">
        <f>IF(N172="zákl. přenesená",J172,0)</f>
        <v>0</v>
      </c>
      <c r="BH172" s="158">
        <f>IF(N172="sníž. přenesená",J172,0)</f>
        <v>0</v>
      </c>
      <c r="BI172" s="158">
        <f>IF(N172="nulová",J172,0)</f>
        <v>0</v>
      </c>
      <c r="BJ172" s="20" t="s">
        <v>78</v>
      </c>
      <c r="BK172" s="158">
        <f>ROUND(I172*H172,2)</f>
        <v>0</v>
      </c>
      <c r="BL172" s="20" t="s">
        <v>139</v>
      </c>
      <c r="BM172" s="157" t="s">
        <v>224</v>
      </c>
    </row>
    <row r="173" spans="1:65" s="2" customFormat="1" ht="11.25">
      <c r="A173" s="35"/>
      <c r="B173" s="36"/>
      <c r="C173" s="35"/>
      <c r="D173" s="159" t="s">
        <v>141</v>
      </c>
      <c r="E173" s="35"/>
      <c r="F173" s="160" t="s">
        <v>225</v>
      </c>
      <c r="G173" s="35"/>
      <c r="H173" s="35"/>
      <c r="I173" s="161"/>
      <c r="J173" s="35"/>
      <c r="K173" s="35"/>
      <c r="L173" s="36"/>
      <c r="M173" s="162"/>
      <c r="N173" s="163"/>
      <c r="O173" s="56"/>
      <c r="P173" s="56"/>
      <c r="Q173" s="56"/>
      <c r="R173" s="56"/>
      <c r="S173" s="56"/>
      <c r="T173" s="57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20" t="s">
        <v>141</v>
      </c>
      <c r="AU173" s="20" t="s">
        <v>80</v>
      </c>
    </row>
    <row r="174" spans="1:65" s="2" customFormat="1" ht="21.75" customHeight="1">
      <c r="A174" s="35"/>
      <c r="B174" s="145"/>
      <c r="C174" s="146" t="s">
        <v>226</v>
      </c>
      <c r="D174" s="146" t="s">
        <v>134</v>
      </c>
      <c r="E174" s="147" t="s">
        <v>227</v>
      </c>
      <c r="F174" s="148" t="s">
        <v>228</v>
      </c>
      <c r="G174" s="149" t="s">
        <v>180</v>
      </c>
      <c r="H174" s="150">
        <v>402.5</v>
      </c>
      <c r="I174" s="151"/>
      <c r="J174" s="152">
        <f>ROUND(I174*H174,2)</f>
        <v>0</v>
      </c>
      <c r="K174" s="148" t="s">
        <v>3</v>
      </c>
      <c r="L174" s="36"/>
      <c r="M174" s="153" t="s">
        <v>3</v>
      </c>
      <c r="N174" s="154" t="s">
        <v>42</v>
      </c>
      <c r="O174" s="56"/>
      <c r="P174" s="155">
        <f>O174*H174</f>
        <v>0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57" t="s">
        <v>139</v>
      </c>
      <c r="AT174" s="157" t="s">
        <v>134</v>
      </c>
      <c r="AU174" s="157" t="s">
        <v>80</v>
      </c>
      <c r="AY174" s="20" t="s">
        <v>132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20" t="s">
        <v>78</v>
      </c>
      <c r="BK174" s="158">
        <f>ROUND(I174*H174,2)</f>
        <v>0</v>
      </c>
      <c r="BL174" s="20" t="s">
        <v>139</v>
      </c>
      <c r="BM174" s="157" t="s">
        <v>229</v>
      </c>
    </row>
    <row r="175" spans="1:65" s="2" customFormat="1" ht="11.25">
      <c r="A175" s="35"/>
      <c r="B175" s="36"/>
      <c r="C175" s="35"/>
      <c r="D175" s="159" t="s">
        <v>141</v>
      </c>
      <c r="E175" s="35"/>
      <c r="F175" s="160" t="s">
        <v>228</v>
      </c>
      <c r="G175" s="35"/>
      <c r="H175" s="35"/>
      <c r="I175" s="161"/>
      <c r="J175" s="35"/>
      <c r="K175" s="35"/>
      <c r="L175" s="36"/>
      <c r="M175" s="162"/>
      <c r="N175" s="163"/>
      <c r="O175" s="56"/>
      <c r="P175" s="56"/>
      <c r="Q175" s="56"/>
      <c r="R175" s="56"/>
      <c r="S175" s="56"/>
      <c r="T175" s="57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20" t="s">
        <v>141</v>
      </c>
      <c r="AU175" s="20" t="s">
        <v>80</v>
      </c>
    </row>
    <row r="176" spans="1:65" s="2" customFormat="1" ht="16.5" customHeight="1">
      <c r="A176" s="35"/>
      <c r="B176" s="145"/>
      <c r="C176" s="146" t="s">
        <v>9</v>
      </c>
      <c r="D176" s="146" t="s">
        <v>134</v>
      </c>
      <c r="E176" s="147" t="s">
        <v>230</v>
      </c>
      <c r="F176" s="148" t="s">
        <v>231</v>
      </c>
      <c r="G176" s="149" t="s">
        <v>180</v>
      </c>
      <c r="H176" s="150">
        <v>462.875</v>
      </c>
      <c r="I176" s="151"/>
      <c r="J176" s="152">
        <f>ROUND(I176*H176,2)</f>
        <v>0</v>
      </c>
      <c r="K176" s="148" t="s">
        <v>138</v>
      </c>
      <c r="L176" s="36"/>
      <c r="M176" s="153" t="s">
        <v>3</v>
      </c>
      <c r="N176" s="154" t="s">
        <v>42</v>
      </c>
      <c r="O176" s="56"/>
      <c r="P176" s="155">
        <f>O176*H176</f>
        <v>0</v>
      </c>
      <c r="Q176" s="155">
        <v>1.0200000000000001E-3</v>
      </c>
      <c r="R176" s="155">
        <f>Q176*H176</f>
        <v>0.47213250000000001</v>
      </c>
      <c r="S176" s="155">
        <v>0</v>
      </c>
      <c r="T176" s="156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57" t="s">
        <v>139</v>
      </c>
      <c r="AT176" s="157" t="s">
        <v>134</v>
      </c>
      <c r="AU176" s="157" t="s">
        <v>80</v>
      </c>
      <c r="AY176" s="20" t="s">
        <v>132</v>
      </c>
      <c r="BE176" s="158">
        <f>IF(N176="základní",J176,0)</f>
        <v>0</v>
      </c>
      <c r="BF176" s="158">
        <f>IF(N176="snížená",J176,0)</f>
        <v>0</v>
      </c>
      <c r="BG176" s="158">
        <f>IF(N176="zákl. přenesená",J176,0)</f>
        <v>0</v>
      </c>
      <c r="BH176" s="158">
        <f>IF(N176="sníž. přenesená",J176,0)</f>
        <v>0</v>
      </c>
      <c r="BI176" s="158">
        <f>IF(N176="nulová",J176,0)</f>
        <v>0</v>
      </c>
      <c r="BJ176" s="20" t="s">
        <v>78</v>
      </c>
      <c r="BK176" s="158">
        <f>ROUND(I176*H176,2)</f>
        <v>0</v>
      </c>
      <c r="BL176" s="20" t="s">
        <v>139</v>
      </c>
      <c r="BM176" s="157" t="s">
        <v>232</v>
      </c>
    </row>
    <row r="177" spans="1:65" s="2" customFormat="1" ht="11.25">
      <c r="A177" s="35"/>
      <c r="B177" s="36"/>
      <c r="C177" s="35"/>
      <c r="D177" s="159" t="s">
        <v>141</v>
      </c>
      <c r="E177" s="35"/>
      <c r="F177" s="160" t="s">
        <v>233</v>
      </c>
      <c r="G177" s="35"/>
      <c r="H177" s="35"/>
      <c r="I177" s="161"/>
      <c r="J177" s="35"/>
      <c r="K177" s="35"/>
      <c r="L177" s="36"/>
      <c r="M177" s="162"/>
      <c r="N177" s="163"/>
      <c r="O177" s="56"/>
      <c r="P177" s="56"/>
      <c r="Q177" s="56"/>
      <c r="R177" s="56"/>
      <c r="S177" s="56"/>
      <c r="T177" s="57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20" t="s">
        <v>141</v>
      </c>
      <c r="AU177" s="20" t="s">
        <v>80</v>
      </c>
    </row>
    <row r="178" spans="1:65" s="2" customFormat="1" ht="11.25">
      <c r="A178" s="35"/>
      <c r="B178" s="36"/>
      <c r="C178" s="35"/>
      <c r="D178" s="164" t="s">
        <v>143</v>
      </c>
      <c r="E178" s="35"/>
      <c r="F178" s="165" t="s">
        <v>234</v>
      </c>
      <c r="G178" s="35"/>
      <c r="H178" s="35"/>
      <c r="I178" s="161"/>
      <c r="J178" s="35"/>
      <c r="K178" s="35"/>
      <c r="L178" s="36"/>
      <c r="M178" s="162"/>
      <c r="N178" s="163"/>
      <c r="O178" s="56"/>
      <c r="P178" s="56"/>
      <c r="Q178" s="56"/>
      <c r="R178" s="56"/>
      <c r="S178" s="56"/>
      <c r="T178" s="57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20" t="s">
        <v>143</v>
      </c>
      <c r="AU178" s="20" t="s">
        <v>80</v>
      </c>
    </row>
    <row r="179" spans="1:65" s="13" customFormat="1" ht="11.25">
      <c r="B179" s="166"/>
      <c r="D179" s="159" t="s">
        <v>145</v>
      </c>
      <c r="E179" s="167" t="s">
        <v>3</v>
      </c>
      <c r="F179" s="168" t="s">
        <v>216</v>
      </c>
      <c r="H179" s="167" t="s">
        <v>3</v>
      </c>
      <c r="I179" s="169"/>
      <c r="L179" s="166"/>
      <c r="M179" s="170"/>
      <c r="N179" s="171"/>
      <c r="O179" s="171"/>
      <c r="P179" s="171"/>
      <c r="Q179" s="171"/>
      <c r="R179" s="171"/>
      <c r="S179" s="171"/>
      <c r="T179" s="172"/>
      <c r="AT179" s="167" t="s">
        <v>145</v>
      </c>
      <c r="AU179" s="167" t="s">
        <v>80</v>
      </c>
      <c r="AV179" s="13" t="s">
        <v>78</v>
      </c>
      <c r="AW179" s="13" t="s">
        <v>32</v>
      </c>
      <c r="AX179" s="13" t="s">
        <v>71</v>
      </c>
      <c r="AY179" s="167" t="s">
        <v>132</v>
      </c>
    </row>
    <row r="180" spans="1:65" s="14" customFormat="1" ht="11.25">
      <c r="B180" s="173"/>
      <c r="D180" s="159" t="s">
        <v>145</v>
      </c>
      <c r="E180" s="174" t="s">
        <v>3</v>
      </c>
      <c r="F180" s="175" t="s">
        <v>235</v>
      </c>
      <c r="H180" s="176">
        <v>342.125</v>
      </c>
      <c r="I180" s="177"/>
      <c r="L180" s="173"/>
      <c r="M180" s="178"/>
      <c r="N180" s="179"/>
      <c r="O180" s="179"/>
      <c r="P180" s="179"/>
      <c r="Q180" s="179"/>
      <c r="R180" s="179"/>
      <c r="S180" s="179"/>
      <c r="T180" s="180"/>
      <c r="AT180" s="174" t="s">
        <v>145</v>
      </c>
      <c r="AU180" s="174" t="s">
        <v>80</v>
      </c>
      <c r="AV180" s="14" t="s">
        <v>80</v>
      </c>
      <c r="AW180" s="14" t="s">
        <v>32</v>
      </c>
      <c r="AX180" s="14" t="s">
        <v>71</v>
      </c>
      <c r="AY180" s="174" t="s">
        <v>132</v>
      </c>
    </row>
    <row r="181" spans="1:65" s="13" customFormat="1" ht="11.25">
      <c r="B181" s="166"/>
      <c r="D181" s="159" t="s">
        <v>145</v>
      </c>
      <c r="E181" s="167" t="s">
        <v>3</v>
      </c>
      <c r="F181" s="168" t="s">
        <v>218</v>
      </c>
      <c r="H181" s="167" t="s">
        <v>3</v>
      </c>
      <c r="I181" s="169"/>
      <c r="L181" s="166"/>
      <c r="M181" s="170"/>
      <c r="N181" s="171"/>
      <c r="O181" s="171"/>
      <c r="P181" s="171"/>
      <c r="Q181" s="171"/>
      <c r="R181" s="171"/>
      <c r="S181" s="171"/>
      <c r="T181" s="172"/>
      <c r="AT181" s="167" t="s">
        <v>145</v>
      </c>
      <c r="AU181" s="167" t="s">
        <v>80</v>
      </c>
      <c r="AV181" s="13" t="s">
        <v>78</v>
      </c>
      <c r="AW181" s="13" t="s">
        <v>32</v>
      </c>
      <c r="AX181" s="13" t="s">
        <v>71</v>
      </c>
      <c r="AY181" s="167" t="s">
        <v>132</v>
      </c>
    </row>
    <row r="182" spans="1:65" s="14" customFormat="1" ht="11.25">
      <c r="B182" s="173"/>
      <c r="D182" s="159" t="s">
        <v>145</v>
      </c>
      <c r="E182" s="174" t="s">
        <v>3</v>
      </c>
      <c r="F182" s="175" t="s">
        <v>236</v>
      </c>
      <c r="H182" s="176">
        <v>120.75</v>
      </c>
      <c r="I182" s="177"/>
      <c r="L182" s="173"/>
      <c r="M182" s="178"/>
      <c r="N182" s="179"/>
      <c r="O182" s="179"/>
      <c r="P182" s="179"/>
      <c r="Q182" s="179"/>
      <c r="R182" s="179"/>
      <c r="S182" s="179"/>
      <c r="T182" s="180"/>
      <c r="AT182" s="174" t="s">
        <v>145</v>
      </c>
      <c r="AU182" s="174" t="s">
        <v>80</v>
      </c>
      <c r="AV182" s="14" t="s">
        <v>80</v>
      </c>
      <c r="AW182" s="14" t="s">
        <v>32</v>
      </c>
      <c r="AX182" s="14" t="s">
        <v>71</v>
      </c>
      <c r="AY182" s="174" t="s">
        <v>132</v>
      </c>
    </row>
    <row r="183" spans="1:65" s="15" customFormat="1" ht="11.25">
      <c r="B183" s="181"/>
      <c r="D183" s="159" t="s">
        <v>145</v>
      </c>
      <c r="E183" s="182" t="s">
        <v>3</v>
      </c>
      <c r="F183" s="183" t="s">
        <v>149</v>
      </c>
      <c r="H183" s="184">
        <v>462.875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2" t="s">
        <v>145</v>
      </c>
      <c r="AU183" s="182" t="s">
        <v>80</v>
      </c>
      <c r="AV183" s="15" t="s">
        <v>139</v>
      </c>
      <c r="AW183" s="15" t="s">
        <v>32</v>
      </c>
      <c r="AX183" s="15" t="s">
        <v>78</v>
      </c>
      <c r="AY183" s="182" t="s">
        <v>132</v>
      </c>
    </row>
    <row r="184" spans="1:65" s="12" customFormat="1" ht="22.9" customHeight="1">
      <c r="B184" s="132"/>
      <c r="D184" s="133" t="s">
        <v>70</v>
      </c>
      <c r="E184" s="143" t="s">
        <v>187</v>
      </c>
      <c r="F184" s="143" t="s">
        <v>237</v>
      </c>
      <c r="I184" s="135"/>
      <c r="J184" s="144">
        <f>BK184</f>
        <v>0</v>
      </c>
      <c r="L184" s="132"/>
      <c r="M184" s="137"/>
      <c r="N184" s="138"/>
      <c r="O184" s="138"/>
      <c r="P184" s="139">
        <f>SUM(P185:P236)</f>
        <v>0</v>
      </c>
      <c r="Q184" s="138"/>
      <c r="R184" s="139">
        <f>SUM(R185:R236)</f>
        <v>815.15197379999995</v>
      </c>
      <c r="S184" s="138"/>
      <c r="T184" s="140">
        <f>SUM(T185:T236)</f>
        <v>0</v>
      </c>
      <c r="AR184" s="133" t="s">
        <v>78</v>
      </c>
      <c r="AT184" s="141" t="s">
        <v>70</v>
      </c>
      <c r="AU184" s="141" t="s">
        <v>78</v>
      </c>
      <c r="AY184" s="133" t="s">
        <v>132</v>
      </c>
      <c r="BK184" s="142">
        <f>SUM(BK185:BK236)</f>
        <v>0</v>
      </c>
    </row>
    <row r="185" spans="1:65" s="2" customFormat="1" ht="21.75" customHeight="1">
      <c r="A185" s="35"/>
      <c r="B185" s="145"/>
      <c r="C185" s="146" t="s">
        <v>238</v>
      </c>
      <c r="D185" s="146" t="s">
        <v>134</v>
      </c>
      <c r="E185" s="147" t="s">
        <v>239</v>
      </c>
      <c r="F185" s="148" t="s">
        <v>240</v>
      </c>
      <c r="G185" s="149" t="s">
        <v>137</v>
      </c>
      <c r="H185" s="150">
        <v>324.33999999999997</v>
      </c>
      <c r="I185" s="151"/>
      <c r="J185" s="152">
        <f>ROUND(I185*H185,2)</f>
        <v>0</v>
      </c>
      <c r="K185" s="148" t="s">
        <v>138</v>
      </c>
      <c r="L185" s="36"/>
      <c r="M185" s="153" t="s">
        <v>3</v>
      </c>
      <c r="N185" s="154" t="s">
        <v>42</v>
      </c>
      <c r="O185" s="56"/>
      <c r="P185" s="155">
        <f>O185*H185</f>
        <v>0</v>
      </c>
      <c r="Q185" s="155">
        <v>2.5018699999999998</v>
      </c>
      <c r="R185" s="155">
        <f>Q185*H185</f>
        <v>811.45651579999992</v>
      </c>
      <c r="S185" s="155">
        <v>0</v>
      </c>
      <c r="T185" s="15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57" t="s">
        <v>139</v>
      </c>
      <c r="AT185" s="157" t="s">
        <v>134</v>
      </c>
      <c r="AU185" s="157" t="s">
        <v>80</v>
      </c>
      <c r="AY185" s="20" t="s">
        <v>132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20" t="s">
        <v>78</v>
      </c>
      <c r="BK185" s="158">
        <f>ROUND(I185*H185,2)</f>
        <v>0</v>
      </c>
      <c r="BL185" s="20" t="s">
        <v>139</v>
      </c>
      <c r="BM185" s="157" t="s">
        <v>241</v>
      </c>
    </row>
    <row r="186" spans="1:65" s="2" customFormat="1" ht="11.25">
      <c r="A186" s="35"/>
      <c r="B186" s="36"/>
      <c r="C186" s="35"/>
      <c r="D186" s="159" t="s">
        <v>141</v>
      </c>
      <c r="E186" s="35"/>
      <c r="F186" s="160" t="s">
        <v>242</v>
      </c>
      <c r="G186" s="35"/>
      <c r="H186" s="35"/>
      <c r="I186" s="161"/>
      <c r="J186" s="35"/>
      <c r="K186" s="35"/>
      <c r="L186" s="36"/>
      <c r="M186" s="162"/>
      <c r="N186" s="163"/>
      <c r="O186" s="56"/>
      <c r="P186" s="56"/>
      <c r="Q186" s="56"/>
      <c r="R186" s="56"/>
      <c r="S186" s="56"/>
      <c r="T186" s="57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20" t="s">
        <v>141</v>
      </c>
      <c r="AU186" s="20" t="s">
        <v>80</v>
      </c>
    </row>
    <row r="187" spans="1:65" s="2" customFormat="1" ht="11.25">
      <c r="A187" s="35"/>
      <c r="B187" s="36"/>
      <c r="C187" s="35"/>
      <c r="D187" s="164" t="s">
        <v>143</v>
      </c>
      <c r="E187" s="35"/>
      <c r="F187" s="165" t="s">
        <v>243</v>
      </c>
      <c r="G187" s="35"/>
      <c r="H187" s="35"/>
      <c r="I187" s="161"/>
      <c r="J187" s="35"/>
      <c r="K187" s="35"/>
      <c r="L187" s="36"/>
      <c r="M187" s="162"/>
      <c r="N187" s="163"/>
      <c r="O187" s="56"/>
      <c r="P187" s="56"/>
      <c r="Q187" s="56"/>
      <c r="R187" s="56"/>
      <c r="S187" s="56"/>
      <c r="T187" s="57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20" t="s">
        <v>143</v>
      </c>
      <c r="AU187" s="20" t="s">
        <v>80</v>
      </c>
    </row>
    <row r="188" spans="1:65" s="13" customFormat="1" ht="11.25">
      <c r="B188" s="166"/>
      <c r="D188" s="159" t="s">
        <v>145</v>
      </c>
      <c r="E188" s="167" t="s">
        <v>3</v>
      </c>
      <c r="F188" s="168" t="s">
        <v>244</v>
      </c>
      <c r="H188" s="167" t="s">
        <v>3</v>
      </c>
      <c r="I188" s="169"/>
      <c r="L188" s="166"/>
      <c r="M188" s="170"/>
      <c r="N188" s="171"/>
      <c r="O188" s="171"/>
      <c r="P188" s="171"/>
      <c r="Q188" s="171"/>
      <c r="R188" s="171"/>
      <c r="S188" s="171"/>
      <c r="T188" s="172"/>
      <c r="AT188" s="167" t="s">
        <v>145</v>
      </c>
      <c r="AU188" s="167" t="s">
        <v>80</v>
      </c>
      <c r="AV188" s="13" t="s">
        <v>78</v>
      </c>
      <c r="AW188" s="13" t="s">
        <v>32</v>
      </c>
      <c r="AX188" s="13" t="s">
        <v>71</v>
      </c>
      <c r="AY188" s="167" t="s">
        <v>132</v>
      </c>
    </row>
    <row r="189" spans="1:65" s="13" customFormat="1" ht="11.25">
      <c r="B189" s="166"/>
      <c r="D189" s="159" t="s">
        <v>145</v>
      </c>
      <c r="E189" s="167" t="s">
        <v>3</v>
      </c>
      <c r="F189" s="168" t="s">
        <v>245</v>
      </c>
      <c r="H189" s="167" t="s">
        <v>3</v>
      </c>
      <c r="I189" s="169"/>
      <c r="L189" s="166"/>
      <c r="M189" s="170"/>
      <c r="N189" s="171"/>
      <c r="O189" s="171"/>
      <c r="P189" s="171"/>
      <c r="Q189" s="171"/>
      <c r="R189" s="171"/>
      <c r="S189" s="171"/>
      <c r="T189" s="172"/>
      <c r="AT189" s="167" t="s">
        <v>145</v>
      </c>
      <c r="AU189" s="167" t="s">
        <v>80</v>
      </c>
      <c r="AV189" s="13" t="s">
        <v>78</v>
      </c>
      <c r="AW189" s="13" t="s">
        <v>32</v>
      </c>
      <c r="AX189" s="13" t="s">
        <v>71</v>
      </c>
      <c r="AY189" s="167" t="s">
        <v>132</v>
      </c>
    </row>
    <row r="190" spans="1:65" s="14" customFormat="1" ht="11.25">
      <c r="B190" s="173"/>
      <c r="D190" s="159" t="s">
        <v>145</v>
      </c>
      <c r="E190" s="174" t="s">
        <v>3</v>
      </c>
      <c r="F190" s="175" t="s">
        <v>246</v>
      </c>
      <c r="H190" s="176">
        <v>123.825</v>
      </c>
      <c r="I190" s="177"/>
      <c r="L190" s="173"/>
      <c r="M190" s="178"/>
      <c r="N190" s="179"/>
      <c r="O190" s="179"/>
      <c r="P190" s="179"/>
      <c r="Q190" s="179"/>
      <c r="R190" s="179"/>
      <c r="S190" s="179"/>
      <c r="T190" s="180"/>
      <c r="AT190" s="174" t="s">
        <v>145</v>
      </c>
      <c r="AU190" s="174" t="s">
        <v>80</v>
      </c>
      <c r="AV190" s="14" t="s">
        <v>80</v>
      </c>
      <c r="AW190" s="14" t="s">
        <v>32</v>
      </c>
      <c r="AX190" s="14" t="s">
        <v>71</v>
      </c>
      <c r="AY190" s="174" t="s">
        <v>132</v>
      </c>
    </row>
    <row r="191" spans="1:65" s="14" customFormat="1" ht="11.25">
      <c r="B191" s="173"/>
      <c r="D191" s="159" t="s">
        <v>145</v>
      </c>
      <c r="E191" s="174" t="s">
        <v>3</v>
      </c>
      <c r="F191" s="175" t="s">
        <v>247</v>
      </c>
      <c r="H191" s="176">
        <v>200.51499999999999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145</v>
      </c>
      <c r="AU191" s="174" t="s">
        <v>80</v>
      </c>
      <c r="AV191" s="14" t="s">
        <v>80</v>
      </c>
      <c r="AW191" s="14" t="s">
        <v>32</v>
      </c>
      <c r="AX191" s="14" t="s">
        <v>71</v>
      </c>
      <c r="AY191" s="174" t="s">
        <v>132</v>
      </c>
    </row>
    <row r="192" spans="1:65" s="15" customFormat="1" ht="11.25">
      <c r="B192" s="181"/>
      <c r="D192" s="159" t="s">
        <v>145</v>
      </c>
      <c r="E192" s="182" t="s">
        <v>3</v>
      </c>
      <c r="F192" s="183" t="s">
        <v>149</v>
      </c>
      <c r="H192" s="184">
        <v>324.33999999999997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145</v>
      </c>
      <c r="AU192" s="182" t="s">
        <v>80</v>
      </c>
      <c r="AV192" s="15" t="s">
        <v>139</v>
      </c>
      <c r="AW192" s="15" t="s">
        <v>32</v>
      </c>
      <c r="AX192" s="15" t="s">
        <v>78</v>
      </c>
      <c r="AY192" s="182" t="s">
        <v>132</v>
      </c>
    </row>
    <row r="193" spans="1:65" s="2" customFormat="1" ht="21.75" customHeight="1">
      <c r="A193" s="35"/>
      <c r="B193" s="145"/>
      <c r="C193" s="146" t="s">
        <v>248</v>
      </c>
      <c r="D193" s="146" t="s">
        <v>134</v>
      </c>
      <c r="E193" s="147" t="s">
        <v>249</v>
      </c>
      <c r="F193" s="148" t="s">
        <v>250</v>
      </c>
      <c r="G193" s="149" t="s">
        <v>137</v>
      </c>
      <c r="H193" s="150">
        <v>324.33999999999997</v>
      </c>
      <c r="I193" s="151"/>
      <c r="J193" s="152">
        <f>ROUND(I193*H193,2)</f>
        <v>0</v>
      </c>
      <c r="K193" s="148" t="s">
        <v>138</v>
      </c>
      <c r="L193" s="36"/>
      <c r="M193" s="153" t="s">
        <v>3</v>
      </c>
      <c r="N193" s="154" t="s">
        <v>42</v>
      </c>
      <c r="O193" s="56"/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57" t="s">
        <v>139</v>
      </c>
      <c r="AT193" s="157" t="s">
        <v>134</v>
      </c>
      <c r="AU193" s="157" t="s">
        <v>80</v>
      </c>
      <c r="AY193" s="20" t="s">
        <v>132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20" t="s">
        <v>78</v>
      </c>
      <c r="BK193" s="158">
        <f>ROUND(I193*H193,2)</f>
        <v>0</v>
      </c>
      <c r="BL193" s="20" t="s">
        <v>139</v>
      </c>
      <c r="BM193" s="157" t="s">
        <v>251</v>
      </c>
    </row>
    <row r="194" spans="1:65" s="2" customFormat="1" ht="19.5">
      <c r="A194" s="35"/>
      <c r="B194" s="36"/>
      <c r="C194" s="35"/>
      <c r="D194" s="159" t="s">
        <v>141</v>
      </c>
      <c r="E194" s="35"/>
      <c r="F194" s="160" t="s">
        <v>252</v>
      </c>
      <c r="G194" s="35"/>
      <c r="H194" s="35"/>
      <c r="I194" s="161"/>
      <c r="J194" s="35"/>
      <c r="K194" s="35"/>
      <c r="L194" s="36"/>
      <c r="M194" s="162"/>
      <c r="N194" s="163"/>
      <c r="O194" s="56"/>
      <c r="P194" s="56"/>
      <c r="Q194" s="56"/>
      <c r="R194" s="56"/>
      <c r="S194" s="56"/>
      <c r="T194" s="57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20" t="s">
        <v>141</v>
      </c>
      <c r="AU194" s="20" t="s">
        <v>80</v>
      </c>
    </row>
    <row r="195" spans="1:65" s="2" customFormat="1" ht="11.25">
      <c r="A195" s="35"/>
      <c r="B195" s="36"/>
      <c r="C195" s="35"/>
      <c r="D195" s="164" t="s">
        <v>143</v>
      </c>
      <c r="E195" s="35"/>
      <c r="F195" s="165" t="s">
        <v>253</v>
      </c>
      <c r="G195" s="35"/>
      <c r="H195" s="35"/>
      <c r="I195" s="161"/>
      <c r="J195" s="35"/>
      <c r="K195" s="35"/>
      <c r="L195" s="36"/>
      <c r="M195" s="162"/>
      <c r="N195" s="163"/>
      <c r="O195" s="56"/>
      <c r="P195" s="56"/>
      <c r="Q195" s="56"/>
      <c r="R195" s="56"/>
      <c r="S195" s="56"/>
      <c r="T195" s="57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20" t="s">
        <v>143</v>
      </c>
      <c r="AU195" s="20" t="s">
        <v>80</v>
      </c>
    </row>
    <row r="196" spans="1:65" s="2" customFormat="1" ht="16.5" customHeight="1">
      <c r="A196" s="35"/>
      <c r="B196" s="145"/>
      <c r="C196" s="146" t="s">
        <v>254</v>
      </c>
      <c r="D196" s="146" t="s">
        <v>134</v>
      </c>
      <c r="E196" s="147" t="s">
        <v>255</v>
      </c>
      <c r="F196" s="148" t="s">
        <v>256</v>
      </c>
      <c r="G196" s="149" t="s">
        <v>137</v>
      </c>
      <c r="H196" s="150">
        <v>324.33999999999997</v>
      </c>
      <c r="I196" s="151"/>
      <c r="J196" s="152">
        <f>ROUND(I196*H196,2)</f>
        <v>0</v>
      </c>
      <c r="K196" s="148" t="s">
        <v>138</v>
      </c>
      <c r="L196" s="36"/>
      <c r="M196" s="153" t="s">
        <v>3</v>
      </c>
      <c r="N196" s="154" t="s">
        <v>42</v>
      </c>
      <c r="O196" s="56"/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57" t="s">
        <v>139</v>
      </c>
      <c r="AT196" s="157" t="s">
        <v>134</v>
      </c>
      <c r="AU196" s="157" t="s">
        <v>80</v>
      </c>
      <c r="AY196" s="20" t="s">
        <v>132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20" t="s">
        <v>78</v>
      </c>
      <c r="BK196" s="158">
        <f>ROUND(I196*H196,2)</f>
        <v>0</v>
      </c>
      <c r="BL196" s="20" t="s">
        <v>139</v>
      </c>
      <c r="BM196" s="157" t="s">
        <v>257</v>
      </c>
    </row>
    <row r="197" spans="1:65" s="2" customFormat="1" ht="11.25">
      <c r="A197" s="35"/>
      <c r="B197" s="36"/>
      <c r="C197" s="35"/>
      <c r="D197" s="159" t="s">
        <v>141</v>
      </c>
      <c r="E197" s="35"/>
      <c r="F197" s="160" t="s">
        <v>258</v>
      </c>
      <c r="G197" s="35"/>
      <c r="H197" s="35"/>
      <c r="I197" s="161"/>
      <c r="J197" s="35"/>
      <c r="K197" s="35"/>
      <c r="L197" s="36"/>
      <c r="M197" s="162"/>
      <c r="N197" s="163"/>
      <c r="O197" s="56"/>
      <c r="P197" s="56"/>
      <c r="Q197" s="56"/>
      <c r="R197" s="56"/>
      <c r="S197" s="56"/>
      <c r="T197" s="57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20" t="s">
        <v>141</v>
      </c>
      <c r="AU197" s="20" t="s">
        <v>80</v>
      </c>
    </row>
    <row r="198" spans="1:65" s="2" customFormat="1" ht="11.25">
      <c r="A198" s="35"/>
      <c r="B198" s="36"/>
      <c r="C198" s="35"/>
      <c r="D198" s="164" t="s">
        <v>143</v>
      </c>
      <c r="E198" s="35"/>
      <c r="F198" s="165" t="s">
        <v>259</v>
      </c>
      <c r="G198" s="35"/>
      <c r="H198" s="35"/>
      <c r="I198" s="161"/>
      <c r="J198" s="35"/>
      <c r="K198" s="35"/>
      <c r="L198" s="36"/>
      <c r="M198" s="162"/>
      <c r="N198" s="163"/>
      <c r="O198" s="56"/>
      <c r="P198" s="56"/>
      <c r="Q198" s="56"/>
      <c r="R198" s="56"/>
      <c r="S198" s="56"/>
      <c r="T198" s="57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20" t="s">
        <v>143</v>
      </c>
      <c r="AU198" s="20" t="s">
        <v>80</v>
      </c>
    </row>
    <row r="199" spans="1:65" s="2" customFormat="1" ht="16.5" customHeight="1">
      <c r="A199" s="35"/>
      <c r="B199" s="145"/>
      <c r="C199" s="146" t="s">
        <v>260</v>
      </c>
      <c r="D199" s="146" t="s">
        <v>134</v>
      </c>
      <c r="E199" s="147" t="s">
        <v>261</v>
      </c>
      <c r="F199" s="148" t="s">
        <v>262</v>
      </c>
      <c r="G199" s="149" t="s">
        <v>180</v>
      </c>
      <c r="H199" s="150">
        <v>2527.1999999999998</v>
      </c>
      <c r="I199" s="151"/>
      <c r="J199" s="152">
        <f>ROUND(I199*H199,2)</f>
        <v>0</v>
      </c>
      <c r="K199" s="148" t="s">
        <v>138</v>
      </c>
      <c r="L199" s="36"/>
      <c r="M199" s="153" t="s">
        <v>3</v>
      </c>
      <c r="N199" s="154" t="s">
        <v>42</v>
      </c>
      <c r="O199" s="56"/>
      <c r="P199" s="155">
        <f>O199*H199</f>
        <v>0</v>
      </c>
      <c r="Q199" s="155">
        <v>1.4E-3</v>
      </c>
      <c r="R199" s="155">
        <f>Q199*H199</f>
        <v>3.5380799999999999</v>
      </c>
      <c r="S199" s="155">
        <v>0</v>
      </c>
      <c r="T199" s="15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57" t="s">
        <v>139</v>
      </c>
      <c r="AT199" s="157" t="s">
        <v>134</v>
      </c>
      <c r="AU199" s="157" t="s">
        <v>80</v>
      </c>
      <c r="AY199" s="20" t="s">
        <v>132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20" t="s">
        <v>78</v>
      </c>
      <c r="BK199" s="158">
        <f>ROUND(I199*H199,2)</f>
        <v>0</v>
      </c>
      <c r="BL199" s="20" t="s">
        <v>139</v>
      </c>
      <c r="BM199" s="157" t="s">
        <v>263</v>
      </c>
    </row>
    <row r="200" spans="1:65" s="2" customFormat="1" ht="11.25">
      <c r="A200" s="35"/>
      <c r="B200" s="36"/>
      <c r="C200" s="35"/>
      <c r="D200" s="159" t="s">
        <v>141</v>
      </c>
      <c r="E200" s="35"/>
      <c r="F200" s="160" t="s">
        <v>264</v>
      </c>
      <c r="G200" s="35"/>
      <c r="H200" s="35"/>
      <c r="I200" s="161"/>
      <c r="J200" s="35"/>
      <c r="K200" s="35"/>
      <c r="L200" s="36"/>
      <c r="M200" s="162"/>
      <c r="N200" s="163"/>
      <c r="O200" s="56"/>
      <c r="P200" s="56"/>
      <c r="Q200" s="56"/>
      <c r="R200" s="56"/>
      <c r="S200" s="56"/>
      <c r="T200" s="57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20" t="s">
        <v>141</v>
      </c>
      <c r="AU200" s="20" t="s">
        <v>80</v>
      </c>
    </row>
    <row r="201" spans="1:65" s="2" customFormat="1" ht="11.25">
      <c r="A201" s="35"/>
      <c r="B201" s="36"/>
      <c r="C201" s="35"/>
      <c r="D201" s="164" t="s">
        <v>143</v>
      </c>
      <c r="E201" s="35"/>
      <c r="F201" s="165" t="s">
        <v>265</v>
      </c>
      <c r="G201" s="35"/>
      <c r="H201" s="35"/>
      <c r="I201" s="161"/>
      <c r="J201" s="35"/>
      <c r="K201" s="35"/>
      <c r="L201" s="36"/>
      <c r="M201" s="162"/>
      <c r="N201" s="163"/>
      <c r="O201" s="56"/>
      <c r="P201" s="56"/>
      <c r="Q201" s="56"/>
      <c r="R201" s="56"/>
      <c r="S201" s="56"/>
      <c r="T201" s="57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20" t="s">
        <v>143</v>
      </c>
      <c r="AU201" s="20" t="s">
        <v>80</v>
      </c>
    </row>
    <row r="202" spans="1:65" s="13" customFormat="1" ht="11.25">
      <c r="B202" s="166"/>
      <c r="D202" s="159" t="s">
        <v>145</v>
      </c>
      <c r="E202" s="167" t="s">
        <v>3</v>
      </c>
      <c r="F202" s="168" t="s">
        <v>244</v>
      </c>
      <c r="H202" s="167" t="s">
        <v>3</v>
      </c>
      <c r="I202" s="169"/>
      <c r="L202" s="166"/>
      <c r="M202" s="170"/>
      <c r="N202" s="171"/>
      <c r="O202" s="171"/>
      <c r="P202" s="171"/>
      <c r="Q202" s="171"/>
      <c r="R202" s="171"/>
      <c r="S202" s="171"/>
      <c r="T202" s="172"/>
      <c r="AT202" s="167" t="s">
        <v>145</v>
      </c>
      <c r="AU202" s="167" t="s">
        <v>80</v>
      </c>
      <c r="AV202" s="13" t="s">
        <v>78</v>
      </c>
      <c r="AW202" s="13" t="s">
        <v>32</v>
      </c>
      <c r="AX202" s="13" t="s">
        <v>71</v>
      </c>
      <c r="AY202" s="167" t="s">
        <v>132</v>
      </c>
    </row>
    <row r="203" spans="1:65" s="13" customFormat="1" ht="11.25">
      <c r="B203" s="166"/>
      <c r="D203" s="159" t="s">
        <v>145</v>
      </c>
      <c r="E203" s="167" t="s">
        <v>3</v>
      </c>
      <c r="F203" s="168" t="s">
        <v>245</v>
      </c>
      <c r="H203" s="167" t="s">
        <v>3</v>
      </c>
      <c r="I203" s="169"/>
      <c r="L203" s="166"/>
      <c r="M203" s="170"/>
      <c r="N203" s="171"/>
      <c r="O203" s="171"/>
      <c r="P203" s="171"/>
      <c r="Q203" s="171"/>
      <c r="R203" s="171"/>
      <c r="S203" s="171"/>
      <c r="T203" s="172"/>
      <c r="AT203" s="167" t="s">
        <v>145</v>
      </c>
      <c r="AU203" s="167" t="s">
        <v>80</v>
      </c>
      <c r="AV203" s="13" t="s">
        <v>78</v>
      </c>
      <c r="AW203" s="13" t="s">
        <v>32</v>
      </c>
      <c r="AX203" s="13" t="s">
        <v>71</v>
      </c>
      <c r="AY203" s="167" t="s">
        <v>132</v>
      </c>
    </row>
    <row r="204" spans="1:65" s="14" customFormat="1" ht="11.25">
      <c r="B204" s="173"/>
      <c r="D204" s="159" t="s">
        <v>145</v>
      </c>
      <c r="E204" s="174" t="s">
        <v>3</v>
      </c>
      <c r="F204" s="175" t="s">
        <v>266</v>
      </c>
      <c r="H204" s="176">
        <v>1143</v>
      </c>
      <c r="I204" s="177"/>
      <c r="L204" s="173"/>
      <c r="M204" s="178"/>
      <c r="N204" s="179"/>
      <c r="O204" s="179"/>
      <c r="P204" s="179"/>
      <c r="Q204" s="179"/>
      <c r="R204" s="179"/>
      <c r="S204" s="179"/>
      <c r="T204" s="180"/>
      <c r="AT204" s="174" t="s">
        <v>145</v>
      </c>
      <c r="AU204" s="174" t="s">
        <v>80</v>
      </c>
      <c r="AV204" s="14" t="s">
        <v>80</v>
      </c>
      <c r="AW204" s="14" t="s">
        <v>32</v>
      </c>
      <c r="AX204" s="14" t="s">
        <v>71</v>
      </c>
      <c r="AY204" s="174" t="s">
        <v>132</v>
      </c>
    </row>
    <row r="205" spans="1:65" s="14" customFormat="1" ht="11.25">
      <c r="B205" s="173"/>
      <c r="D205" s="159" t="s">
        <v>145</v>
      </c>
      <c r="E205" s="174" t="s">
        <v>3</v>
      </c>
      <c r="F205" s="175" t="s">
        <v>267</v>
      </c>
      <c r="H205" s="176">
        <v>1384.2</v>
      </c>
      <c r="I205" s="177"/>
      <c r="L205" s="173"/>
      <c r="M205" s="178"/>
      <c r="N205" s="179"/>
      <c r="O205" s="179"/>
      <c r="P205" s="179"/>
      <c r="Q205" s="179"/>
      <c r="R205" s="179"/>
      <c r="S205" s="179"/>
      <c r="T205" s="180"/>
      <c r="AT205" s="174" t="s">
        <v>145</v>
      </c>
      <c r="AU205" s="174" t="s">
        <v>80</v>
      </c>
      <c r="AV205" s="14" t="s">
        <v>80</v>
      </c>
      <c r="AW205" s="14" t="s">
        <v>32</v>
      </c>
      <c r="AX205" s="14" t="s">
        <v>71</v>
      </c>
      <c r="AY205" s="174" t="s">
        <v>132</v>
      </c>
    </row>
    <row r="206" spans="1:65" s="15" customFormat="1" ht="11.25">
      <c r="B206" s="181"/>
      <c r="D206" s="159" t="s">
        <v>145</v>
      </c>
      <c r="E206" s="182" t="s">
        <v>3</v>
      </c>
      <c r="F206" s="183" t="s">
        <v>149</v>
      </c>
      <c r="H206" s="184">
        <v>2527.1999999999998</v>
      </c>
      <c r="I206" s="185"/>
      <c r="L206" s="181"/>
      <c r="M206" s="186"/>
      <c r="N206" s="187"/>
      <c r="O206" s="187"/>
      <c r="P206" s="187"/>
      <c r="Q206" s="187"/>
      <c r="R206" s="187"/>
      <c r="S206" s="187"/>
      <c r="T206" s="188"/>
      <c r="AT206" s="182" t="s">
        <v>145</v>
      </c>
      <c r="AU206" s="182" t="s">
        <v>80</v>
      </c>
      <c r="AV206" s="15" t="s">
        <v>139</v>
      </c>
      <c r="AW206" s="15" t="s">
        <v>32</v>
      </c>
      <c r="AX206" s="15" t="s">
        <v>78</v>
      </c>
      <c r="AY206" s="182" t="s">
        <v>132</v>
      </c>
    </row>
    <row r="207" spans="1:65" s="2" customFormat="1" ht="16.5" customHeight="1">
      <c r="A207" s="35"/>
      <c r="B207" s="145"/>
      <c r="C207" s="146" t="s">
        <v>268</v>
      </c>
      <c r="D207" s="146" t="s">
        <v>134</v>
      </c>
      <c r="E207" s="147" t="s">
        <v>269</v>
      </c>
      <c r="F207" s="148" t="s">
        <v>270</v>
      </c>
      <c r="G207" s="149" t="s">
        <v>180</v>
      </c>
      <c r="H207" s="150">
        <v>2106</v>
      </c>
      <c r="I207" s="151"/>
      <c r="J207" s="152">
        <f>ROUND(I207*H207,2)</f>
        <v>0</v>
      </c>
      <c r="K207" s="148" t="s">
        <v>138</v>
      </c>
      <c r="L207" s="36"/>
      <c r="M207" s="153" t="s">
        <v>3</v>
      </c>
      <c r="N207" s="154" t="s">
        <v>42</v>
      </c>
      <c r="O207" s="56"/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57" t="s">
        <v>139</v>
      </c>
      <c r="AT207" s="157" t="s">
        <v>134</v>
      </c>
      <c r="AU207" s="157" t="s">
        <v>80</v>
      </c>
      <c r="AY207" s="20" t="s">
        <v>132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20" t="s">
        <v>78</v>
      </c>
      <c r="BK207" s="158">
        <f>ROUND(I207*H207,2)</f>
        <v>0</v>
      </c>
      <c r="BL207" s="20" t="s">
        <v>139</v>
      </c>
      <c r="BM207" s="157" t="s">
        <v>271</v>
      </c>
    </row>
    <row r="208" spans="1:65" s="2" customFormat="1" ht="11.25">
      <c r="A208" s="35"/>
      <c r="B208" s="36"/>
      <c r="C208" s="35"/>
      <c r="D208" s="159" t="s">
        <v>141</v>
      </c>
      <c r="E208" s="35"/>
      <c r="F208" s="160" t="s">
        <v>272</v>
      </c>
      <c r="G208" s="35"/>
      <c r="H208" s="35"/>
      <c r="I208" s="161"/>
      <c r="J208" s="35"/>
      <c r="K208" s="35"/>
      <c r="L208" s="36"/>
      <c r="M208" s="162"/>
      <c r="N208" s="163"/>
      <c r="O208" s="56"/>
      <c r="P208" s="56"/>
      <c r="Q208" s="56"/>
      <c r="R208" s="56"/>
      <c r="S208" s="56"/>
      <c r="T208" s="57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20" t="s">
        <v>141</v>
      </c>
      <c r="AU208" s="20" t="s">
        <v>80</v>
      </c>
    </row>
    <row r="209" spans="1:65" s="2" customFormat="1" ht="11.25">
      <c r="A209" s="35"/>
      <c r="B209" s="36"/>
      <c r="C209" s="35"/>
      <c r="D209" s="164" t="s">
        <v>143</v>
      </c>
      <c r="E209" s="35"/>
      <c r="F209" s="165" t="s">
        <v>273</v>
      </c>
      <c r="G209" s="35"/>
      <c r="H209" s="35"/>
      <c r="I209" s="161"/>
      <c r="J209" s="35"/>
      <c r="K209" s="35"/>
      <c r="L209" s="36"/>
      <c r="M209" s="162"/>
      <c r="N209" s="163"/>
      <c r="O209" s="56"/>
      <c r="P209" s="56"/>
      <c r="Q209" s="56"/>
      <c r="R209" s="56"/>
      <c r="S209" s="56"/>
      <c r="T209" s="57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20" t="s">
        <v>143</v>
      </c>
      <c r="AU209" s="20" t="s">
        <v>80</v>
      </c>
    </row>
    <row r="210" spans="1:65" s="13" customFormat="1" ht="11.25">
      <c r="B210" s="166"/>
      <c r="D210" s="159" t="s">
        <v>145</v>
      </c>
      <c r="E210" s="167" t="s">
        <v>3</v>
      </c>
      <c r="F210" s="168" t="s">
        <v>274</v>
      </c>
      <c r="H210" s="167" t="s">
        <v>3</v>
      </c>
      <c r="I210" s="169"/>
      <c r="L210" s="166"/>
      <c r="M210" s="170"/>
      <c r="N210" s="171"/>
      <c r="O210" s="171"/>
      <c r="P210" s="171"/>
      <c r="Q210" s="171"/>
      <c r="R210" s="171"/>
      <c r="S210" s="171"/>
      <c r="T210" s="172"/>
      <c r="AT210" s="167" t="s">
        <v>145</v>
      </c>
      <c r="AU210" s="167" t="s">
        <v>80</v>
      </c>
      <c r="AV210" s="13" t="s">
        <v>78</v>
      </c>
      <c r="AW210" s="13" t="s">
        <v>32</v>
      </c>
      <c r="AX210" s="13" t="s">
        <v>71</v>
      </c>
      <c r="AY210" s="167" t="s">
        <v>132</v>
      </c>
    </row>
    <row r="211" spans="1:65" s="13" customFormat="1" ht="11.25">
      <c r="B211" s="166"/>
      <c r="D211" s="159" t="s">
        <v>145</v>
      </c>
      <c r="E211" s="167" t="s">
        <v>3</v>
      </c>
      <c r="F211" s="168" t="s">
        <v>245</v>
      </c>
      <c r="H211" s="167" t="s">
        <v>3</v>
      </c>
      <c r="I211" s="169"/>
      <c r="L211" s="166"/>
      <c r="M211" s="170"/>
      <c r="N211" s="171"/>
      <c r="O211" s="171"/>
      <c r="P211" s="171"/>
      <c r="Q211" s="171"/>
      <c r="R211" s="171"/>
      <c r="S211" s="171"/>
      <c r="T211" s="172"/>
      <c r="AT211" s="167" t="s">
        <v>145</v>
      </c>
      <c r="AU211" s="167" t="s">
        <v>80</v>
      </c>
      <c r="AV211" s="13" t="s">
        <v>78</v>
      </c>
      <c r="AW211" s="13" t="s">
        <v>32</v>
      </c>
      <c r="AX211" s="13" t="s">
        <v>71</v>
      </c>
      <c r="AY211" s="167" t="s">
        <v>132</v>
      </c>
    </row>
    <row r="212" spans="1:65" s="14" customFormat="1" ht="11.25">
      <c r="B212" s="173"/>
      <c r="D212" s="159" t="s">
        <v>145</v>
      </c>
      <c r="E212" s="174" t="s">
        <v>3</v>
      </c>
      <c r="F212" s="175" t="s">
        <v>275</v>
      </c>
      <c r="H212" s="176">
        <v>952.5</v>
      </c>
      <c r="I212" s="177"/>
      <c r="L212" s="173"/>
      <c r="M212" s="178"/>
      <c r="N212" s="179"/>
      <c r="O212" s="179"/>
      <c r="P212" s="179"/>
      <c r="Q212" s="179"/>
      <c r="R212" s="179"/>
      <c r="S212" s="179"/>
      <c r="T212" s="180"/>
      <c r="AT212" s="174" t="s">
        <v>145</v>
      </c>
      <c r="AU212" s="174" t="s">
        <v>80</v>
      </c>
      <c r="AV212" s="14" t="s">
        <v>80</v>
      </c>
      <c r="AW212" s="14" t="s">
        <v>32</v>
      </c>
      <c r="AX212" s="14" t="s">
        <v>71</v>
      </c>
      <c r="AY212" s="174" t="s">
        <v>132</v>
      </c>
    </row>
    <row r="213" spans="1:65" s="14" customFormat="1" ht="11.25">
      <c r="B213" s="173"/>
      <c r="D213" s="159" t="s">
        <v>145</v>
      </c>
      <c r="E213" s="174" t="s">
        <v>3</v>
      </c>
      <c r="F213" s="175" t="s">
        <v>276</v>
      </c>
      <c r="H213" s="176">
        <v>1153.5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145</v>
      </c>
      <c r="AU213" s="174" t="s">
        <v>80</v>
      </c>
      <c r="AV213" s="14" t="s">
        <v>80</v>
      </c>
      <c r="AW213" s="14" t="s">
        <v>32</v>
      </c>
      <c r="AX213" s="14" t="s">
        <v>71</v>
      </c>
      <c r="AY213" s="174" t="s">
        <v>132</v>
      </c>
    </row>
    <row r="214" spans="1:65" s="15" customFormat="1" ht="11.25">
      <c r="B214" s="181"/>
      <c r="D214" s="159" t="s">
        <v>145</v>
      </c>
      <c r="E214" s="182" t="s">
        <v>3</v>
      </c>
      <c r="F214" s="183" t="s">
        <v>149</v>
      </c>
      <c r="H214" s="184">
        <v>2106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145</v>
      </c>
      <c r="AU214" s="182" t="s">
        <v>80</v>
      </c>
      <c r="AV214" s="15" t="s">
        <v>139</v>
      </c>
      <c r="AW214" s="15" t="s">
        <v>32</v>
      </c>
      <c r="AX214" s="15" t="s">
        <v>78</v>
      </c>
      <c r="AY214" s="182" t="s">
        <v>132</v>
      </c>
    </row>
    <row r="215" spans="1:65" s="2" customFormat="1" ht="16.5" customHeight="1">
      <c r="A215" s="35"/>
      <c r="B215" s="145"/>
      <c r="C215" s="146" t="s">
        <v>277</v>
      </c>
      <c r="D215" s="146" t="s">
        <v>134</v>
      </c>
      <c r="E215" s="147" t="s">
        <v>278</v>
      </c>
      <c r="F215" s="148" t="s">
        <v>279</v>
      </c>
      <c r="G215" s="149" t="s">
        <v>180</v>
      </c>
      <c r="H215" s="150">
        <v>2106</v>
      </c>
      <c r="I215" s="151"/>
      <c r="J215" s="152">
        <f>ROUND(I215*H215,2)</f>
        <v>0</v>
      </c>
      <c r="K215" s="148" t="s">
        <v>138</v>
      </c>
      <c r="L215" s="36"/>
      <c r="M215" s="153" t="s">
        <v>3</v>
      </c>
      <c r="N215" s="154" t="s">
        <v>42</v>
      </c>
      <c r="O215" s="56"/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57" t="s">
        <v>139</v>
      </c>
      <c r="AT215" s="157" t="s">
        <v>134</v>
      </c>
      <c r="AU215" s="157" t="s">
        <v>80</v>
      </c>
      <c r="AY215" s="20" t="s">
        <v>132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20" t="s">
        <v>78</v>
      </c>
      <c r="BK215" s="158">
        <f>ROUND(I215*H215,2)</f>
        <v>0</v>
      </c>
      <c r="BL215" s="20" t="s">
        <v>139</v>
      </c>
      <c r="BM215" s="157" t="s">
        <v>280</v>
      </c>
    </row>
    <row r="216" spans="1:65" s="2" customFormat="1" ht="11.25">
      <c r="A216" s="35"/>
      <c r="B216" s="36"/>
      <c r="C216" s="35"/>
      <c r="D216" s="159" t="s">
        <v>141</v>
      </c>
      <c r="E216" s="35"/>
      <c r="F216" s="160" t="s">
        <v>281</v>
      </c>
      <c r="G216" s="35"/>
      <c r="H216" s="35"/>
      <c r="I216" s="161"/>
      <c r="J216" s="35"/>
      <c r="K216" s="35"/>
      <c r="L216" s="36"/>
      <c r="M216" s="162"/>
      <c r="N216" s="163"/>
      <c r="O216" s="56"/>
      <c r="P216" s="56"/>
      <c r="Q216" s="56"/>
      <c r="R216" s="56"/>
      <c r="S216" s="56"/>
      <c r="T216" s="57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20" t="s">
        <v>141</v>
      </c>
      <c r="AU216" s="20" t="s">
        <v>80</v>
      </c>
    </row>
    <row r="217" spans="1:65" s="2" customFormat="1" ht="11.25">
      <c r="A217" s="35"/>
      <c r="B217" s="36"/>
      <c r="C217" s="35"/>
      <c r="D217" s="164" t="s">
        <v>143</v>
      </c>
      <c r="E217" s="35"/>
      <c r="F217" s="165" t="s">
        <v>282</v>
      </c>
      <c r="G217" s="35"/>
      <c r="H217" s="35"/>
      <c r="I217" s="161"/>
      <c r="J217" s="35"/>
      <c r="K217" s="35"/>
      <c r="L217" s="36"/>
      <c r="M217" s="162"/>
      <c r="N217" s="163"/>
      <c r="O217" s="56"/>
      <c r="P217" s="56"/>
      <c r="Q217" s="56"/>
      <c r="R217" s="56"/>
      <c r="S217" s="56"/>
      <c r="T217" s="57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20" t="s">
        <v>143</v>
      </c>
      <c r="AU217" s="20" t="s">
        <v>80</v>
      </c>
    </row>
    <row r="218" spans="1:65" s="2" customFormat="1" ht="16.5" customHeight="1">
      <c r="A218" s="35"/>
      <c r="B218" s="145"/>
      <c r="C218" s="146" t="s">
        <v>283</v>
      </c>
      <c r="D218" s="146" t="s">
        <v>134</v>
      </c>
      <c r="E218" s="147" t="s">
        <v>284</v>
      </c>
      <c r="F218" s="148" t="s">
        <v>285</v>
      </c>
      <c r="G218" s="149" t="s">
        <v>286</v>
      </c>
      <c r="H218" s="150">
        <v>708.4</v>
      </c>
      <c r="I218" s="151"/>
      <c r="J218" s="152">
        <f>ROUND(I218*H218,2)</f>
        <v>0</v>
      </c>
      <c r="K218" s="148" t="s">
        <v>138</v>
      </c>
      <c r="L218" s="36"/>
      <c r="M218" s="153" t="s">
        <v>3</v>
      </c>
      <c r="N218" s="154" t="s">
        <v>42</v>
      </c>
      <c r="O218" s="56"/>
      <c r="P218" s="155">
        <f>O218*H218</f>
        <v>0</v>
      </c>
      <c r="Q218" s="155">
        <v>2.1000000000000001E-4</v>
      </c>
      <c r="R218" s="155">
        <f>Q218*H218</f>
        <v>0.14876400000000001</v>
      </c>
      <c r="S218" s="155">
        <v>0</v>
      </c>
      <c r="T218" s="156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57" t="s">
        <v>139</v>
      </c>
      <c r="AT218" s="157" t="s">
        <v>134</v>
      </c>
      <c r="AU218" s="157" t="s">
        <v>80</v>
      </c>
      <c r="AY218" s="20" t="s">
        <v>132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20" t="s">
        <v>78</v>
      </c>
      <c r="BK218" s="158">
        <f>ROUND(I218*H218,2)</f>
        <v>0</v>
      </c>
      <c r="BL218" s="20" t="s">
        <v>139</v>
      </c>
      <c r="BM218" s="157" t="s">
        <v>287</v>
      </c>
    </row>
    <row r="219" spans="1:65" s="2" customFormat="1" ht="11.25">
      <c r="A219" s="35"/>
      <c r="B219" s="36"/>
      <c r="C219" s="35"/>
      <c r="D219" s="159" t="s">
        <v>141</v>
      </c>
      <c r="E219" s="35"/>
      <c r="F219" s="160" t="s">
        <v>288</v>
      </c>
      <c r="G219" s="35"/>
      <c r="H219" s="35"/>
      <c r="I219" s="161"/>
      <c r="J219" s="35"/>
      <c r="K219" s="35"/>
      <c r="L219" s="36"/>
      <c r="M219" s="162"/>
      <c r="N219" s="163"/>
      <c r="O219" s="56"/>
      <c r="P219" s="56"/>
      <c r="Q219" s="56"/>
      <c r="R219" s="56"/>
      <c r="S219" s="56"/>
      <c r="T219" s="57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20" t="s">
        <v>141</v>
      </c>
      <c r="AU219" s="20" t="s">
        <v>80</v>
      </c>
    </row>
    <row r="220" spans="1:65" s="2" customFormat="1" ht="11.25">
      <c r="A220" s="35"/>
      <c r="B220" s="36"/>
      <c r="C220" s="35"/>
      <c r="D220" s="164" t="s">
        <v>143</v>
      </c>
      <c r="E220" s="35"/>
      <c r="F220" s="165" t="s">
        <v>289</v>
      </c>
      <c r="G220" s="35"/>
      <c r="H220" s="35"/>
      <c r="I220" s="161"/>
      <c r="J220" s="35"/>
      <c r="K220" s="35"/>
      <c r="L220" s="36"/>
      <c r="M220" s="162"/>
      <c r="N220" s="163"/>
      <c r="O220" s="56"/>
      <c r="P220" s="56"/>
      <c r="Q220" s="56"/>
      <c r="R220" s="56"/>
      <c r="S220" s="56"/>
      <c r="T220" s="57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20" t="s">
        <v>143</v>
      </c>
      <c r="AU220" s="20" t="s">
        <v>80</v>
      </c>
    </row>
    <row r="221" spans="1:65" s="13" customFormat="1" ht="11.25">
      <c r="B221" s="166"/>
      <c r="D221" s="159" t="s">
        <v>145</v>
      </c>
      <c r="E221" s="167" t="s">
        <v>3</v>
      </c>
      <c r="F221" s="168" t="s">
        <v>274</v>
      </c>
      <c r="H221" s="167" t="s">
        <v>3</v>
      </c>
      <c r="I221" s="169"/>
      <c r="L221" s="166"/>
      <c r="M221" s="170"/>
      <c r="N221" s="171"/>
      <c r="O221" s="171"/>
      <c r="P221" s="171"/>
      <c r="Q221" s="171"/>
      <c r="R221" s="171"/>
      <c r="S221" s="171"/>
      <c r="T221" s="172"/>
      <c r="AT221" s="167" t="s">
        <v>145</v>
      </c>
      <c r="AU221" s="167" t="s">
        <v>80</v>
      </c>
      <c r="AV221" s="13" t="s">
        <v>78</v>
      </c>
      <c r="AW221" s="13" t="s">
        <v>32</v>
      </c>
      <c r="AX221" s="13" t="s">
        <v>71</v>
      </c>
      <c r="AY221" s="167" t="s">
        <v>132</v>
      </c>
    </row>
    <row r="222" spans="1:65" s="14" customFormat="1" ht="11.25">
      <c r="B222" s="173"/>
      <c r="D222" s="159" t="s">
        <v>145</v>
      </c>
      <c r="E222" s="174" t="s">
        <v>3</v>
      </c>
      <c r="F222" s="175" t="s">
        <v>290</v>
      </c>
      <c r="H222" s="176">
        <v>708.4</v>
      </c>
      <c r="I222" s="177"/>
      <c r="L222" s="173"/>
      <c r="M222" s="178"/>
      <c r="N222" s="179"/>
      <c r="O222" s="179"/>
      <c r="P222" s="179"/>
      <c r="Q222" s="179"/>
      <c r="R222" s="179"/>
      <c r="S222" s="179"/>
      <c r="T222" s="180"/>
      <c r="AT222" s="174" t="s">
        <v>145</v>
      </c>
      <c r="AU222" s="174" t="s">
        <v>80</v>
      </c>
      <c r="AV222" s="14" t="s">
        <v>80</v>
      </c>
      <c r="AW222" s="14" t="s">
        <v>32</v>
      </c>
      <c r="AX222" s="14" t="s">
        <v>71</v>
      </c>
      <c r="AY222" s="174" t="s">
        <v>132</v>
      </c>
    </row>
    <row r="223" spans="1:65" s="15" customFormat="1" ht="11.25">
      <c r="B223" s="181"/>
      <c r="D223" s="159" t="s">
        <v>145</v>
      </c>
      <c r="E223" s="182" t="s">
        <v>3</v>
      </c>
      <c r="F223" s="183" t="s">
        <v>149</v>
      </c>
      <c r="H223" s="184">
        <v>708.4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2" t="s">
        <v>145</v>
      </c>
      <c r="AU223" s="182" t="s">
        <v>80</v>
      </c>
      <c r="AV223" s="15" t="s">
        <v>139</v>
      </c>
      <c r="AW223" s="15" t="s">
        <v>32</v>
      </c>
      <c r="AX223" s="15" t="s">
        <v>78</v>
      </c>
      <c r="AY223" s="182" t="s">
        <v>132</v>
      </c>
    </row>
    <row r="224" spans="1:65" s="2" customFormat="1" ht="21.75" customHeight="1">
      <c r="A224" s="35"/>
      <c r="B224" s="145"/>
      <c r="C224" s="146" t="s">
        <v>291</v>
      </c>
      <c r="D224" s="146" t="s">
        <v>134</v>
      </c>
      <c r="E224" s="147" t="s">
        <v>292</v>
      </c>
      <c r="F224" s="148" t="s">
        <v>293</v>
      </c>
      <c r="G224" s="149" t="s">
        <v>286</v>
      </c>
      <c r="H224" s="150">
        <v>1.8</v>
      </c>
      <c r="I224" s="151"/>
      <c r="J224" s="152">
        <f>ROUND(I224*H224,2)</f>
        <v>0</v>
      </c>
      <c r="K224" s="148" t="s">
        <v>138</v>
      </c>
      <c r="L224" s="36"/>
      <c r="M224" s="153" t="s">
        <v>3</v>
      </c>
      <c r="N224" s="154" t="s">
        <v>42</v>
      </c>
      <c r="O224" s="56"/>
      <c r="P224" s="155">
        <f>O224*H224</f>
        <v>0</v>
      </c>
      <c r="Q224" s="155">
        <v>8.4999999999999995E-4</v>
      </c>
      <c r="R224" s="155">
        <f>Q224*H224</f>
        <v>1.5299999999999999E-3</v>
      </c>
      <c r="S224" s="155">
        <v>0</v>
      </c>
      <c r="T224" s="156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57" t="s">
        <v>139</v>
      </c>
      <c r="AT224" s="157" t="s">
        <v>134</v>
      </c>
      <c r="AU224" s="157" t="s">
        <v>80</v>
      </c>
      <c r="AY224" s="20" t="s">
        <v>132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20" t="s">
        <v>78</v>
      </c>
      <c r="BK224" s="158">
        <f>ROUND(I224*H224,2)</f>
        <v>0</v>
      </c>
      <c r="BL224" s="20" t="s">
        <v>139</v>
      </c>
      <c r="BM224" s="157" t="s">
        <v>294</v>
      </c>
    </row>
    <row r="225" spans="1:65" s="2" customFormat="1" ht="11.25">
      <c r="A225" s="35"/>
      <c r="B225" s="36"/>
      <c r="C225" s="35"/>
      <c r="D225" s="159" t="s">
        <v>141</v>
      </c>
      <c r="E225" s="35"/>
      <c r="F225" s="160" t="s">
        <v>295</v>
      </c>
      <c r="G225" s="35"/>
      <c r="H225" s="35"/>
      <c r="I225" s="161"/>
      <c r="J225" s="35"/>
      <c r="K225" s="35"/>
      <c r="L225" s="36"/>
      <c r="M225" s="162"/>
      <c r="N225" s="163"/>
      <c r="O225" s="56"/>
      <c r="P225" s="56"/>
      <c r="Q225" s="56"/>
      <c r="R225" s="56"/>
      <c r="S225" s="56"/>
      <c r="T225" s="57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20" t="s">
        <v>141</v>
      </c>
      <c r="AU225" s="20" t="s">
        <v>80</v>
      </c>
    </row>
    <row r="226" spans="1:65" s="2" customFormat="1" ht="11.25">
      <c r="A226" s="35"/>
      <c r="B226" s="36"/>
      <c r="C226" s="35"/>
      <c r="D226" s="164" t="s">
        <v>143</v>
      </c>
      <c r="E226" s="35"/>
      <c r="F226" s="165" t="s">
        <v>296</v>
      </c>
      <c r="G226" s="35"/>
      <c r="H226" s="35"/>
      <c r="I226" s="161"/>
      <c r="J226" s="35"/>
      <c r="K226" s="35"/>
      <c r="L226" s="36"/>
      <c r="M226" s="162"/>
      <c r="N226" s="163"/>
      <c r="O226" s="56"/>
      <c r="P226" s="56"/>
      <c r="Q226" s="56"/>
      <c r="R226" s="56"/>
      <c r="S226" s="56"/>
      <c r="T226" s="57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20" t="s">
        <v>143</v>
      </c>
      <c r="AU226" s="20" t="s">
        <v>80</v>
      </c>
    </row>
    <row r="227" spans="1:65" s="13" customFormat="1" ht="11.25">
      <c r="B227" s="166"/>
      <c r="D227" s="159" t="s">
        <v>145</v>
      </c>
      <c r="E227" s="167" t="s">
        <v>3</v>
      </c>
      <c r="F227" s="168" t="s">
        <v>297</v>
      </c>
      <c r="H227" s="167" t="s">
        <v>3</v>
      </c>
      <c r="I227" s="169"/>
      <c r="L227" s="166"/>
      <c r="M227" s="170"/>
      <c r="N227" s="171"/>
      <c r="O227" s="171"/>
      <c r="P227" s="171"/>
      <c r="Q227" s="171"/>
      <c r="R227" s="171"/>
      <c r="S227" s="171"/>
      <c r="T227" s="172"/>
      <c r="AT227" s="167" t="s">
        <v>145</v>
      </c>
      <c r="AU227" s="167" t="s">
        <v>80</v>
      </c>
      <c r="AV227" s="13" t="s">
        <v>78</v>
      </c>
      <c r="AW227" s="13" t="s">
        <v>32</v>
      </c>
      <c r="AX227" s="13" t="s">
        <v>71</v>
      </c>
      <c r="AY227" s="167" t="s">
        <v>132</v>
      </c>
    </row>
    <row r="228" spans="1:65" s="13" customFormat="1" ht="11.25">
      <c r="B228" s="166"/>
      <c r="D228" s="159" t="s">
        <v>145</v>
      </c>
      <c r="E228" s="167" t="s">
        <v>3</v>
      </c>
      <c r="F228" s="168" t="s">
        <v>298</v>
      </c>
      <c r="H228" s="167" t="s">
        <v>3</v>
      </c>
      <c r="I228" s="169"/>
      <c r="L228" s="166"/>
      <c r="M228" s="170"/>
      <c r="N228" s="171"/>
      <c r="O228" s="171"/>
      <c r="P228" s="171"/>
      <c r="Q228" s="171"/>
      <c r="R228" s="171"/>
      <c r="S228" s="171"/>
      <c r="T228" s="172"/>
      <c r="AT228" s="167" t="s">
        <v>145</v>
      </c>
      <c r="AU228" s="167" t="s">
        <v>80</v>
      </c>
      <c r="AV228" s="13" t="s">
        <v>78</v>
      </c>
      <c r="AW228" s="13" t="s">
        <v>32</v>
      </c>
      <c r="AX228" s="13" t="s">
        <v>71</v>
      </c>
      <c r="AY228" s="167" t="s">
        <v>132</v>
      </c>
    </row>
    <row r="229" spans="1:65" s="14" customFormat="1" ht="11.25">
      <c r="B229" s="173"/>
      <c r="D229" s="159" t="s">
        <v>145</v>
      </c>
      <c r="E229" s="174" t="s">
        <v>3</v>
      </c>
      <c r="F229" s="175" t="s">
        <v>299</v>
      </c>
      <c r="H229" s="176">
        <v>1.8</v>
      </c>
      <c r="I229" s="177"/>
      <c r="L229" s="173"/>
      <c r="M229" s="178"/>
      <c r="N229" s="179"/>
      <c r="O229" s="179"/>
      <c r="P229" s="179"/>
      <c r="Q229" s="179"/>
      <c r="R229" s="179"/>
      <c r="S229" s="179"/>
      <c r="T229" s="180"/>
      <c r="AT229" s="174" t="s">
        <v>145</v>
      </c>
      <c r="AU229" s="174" t="s">
        <v>80</v>
      </c>
      <c r="AV229" s="14" t="s">
        <v>80</v>
      </c>
      <c r="AW229" s="14" t="s">
        <v>32</v>
      </c>
      <c r="AX229" s="14" t="s">
        <v>71</v>
      </c>
      <c r="AY229" s="174" t="s">
        <v>132</v>
      </c>
    </row>
    <row r="230" spans="1:65" s="15" customFormat="1" ht="11.25">
      <c r="B230" s="181"/>
      <c r="D230" s="159" t="s">
        <v>145</v>
      </c>
      <c r="E230" s="182" t="s">
        <v>3</v>
      </c>
      <c r="F230" s="183" t="s">
        <v>149</v>
      </c>
      <c r="H230" s="184">
        <v>1.8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2" t="s">
        <v>145</v>
      </c>
      <c r="AU230" s="182" t="s">
        <v>80</v>
      </c>
      <c r="AV230" s="15" t="s">
        <v>139</v>
      </c>
      <c r="AW230" s="15" t="s">
        <v>32</v>
      </c>
      <c r="AX230" s="15" t="s">
        <v>78</v>
      </c>
      <c r="AY230" s="182" t="s">
        <v>132</v>
      </c>
    </row>
    <row r="231" spans="1:65" s="2" customFormat="1" ht="16.5" customHeight="1">
      <c r="A231" s="35"/>
      <c r="B231" s="145"/>
      <c r="C231" s="146" t="s">
        <v>8</v>
      </c>
      <c r="D231" s="146" t="s">
        <v>134</v>
      </c>
      <c r="E231" s="147" t="s">
        <v>300</v>
      </c>
      <c r="F231" s="148" t="s">
        <v>301</v>
      </c>
      <c r="G231" s="149" t="s">
        <v>286</v>
      </c>
      <c r="H231" s="150">
        <v>708.4</v>
      </c>
      <c r="I231" s="151"/>
      <c r="J231" s="152">
        <f>ROUND(I231*H231,2)</f>
        <v>0</v>
      </c>
      <c r="K231" s="148" t="s">
        <v>138</v>
      </c>
      <c r="L231" s="36"/>
      <c r="M231" s="153" t="s">
        <v>3</v>
      </c>
      <c r="N231" s="154" t="s">
        <v>42</v>
      </c>
      <c r="O231" s="56"/>
      <c r="P231" s="155">
        <f>O231*H231</f>
        <v>0</v>
      </c>
      <c r="Q231" s="155">
        <v>1.0000000000000001E-5</v>
      </c>
      <c r="R231" s="155">
        <f>Q231*H231</f>
        <v>7.084E-3</v>
      </c>
      <c r="S231" s="155">
        <v>0</v>
      </c>
      <c r="T231" s="15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57" t="s">
        <v>139</v>
      </c>
      <c r="AT231" s="157" t="s">
        <v>134</v>
      </c>
      <c r="AU231" s="157" t="s">
        <v>80</v>
      </c>
      <c r="AY231" s="20" t="s">
        <v>132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20" t="s">
        <v>78</v>
      </c>
      <c r="BK231" s="158">
        <f>ROUND(I231*H231,2)</f>
        <v>0</v>
      </c>
      <c r="BL231" s="20" t="s">
        <v>139</v>
      </c>
      <c r="BM231" s="157" t="s">
        <v>302</v>
      </c>
    </row>
    <row r="232" spans="1:65" s="2" customFormat="1" ht="11.25">
      <c r="A232" s="35"/>
      <c r="B232" s="36"/>
      <c r="C232" s="35"/>
      <c r="D232" s="159" t="s">
        <v>141</v>
      </c>
      <c r="E232" s="35"/>
      <c r="F232" s="160" t="s">
        <v>303</v>
      </c>
      <c r="G232" s="35"/>
      <c r="H232" s="35"/>
      <c r="I232" s="161"/>
      <c r="J232" s="35"/>
      <c r="K232" s="35"/>
      <c r="L232" s="36"/>
      <c r="M232" s="162"/>
      <c r="N232" s="163"/>
      <c r="O232" s="56"/>
      <c r="P232" s="56"/>
      <c r="Q232" s="56"/>
      <c r="R232" s="56"/>
      <c r="S232" s="56"/>
      <c r="T232" s="57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20" t="s">
        <v>141</v>
      </c>
      <c r="AU232" s="20" t="s">
        <v>80</v>
      </c>
    </row>
    <row r="233" spans="1:65" s="2" customFormat="1" ht="11.25">
      <c r="A233" s="35"/>
      <c r="B233" s="36"/>
      <c r="C233" s="35"/>
      <c r="D233" s="164" t="s">
        <v>143</v>
      </c>
      <c r="E233" s="35"/>
      <c r="F233" s="165" t="s">
        <v>304</v>
      </c>
      <c r="G233" s="35"/>
      <c r="H233" s="35"/>
      <c r="I233" s="161"/>
      <c r="J233" s="35"/>
      <c r="K233" s="35"/>
      <c r="L233" s="36"/>
      <c r="M233" s="162"/>
      <c r="N233" s="163"/>
      <c r="O233" s="56"/>
      <c r="P233" s="56"/>
      <c r="Q233" s="56"/>
      <c r="R233" s="56"/>
      <c r="S233" s="56"/>
      <c r="T233" s="57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20" t="s">
        <v>143</v>
      </c>
      <c r="AU233" s="20" t="s">
        <v>80</v>
      </c>
    </row>
    <row r="234" spans="1:65" s="13" customFormat="1" ht="11.25">
      <c r="B234" s="166"/>
      <c r="D234" s="159" t="s">
        <v>145</v>
      </c>
      <c r="E234" s="167" t="s">
        <v>3</v>
      </c>
      <c r="F234" s="168" t="s">
        <v>274</v>
      </c>
      <c r="H234" s="167" t="s">
        <v>3</v>
      </c>
      <c r="I234" s="169"/>
      <c r="L234" s="166"/>
      <c r="M234" s="170"/>
      <c r="N234" s="171"/>
      <c r="O234" s="171"/>
      <c r="P234" s="171"/>
      <c r="Q234" s="171"/>
      <c r="R234" s="171"/>
      <c r="S234" s="171"/>
      <c r="T234" s="172"/>
      <c r="AT234" s="167" t="s">
        <v>145</v>
      </c>
      <c r="AU234" s="167" t="s">
        <v>80</v>
      </c>
      <c r="AV234" s="13" t="s">
        <v>78</v>
      </c>
      <c r="AW234" s="13" t="s">
        <v>32</v>
      </c>
      <c r="AX234" s="13" t="s">
        <v>71</v>
      </c>
      <c r="AY234" s="167" t="s">
        <v>132</v>
      </c>
    </row>
    <row r="235" spans="1:65" s="14" customFormat="1" ht="11.25">
      <c r="B235" s="173"/>
      <c r="D235" s="159" t="s">
        <v>145</v>
      </c>
      <c r="E235" s="174" t="s">
        <v>3</v>
      </c>
      <c r="F235" s="175" t="s">
        <v>305</v>
      </c>
      <c r="H235" s="176">
        <v>708.4</v>
      </c>
      <c r="I235" s="177"/>
      <c r="L235" s="173"/>
      <c r="M235" s="178"/>
      <c r="N235" s="179"/>
      <c r="O235" s="179"/>
      <c r="P235" s="179"/>
      <c r="Q235" s="179"/>
      <c r="R235" s="179"/>
      <c r="S235" s="179"/>
      <c r="T235" s="180"/>
      <c r="AT235" s="174" t="s">
        <v>145</v>
      </c>
      <c r="AU235" s="174" t="s">
        <v>80</v>
      </c>
      <c r="AV235" s="14" t="s">
        <v>80</v>
      </c>
      <c r="AW235" s="14" t="s">
        <v>32</v>
      </c>
      <c r="AX235" s="14" t="s">
        <v>71</v>
      </c>
      <c r="AY235" s="174" t="s">
        <v>132</v>
      </c>
    </row>
    <row r="236" spans="1:65" s="15" customFormat="1" ht="11.25">
      <c r="B236" s="181"/>
      <c r="D236" s="159" t="s">
        <v>145</v>
      </c>
      <c r="E236" s="182" t="s">
        <v>3</v>
      </c>
      <c r="F236" s="183" t="s">
        <v>149</v>
      </c>
      <c r="H236" s="184">
        <v>708.4</v>
      </c>
      <c r="I236" s="185"/>
      <c r="L236" s="181"/>
      <c r="M236" s="186"/>
      <c r="N236" s="187"/>
      <c r="O236" s="187"/>
      <c r="P236" s="187"/>
      <c r="Q236" s="187"/>
      <c r="R236" s="187"/>
      <c r="S236" s="187"/>
      <c r="T236" s="188"/>
      <c r="AT236" s="182" t="s">
        <v>145</v>
      </c>
      <c r="AU236" s="182" t="s">
        <v>80</v>
      </c>
      <c r="AV236" s="15" t="s">
        <v>139</v>
      </c>
      <c r="AW236" s="15" t="s">
        <v>32</v>
      </c>
      <c r="AX236" s="15" t="s">
        <v>78</v>
      </c>
      <c r="AY236" s="182" t="s">
        <v>132</v>
      </c>
    </row>
    <row r="237" spans="1:65" s="12" customFormat="1" ht="22.9" customHeight="1">
      <c r="B237" s="132"/>
      <c r="D237" s="133" t="s">
        <v>70</v>
      </c>
      <c r="E237" s="143" t="s">
        <v>209</v>
      </c>
      <c r="F237" s="143" t="s">
        <v>306</v>
      </c>
      <c r="I237" s="135"/>
      <c r="J237" s="144">
        <f>BK237</f>
        <v>0</v>
      </c>
      <c r="L237" s="132"/>
      <c r="M237" s="137"/>
      <c r="N237" s="138"/>
      <c r="O237" s="138"/>
      <c r="P237" s="139">
        <f>SUM(P238:P289)</f>
        <v>0</v>
      </c>
      <c r="Q237" s="138"/>
      <c r="R237" s="139">
        <f>SUM(R238:R289)</f>
        <v>0.10541676</v>
      </c>
      <c r="S237" s="138"/>
      <c r="T237" s="140">
        <f>SUM(T238:T289)</f>
        <v>18.832000000000001</v>
      </c>
      <c r="AR237" s="133" t="s">
        <v>78</v>
      </c>
      <c r="AT237" s="141" t="s">
        <v>70</v>
      </c>
      <c r="AU237" s="141" t="s">
        <v>78</v>
      </c>
      <c r="AY237" s="133" t="s">
        <v>132</v>
      </c>
      <c r="BK237" s="142">
        <f>SUM(BK238:BK289)</f>
        <v>0</v>
      </c>
    </row>
    <row r="238" spans="1:65" s="2" customFormat="1" ht="16.5" customHeight="1">
      <c r="A238" s="35"/>
      <c r="B238" s="145"/>
      <c r="C238" s="146" t="s">
        <v>307</v>
      </c>
      <c r="D238" s="146" t="s">
        <v>134</v>
      </c>
      <c r="E238" s="147" t="s">
        <v>308</v>
      </c>
      <c r="F238" s="148" t="s">
        <v>309</v>
      </c>
      <c r="G238" s="149" t="s">
        <v>223</v>
      </c>
      <c r="H238" s="150">
        <v>2</v>
      </c>
      <c r="I238" s="151"/>
      <c r="J238" s="152">
        <f>ROUND(I238*H238,2)</f>
        <v>0</v>
      </c>
      <c r="K238" s="148" t="s">
        <v>3</v>
      </c>
      <c r="L238" s="36"/>
      <c r="M238" s="153" t="s">
        <v>3</v>
      </c>
      <c r="N238" s="154" t="s">
        <v>42</v>
      </c>
      <c r="O238" s="56"/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57" t="s">
        <v>139</v>
      </c>
      <c r="AT238" s="157" t="s">
        <v>134</v>
      </c>
      <c r="AU238" s="157" t="s">
        <v>80</v>
      </c>
      <c r="AY238" s="20" t="s">
        <v>132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20" t="s">
        <v>78</v>
      </c>
      <c r="BK238" s="158">
        <f>ROUND(I238*H238,2)</f>
        <v>0</v>
      </c>
      <c r="BL238" s="20" t="s">
        <v>139</v>
      </c>
      <c r="BM238" s="157" t="s">
        <v>310</v>
      </c>
    </row>
    <row r="239" spans="1:65" s="2" customFormat="1" ht="11.25">
      <c r="A239" s="35"/>
      <c r="B239" s="36"/>
      <c r="C239" s="35"/>
      <c r="D239" s="159" t="s">
        <v>141</v>
      </c>
      <c r="E239" s="35"/>
      <c r="F239" s="160" t="s">
        <v>309</v>
      </c>
      <c r="G239" s="35"/>
      <c r="H239" s="35"/>
      <c r="I239" s="161"/>
      <c r="J239" s="35"/>
      <c r="K239" s="35"/>
      <c r="L239" s="36"/>
      <c r="M239" s="162"/>
      <c r="N239" s="163"/>
      <c r="O239" s="56"/>
      <c r="P239" s="56"/>
      <c r="Q239" s="56"/>
      <c r="R239" s="56"/>
      <c r="S239" s="56"/>
      <c r="T239" s="57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20" t="s">
        <v>141</v>
      </c>
      <c r="AU239" s="20" t="s">
        <v>80</v>
      </c>
    </row>
    <row r="240" spans="1:65" s="13" customFormat="1" ht="11.25">
      <c r="B240" s="166"/>
      <c r="D240" s="159" t="s">
        <v>145</v>
      </c>
      <c r="E240" s="167" t="s">
        <v>3</v>
      </c>
      <c r="F240" s="168" t="s">
        <v>297</v>
      </c>
      <c r="H240" s="167" t="s">
        <v>3</v>
      </c>
      <c r="I240" s="169"/>
      <c r="L240" s="166"/>
      <c r="M240" s="170"/>
      <c r="N240" s="171"/>
      <c r="O240" s="171"/>
      <c r="P240" s="171"/>
      <c r="Q240" s="171"/>
      <c r="R240" s="171"/>
      <c r="S240" s="171"/>
      <c r="T240" s="172"/>
      <c r="AT240" s="167" t="s">
        <v>145</v>
      </c>
      <c r="AU240" s="167" t="s">
        <v>80</v>
      </c>
      <c r="AV240" s="13" t="s">
        <v>78</v>
      </c>
      <c r="AW240" s="13" t="s">
        <v>32</v>
      </c>
      <c r="AX240" s="13" t="s">
        <v>71</v>
      </c>
      <c r="AY240" s="167" t="s">
        <v>132</v>
      </c>
    </row>
    <row r="241" spans="1:65" s="14" customFormat="1" ht="11.25">
      <c r="B241" s="173"/>
      <c r="D241" s="159" t="s">
        <v>145</v>
      </c>
      <c r="E241" s="174" t="s">
        <v>3</v>
      </c>
      <c r="F241" s="175" t="s">
        <v>80</v>
      </c>
      <c r="H241" s="176">
        <v>2</v>
      </c>
      <c r="I241" s="177"/>
      <c r="L241" s="173"/>
      <c r="M241" s="178"/>
      <c r="N241" s="179"/>
      <c r="O241" s="179"/>
      <c r="P241" s="179"/>
      <c r="Q241" s="179"/>
      <c r="R241" s="179"/>
      <c r="S241" s="179"/>
      <c r="T241" s="180"/>
      <c r="AT241" s="174" t="s">
        <v>145</v>
      </c>
      <c r="AU241" s="174" t="s">
        <v>80</v>
      </c>
      <c r="AV241" s="14" t="s">
        <v>80</v>
      </c>
      <c r="AW241" s="14" t="s">
        <v>32</v>
      </c>
      <c r="AX241" s="14" t="s">
        <v>71</v>
      </c>
      <c r="AY241" s="174" t="s">
        <v>132</v>
      </c>
    </row>
    <row r="242" spans="1:65" s="15" customFormat="1" ht="11.25">
      <c r="B242" s="181"/>
      <c r="D242" s="159" t="s">
        <v>145</v>
      </c>
      <c r="E242" s="182" t="s">
        <v>3</v>
      </c>
      <c r="F242" s="183" t="s">
        <v>149</v>
      </c>
      <c r="H242" s="184">
        <v>2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2" t="s">
        <v>145</v>
      </c>
      <c r="AU242" s="182" t="s">
        <v>80</v>
      </c>
      <c r="AV242" s="15" t="s">
        <v>139</v>
      </c>
      <c r="AW242" s="15" t="s">
        <v>32</v>
      </c>
      <c r="AX242" s="15" t="s">
        <v>78</v>
      </c>
      <c r="AY242" s="182" t="s">
        <v>132</v>
      </c>
    </row>
    <row r="243" spans="1:65" s="2" customFormat="1" ht="16.5" customHeight="1">
      <c r="A243" s="35"/>
      <c r="B243" s="145"/>
      <c r="C243" s="146" t="s">
        <v>311</v>
      </c>
      <c r="D243" s="146" t="s">
        <v>134</v>
      </c>
      <c r="E243" s="147" t="s">
        <v>312</v>
      </c>
      <c r="F243" s="148" t="s">
        <v>313</v>
      </c>
      <c r="G243" s="149" t="s">
        <v>180</v>
      </c>
      <c r="H243" s="150">
        <v>2173.5</v>
      </c>
      <c r="I243" s="151"/>
      <c r="J243" s="152">
        <f>ROUND(I243*H243,2)</f>
        <v>0</v>
      </c>
      <c r="K243" s="148" t="s">
        <v>138</v>
      </c>
      <c r="L243" s="36"/>
      <c r="M243" s="153" t="s">
        <v>3</v>
      </c>
      <c r="N243" s="154" t="s">
        <v>42</v>
      </c>
      <c r="O243" s="56"/>
      <c r="P243" s="155">
        <f>O243*H243</f>
        <v>0</v>
      </c>
      <c r="Q243" s="155">
        <v>3.0000000000000001E-5</v>
      </c>
      <c r="R243" s="155">
        <f>Q243*H243</f>
        <v>6.5204999999999999E-2</v>
      </c>
      <c r="S243" s="155">
        <v>0</v>
      </c>
      <c r="T243" s="156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57" t="s">
        <v>139</v>
      </c>
      <c r="AT243" s="157" t="s">
        <v>134</v>
      </c>
      <c r="AU243" s="157" t="s">
        <v>80</v>
      </c>
      <c r="AY243" s="20" t="s">
        <v>132</v>
      </c>
      <c r="BE243" s="158">
        <f>IF(N243="základní",J243,0)</f>
        <v>0</v>
      </c>
      <c r="BF243" s="158">
        <f>IF(N243="snížená",J243,0)</f>
        <v>0</v>
      </c>
      <c r="BG243" s="158">
        <f>IF(N243="zákl. přenesená",J243,0)</f>
        <v>0</v>
      </c>
      <c r="BH243" s="158">
        <f>IF(N243="sníž. přenesená",J243,0)</f>
        <v>0</v>
      </c>
      <c r="BI243" s="158">
        <f>IF(N243="nulová",J243,0)</f>
        <v>0</v>
      </c>
      <c r="BJ243" s="20" t="s">
        <v>78</v>
      </c>
      <c r="BK243" s="158">
        <f>ROUND(I243*H243,2)</f>
        <v>0</v>
      </c>
      <c r="BL243" s="20" t="s">
        <v>139</v>
      </c>
      <c r="BM243" s="157" t="s">
        <v>314</v>
      </c>
    </row>
    <row r="244" spans="1:65" s="2" customFormat="1" ht="19.5">
      <c r="A244" s="35"/>
      <c r="B244" s="36"/>
      <c r="C244" s="35"/>
      <c r="D244" s="159" t="s">
        <v>141</v>
      </c>
      <c r="E244" s="35"/>
      <c r="F244" s="160" t="s">
        <v>315</v>
      </c>
      <c r="G244" s="35"/>
      <c r="H244" s="35"/>
      <c r="I244" s="161"/>
      <c r="J244" s="35"/>
      <c r="K244" s="35"/>
      <c r="L244" s="36"/>
      <c r="M244" s="162"/>
      <c r="N244" s="163"/>
      <c r="O244" s="56"/>
      <c r="P244" s="56"/>
      <c r="Q244" s="56"/>
      <c r="R244" s="56"/>
      <c r="S244" s="56"/>
      <c r="T244" s="57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20" t="s">
        <v>141</v>
      </c>
      <c r="AU244" s="20" t="s">
        <v>80</v>
      </c>
    </row>
    <row r="245" spans="1:65" s="2" customFormat="1" ht="11.25">
      <c r="A245" s="35"/>
      <c r="B245" s="36"/>
      <c r="C245" s="35"/>
      <c r="D245" s="164" t="s">
        <v>143</v>
      </c>
      <c r="E245" s="35"/>
      <c r="F245" s="165" t="s">
        <v>316</v>
      </c>
      <c r="G245" s="35"/>
      <c r="H245" s="35"/>
      <c r="I245" s="161"/>
      <c r="J245" s="35"/>
      <c r="K245" s="35"/>
      <c r="L245" s="36"/>
      <c r="M245" s="162"/>
      <c r="N245" s="163"/>
      <c r="O245" s="56"/>
      <c r="P245" s="56"/>
      <c r="Q245" s="56"/>
      <c r="R245" s="56"/>
      <c r="S245" s="56"/>
      <c r="T245" s="57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20" t="s">
        <v>143</v>
      </c>
      <c r="AU245" s="20" t="s">
        <v>80</v>
      </c>
    </row>
    <row r="246" spans="1:65" s="14" customFormat="1" ht="11.25">
      <c r="B246" s="173"/>
      <c r="D246" s="159" t="s">
        <v>145</v>
      </c>
      <c r="E246" s="174" t="s">
        <v>3</v>
      </c>
      <c r="F246" s="175" t="s">
        <v>317</v>
      </c>
      <c r="H246" s="176">
        <v>2173.5</v>
      </c>
      <c r="I246" s="177"/>
      <c r="L246" s="173"/>
      <c r="M246" s="178"/>
      <c r="N246" s="179"/>
      <c r="O246" s="179"/>
      <c r="P246" s="179"/>
      <c r="Q246" s="179"/>
      <c r="R246" s="179"/>
      <c r="S246" s="179"/>
      <c r="T246" s="180"/>
      <c r="AT246" s="174" t="s">
        <v>145</v>
      </c>
      <c r="AU246" s="174" t="s">
        <v>80</v>
      </c>
      <c r="AV246" s="14" t="s">
        <v>80</v>
      </c>
      <c r="AW246" s="14" t="s">
        <v>32</v>
      </c>
      <c r="AX246" s="14" t="s">
        <v>71</v>
      </c>
      <c r="AY246" s="174" t="s">
        <v>132</v>
      </c>
    </row>
    <row r="247" spans="1:65" s="15" customFormat="1" ht="11.25">
      <c r="B247" s="181"/>
      <c r="D247" s="159" t="s">
        <v>145</v>
      </c>
      <c r="E247" s="182" t="s">
        <v>3</v>
      </c>
      <c r="F247" s="183" t="s">
        <v>149</v>
      </c>
      <c r="H247" s="184">
        <v>2173.5</v>
      </c>
      <c r="I247" s="185"/>
      <c r="L247" s="181"/>
      <c r="M247" s="186"/>
      <c r="N247" s="187"/>
      <c r="O247" s="187"/>
      <c r="P247" s="187"/>
      <c r="Q247" s="187"/>
      <c r="R247" s="187"/>
      <c r="S247" s="187"/>
      <c r="T247" s="188"/>
      <c r="AT247" s="182" t="s">
        <v>145</v>
      </c>
      <c r="AU247" s="182" t="s">
        <v>80</v>
      </c>
      <c r="AV247" s="15" t="s">
        <v>139</v>
      </c>
      <c r="AW247" s="15" t="s">
        <v>32</v>
      </c>
      <c r="AX247" s="15" t="s">
        <v>78</v>
      </c>
      <c r="AY247" s="182" t="s">
        <v>132</v>
      </c>
    </row>
    <row r="248" spans="1:65" s="2" customFormat="1" ht="16.5" customHeight="1">
      <c r="A248" s="35"/>
      <c r="B248" s="145"/>
      <c r="C248" s="146" t="s">
        <v>318</v>
      </c>
      <c r="D248" s="146" t="s">
        <v>134</v>
      </c>
      <c r="E248" s="147" t="s">
        <v>319</v>
      </c>
      <c r="F248" s="148" t="s">
        <v>320</v>
      </c>
      <c r="G248" s="149" t="s">
        <v>180</v>
      </c>
      <c r="H248" s="150">
        <v>2.544</v>
      </c>
      <c r="I248" s="151"/>
      <c r="J248" s="152">
        <f>ROUND(I248*H248,2)</f>
        <v>0</v>
      </c>
      <c r="K248" s="148" t="s">
        <v>138</v>
      </c>
      <c r="L248" s="36"/>
      <c r="M248" s="153" t="s">
        <v>3</v>
      </c>
      <c r="N248" s="154" t="s">
        <v>42</v>
      </c>
      <c r="O248" s="56"/>
      <c r="P248" s="155">
        <f>O248*H248</f>
        <v>0</v>
      </c>
      <c r="Q248" s="155">
        <v>2.9E-4</v>
      </c>
      <c r="R248" s="155">
        <f>Q248*H248</f>
        <v>7.3776000000000007E-4</v>
      </c>
      <c r="S248" s="155">
        <v>0</v>
      </c>
      <c r="T248" s="156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57" t="s">
        <v>139</v>
      </c>
      <c r="AT248" s="157" t="s">
        <v>134</v>
      </c>
      <c r="AU248" s="157" t="s">
        <v>80</v>
      </c>
      <c r="AY248" s="20" t="s">
        <v>132</v>
      </c>
      <c r="BE248" s="158">
        <f>IF(N248="základní",J248,0)</f>
        <v>0</v>
      </c>
      <c r="BF248" s="158">
        <f>IF(N248="snížená",J248,0)</f>
        <v>0</v>
      </c>
      <c r="BG248" s="158">
        <f>IF(N248="zákl. přenesená",J248,0)</f>
        <v>0</v>
      </c>
      <c r="BH248" s="158">
        <f>IF(N248="sníž. přenesená",J248,0)</f>
        <v>0</v>
      </c>
      <c r="BI248" s="158">
        <f>IF(N248="nulová",J248,0)</f>
        <v>0</v>
      </c>
      <c r="BJ248" s="20" t="s">
        <v>78</v>
      </c>
      <c r="BK248" s="158">
        <f>ROUND(I248*H248,2)</f>
        <v>0</v>
      </c>
      <c r="BL248" s="20" t="s">
        <v>139</v>
      </c>
      <c r="BM248" s="157" t="s">
        <v>321</v>
      </c>
    </row>
    <row r="249" spans="1:65" s="2" customFormat="1" ht="11.25">
      <c r="A249" s="35"/>
      <c r="B249" s="36"/>
      <c r="C249" s="35"/>
      <c r="D249" s="159" t="s">
        <v>141</v>
      </c>
      <c r="E249" s="35"/>
      <c r="F249" s="160" t="s">
        <v>322</v>
      </c>
      <c r="G249" s="35"/>
      <c r="H249" s="35"/>
      <c r="I249" s="161"/>
      <c r="J249" s="35"/>
      <c r="K249" s="35"/>
      <c r="L249" s="36"/>
      <c r="M249" s="162"/>
      <c r="N249" s="163"/>
      <c r="O249" s="56"/>
      <c r="P249" s="56"/>
      <c r="Q249" s="56"/>
      <c r="R249" s="56"/>
      <c r="S249" s="56"/>
      <c r="T249" s="57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20" t="s">
        <v>141</v>
      </c>
      <c r="AU249" s="20" t="s">
        <v>80</v>
      </c>
    </row>
    <row r="250" spans="1:65" s="2" customFormat="1" ht="11.25">
      <c r="A250" s="35"/>
      <c r="B250" s="36"/>
      <c r="C250" s="35"/>
      <c r="D250" s="164" t="s">
        <v>143</v>
      </c>
      <c r="E250" s="35"/>
      <c r="F250" s="165" t="s">
        <v>323</v>
      </c>
      <c r="G250" s="35"/>
      <c r="H250" s="35"/>
      <c r="I250" s="161"/>
      <c r="J250" s="35"/>
      <c r="K250" s="35"/>
      <c r="L250" s="36"/>
      <c r="M250" s="162"/>
      <c r="N250" s="163"/>
      <c r="O250" s="56"/>
      <c r="P250" s="56"/>
      <c r="Q250" s="56"/>
      <c r="R250" s="56"/>
      <c r="S250" s="56"/>
      <c r="T250" s="57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20" t="s">
        <v>143</v>
      </c>
      <c r="AU250" s="20" t="s">
        <v>80</v>
      </c>
    </row>
    <row r="251" spans="1:65" s="13" customFormat="1" ht="11.25">
      <c r="B251" s="166"/>
      <c r="D251" s="159" t="s">
        <v>145</v>
      </c>
      <c r="E251" s="167" t="s">
        <v>3</v>
      </c>
      <c r="F251" s="168" t="s">
        <v>297</v>
      </c>
      <c r="H251" s="167" t="s">
        <v>3</v>
      </c>
      <c r="I251" s="169"/>
      <c r="L251" s="166"/>
      <c r="M251" s="170"/>
      <c r="N251" s="171"/>
      <c r="O251" s="171"/>
      <c r="P251" s="171"/>
      <c r="Q251" s="171"/>
      <c r="R251" s="171"/>
      <c r="S251" s="171"/>
      <c r="T251" s="172"/>
      <c r="AT251" s="167" t="s">
        <v>145</v>
      </c>
      <c r="AU251" s="167" t="s">
        <v>80</v>
      </c>
      <c r="AV251" s="13" t="s">
        <v>78</v>
      </c>
      <c r="AW251" s="13" t="s">
        <v>32</v>
      </c>
      <c r="AX251" s="13" t="s">
        <v>71</v>
      </c>
      <c r="AY251" s="167" t="s">
        <v>132</v>
      </c>
    </row>
    <row r="252" spans="1:65" s="13" customFormat="1" ht="11.25">
      <c r="B252" s="166"/>
      <c r="D252" s="159" t="s">
        <v>145</v>
      </c>
      <c r="E252" s="167" t="s">
        <v>3</v>
      </c>
      <c r="F252" s="168" t="s">
        <v>298</v>
      </c>
      <c r="H252" s="167" t="s">
        <v>3</v>
      </c>
      <c r="I252" s="169"/>
      <c r="L252" s="166"/>
      <c r="M252" s="170"/>
      <c r="N252" s="171"/>
      <c r="O252" s="171"/>
      <c r="P252" s="171"/>
      <c r="Q252" s="171"/>
      <c r="R252" s="171"/>
      <c r="S252" s="171"/>
      <c r="T252" s="172"/>
      <c r="AT252" s="167" t="s">
        <v>145</v>
      </c>
      <c r="AU252" s="167" t="s">
        <v>80</v>
      </c>
      <c r="AV252" s="13" t="s">
        <v>78</v>
      </c>
      <c r="AW252" s="13" t="s">
        <v>32</v>
      </c>
      <c r="AX252" s="13" t="s">
        <v>71</v>
      </c>
      <c r="AY252" s="167" t="s">
        <v>132</v>
      </c>
    </row>
    <row r="253" spans="1:65" s="14" customFormat="1" ht="11.25">
      <c r="B253" s="173"/>
      <c r="D253" s="159" t="s">
        <v>145</v>
      </c>
      <c r="E253" s="174" t="s">
        <v>3</v>
      </c>
      <c r="F253" s="175" t="s">
        <v>324</v>
      </c>
      <c r="H253" s="176">
        <v>2.544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145</v>
      </c>
      <c r="AU253" s="174" t="s">
        <v>80</v>
      </c>
      <c r="AV253" s="14" t="s">
        <v>80</v>
      </c>
      <c r="AW253" s="14" t="s">
        <v>32</v>
      </c>
      <c r="AX253" s="14" t="s">
        <v>71</v>
      </c>
      <c r="AY253" s="174" t="s">
        <v>132</v>
      </c>
    </row>
    <row r="254" spans="1:65" s="15" customFormat="1" ht="11.25">
      <c r="B254" s="181"/>
      <c r="D254" s="159" t="s">
        <v>145</v>
      </c>
      <c r="E254" s="182" t="s">
        <v>3</v>
      </c>
      <c r="F254" s="183" t="s">
        <v>149</v>
      </c>
      <c r="H254" s="184">
        <v>2.544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2" t="s">
        <v>145</v>
      </c>
      <c r="AU254" s="182" t="s">
        <v>80</v>
      </c>
      <c r="AV254" s="15" t="s">
        <v>139</v>
      </c>
      <c r="AW254" s="15" t="s">
        <v>32</v>
      </c>
      <c r="AX254" s="15" t="s">
        <v>78</v>
      </c>
      <c r="AY254" s="182" t="s">
        <v>132</v>
      </c>
    </row>
    <row r="255" spans="1:65" s="2" customFormat="1" ht="16.5" customHeight="1">
      <c r="A255" s="35"/>
      <c r="B255" s="145"/>
      <c r="C255" s="146" t="s">
        <v>325</v>
      </c>
      <c r="D255" s="146" t="s">
        <v>134</v>
      </c>
      <c r="E255" s="147" t="s">
        <v>326</v>
      </c>
      <c r="F255" s="148" t="s">
        <v>327</v>
      </c>
      <c r="G255" s="149" t="s">
        <v>286</v>
      </c>
      <c r="H255" s="150">
        <v>80</v>
      </c>
      <c r="I255" s="151"/>
      <c r="J255" s="152">
        <f>ROUND(I255*H255,2)</f>
        <v>0</v>
      </c>
      <c r="K255" s="148" t="s">
        <v>138</v>
      </c>
      <c r="L255" s="36"/>
      <c r="M255" s="153" t="s">
        <v>3</v>
      </c>
      <c r="N255" s="154" t="s">
        <v>42</v>
      </c>
      <c r="O255" s="56"/>
      <c r="P255" s="155">
        <f>O255*H255</f>
        <v>0</v>
      </c>
      <c r="Q255" s="155">
        <v>0</v>
      </c>
      <c r="R255" s="155">
        <f>Q255*H255</f>
        <v>0</v>
      </c>
      <c r="S255" s="155">
        <v>0.1</v>
      </c>
      <c r="T255" s="156">
        <f>S255*H255</f>
        <v>8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57" t="s">
        <v>139</v>
      </c>
      <c r="AT255" s="157" t="s">
        <v>134</v>
      </c>
      <c r="AU255" s="157" t="s">
        <v>80</v>
      </c>
      <c r="AY255" s="20" t="s">
        <v>132</v>
      </c>
      <c r="BE255" s="158">
        <f>IF(N255="základní",J255,0)</f>
        <v>0</v>
      </c>
      <c r="BF255" s="158">
        <f>IF(N255="snížená",J255,0)</f>
        <v>0</v>
      </c>
      <c r="BG255" s="158">
        <f>IF(N255="zákl. přenesená",J255,0)</f>
        <v>0</v>
      </c>
      <c r="BH255" s="158">
        <f>IF(N255="sníž. přenesená",J255,0)</f>
        <v>0</v>
      </c>
      <c r="BI255" s="158">
        <f>IF(N255="nulová",J255,0)</f>
        <v>0</v>
      </c>
      <c r="BJ255" s="20" t="s">
        <v>78</v>
      </c>
      <c r="BK255" s="158">
        <f>ROUND(I255*H255,2)</f>
        <v>0</v>
      </c>
      <c r="BL255" s="20" t="s">
        <v>139</v>
      </c>
      <c r="BM255" s="157" t="s">
        <v>328</v>
      </c>
    </row>
    <row r="256" spans="1:65" s="2" customFormat="1" ht="11.25">
      <c r="A256" s="35"/>
      <c r="B256" s="36"/>
      <c r="C256" s="35"/>
      <c r="D256" s="164" t="s">
        <v>143</v>
      </c>
      <c r="E256" s="35"/>
      <c r="F256" s="165" t="s">
        <v>329</v>
      </c>
      <c r="G256" s="35"/>
      <c r="H256" s="35"/>
      <c r="I256" s="161"/>
      <c r="J256" s="35"/>
      <c r="K256" s="35"/>
      <c r="L256" s="36"/>
      <c r="M256" s="162"/>
      <c r="N256" s="163"/>
      <c r="O256" s="56"/>
      <c r="P256" s="56"/>
      <c r="Q256" s="56"/>
      <c r="R256" s="56"/>
      <c r="S256" s="56"/>
      <c r="T256" s="57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20" t="s">
        <v>143</v>
      </c>
      <c r="AU256" s="20" t="s">
        <v>80</v>
      </c>
    </row>
    <row r="257" spans="1:65" s="13" customFormat="1" ht="11.25">
      <c r="B257" s="166"/>
      <c r="D257" s="159" t="s">
        <v>145</v>
      </c>
      <c r="E257" s="167" t="s">
        <v>3</v>
      </c>
      <c r="F257" s="168" t="s">
        <v>330</v>
      </c>
      <c r="H257" s="167" t="s">
        <v>3</v>
      </c>
      <c r="I257" s="169"/>
      <c r="L257" s="166"/>
      <c r="M257" s="170"/>
      <c r="N257" s="171"/>
      <c r="O257" s="171"/>
      <c r="P257" s="171"/>
      <c r="Q257" s="171"/>
      <c r="R257" s="171"/>
      <c r="S257" s="171"/>
      <c r="T257" s="172"/>
      <c r="AT257" s="167" t="s">
        <v>145</v>
      </c>
      <c r="AU257" s="167" t="s">
        <v>80</v>
      </c>
      <c r="AV257" s="13" t="s">
        <v>78</v>
      </c>
      <c r="AW257" s="13" t="s">
        <v>32</v>
      </c>
      <c r="AX257" s="13" t="s">
        <v>71</v>
      </c>
      <c r="AY257" s="167" t="s">
        <v>132</v>
      </c>
    </row>
    <row r="258" spans="1:65" s="14" customFormat="1" ht="11.25">
      <c r="B258" s="173"/>
      <c r="D258" s="159" t="s">
        <v>145</v>
      </c>
      <c r="E258" s="174" t="s">
        <v>3</v>
      </c>
      <c r="F258" s="175" t="s">
        <v>331</v>
      </c>
      <c r="H258" s="176">
        <v>80</v>
      </c>
      <c r="I258" s="177"/>
      <c r="L258" s="173"/>
      <c r="M258" s="178"/>
      <c r="N258" s="179"/>
      <c r="O258" s="179"/>
      <c r="P258" s="179"/>
      <c r="Q258" s="179"/>
      <c r="R258" s="179"/>
      <c r="S258" s="179"/>
      <c r="T258" s="180"/>
      <c r="AT258" s="174" t="s">
        <v>145</v>
      </c>
      <c r="AU258" s="174" t="s">
        <v>80</v>
      </c>
      <c r="AV258" s="14" t="s">
        <v>80</v>
      </c>
      <c r="AW258" s="14" t="s">
        <v>32</v>
      </c>
      <c r="AX258" s="14" t="s">
        <v>71</v>
      </c>
      <c r="AY258" s="174" t="s">
        <v>132</v>
      </c>
    </row>
    <row r="259" spans="1:65" s="15" customFormat="1" ht="11.25">
      <c r="B259" s="181"/>
      <c r="D259" s="159" t="s">
        <v>145</v>
      </c>
      <c r="E259" s="182" t="s">
        <v>3</v>
      </c>
      <c r="F259" s="183" t="s">
        <v>149</v>
      </c>
      <c r="H259" s="184">
        <v>80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2" t="s">
        <v>145</v>
      </c>
      <c r="AU259" s="182" t="s">
        <v>80</v>
      </c>
      <c r="AV259" s="15" t="s">
        <v>139</v>
      </c>
      <c r="AW259" s="15" t="s">
        <v>32</v>
      </c>
      <c r="AX259" s="15" t="s">
        <v>78</v>
      </c>
      <c r="AY259" s="182" t="s">
        <v>132</v>
      </c>
    </row>
    <row r="260" spans="1:65" s="2" customFormat="1" ht="16.5" customHeight="1">
      <c r="A260" s="35"/>
      <c r="B260" s="145"/>
      <c r="C260" s="146" t="s">
        <v>332</v>
      </c>
      <c r="D260" s="146" t="s">
        <v>134</v>
      </c>
      <c r="E260" s="147" t="s">
        <v>333</v>
      </c>
      <c r="F260" s="148" t="s">
        <v>334</v>
      </c>
      <c r="G260" s="149" t="s">
        <v>223</v>
      </c>
      <c r="H260" s="150">
        <v>40</v>
      </c>
      <c r="I260" s="151"/>
      <c r="J260" s="152">
        <f>ROUND(I260*H260,2)</f>
        <v>0</v>
      </c>
      <c r="K260" s="148" t="s">
        <v>138</v>
      </c>
      <c r="L260" s="36"/>
      <c r="M260" s="153" t="s">
        <v>3</v>
      </c>
      <c r="N260" s="154" t="s">
        <v>42</v>
      </c>
      <c r="O260" s="56"/>
      <c r="P260" s="155">
        <f>O260*H260</f>
        <v>0</v>
      </c>
      <c r="Q260" s="155">
        <v>0</v>
      </c>
      <c r="R260" s="155">
        <f>Q260*H260</f>
        <v>0</v>
      </c>
      <c r="S260" s="155">
        <v>7.3999999999999996E-2</v>
      </c>
      <c r="T260" s="156">
        <f>S260*H260</f>
        <v>2.96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57" t="s">
        <v>139</v>
      </c>
      <c r="AT260" s="157" t="s">
        <v>134</v>
      </c>
      <c r="AU260" s="157" t="s">
        <v>80</v>
      </c>
      <c r="AY260" s="20" t="s">
        <v>132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20" t="s">
        <v>78</v>
      </c>
      <c r="BK260" s="158">
        <f>ROUND(I260*H260,2)</f>
        <v>0</v>
      </c>
      <c r="BL260" s="20" t="s">
        <v>139</v>
      </c>
      <c r="BM260" s="157" t="s">
        <v>335</v>
      </c>
    </row>
    <row r="261" spans="1:65" s="2" customFormat="1" ht="11.25">
      <c r="A261" s="35"/>
      <c r="B261" s="36"/>
      <c r="C261" s="35"/>
      <c r="D261" s="159" t="s">
        <v>141</v>
      </c>
      <c r="E261" s="35"/>
      <c r="F261" s="160" t="s">
        <v>336</v>
      </c>
      <c r="G261" s="35"/>
      <c r="H261" s="35"/>
      <c r="I261" s="161"/>
      <c r="J261" s="35"/>
      <c r="K261" s="35"/>
      <c r="L261" s="36"/>
      <c r="M261" s="162"/>
      <c r="N261" s="163"/>
      <c r="O261" s="56"/>
      <c r="P261" s="56"/>
      <c r="Q261" s="56"/>
      <c r="R261" s="56"/>
      <c r="S261" s="56"/>
      <c r="T261" s="57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20" t="s">
        <v>141</v>
      </c>
      <c r="AU261" s="20" t="s">
        <v>80</v>
      </c>
    </row>
    <row r="262" spans="1:65" s="2" customFormat="1" ht="11.25">
      <c r="A262" s="35"/>
      <c r="B262" s="36"/>
      <c r="C262" s="35"/>
      <c r="D262" s="164" t="s">
        <v>143</v>
      </c>
      <c r="E262" s="35"/>
      <c r="F262" s="165" t="s">
        <v>337</v>
      </c>
      <c r="G262" s="35"/>
      <c r="H262" s="35"/>
      <c r="I262" s="161"/>
      <c r="J262" s="35"/>
      <c r="K262" s="35"/>
      <c r="L262" s="36"/>
      <c r="M262" s="162"/>
      <c r="N262" s="163"/>
      <c r="O262" s="56"/>
      <c r="P262" s="56"/>
      <c r="Q262" s="56"/>
      <c r="R262" s="56"/>
      <c r="S262" s="56"/>
      <c r="T262" s="57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20" t="s">
        <v>143</v>
      </c>
      <c r="AU262" s="20" t="s">
        <v>80</v>
      </c>
    </row>
    <row r="263" spans="1:65" s="13" customFormat="1" ht="11.25">
      <c r="B263" s="166"/>
      <c r="D263" s="159" t="s">
        <v>145</v>
      </c>
      <c r="E263" s="167" t="s">
        <v>3</v>
      </c>
      <c r="F263" s="168" t="s">
        <v>205</v>
      </c>
      <c r="H263" s="167" t="s">
        <v>3</v>
      </c>
      <c r="I263" s="169"/>
      <c r="L263" s="166"/>
      <c r="M263" s="170"/>
      <c r="N263" s="171"/>
      <c r="O263" s="171"/>
      <c r="P263" s="171"/>
      <c r="Q263" s="171"/>
      <c r="R263" s="171"/>
      <c r="S263" s="171"/>
      <c r="T263" s="172"/>
      <c r="AT263" s="167" t="s">
        <v>145</v>
      </c>
      <c r="AU263" s="167" t="s">
        <v>80</v>
      </c>
      <c r="AV263" s="13" t="s">
        <v>78</v>
      </c>
      <c r="AW263" s="13" t="s">
        <v>32</v>
      </c>
      <c r="AX263" s="13" t="s">
        <v>71</v>
      </c>
      <c r="AY263" s="167" t="s">
        <v>132</v>
      </c>
    </row>
    <row r="264" spans="1:65" s="13" customFormat="1" ht="11.25">
      <c r="B264" s="166"/>
      <c r="D264" s="159" t="s">
        <v>145</v>
      </c>
      <c r="E264" s="167" t="s">
        <v>3</v>
      </c>
      <c r="F264" s="168" t="s">
        <v>206</v>
      </c>
      <c r="H264" s="167" t="s">
        <v>3</v>
      </c>
      <c r="I264" s="169"/>
      <c r="L264" s="166"/>
      <c r="M264" s="170"/>
      <c r="N264" s="171"/>
      <c r="O264" s="171"/>
      <c r="P264" s="171"/>
      <c r="Q264" s="171"/>
      <c r="R264" s="171"/>
      <c r="S264" s="171"/>
      <c r="T264" s="172"/>
      <c r="AT264" s="167" t="s">
        <v>145</v>
      </c>
      <c r="AU264" s="167" t="s">
        <v>80</v>
      </c>
      <c r="AV264" s="13" t="s">
        <v>78</v>
      </c>
      <c r="AW264" s="13" t="s">
        <v>32</v>
      </c>
      <c r="AX264" s="13" t="s">
        <v>71</v>
      </c>
      <c r="AY264" s="167" t="s">
        <v>132</v>
      </c>
    </row>
    <row r="265" spans="1:65" s="14" customFormat="1" ht="11.25">
      <c r="B265" s="173"/>
      <c r="D265" s="159" t="s">
        <v>145</v>
      </c>
      <c r="E265" s="174" t="s">
        <v>3</v>
      </c>
      <c r="F265" s="175" t="s">
        <v>338</v>
      </c>
      <c r="H265" s="176">
        <v>40</v>
      </c>
      <c r="I265" s="177"/>
      <c r="L265" s="173"/>
      <c r="M265" s="178"/>
      <c r="N265" s="179"/>
      <c r="O265" s="179"/>
      <c r="P265" s="179"/>
      <c r="Q265" s="179"/>
      <c r="R265" s="179"/>
      <c r="S265" s="179"/>
      <c r="T265" s="180"/>
      <c r="AT265" s="174" t="s">
        <v>145</v>
      </c>
      <c r="AU265" s="174" t="s">
        <v>80</v>
      </c>
      <c r="AV265" s="14" t="s">
        <v>80</v>
      </c>
      <c r="AW265" s="14" t="s">
        <v>32</v>
      </c>
      <c r="AX265" s="14" t="s">
        <v>71</v>
      </c>
      <c r="AY265" s="174" t="s">
        <v>132</v>
      </c>
    </row>
    <row r="266" spans="1:65" s="15" customFormat="1" ht="11.25">
      <c r="B266" s="181"/>
      <c r="D266" s="159" t="s">
        <v>145</v>
      </c>
      <c r="E266" s="182" t="s">
        <v>3</v>
      </c>
      <c r="F266" s="183" t="s">
        <v>149</v>
      </c>
      <c r="H266" s="184">
        <v>40</v>
      </c>
      <c r="I266" s="185"/>
      <c r="L266" s="181"/>
      <c r="M266" s="186"/>
      <c r="N266" s="187"/>
      <c r="O266" s="187"/>
      <c r="P266" s="187"/>
      <c r="Q266" s="187"/>
      <c r="R266" s="187"/>
      <c r="S266" s="187"/>
      <c r="T266" s="188"/>
      <c r="AT266" s="182" t="s">
        <v>145</v>
      </c>
      <c r="AU266" s="182" t="s">
        <v>80</v>
      </c>
      <c r="AV266" s="15" t="s">
        <v>139</v>
      </c>
      <c r="AW266" s="15" t="s">
        <v>32</v>
      </c>
      <c r="AX266" s="15" t="s">
        <v>78</v>
      </c>
      <c r="AY266" s="182" t="s">
        <v>132</v>
      </c>
    </row>
    <row r="267" spans="1:65" s="2" customFormat="1" ht="16.5" customHeight="1">
      <c r="A267" s="35"/>
      <c r="B267" s="145"/>
      <c r="C267" s="146" t="s">
        <v>339</v>
      </c>
      <c r="D267" s="146" t="s">
        <v>134</v>
      </c>
      <c r="E267" s="147" t="s">
        <v>340</v>
      </c>
      <c r="F267" s="148" t="s">
        <v>341</v>
      </c>
      <c r="G267" s="149" t="s">
        <v>223</v>
      </c>
      <c r="H267" s="150">
        <v>12</v>
      </c>
      <c r="I267" s="151"/>
      <c r="J267" s="152">
        <f>ROUND(I267*H267,2)</f>
        <v>0</v>
      </c>
      <c r="K267" s="148" t="s">
        <v>138</v>
      </c>
      <c r="L267" s="36"/>
      <c r="M267" s="153" t="s">
        <v>3</v>
      </c>
      <c r="N267" s="154" t="s">
        <v>42</v>
      </c>
      <c r="O267" s="56"/>
      <c r="P267" s="155">
        <f>O267*H267</f>
        <v>0</v>
      </c>
      <c r="Q267" s="155">
        <v>0</v>
      </c>
      <c r="R267" s="155">
        <f>Q267*H267</f>
        <v>0</v>
      </c>
      <c r="S267" s="155">
        <v>4.4999999999999998E-2</v>
      </c>
      <c r="T267" s="156">
        <f>S267*H267</f>
        <v>0.54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57" t="s">
        <v>139</v>
      </c>
      <c r="AT267" s="157" t="s">
        <v>134</v>
      </c>
      <c r="AU267" s="157" t="s">
        <v>80</v>
      </c>
      <c r="AY267" s="20" t="s">
        <v>132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20" t="s">
        <v>78</v>
      </c>
      <c r="BK267" s="158">
        <f>ROUND(I267*H267,2)</f>
        <v>0</v>
      </c>
      <c r="BL267" s="20" t="s">
        <v>139</v>
      </c>
      <c r="BM267" s="157" t="s">
        <v>342</v>
      </c>
    </row>
    <row r="268" spans="1:65" s="2" customFormat="1" ht="19.5">
      <c r="A268" s="35"/>
      <c r="B268" s="36"/>
      <c r="C268" s="35"/>
      <c r="D268" s="159" t="s">
        <v>141</v>
      </c>
      <c r="E268" s="35"/>
      <c r="F268" s="160" t="s">
        <v>343</v>
      </c>
      <c r="G268" s="35"/>
      <c r="H268" s="35"/>
      <c r="I268" s="161"/>
      <c r="J268" s="35"/>
      <c r="K268" s="35"/>
      <c r="L268" s="36"/>
      <c r="M268" s="162"/>
      <c r="N268" s="163"/>
      <c r="O268" s="56"/>
      <c r="P268" s="56"/>
      <c r="Q268" s="56"/>
      <c r="R268" s="56"/>
      <c r="S268" s="56"/>
      <c r="T268" s="57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20" t="s">
        <v>141</v>
      </c>
      <c r="AU268" s="20" t="s">
        <v>80</v>
      </c>
    </row>
    <row r="269" spans="1:65" s="2" customFormat="1" ht="11.25">
      <c r="A269" s="35"/>
      <c r="B269" s="36"/>
      <c r="C269" s="35"/>
      <c r="D269" s="164" t="s">
        <v>143</v>
      </c>
      <c r="E269" s="35"/>
      <c r="F269" s="165" t="s">
        <v>344</v>
      </c>
      <c r="G269" s="35"/>
      <c r="H269" s="35"/>
      <c r="I269" s="161"/>
      <c r="J269" s="35"/>
      <c r="K269" s="35"/>
      <c r="L269" s="36"/>
      <c r="M269" s="162"/>
      <c r="N269" s="163"/>
      <c r="O269" s="56"/>
      <c r="P269" s="56"/>
      <c r="Q269" s="56"/>
      <c r="R269" s="56"/>
      <c r="S269" s="56"/>
      <c r="T269" s="57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20" t="s">
        <v>143</v>
      </c>
      <c r="AU269" s="20" t="s">
        <v>80</v>
      </c>
    </row>
    <row r="270" spans="1:65" s="13" customFormat="1" ht="11.25">
      <c r="B270" s="166"/>
      <c r="D270" s="159" t="s">
        <v>145</v>
      </c>
      <c r="E270" s="167" t="s">
        <v>3</v>
      </c>
      <c r="F270" s="168" t="s">
        <v>330</v>
      </c>
      <c r="H270" s="167" t="s">
        <v>3</v>
      </c>
      <c r="I270" s="169"/>
      <c r="L270" s="166"/>
      <c r="M270" s="170"/>
      <c r="N270" s="171"/>
      <c r="O270" s="171"/>
      <c r="P270" s="171"/>
      <c r="Q270" s="171"/>
      <c r="R270" s="171"/>
      <c r="S270" s="171"/>
      <c r="T270" s="172"/>
      <c r="AT270" s="167" t="s">
        <v>145</v>
      </c>
      <c r="AU270" s="167" t="s">
        <v>80</v>
      </c>
      <c r="AV270" s="13" t="s">
        <v>78</v>
      </c>
      <c r="AW270" s="13" t="s">
        <v>32</v>
      </c>
      <c r="AX270" s="13" t="s">
        <v>71</v>
      </c>
      <c r="AY270" s="167" t="s">
        <v>132</v>
      </c>
    </row>
    <row r="271" spans="1:65" s="13" customFormat="1" ht="11.25">
      <c r="B271" s="166"/>
      <c r="D271" s="159" t="s">
        <v>145</v>
      </c>
      <c r="E271" s="167" t="s">
        <v>3</v>
      </c>
      <c r="F271" s="168" t="s">
        <v>345</v>
      </c>
      <c r="H271" s="167" t="s">
        <v>3</v>
      </c>
      <c r="I271" s="169"/>
      <c r="L271" s="166"/>
      <c r="M271" s="170"/>
      <c r="N271" s="171"/>
      <c r="O271" s="171"/>
      <c r="P271" s="171"/>
      <c r="Q271" s="171"/>
      <c r="R271" s="171"/>
      <c r="S271" s="171"/>
      <c r="T271" s="172"/>
      <c r="AT271" s="167" t="s">
        <v>145</v>
      </c>
      <c r="AU271" s="167" t="s">
        <v>80</v>
      </c>
      <c r="AV271" s="13" t="s">
        <v>78</v>
      </c>
      <c r="AW271" s="13" t="s">
        <v>32</v>
      </c>
      <c r="AX271" s="13" t="s">
        <v>71</v>
      </c>
      <c r="AY271" s="167" t="s">
        <v>132</v>
      </c>
    </row>
    <row r="272" spans="1:65" s="14" customFormat="1" ht="11.25">
      <c r="B272" s="173"/>
      <c r="D272" s="159" t="s">
        <v>145</v>
      </c>
      <c r="E272" s="174" t="s">
        <v>3</v>
      </c>
      <c r="F272" s="175" t="s">
        <v>9</v>
      </c>
      <c r="H272" s="176">
        <v>12</v>
      </c>
      <c r="I272" s="177"/>
      <c r="L272" s="173"/>
      <c r="M272" s="178"/>
      <c r="N272" s="179"/>
      <c r="O272" s="179"/>
      <c r="P272" s="179"/>
      <c r="Q272" s="179"/>
      <c r="R272" s="179"/>
      <c r="S272" s="179"/>
      <c r="T272" s="180"/>
      <c r="AT272" s="174" t="s">
        <v>145</v>
      </c>
      <c r="AU272" s="174" t="s">
        <v>80</v>
      </c>
      <c r="AV272" s="14" t="s">
        <v>80</v>
      </c>
      <c r="AW272" s="14" t="s">
        <v>32</v>
      </c>
      <c r="AX272" s="14" t="s">
        <v>71</v>
      </c>
      <c r="AY272" s="174" t="s">
        <v>132</v>
      </c>
    </row>
    <row r="273" spans="1:65" s="15" customFormat="1" ht="11.25">
      <c r="B273" s="181"/>
      <c r="D273" s="159" t="s">
        <v>145</v>
      </c>
      <c r="E273" s="182" t="s">
        <v>3</v>
      </c>
      <c r="F273" s="183" t="s">
        <v>149</v>
      </c>
      <c r="H273" s="184">
        <v>12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2" t="s">
        <v>145</v>
      </c>
      <c r="AU273" s="182" t="s">
        <v>80</v>
      </c>
      <c r="AV273" s="15" t="s">
        <v>139</v>
      </c>
      <c r="AW273" s="15" t="s">
        <v>32</v>
      </c>
      <c r="AX273" s="15" t="s">
        <v>78</v>
      </c>
      <c r="AY273" s="182" t="s">
        <v>132</v>
      </c>
    </row>
    <row r="274" spans="1:65" s="2" customFormat="1" ht="16.5" customHeight="1">
      <c r="A274" s="35"/>
      <c r="B274" s="145"/>
      <c r="C274" s="146" t="s">
        <v>346</v>
      </c>
      <c r="D274" s="146" t="s">
        <v>134</v>
      </c>
      <c r="E274" s="147" t="s">
        <v>347</v>
      </c>
      <c r="F274" s="148" t="s">
        <v>348</v>
      </c>
      <c r="G274" s="149" t="s">
        <v>180</v>
      </c>
      <c r="H274" s="150">
        <v>39</v>
      </c>
      <c r="I274" s="151"/>
      <c r="J274" s="152">
        <f>ROUND(I274*H274,2)</f>
        <v>0</v>
      </c>
      <c r="K274" s="148" t="s">
        <v>138</v>
      </c>
      <c r="L274" s="36"/>
      <c r="M274" s="153" t="s">
        <v>3</v>
      </c>
      <c r="N274" s="154" t="s">
        <v>42</v>
      </c>
      <c r="O274" s="56"/>
      <c r="P274" s="155">
        <f>O274*H274</f>
        <v>0</v>
      </c>
      <c r="Q274" s="155">
        <v>0</v>
      </c>
      <c r="R274" s="155">
        <f>Q274*H274</f>
        <v>0</v>
      </c>
      <c r="S274" s="155">
        <v>0.188</v>
      </c>
      <c r="T274" s="156">
        <f>S274*H274</f>
        <v>7.3319999999999999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57" t="s">
        <v>139</v>
      </c>
      <c r="AT274" s="157" t="s">
        <v>134</v>
      </c>
      <c r="AU274" s="157" t="s">
        <v>80</v>
      </c>
      <c r="AY274" s="20" t="s">
        <v>132</v>
      </c>
      <c r="BE274" s="158">
        <f>IF(N274="základní",J274,0)</f>
        <v>0</v>
      </c>
      <c r="BF274" s="158">
        <f>IF(N274="snížená",J274,0)</f>
        <v>0</v>
      </c>
      <c r="BG274" s="158">
        <f>IF(N274="zákl. přenesená",J274,0)</f>
        <v>0</v>
      </c>
      <c r="BH274" s="158">
        <f>IF(N274="sníž. přenesená",J274,0)</f>
        <v>0</v>
      </c>
      <c r="BI274" s="158">
        <f>IF(N274="nulová",J274,0)</f>
        <v>0</v>
      </c>
      <c r="BJ274" s="20" t="s">
        <v>78</v>
      </c>
      <c r="BK274" s="158">
        <f>ROUND(I274*H274,2)</f>
        <v>0</v>
      </c>
      <c r="BL274" s="20" t="s">
        <v>139</v>
      </c>
      <c r="BM274" s="157" t="s">
        <v>349</v>
      </c>
    </row>
    <row r="275" spans="1:65" s="2" customFormat="1" ht="11.25">
      <c r="A275" s="35"/>
      <c r="B275" s="36"/>
      <c r="C275" s="35"/>
      <c r="D275" s="159" t="s">
        <v>141</v>
      </c>
      <c r="E275" s="35"/>
      <c r="F275" s="160" t="s">
        <v>350</v>
      </c>
      <c r="G275" s="35"/>
      <c r="H275" s="35"/>
      <c r="I275" s="161"/>
      <c r="J275" s="35"/>
      <c r="K275" s="35"/>
      <c r="L275" s="36"/>
      <c r="M275" s="162"/>
      <c r="N275" s="163"/>
      <c r="O275" s="56"/>
      <c r="P275" s="56"/>
      <c r="Q275" s="56"/>
      <c r="R275" s="56"/>
      <c r="S275" s="56"/>
      <c r="T275" s="57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20" t="s">
        <v>141</v>
      </c>
      <c r="AU275" s="20" t="s">
        <v>80</v>
      </c>
    </row>
    <row r="276" spans="1:65" s="2" customFormat="1" ht="11.25">
      <c r="A276" s="35"/>
      <c r="B276" s="36"/>
      <c r="C276" s="35"/>
      <c r="D276" s="164" t="s">
        <v>143</v>
      </c>
      <c r="E276" s="35"/>
      <c r="F276" s="165" t="s">
        <v>351</v>
      </c>
      <c r="G276" s="35"/>
      <c r="H276" s="35"/>
      <c r="I276" s="161"/>
      <c r="J276" s="35"/>
      <c r="K276" s="35"/>
      <c r="L276" s="36"/>
      <c r="M276" s="162"/>
      <c r="N276" s="163"/>
      <c r="O276" s="56"/>
      <c r="P276" s="56"/>
      <c r="Q276" s="56"/>
      <c r="R276" s="56"/>
      <c r="S276" s="56"/>
      <c r="T276" s="57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T276" s="20" t="s">
        <v>143</v>
      </c>
      <c r="AU276" s="20" t="s">
        <v>80</v>
      </c>
    </row>
    <row r="277" spans="1:65" s="13" customFormat="1" ht="11.25">
      <c r="B277" s="166"/>
      <c r="D277" s="159" t="s">
        <v>145</v>
      </c>
      <c r="E277" s="167" t="s">
        <v>3</v>
      </c>
      <c r="F277" s="168" t="s">
        <v>352</v>
      </c>
      <c r="H277" s="167" t="s">
        <v>3</v>
      </c>
      <c r="I277" s="169"/>
      <c r="L277" s="166"/>
      <c r="M277" s="170"/>
      <c r="N277" s="171"/>
      <c r="O277" s="171"/>
      <c r="P277" s="171"/>
      <c r="Q277" s="171"/>
      <c r="R277" s="171"/>
      <c r="S277" s="171"/>
      <c r="T277" s="172"/>
      <c r="AT277" s="167" t="s">
        <v>145</v>
      </c>
      <c r="AU277" s="167" t="s">
        <v>80</v>
      </c>
      <c r="AV277" s="13" t="s">
        <v>78</v>
      </c>
      <c r="AW277" s="13" t="s">
        <v>32</v>
      </c>
      <c r="AX277" s="13" t="s">
        <v>71</v>
      </c>
      <c r="AY277" s="167" t="s">
        <v>132</v>
      </c>
    </row>
    <row r="278" spans="1:65" s="13" customFormat="1" ht="11.25">
      <c r="B278" s="166"/>
      <c r="D278" s="159" t="s">
        <v>145</v>
      </c>
      <c r="E278" s="167" t="s">
        <v>3</v>
      </c>
      <c r="F278" s="168" t="s">
        <v>353</v>
      </c>
      <c r="H278" s="167" t="s">
        <v>3</v>
      </c>
      <c r="I278" s="169"/>
      <c r="L278" s="166"/>
      <c r="M278" s="170"/>
      <c r="N278" s="171"/>
      <c r="O278" s="171"/>
      <c r="P278" s="171"/>
      <c r="Q278" s="171"/>
      <c r="R278" s="171"/>
      <c r="S278" s="171"/>
      <c r="T278" s="172"/>
      <c r="AT278" s="167" t="s">
        <v>145</v>
      </c>
      <c r="AU278" s="167" t="s">
        <v>80</v>
      </c>
      <c r="AV278" s="13" t="s">
        <v>78</v>
      </c>
      <c r="AW278" s="13" t="s">
        <v>32</v>
      </c>
      <c r="AX278" s="13" t="s">
        <v>71</v>
      </c>
      <c r="AY278" s="167" t="s">
        <v>132</v>
      </c>
    </row>
    <row r="279" spans="1:65" s="14" customFormat="1" ht="11.25">
      <c r="B279" s="173"/>
      <c r="D279" s="159" t="s">
        <v>145</v>
      </c>
      <c r="E279" s="174" t="s">
        <v>3</v>
      </c>
      <c r="F279" s="175" t="s">
        <v>354</v>
      </c>
      <c r="H279" s="176">
        <v>39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145</v>
      </c>
      <c r="AU279" s="174" t="s">
        <v>80</v>
      </c>
      <c r="AV279" s="14" t="s">
        <v>80</v>
      </c>
      <c r="AW279" s="14" t="s">
        <v>32</v>
      </c>
      <c r="AX279" s="14" t="s">
        <v>71</v>
      </c>
      <c r="AY279" s="174" t="s">
        <v>132</v>
      </c>
    </row>
    <row r="280" spans="1:65" s="15" customFormat="1" ht="11.25">
      <c r="B280" s="181"/>
      <c r="D280" s="159" t="s">
        <v>145</v>
      </c>
      <c r="E280" s="182" t="s">
        <v>3</v>
      </c>
      <c r="F280" s="183" t="s">
        <v>149</v>
      </c>
      <c r="H280" s="184">
        <v>39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145</v>
      </c>
      <c r="AU280" s="182" t="s">
        <v>80</v>
      </c>
      <c r="AV280" s="15" t="s">
        <v>139</v>
      </c>
      <c r="AW280" s="15" t="s">
        <v>32</v>
      </c>
      <c r="AX280" s="15" t="s">
        <v>78</v>
      </c>
      <c r="AY280" s="182" t="s">
        <v>132</v>
      </c>
    </row>
    <row r="281" spans="1:65" s="2" customFormat="1" ht="16.5" customHeight="1">
      <c r="A281" s="35"/>
      <c r="B281" s="145"/>
      <c r="C281" s="146" t="s">
        <v>355</v>
      </c>
      <c r="D281" s="146" t="s">
        <v>134</v>
      </c>
      <c r="E281" s="147" t="s">
        <v>356</v>
      </c>
      <c r="F281" s="148" t="s">
        <v>357</v>
      </c>
      <c r="G281" s="149" t="s">
        <v>286</v>
      </c>
      <c r="H281" s="150">
        <v>91.8</v>
      </c>
      <c r="I281" s="151"/>
      <c r="J281" s="152">
        <f>ROUND(I281*H281,2)</f>
        <v>0</v>
      </c>
      <c r="K281" s="148" t="s">
        <v>138</v>
      </c>
      <c r="L281" s="36"/>
      <c r="M281" s="153" t="s">
        <v>3</v>
      </c>
      <c r="N281" s="154" t="s">
        <v>42</v>
      </c>
      <c r="O281" s="56"/>
      <c r="P281" s="155">
        <f>O281*H281</f>
        <v>0</v>
      </c>
      <c r="Q281" s="155">
        <v>4.2999999999999999E-4</v>
      </c>
      <c r="R281" s="155">
        <f>Q281*H281</f>
        <v>3.9473999999999995E-2</v>
      </c>
      <c r="S281" s="155">
        <v>0</v>
      </c>
      <c r="T281" s="156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57" t="s">
        <v>139</v>
      </c>
      <c r="AT281" s="157" t="s">
        <v>134</v>
      </c>
      <c r="AU281" s="157" t="s">
        <v>80</v>
      </c>
      <c r="AY281" s="20" t="s">
        <v>132</v>
      </c>
      <c r="BE281" s="158">
        <f>IF(N281="základní",J281,0)</f>
        <v>0</v>
      </c>
      <c r="BF281" s="158">
        <f>IF(N281="snížená",J281,0)</f>
        <v>0</v>
      </c>
      <c r="BG281" s="158">
        <f>IF(N281="zákl. přenesená",J281,0)</f>
        <v>0</v>
      </c>
      <c r="BH281" s="158">
        <f>IF(N281="sníž. přenesená",J281,0)</f>
        <v>0</v>
      </c>
      <c r="BI281" s="158">
        <f>IF(N281="nulová",J281,0)</f>
        <v>0</v>
      </c>
      <c r="BJ281" s="20" t="s">
        <v>78</v>
      </c>
      <c r="BK281" s="158">
        <f>ROUND(I281*H281,2)</f>
        <v>0</v>
      </c>
      <c r="BL281" s="20" t="s">
        <v>139</v>
      </c>
      <c r="BM281" s="157" t="s">
        <v>358</v>
      </c>
    </row>
    <row r="282" spans="1:65" s="2" customFormat="1" ht="11.25">
      <c r="A282" s="35"/>
      <c r="B282" s="36"/>
      <c r="C282" s="35"/>
      <c r="D282" s="159" t="s">
        <v>141</v>
      </c>
      <c r="E282" s="35"/>
      <c r="F282" s="160" t="s">
        <v>359</v>
      </c>
      <c r="G282" s="35"/>
      <c r="H282" s="35"/>
      <c r="I282" s="161"/>
      <c r="J282" s="35"/>
      <c r="K282" s="35"/>
      <c r="L282" s="36"/>
      <c r="M282" s="162"/>
      <c r="N282" s="163"/>
      <c r="O282" s="56"/>
      <c r="P282" s="56"/>
      <c r="Q282" s="56"/>
      <c r="R282" s="56"/>
      <c r="S282" s="56"/>
      <c r="T282" s="57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20" t="s">
        <v>141</v>
      </c>
      <c r="AU282" s="20" t="s">
        <v>80</v>
      </c>
    </row>
    <row r="283" spans="1:65" s="2" customFormat="1" ht="11.25">
      <c r="A283" s="35"/>
      <c r="B283" s="36"/>
      <c r="C283" s="35"/>
      <c r="D283" s="164" t="s">
        <v>143</v>
      </c>
      <c r="E283" s="35"/>
      <c r="F283" s="165" t="s">
        <v>360</v>
      </c>
      <c r="G283" s="35"/>
      <c r="H283" s="35"/>
      <c r="I283" s="161"/>
      <c r="J283" s="35"/>
      <c r="K283" s="35"/>
      <c r="L283" s="36"/>
      <c r="M283" s="162"/>
      <c r="N283" s="163"/>
      <c r="O283" s="56"/>
      <c r="P283" s="56"/>
      <c r="Q283" s="56"/>
      <c r="R283" s="56"/>
      <c r="S283" s="56"/>
      <c r="T283" s="57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20" t="s">
        <v>143</v>
      </c>
      <c r="AU283" s="20" t="s">
        <v>80</v>
      </c>
    </row>
    <row r="284" spans="1:65" s="13" customFormat="1" ht="11.25">
      <c r="B284" s="166"/>
      <c r="D284" s="159" t="s">
        <v>145</v>
      </c>
      <c r="E284" s="167" t="s">
        <v>3</v>
      </c>
      <c r="F284" s="168" t="s">
        <v>170</v>
      </c>
      <c r="H284" s="167" t="s">
        <v>3</v>
      </c>
      <c r="I284" s="169"/>
      <c r="L284" s="166"/>
      <c r="M284" s="170"/>
      <c r="N284" s="171"/>
      <c r="O284" s="171"/>
      <c r="P284" s="171"/>
      <c r="Q284" s="171"/>
      <c r="R284" s="171"/>
      <c r="S284" s="171"/>
      <c r="T284" s="172"/>
      <c r="AT284" s="167" t="s">
        <v>145</v>
      </c>
      <c r="AU284" s="167" t="s">
        <v>80</v>
      </c>
      <c r="AV284" s="13" t="s">
        <v>78</v>
      </c>
      <c r="AW284" s="13" t="s">
        <v>32</v>
      </c>
      <c r="AX284" s="13" t="s">
        <v>71</v>
      </c>
      <c r="AY284" s="167" t="s">
        <v>132</v>
      </c>
    </row>
    <row r="285" spans="1:65" s="14" customFormat="1" ht="11.25">
      <c r="B285" s="173"/>
      <c r="D285" s="159" t="s">
        <v>145</v>
      </c>
      <c r="E285" s="174" t="s">
        <v>3</v>
      </c>
      <c r="F285" s="175" t="s">
        <v>361</v>
      </c>
      <c r="H285" s="176">
        <v>91.8</v>
      </c>
      <c r="I285" s="177"/>
      <c r="L285" s="173"/>
      <c r="M285" s="178"/>
      <c r="N285" s="179"/>
      <c r="O285" s="179"/>
      <c r="P285" s="179"/>
      <c r="Q285" s="179"/>
      <c r="R285" s="179"/>
      <c r="S285" s="179"/>
      <c r="T285" s="180"/>
      <c r="AT285" s="174" t="s">
        <v>145</v>
      </c>
      <c r="AU285" s="174" t="s">
        <v>80</v>
      </c>
      <c r="AV285" s="14" t="s">
        <v>80</v>
      </c>
      <c r="AW285" s="14" t="s">
        <v>32</v>
      </c>
      <c r="AX285" s="14" t="s">
        <v>71</v>
      </c>
      <c r="AY285" s="174" t="s">
        <v>132</v>
      </c>
    </row>
    <row r="286" spans="1:65" s="15" customFormat="1" ht="11.25">
      <c r="B286" s="181"/>
      <c r="D286" s="159" t="s">
        <v>145</v>
      </c>
      <c r="E286" s="182" t="s">
        <v>3</v>
      </c>
      <c r="F286" s="183" t="s">
        <v>149</v>
      </c>
      <c r="H286" s="184">
        <v>91.8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2" t="s">
        <v>145</v>
      </c>
      <c r="AU286" s="182" t="s">
        <v>80</v>
      </c>
      <c r="AV286" s="15" t="s">
        <v>139</v>
      </c>
      <c r="AW286" s="15" t="s">
        <v>32</v>
      </c>
      <c r="AX286" s="15" t="s">
        <v>78</v>
      </c>
      <c r="AY286" s="182" t="s">
        <v>132</v>
      </c>
    </row>
    <row r="287" spans="1:65" s="2" customFormat="1" ht="16.5" customHeight="1">
      <c r="A287" s="35"/>
      <c r="B287" s="145"/>
      <c r="C287" s="146" t="s">
        <v>362</v>
      </c>
      <c r="D287" s="146" t="s">
        <v>134</v>
      </c>
      <c r="E287" s="147" t="s">
        <v>363</v>
      </c>
      <c r="F287" s="148" t="s">
        <v>364</v>
      </c>
      <c r="G287" s="149" t="s">
        <v>286</v>
      </c>
      <c r="H287" s="150">
        <v>91.8</v>
      </c>
      <c r="I287" s="151"/>
      <c r="J287" s="152">
        <f>ROUND(I287*H287,2)</f>
        <v>0</v>
      </c>
      <c r="K287" s="148" t="s">
        <v>138</v>
      </c>
      <c r="L287" s="36"/>
      <c r="M287" s="153" t="s">
        <v>3</v>
      </c>
      <c r="N287" s="154" t="s">
        <v>42</v>
      </c>
      <c r="O287" s="56"/>
      <c r="P287" s="155">
        <f>O287*H287</f>
        <v>0</v>
      </c>
      <c r="Q287" s="155">
        <v>0</v>
      </c>
      <c r="R287" s="155">
        <f>Q287*H287</f>
        <v>0</v>
      </c>
      <c r="S287" s="155">
        <v>0</v>
      </c>
      <c r="T287" s="156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57" t="s">
        <v>139</v>
      </c>
      <c r="AT287" s="157" t="s">
        <v>134</v>
      </c>
      <c r="AU287" s="157" t="s">
        <v>80</v>
      </c>
      <c r="AY287" s="20" t="s">
        <v>132</v>
      </c>
      <c r="BE287" s="158">
        <f>IF(N287="základní",J287,0)</f>
        <v>0</v>
      </c>
      <c r="BF287" s="158">
        <f>IF(N287="snížená",J287,0)</f>
        <v>0</v>
      </c>
      <c r="BG287" s="158">
        <f>IF(N287="zákl. přenesená",J287,0)</f>
        <v>0</v>
      </c>
      <c r="BH287" s="158">
        <f>IF(N287="sníž. přenesená",J287,0)</f>
        <v>0</v>
      </c>
      <c r="BI287" s="158">
        <f>IF(N287="nulová",J287,0)</f>
        <v>0</v>
      </c>
      <c r="BJ287" s="20" t="s">
        <v>78</v>
      </c>
      <c r="BK287" s="158">
        <f>ROUND(I287*H287,2)</f>
        <v>0</v>
      </c>
      <c r="BL287" s="20" t="s">
        <v>139</v>
      </c>
      <c r="BM287" s="157" t="s">
        <v>365</v>
      </c>
    </row>
    <row r="288" spans="1:65" s="2" customFormat="1" ht="11.25">
      <c r="A288" s="35"/>
      <c r="B288" s="36"/>
      <c r="C288" s="35"/>
      <c r="D288" s="159" t="s">
        <v>141</v>
      </c>
      <c r="E288" s="35"/>
      <c r="F288" s="160" t="s">
        <v>366</v>
      </c>
      <c r="G288" s="35"/>
      <c r="H288" s="35"/>
      <c r="I288" s="161"/>
      <c r="J288" s="35"/>
      <c r="K288" s="35"/>
      <c r="L288" s="36"/>
      <c r="M288" s="162"/>
      <c r="N288" s="163"/>
      <c r="O288" s="56"/>
      <c r="P288" s="56"/>
      <c r="Q288" s="56"/>
      <c r="R288" s="56"/>
      <c r="S288" s="56"/>
      <c r="T288" s="57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20" t="s">
        <v>141</v>
      </c>
      <c r="AU288" s="20" t="s">
        <v>80</v>
      </c>
    </row>
    <row r="289" spans="1:65" s="2" customFormat="1" ht="11.25">
      <c r="A289" s="35"/>
      <c r="B289" s="36"/>
      <c r="C289" s="35"/>
      <c r="D289" s="164" t="s">
        <v>143</v>
      </c>
      <c r="E289" s="35"/>
      <c r="F289" s="165" t="s">
        <v>367</v>
      </c>
      <c r="G289" s="35"/>
      <c r="H289" s="35"/>
      <c r="I289" s="161"/>
      <c r="J289" s="35"/>
      <c r="K289" s="35"/>
      <c r="L289" s="36"/>
      <c r="M289" s="162"/>
      <c r="N289" s="163"/>
      <c r="O289" s="56"/>
      <c r="P289" s="56"/>
      <c r="Q289" s="56"/>
      <c r="R289" s="56"/>
      <c r="S289" s="56"/>
      <c r="T289" s="57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20" t="s">
        <v>143</v>
      </c>
      <c r="AU289" s="20" t="s">
        <v>80</v>
      </c>
    </row>
    <row r="290" spans="1:65" s="12" customFormat="1" ht="22.9" customHeight="1">
      <c r="B290" s="132"/>
      <c r="D290" s="133" t="s">
        <v>70</v>
      </c>
      <c r="E290" s="143" t="s">
        <v>368</v>
      </c>
      <c r="F290" s="143" t="s">
        <v>369</v>
      </c>
      <c r="I290" s="135"/>
      <c r="J290" s="144">
        <f>BK290</f>
        <v>0</v>
      </c>
      <c r="L290" s="132"/>
      <c r="M290" s="137"/>
      <c r="N290" s="138"/>
      <c r="O290" s="138"/>
      <c r="P290" s="139">
        <f>SUM(P291:P312)</f>
        <v>0</v>
      </c>
      <c r="Q290" s="138"/>
      <c r="R290" s="139">
        <f>SUM(R291:R312)</f>
        <v>0</v>
      </c>
      <c r="S290" s="138"/>
      <c r="T290" s="140">
        <f>SUM(T291:T312)</f>
        <v>0</v>
      </c>
      <c r="AR290" s="133" t="s">
        <v>78</v>
      </c>
      <c r="AT290" s="141" t="s">
        <v>70</v>
      </c>
      <c r="AU290" s="141" t="s">
        <v>78</v>
      </c>
      <c r="AY290" s="133" t="s">
        <v>132</v>
      </c>
      <c r="BK290" s="142">
        <f>SUM(BK291:BK312)</f>
        <v>0</v>
      </c>
    </row>
    <row r="291" spans="1:65" s="2" customFormat="1" ht="16.5" customHeight="1">
      <c r="A291" s="35"/>
      <c r="B291" s="145"/>
      <c r="C291" s="146" t="s">
        <v>370</v>
      </c>
      <c r="D291" s="146" t="s">
        <v>134</v>
      </c>
      <c r="E291" s="147" t="s">
        <v>371</v>
      </c>
      <c r="F291" s="148" t="s">
        <v>372</v>
      </c>
      <c r="G291" s="149" t="s">
        <v>153</v>
      </c>
      <c r="H291" s="150">
        <v>142.904</v>
      </c>
      <c r="I291" s="151"/>
      <c r="J291" s="152">
        <f>ROUND(I291*H291,2)</f>
        <v>0</v>
      </c>
      <c r="K291" s="148" t="s">
        <v>138</v>
      </c>
      <c r="L291" s="36"/>
      <c r="M291" s="153" t="s">
        <v>3</v>
      </c>
      <c r="N291" s="154" t="s">
        <v>42</v>
      </c>
      <c r="O291" s="56"/>
      <c r="P291" s="155">
        <f>O291*H291</f>
        <v>0</v>
      </c>
      <c r="Q291" s="155">
        <v>0</v>
      </c>
      <c r="R291" s="155">
        <f>Q291*H291</f>
        <v>0</v>
      </c>
      <c r="S291" s="155">
        <v>0</v>
      </c>
      <c r="T291" s="15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57" t="s">
        <v>139</v>
      </c>
      <c r="AT291" s="157" t="s">
        <v>134</v>
      </c>
      <c r="AU291" s="157" t="s">
        <v>80</v>
      </c>
      <c r="AY291" s="20" t="s">
        <v>132</v>
      </c>
      <c r="BE291" s="158">
        <f>IF(N291="základní",J291,0)</f>
        <v>0</v>
      </c>
      <c r="BF291" s="158">
        <f>IF(N291="snížená",J291,0)</f>
        <v>0</v>
      </c>
      <c r="BG291" s="158">
        <f>IF(N291="zákl. přenesená",J291,0)</f>
        <v>0</v>
      </c>
      <c r="BH291" s="158">
        <f>IF(N291="sníž. přenesená",J291,0)</f>
        <v>0</v>
      </c>
      <c r="BI291" s="158">
        <f>IF(N291="nulová",J291,0)</f>
        <v>0</v>
      </c>
      <c r="BJ291" s="20" t="s">
        <v>78</v>
      </c>
      <c r="BK291" s="158">
        <f>ROUND(I291*H291,2)</f>
        <v>0</v>
      </c>
      <c r="BL291" s="20" t="s">
        <v>139</v>
      </c>
      <c r="BM291" s="157" t="s">
        <v>373</v>
      </c>
    </row>
    <row r="292" spans="1:65" s="2" customFormat="1" ht="11.25">
      <c r="A292" s="35"/>
      <c r="B292" s="36"/>
      <c r="C292" s="35"/>
      <c r="D292" s="159" t="s">
        <v>141</v>
      </c>
      <c r="E292" s="35"/>
      <c r="F292" s="160" t="s">
        <v>374</v>
      </c>
      <c r="G292" s="35"/>
      <c r="H292" s="35"/>
      <c r="I292" s="161"/>
      <c r="J292" s="35"/>
      <c r="K292" s="35"/>
      <c r="L292" s="36"/>
      <c r="M292" s="162"/>
      <c r="N292" s="163"/>
      <c r="O292" s="56"/>
      <c r="P292" s="56"/>
      <c r="Q292" s="56"/>
      <c r="R292" s="56"/>
      <c r="S292" s="56"/>
      <c r="T292" s="57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20" t="s">
        <v>141</v>
      </c>
      <c r="AU292" s="20" t="s">
        <v>80</v>
      </c>
    </row>
    <row r="293" spans="1:65" s="2" customFormat="1" ht="11.25">
      <c r="A293" s="35"/>
      <c r="B293" s="36"/>
      <c r="C293" s="35"/>
      <c r="D293" s="164" t="s">
        <v>143</v>
      </c>
      <c r="E293" s="35"/>
      <c r="F293" s="165" t="s">
        <v>375</v>
      </c>
      <c r="G293" s="35"/>
      <c r="H293" s="35"/>
      <c r="I293" s="161"/>
      <c r="J293" s="35"/>
      <c r="K293" s="35"/>
      <c r="L293" s="36"/>
      <c r="M293" s="162"/>
      <c r="N293" s="163"/>
      <c r="O293" s="56"/>
      <c r="P293" s="56"/>
      <c r="Q293" s="56"/>
      <c r="R293" s="56"/>
      <c r="S293" s="56"/>
      <c r="T293" s="57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20" t="s">
        <v>143</v>
      </c>
      <c r="AU293" s="20" t="s">
        <v>80</v>
      </c>
    </row>
    <row r="294" spans="1:65" s="2" customFormat="1" ht="16.5" customHeight="1">
      <c r="A294" s="35"/>
      <c r="B294" s="145"/>
      <c r="C294" s="146" t="s">
        <v>376</v>
      </c>
      <c r="D294" s="146" t="s">
        <v>134</v>
      </c>
      <c r="E294" s="147" t="s">
        <v>377</v>
      </c>
      <c r="F294" s="148" t="s">
        <v>378</v>
      </c>
      <c r="G294" s="149" t="s">
        <v>153</v>
      </c>
      <c r="H294" s="150">
        <v>2715.1759999999999</v>
      </c>
      <c r="I294" s="151"/>
      <c r="J294" s="152">
        <f>ROUND(I294*H294,2)</f>
        <v>0</v>
      </c>
      <c r="K294" s="148" t="s">
        <v>138</v>
      </c>
      <c r="L294" s="36"/>
      <c r="M294" s="153" t="s">
        <v>3</v>
      </c>
      <c r="N294" s="154" t="s">
        <v>42</v>
      </c>
      <c r="O294" s="56"/>
      <c r="P294" s="155">
        <f>O294*H294</f>
        <v>0</v>
      </c>
      <c r="Q294" s="155">
        <v>0</v>
      </c>
      <c r="R294" s="155">
        <f>Q294*H294</f>
        <v>0</v>
      </c>
      <c r="S294" s="155">
        <v>0</v>
      </c>
      <c r="T294" s="156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57" t="s">
        <v>139</v>
      </c>
      <c r="AT294" s="157" t="s">
        <v>134</v>
      </c>
      <c r="AU294" s="157" t="s">
        <v>80</v>
      </c>
      <c r="AY294" s="20" t="s">
        <v>132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20" t="s">
        <v>78</v>
      </c>
      <c r="BK294" s="158">
        <f>ROUND(I294*H294,2)</f>
        <v>0</v>
      </c>
      <c r="BL294" s="20" t="s">
        <v>139</v>
      </c>
      <c r="BM294" s="157" t="s">
        <v>379</v>
      </c>
    </row>
    <row r="295" spans="1:65" s="2" customFormat="1" ht="19.5">
      <c r="A295" s="35"/>
      <c r="B295" s="36"/>
      <c r="C295" s="35"/>
      <c r="D295" s="159" t="s">
        <v>141</v>
      </c>
      <c r="E295" s="35"/>
      <c r="F295" s="160" t="s">
        <v>380</v>
      </c>
      <c r="G295" s="35"/>
      <c r="H295" s="35"/>
      <c r="I295" s="161"/>
      <c r="J295" s="35"/>
      <c r="K295" s="35"/>
      <c r="L295" s="36"/>
      <c r="M295" s="162"/>
      <c r="N295" s="163"/>
      <c r="O295" s="56"/>
      <c r="P295" s="56"/>
      <c r="Q295" s="56"/>
      <c r="R295" s="56"/>
      <c r="S295" s="56"/>
      <c r="T295" s="57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20" t="s">
        <v>141</v>
      </c>
      <c r="AU295" s="20" t="s">
        <v>80</v>
      </c>
    </row>
    <row r="296" spans="1:65" s="2" customFormat="1" ht="11.25">
      <c r="A296" s="35"/>
      <c r="B296" s="36"/>
      <c r="C296" s="35"/>
      <c r="D296" s="164" t="s">
        <v>143</v>
      </c>
      <c r="E296" s="35"/>
      <c r="F296" s="165" t="s">
        <v>381</v>
      </c>
      <c r="G296" s="35"/>
      <c r="H296" s="35"/>
      <c r="I296" s="161"/>
      <c r="J296" s="35"/>
      <c r="K296" s="35"/>
      <c r="L296" s="36"/>
      <c r="M296" s="162"/>
      <c r="N296" s="163"/>
      <c r="O296" s="56"/>
      <c r="P296" s="56"/>
      <c r="Q296" s="56"/>
      <c r="R296" s="56"/>
      <c r="S296" s="56"/>
      <c r="T296" s="57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20" t="s">
        <v>143</v>
      </c>
      <c r="AU296" s="20" t="s">
        <v>80</v>
      </c>
    </row>
    <row r="297" spans="1:65" s="14" customFormat="1" ht="11.25">
      <c r="B297" s="173"/>
      <c r="D297" s="159" t="s">
        <v>145</v>
      </c>
      <c r="F297" s="175" t="s">
        <v>382</v>
      </c>
      <c r="H297" s="176">
        <v>2715.1759999999999</v>
      </c>
      <c r="I297" s="177"/>
      <c r="L297" s="173"/>
      <c r="M297" s="178"/>
      <c r="N297" s="179"/>
      <c r="O297" s="179"/>
      <c r="P297" s="179"/>
      <c r="Q297" s="179"/>
      <c r="R297" s="179"/>
      <c r="S297" s="179"/>
      <c r="T297" s="180"/>
      <c r="AT297" s="174" t="s">
        <v>145</v>
      </c>
      <c r="AU297" s="174" t="s">
        <v>80</v>
      </c>
      <c r="AV297" s="14" t="s">
        <v>80</v>
      </c>
      <c r="AW297" s="14" t="s">
        <v>4</v>
      </c>
      <c r="AX297" s="14" t="s">
        <v>78</v>
      </c>
      <c r="AY297" s="174" t="s">
        <v>132</v>
      </c>
    </row>
    <row r="298" spans="1:65" s="2" customFormat="1" ht="21.75" customHeight="1">
      <c r="A298" s="35"/>
      <c r="B298" s="145"/>
      <c r="C298" s="146" t="s">
        <v>383</v>
      </c>
      <c r="D298" s="146" t="s">
        <v>134</v>
      </c>
      <c r="E298" s="147" t="s">
        <v>384</v>
      </c>
      <c r="F298" s="148" t="s">
        <v>385</v>
      </c>
      <c r="G298" s="149" t="s">
        <v>153</v>
      </c>
      <c r="H298" s="150">
        <v>10.292</v>
      </c>
      <c r="I298" s="151"/>
      <c r="J298" s="152">
        <f>ROUND(I298*H298,2)</f>
        <v>0</v>
      </c>
      <c r="K298" s="148" t="s">
        <v>138</v>
      </c>
      <c r="L298" s="36"/>
      <c r="M298" s="153" t="s">
        <v>3</v>
      </c>
      <c r="N298" s="154" t="s">
        <v>42</v>
      </c>
      <c r="O298" s="56"/>
      <c r="P298" s="155">
        <f>O298*H298</f>
        <v>0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57" t="s">
        <v>139</v>
      </c>
      <c r="AT298" s="157" t="s">
        <v>134</v>
      </c>
      <c r="AU298" s="157" t="s">
        <v>80</v>
      </c>
      <c r="AY298" s="20" t="s">
        <v>132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20" t="s">
        <v>78</v>
      </c>
      <c r="BK298" s="158">
        <f>ROUND(I298*H298,2)</f>
        <v>0</v>
      </c>
      <c r="BL298" s="20" t="s">
        <v>139</v>
      </c>
      <c r="BM298" s="157" t="s">
        <v>386</v>
      </c>
    </row>
    <row r="299" spans="1:65" s="2" customFormat="1" ht="19.5">
      <c r="A299" s="35"/>
      <c r="B299" s="36"/>
      <c r="C299" s="35"/>
      <c r="D299" s="159" t="s">
        <v>141</v>
      </c>
      <c r="E299" s="35"/>
      <c r="F299" s="160" t="s">
        <v>387</v>
      </c>
      <c r="G299" s="35"/>
      <c r="H299" s="35"/>
      <c r="I299" s="161"/>
      <c r="J299" s="35"/>
      <c r="K299" s="35"/>
      <c r="L299" s="36"/>
      <c r="M299" s="162"/>
      <c r="N299" s="163"/>
      <c r="O299" s="56"/>
      <c r="P299" s="56"/>
      <c r="Q299" s="56"/>
      <c r="R299" s="56"/>
      <c r="S299" s="56"/>
      <c r="T299" s="57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20" t="s">
        <v>141</v>
      </c>
      <c r="AU299" s="20" t="s">
        <v>80</v>
      </c>
    </row>
    <row r="300" spans="1:65" s="2" customFormat="1" ht="11.25">
      <c r="A300" s="35"/>
      <c r="B300" s="36"/>
      <c r="C300" s="35"/>
      <c r="D300" s="164" t="s">
        <v>143</v>
      </c>
      <c r="E300" s="35"/>
      <c r="F300" s="165" t="s">
        <v>388</v>
      </c>
      <c r="G300" s="35"/>
      <c r="H300" s="35"/>
      <c r="I300" s="161"/>
      <c r="J300" s="35"/>
      <c r="K300" s="35"/>
      <c r="L300" s="36"/>
      <c r="M300" s="162"/>
      <c r="N300" s="163"/>
      <c r="O300" s="56"/>
      <c r="P300" s="56"/>
      <c r="Q300" s="56"/>
      <c r="R300" s="56"/>
      <c r="S300" s="56"/>
      <c r="T300" s="57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20" t="s">
        <v>143</v>
      </c>
      <c r="AU300" s="20" t="s">
        <v>80</v>
      </c>
    </row>
    <row r="301" spans="1:65" s="14" customFormat="1" ht="11.25">
      <c r="B301" s="173"/>
      <c r="D301" s="159" t="s">
        <v>145</v>
      </c>
      <c r="E301" s="174" t="s">
        <v>3</v>
      </c>
      <c r="F301" s="175" t="s">
        <v>389</v>
      </c>
      <c r="H301" s="176">
        <v>10.292</v>
      </c>
      <c r="I301" s="177"/>
      <c r="L301" s="173"/>
      <c r="M301" s="178"/>
      <c r="N301" s="179"/>
      <c r="O301" s="179"/>
      <c r="P301" s="179"/>
      <c r="Q301" s="179"/>
      <c r="R301" s="179"/>
      <c r="S301" s="179"/>
      <c r="T301" s="180"/>
      <c r="AT301" s="174" t="s">
        <v>145</v>
      </c>
      <c r="AU301" s="174" t="s">
        <v>80</v>
      </c>
      <c r="AV301" s="14" t="s">
        <v>80</v>
      </c>
      <c r="AW301" s="14" t="s">
        <v>32</v>
      </c>
      <c r="AX301" s="14" t="s">
        <v>71</v>
      </c>
      <c r="AY301" s="174" t="s">
        <v>132</v>
      </c>
    </row>
    <row r="302" spans="1:65" s="15" customFormat="1" ht="11.25">
      <c r="B302" s="181"/>
      <c r="D302" s="159" t="s">
        <v>145</v>
      </c>
      <c r="E302" s="182" t="s">
        <v>3</v>
      </c>
      <c r="F302" s="183" t="s">
        <v>149</v>
      </c>
      <c r="H302" s="184">
        <v>10.292</v>
      </c>
      <c r="I302" s="185"/>
      <c r="L302" s="181"/>
      <c r="M302" s="186"/>
      <c r="N302" s="187"/>
      <c r="O302" s="187"/>
      <c r="P302" s="187"/>
      <c r="Q302" s="187"/>
      <c r="R302" s="187"/>
      <c r="S302" s="187"/>
      <c r="T302" s="188"/>
      <c r="AT302" s="182" t="s">
        <v>145</v>
      </c>
      <c r="AU302" s="182" t="s">
        <v>80</v>
      </c>
      <c r="AV302" s="15" t="s">
        <v>139</v>
      </c>
      <c r="AW302" s="15" t="s">
        <v>32</v>
      </c>
      <c r="AX302" s="15" t="s">
        <v>78</v>
      </c>
      <c r="AY302" s="182" t="s">
        <v>132</v>
      </c>
    </row>
    <row r="303" spans="1:65" s="2" customFormat="1" ht="21.75" customHeight="1">
      <c r="A303" s="35"/>
      <c r="B303" s="145"/>
      <c r="C303" s="146" t="s">
        <v>390</v>
      </c>
      <c r="D303" s="146" t="s">
        <v>134</v>
      </c>
      <c r="E303" s="147" t="s">
        <v>391</v>
      </c>
      <c r="F303" s="148" t="s">
        <v>392</v>
      </c>
      <c r="G303" s="149" t="s">
        <v>153</v>
      </c>
      <c r="H303" s="150">
        <v>99.54</v>
      </c>
      <c r="I303" s="151"/>
      <c r="J303" s="152">
        <f>ROUND(I303*H303,2)</f>
        <v>0</v>
      </c>
      <c r="K303" s="148" t="s">
        <v>138</v>
      </c>
      <c r="L303" s="36"/>
      <c r="M303" s="153" t="s">
        <v>3</v>
      </c>
      <c r="N303" s="154" t="s">
        <v>42</v>
      </c>
      <c r="O303" s="56"/>
      <c r="P303" s="155">
        <f>O303*H303</f>
        <v>0</v>
      </c>
      <c r="Q303" s="155">
        <v>0</v>
      </c>
      <c r="R303" s="155">
        <f>Q303*H303</f>
        <v>0</v>
      </c>
      <c r="S303" s="155">
        <v>0</v>
      </c>
      <c r="T303" s="156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57" t="s">
        <v>139</v>
      </c>
      <c r="AT303" s="157" t="s">
        <v>134</v>
      </c>
      <c r="AU303" s="157" t="s">
        <v>80</v>
      </c>
      <c r="AY303" s="20" t="s">
        <v>132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20" t="s">
        <v>78</v>
      </c>
      <c r="BK303" s="158">
        <f>ROUND(I303*H303,2)</f>
        <v>0</v>
      </c>
      <c r="BL303" s="20" t="s">
        <v>139</v>
      </c>
      <c r="BM303" s="157" t="s">
        <v>393</v>
      </c>
    </row>
    <row r="304" spans="1:65" s="2" customFormat="1" ht="19.5">
      <c r="A304" s="35"/>
      <c r="B304" s="36"/>
      <c r="C304" s="35"/>
      <c r="D304" s="159" t="s">
        <v>141</v>
      </c>
      <c r="E304" s="35"/>
      <c r="F304" s="160" t="s">
        <v>394</v>
      </c>
      <c r="G304" s="35"/>
      <c r="H304" s="35"/>
      <c r="I304" s="161"/>
      <c r="J304" s="35"/>
      <c r="K304" s="35"/>
      <c r="L304" s="36"/>
      <c r="M304" s="162"/>
      <c r="N304" s="163"/>
      <c r="O304" s="56"/>
      <c r="P304" s="56"/>
      <c r="Q304" s="56"/>
      <c r="R304" s="56"/>
      <c r="S304" s="56"/>
      <c r="T304" s="57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T304" s="20" t="s">
        <v>141</v>
      </c>
      <c r="AU304" s="20" t="s">
        <v>80</v>
      </c>
    </row>
    <row r="305" spans="1:65" s="2" customFormat="1" ht="11.25">
      <c r="A305" s="35"/>
      <c r="B305" s="36"/>
      <c r="C305" s="35"/>
      <c r="D305" s="164" t="s">
        <v>143</v>
      </c>
      <c r="E305" s="35"/>
      <c r="F305" s="165" t="s">
        <v>395</v>
      </c>
      <c r="G305" s="35"/>
      <c r="H305" s="35"/>
      <c r="I305" s="161"/>
      <c r="J305" s="35"/>
      <c r="K305" s="35"/>
      <c r="L305" s="36"/>
      <c r="M305" s="162"/>
      <c r="N305" s="163"/>
      <c r="O305" s="56"/>
      <c r="P305" s="56"/>
      <c r="Q305" s="56"/>
      <c r="R305" s="56"/>
      <c r="S305" s="56"/>
      <c r="T305" s="57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20" t="s">
        <v>143</v>
      </c>
      <c r="AU305" s="20" t="s">
        <v>80</v>
      </c>
    </row>
    <row r="306" spans="1:65" s="14" customFormat="1" ht="11.25">
      <c r="B306" s="173"/>
      <c r="D306" s="159" t="s">
        <v>145</v>
      </c>
      <c r="E306" s="174" t="s">
        <v>3</v>
      </c>
      <c r="F306" s="175" t="s">
        <v>396</v>
      </c>
      <c r="H306" s="176">
        <v>99.54</v>
      </c>
      <c r="I306" s="177"/>
      <c r="L306" s="173"/>
      <c r="M306" s="178"/>
      <c r="N306" s="179"/>
      <c r="O306" s="179"/>
      <c r="P306" s="179"/>
      <c r="Q306" s="179"/>
      <c r="R306" s="179"/>
      <c r="S306" s="179"/>
      <c r="T306" s="180"/>
      <c r="AT306" s="174" t="s">
        <v>145</v>
      </c>
      <c r="AU306" s="174" t="s">
        <v>80</v>
      </c>
      <c r="AV306" s="14" t="s">
        <v>80</v>
      </c>
      <c r="AW306" s="14" t="s">
        <v>32</v>
      </c>
      <c r="AX306" s="14" t="s">
        <v>71</v>
      </c>
      <c r="AY306" s="174" t="s">
        <v>132</v>
      </c>
    </row>
    <row r="307" spans="1:65" s="15" customFormat="1" ht="11.25">
      <c r="B307" s="181"/>
      <c r="D307" s="159" t="s">
        <v>145</v>
      </c>
      <c r="E307" s="182" t="s">
        <v>3</v>
      </c>
      <c r="F307" s="183" t="s">
        <v>149</v>
      </c>
      <c r="H307" s="184">
        <v>99.54</v>
      </c>
      <c r="I307" s="185"/>
      <c r="L307" s="181"/>
      <c r="M307" s="186"/>
      <c r="N307" s="187"/>
      <c r="O307" s="187"/>
      <c r="P307" s="187"/>
      <c r="Q307" s="187"/>
      <c r="R307" s="187"/>
      <c r="S307" s="187"/>
      <c r="T307" s="188"/>
      <c r="AT307" s="182" t="s">
        <v>145</v>
      </c>
      <c r="AU307" s="182" t="s">
        <v>80</v>
      </c>
      <c r="AV307" s="15" t="s">
        <v>139</v>
      </c>
      <c r="AW307" s="15" t="s">
        <v>32</v>
      </c>
      <c r="AX307" s="15" t="s">
        <v>78</v>
      </c>
      <c r="AY307" s="182" t="s">
        <v>132</v>
      </c>
    </row>
    <row r="308" spans="1:65" s="2" customFormat="1" ht="21.75" customHeight="1">
      <c r="A308" s="35"/>
      <c r="B308" s="145"/>
      <c r="C308" s="146" t="s">
        <v>397</v>
      </c>
      <c r="D308" s="146" t="s">
        <v>134</v>
      </c>
      <c r="E308" s="147" t="s">
        <v>398</v>
      </c>
      <c r="F308" s="148" t="s">
        <v>399</v>
      </c>
      <c r="G308" s="149" t="s">
        <v>153</v>
      </c>
      <c r="H308" s="150">
        <v>33.072000000000003</v>
      </c>
      <c r="I308" s="151"/>
      <c r="J308" s="152">
        <f>ROUND(I308*H308,2)</f>
        <v>0</v>
      </c>
      <c r="K308" s="148" t="s">
        <v>138</v>
      </c>
      <c r="L308" s="36"/>
      <c r="M308" s="153" t="s">
        <v>3</v>
      </c>
      <c r="N308" s="154" t="s">
        <v>42</v>
      </c>
      <c r="O308" s="56"/>
      <c r="P308" s="155">
        <f>O308*H308</f>
        <v>0</v>
      </c>
      <c r="Q308" s="155">
        <v>0</v>
      </c>
      <c r="R308" s="155">
        <f>Q308*H308</f>
        <v>0</v>
      </c>
      <c r="S308" s="155">
        <v>0</v>
      </c>
      <c r="T308" s="156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57" t="s">
        <v>139</v>
      </c>
      <c r="AT308" s="157" t="s">
        <v>134</v>
      </c>
      <c r="AU308" s="157" t="s">
        <v>80</v>
      </c>
      <c r="AY308" s="20" t="s">
        <v>132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20" t="s">
        <v>78</v>
      </c>
      <c r="BK308" s="158">
        <f>ROUND(I308*H308,2)</f>
        <v>0</v>
      </c>
      <c r="BL308" s="20" t="s">
        <v>139</v>
      </c>
      <c r="BM308" s="157" t="s">
        <v>400</v>
      </c>
    </row>
    <row r="309" spans="1:65" s="2" customFormat="1" ht="11.25">
      <c r="A309" s="35"/>
      <c r="B309" s="36"/>
      <c r="C309" s="35"/>
      <c r="D309" s="159" t="s">
        <v>141</v>
      </c>
      <c r="E309" s="35"/>
      <c r="F309" s="160" t="s">
        <v>401</v>
      </c>
      <c r="G309" s="35"/>
      <c r="H309" s="35"/>
      <c r="I309" s="161"/>
      <c r="J309" s="35"/>
      <c r="K309" s="35"/>
      <c r="L309" s="36"/>
      <c r="M309" s="162"/>
      <c r="N309" s="163"/>
      <c r="O309" s="56"/>
      <c r="P309" s="56"/>
      <c r="Q309" s="56"/>
      <c r="R309" s="56"/>
      <c r="S309" s="56"/>
      <c r="T309" s="57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20" t="s">
        <v>141</v>
      </c>
      <c r="AU309" s="20" t="s">
        <v>80</v>
      </c>
    </row>
    <row r="310" spans="1:65" s="2" customFormat="1" ht="11.25">
      <c r="A310" s="35"/>
      <c r="B310" s="36"/>
      <c r="C310" s="35"/>
      <c r="D310" s="164" t="s">
        <v>143</v>
      </c>
      <c r="E310" s="35"/>
      <c r="F310" s="165" t="s">
        <v>402</v>
      </c>
      <c r="G310" s="35"/>
      <c r="H310" s="35"/>
      <c r="I310" s="161"/>
      <c r="J310" s="35"/>
      <c r="K310" s="35"/>
      <c r="L310" s="36"/>
      <c r="M310" s="162"/>
      <c r="N310" s="163"/>
      <c r="O310" s="56"/>
      <c r="P310" s="56"/>
      <c r="Q310" s="56"/>
      <c r="R310" s="56"/>
      <c r="S310" s="56"/>
      <c r="T310" s="57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20" t="s">
        <v>143</v>
      </c>
      <c r="AU310" s="20" t="s">
        <v>80</v>
      </c>
    </row>
    <row r="311" spans="1:65" s="14" customFormat="1" ht="11.25">
      <c r="B311" s="173"/>
      <c r="D311" s="159" t="s">
        <v>145</v>
      </c>
      <c r="E311" s="174" t="s">
        <v>3</v>
      </c>
      <c r="F311" s="175" t="s">
        <v>403</v>
      </c>
      <c r="H311" s="176">
        <v>33.072000000000003</v>
      </c>
      <c r="I311" s="177"/>
      <c r="L311" s="173"/>
      <c r="M311" s="178"/>
      <c r="N311" s="179"/>
      <c r="O311" s="179"/>
      <c r="P311" s="179"/>
      <c r="Q311" s="179"/>
      <c r="R311" s="179"/>
      <c r="S311" s="179"/>
      <c r="T311" s="180"/>
      <c r="AT311" s="174" t="s">
        <v>145</v>
      </c>
      <c r="AU311" s="174" t="s">
        <v>80</v>
      </c>
      <c r="AV311" s="14" t="s">
        <v>80</v>
      </c>
      <c r="AW311" s="14" t="s">
        <v>32</v>
      </c>
      <c r="AX311" s="14" t="s">
        <v>71</v>
      </c>
      <c r="AY311" s="174" t="s">
        <v>132</v>
      </c>
    </row>
    <row r="312" spans="1:65" s="15" customFormat="1" ht="11.25">
      <c r="B312" s="181"/>
      <c r="D312" s="159" t="s">
        <v>145</v>
      </c>
      <c r="E312" s="182" t="s">
        <v>3</v>
      </c>
      <c r="F312" s="183" t="s">
        <v>149</v>
      </c>
      <c r="H312" s="184">
        <v>33.072000000000003</v>
      </c>
      <c r="I312" s="185"/>
      <c r="L312" s="181"/>
      <c r="M312" s="186"/>
      <c r="N312" s="187"/>
      <c r="O312" s="187"/>
      <c r="P312" s="187"/>
      <c r="Q312" s="187"/>
      <c r="R312" s="187"/>
      <c r="S312" s="187"/>
      <c r="T312" s="188"/>
      <c r="AT312" s="182" t="s">
        <v>145</v>
      </c>
      <c r="AU312" s="182" t="s">
        <v>80</v>
      </c>
      <c r="AV312" s="15" t="s">
        <v>139</v>
      </c>
      <c r="AW312" s="15" t="s">
        <v>32</v>
      </c>
      <c r="AX312" s="15" t="s">
        <v>78</v>
      </c>
      <c r="AY312" s="182" t="s">
        <v>132</v>
      </c>
    </row>
    <row r="313" spans="1:65" s="12" customFormat="1" ht="22.9" customHeight="1">
      <c r="B313" s="132"/>
      <c r="D313" s="133" t="s">
        <v>70</v>
      </c>
      <c r="E313" s="143" t="s">
        <v>404</v>
      </c>
      <c r="F313" s="143" t="s">
        <v>405</v>
      </c>
      <c r="I313" s="135"/>
      <c r="J313" s="144">
        <f>BK313</f>
        <v>0</v>
      </c>
      <c r="L313" s="132"/>
      <c r="M313" s="137"/>
      <c r="N313" s="138"/>
      <c r="O313" s="138"/>
      <c r="P313" s="139">
        <f>SUM(P314:P316)</f>
        <v>0</v>
      </c>
      <c r="Q313" s="138"/>
      <c r="R313" s="139">
        <f>SUM(R314:R316)</f>
        <v>0</v>
      </c>
      <c r="S313" s="138"/>
      <c r="T313" s="140">
        <f>SUM(T314:T316)</f>
        <v>0</v>
      </c>
      <c r="AR313" s="133" t="s">
        <v>78</v>
      </c>
      <c r="AT313" s="141" t="s">
        <v>70</v>
      </c>
      <c r="AU313" s="141" t="s">
        <v>78</v>
      </c>
      <c r="AY313" s="133" t="s">
        <v>132</v>
      </c>
      <c r="BK313" s="142">
        <f>SUM(BK314:BK316)</f>
        <v>0</v>
      </c>
    </row>
    <row r="314" spans="1:65" s="2" customFormat="1" ht="16.5" customHeight="1">
      <c r="A314" s="35"/>
      <c r="B314" s="145"/>
      <c r="C314" s="146" t="s">
        <v>406</v>
      </c>
      <c r="D314" s="146" t="s">
        <v>134</v>
      </c>
      <c r="E314" s="147" t="s">
        <v>407</v>
      </c>
      <c r="F314" s="148" t="s">
        <v>408</v>
      </c>
      <c r="G314" s="149" t="s">
        <v>153</v>
      </c>
      <c r="H314" s="150">
        <v>4564.1750000000002</v>
      </c>
      <c r="I314" s="151"/>
      <c r="J314" s="152">
        <f>ROUND(I314*H314,2)</f>
        <v>0</v>
      </c>
      <c r="K314" s="148" t="s">
        <v>138</v>
      </c>
      <c r="L314" s="36"/>
      <c r="M314" s="153" t="s">
        <v>3</v>
      </c>
      <c r="N314" s="154" t="s">
        <v>42</v>
      </c>
      <c r="O314" s="56"/>
      <c r="P314" s="155">
        <f>O314*H314</f>
        <v>0</v>
      </c>
      <c r="Q314" s="155">
        <v>0</v>
      </c>
      <c r="R314" s="155">
        <f>Q314*H314</f>
        <v>0</v>
      </c>
      <c r="S314" s="155">
        <v>0</v>
      </c>
      <c r="T314" s="156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57" t="s">
        <v>139</v>
      </c>
      <c r="AT314" s="157" t="s">
        <v>134</v>
      </c>
      <c r="AU314" s="157" t="s">
        <v>80</v>
      </c>
      <c r="AY314" s="20" t="s">
        <v>132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20" t="s">
        <v>78</v>
      </c>
      <c r="BK314" s="158">
        <f>ROUND(I314*H314,2)</f>
        <v>0</v>
      </c>
      <c r="BL314" s="20" t="s">
        <v>139</v>
      </c>
      <c r="BM314" s="157" t="s">
        <v>409</v>
      </c>
    </row>
    <row r="315" spans="1:65" s="2" customFormat="1" ht="19.5">
      <c r="A315" s="35"/>
      <c r="B315" s="36"/>
      <c r="C315" s="35"/>
      <c r="D315" s="159" t="s">
        <v>141</v>
      </c>
      <c r="E315" s="35"/>
      <c r="F315" s="160" t="s">
        <v>410</v>
      </c>
      <c r="G315" s="35"/>
      <c r="H315" s="35"/>
      <c r="I315" s="161"/>
      <c r="J315" s="35"/>
      <c r="K315" s="35"/>
      <c r="L315" s="36"/>
      <c r="M315" s="162"/>
      <c r="N315" s="163"/>
      <c r="O315" s="56"/>
      <c r="P315" s="56"/>
      <c r="Q315" s="56"/>
      <c r="R315" s="56"/>
      <c r="S315" s="56"/>
      <c r="T315" s="57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20" t="s">
        <v>141</v>
      </c>
      <c r="AU315" s="20" t="s">
        <v>80</v>
      </c>
    </row>
    <row r="316" spans="1:65" s="2" customFormat="1" ht="11.25">
      <c r="A316" s="35"/>
      <c r="B316" s="36"/>
      <c r="C316" s="35"/>
      <c r="D316" s="164" t="s">
        <v>143</v>
      </c>
      <c r="E316" s="35"/>
      <c r="F316" s="165" t="s">
        <v>411</v>
      </c>
      <c r="G316" s="35"/>
      <c r="H316" s="35"/>
      <c r="I316" s="161"/>
      <c r="J316" s="35"/>
      <c r="K316" s="35"/>
      <c r="L316" s="36"/>
      <c r="M316" s="162"/>
      <c r="N316" s="163"/>
      <c r="O316" s="56"/>
      <c r="P316" s="56"/>
      <c r="Q316" s="56"/>
      <c r="R316" s="56"/>
      <c r="S316" s="56"/>
      <c r="T316" s="57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20" t="s">
        <v>143</v>
      </c>
      <c r="AU316" s="20" t="s">
        <v>80</v>
      </c>
    </row>
    <row r="317" spans="1:65" s="12" customFormat="1" ht="25.9" customHeight="1">
      <c r="B317" s="132"/>
      <c r="D317" s="133" t="s">
        <v>70</v>
      </c>
      <c r="E317" s="134" t="s">
        <v>412</v>
      </c>
      <c r="F317" s="134" t="s">
        <v>413</v>
      </c>
      <c r="I317" s="135"/>
      <c r="J317" s="136">
        <f>BK317</f>
        <v>0</v>
      </c>
      <c r="L317" s="132"/>
      <c r="M317" s="137"/>
      <c r="N317" s="138"/>
      <c r="O317" s="138"/>
      <c r="P317" s="139">
        <f>P318+P328</f>
        <v>0</v>
      </c>
      <c r="Q317" s="138"/>
      <c r="R317" s="139">
        <f>R318+R328</f>
        <v>0.42400000000000004</v>
      </c>
      <c r="S317" s="138"/>
      <c r="T317" s="140">
        <f>T318+T328</f>
        <v>124.072</v>
      </c>
      <c r="AR317" s="133" t="s">
        <v>80</v>
      </c>
      <c r="AT317" s="141" t="s">
        <v>70</v>
      </c>
      <c r="AU317" s="141" t="s">
        <v>71</v>
      </c>
      <c r="AY317" s="133" t="s">
        <v>132</v>
      </c>
      <c r="BK317" s="142">
        <f>BK318+BK328</f>
        <v>0</v>
      </c>
    </row>
    <row r="318" spans="1:65" s="12" customFormat="1" ht="22.9" customHeight="1">
      <c r="B318" s="132"/>
      <c r="D318" s="133" t="s">
        <v>70</v>
      </c>
      <c r="E318" s="143" t="s">
        <v>414</v>
      </c>
      <c r="F318" s="143" t="s">
        <v>415</v>
      </c>
      <c r="I318" s="135"/>
      <c r="J318" s="144">
        <f>BK318</f>
        <v>0</v>
      </c>
      <c r="L318" s="132"/>
      <c r="M318" s="137"/>
      <c r="N318" s="138"/>
      <c r="O318" s="138"/>
      <c r="P318" s="139">
        <f>SUM(P319:P327)</f>
        <v>0</v>
      </c>
      <c r="Q318" s="138"/>
      <c r="R318" s="139">
        <f>SUM(R319:R327)</f>
        <v>0</v>
      </c>
      <c r="S318" s="138"/>
      <c r="T318" s="140">
        <f>SUM(T319:T327)</f>
        <v>33.072000000000003</v>
      </c>
      <c r="AR318" s="133" t="s">
        <v>80</v>
      </c>
      <c r="AT318" s="141" t="s">
        <v>70</v>
      </c>
      <c r="AU318" s="141" t="s">
        <v>78</v>
      </c>
      <c r="AY318" s="133" t="s">
        <v>132</v>
      </c>
      <c r="BK318" s="142">
        <f>SUM(BK319:BK327)</f>
        <v>0</v>
      </c>
    </row>
    <row r="319" spans="1:65" s="2" customFormat="1" ht="16.5" customHeight="1">
      <c r="A319" s="35"/>
      <c r="B319" s="145"/>
      <c r="C319" s="146" t="s">
        <v>416</v>
      </c>
      <c r="D319" s="146" t="s">
        <v>134</v>
      </c>
      <c r="E319" s="147" t="s">
        <v>417</v>
      </c>
      <c r="F319" s="148" t="s">
        <v>418</v>
      </c>
      <c r="G319" s="149" t="s">
        <v>180</v>
      </c>
      <c r="H319" s="150">
        <v>1378</v>
      </c>
      <c r="I319" s="151"/>
      <c r="J319" s="152">
        <f>ROUND(I319*H319,2)</f>
        <v>0</v>
      </c>
      <c r="K319" s="148" t="s">
        <v>138</v>
      </c>
      <c r="L319" s="36"/>
      <c r="M319" s="153" t="s">
        <v>3</v>
      </c>
      <c r="N319" s="154" t="s">
        <v>42</v>
      </c>
      <c r="O319" s="56"/>
      <c r="P319" s="155">
        <f>O319*H319</f>
        <v>0</v>
      </c>
      <c r="Q319" s="155">
        <v>0</v>
      </c>
      <c r="R319" s="155">
        <f>Q319*H319</f>
        <v>0</v>
      </c>
      <c r="S319" s="155">
        <v>2.4E-2</v>
      </c>
      <c r="T319" s="156">
        <f>S319*H319</f>
        <v>33.072000000000003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57" t="s">
        <v>260</v>
      </c>
      <c r="AT319" s="157" t="s">
        <v>134</v>
      </c>
      <c r="AU319" s="157" t="s">
        <v>80</v>
      </c>
      <c r="AY319" s="20" t="s">
        <v>132</v>
      </c>
      <c r="BE319" s="158">
        <f>IF(N319="základní",J319,0)</f>
        <v>0</v>
      </c>
      <c r="BF319" s="158">
        <f>IF(N319="snížená",J319,0)</f>
        <v>0</v>
      </c>
      <c r="BG319" s="158">
        <f>IF(N319="zákl. přenesená",J319,0)</f>
        <v>0</v>
      </c>
      <c r="BH319" s="158">
        <f>IF(N319="sníž. přenesená",J319,0)</f>
        <v>0</v>
      </c>
      <c r="BI319" s="158">
        <f>IF(N319="nulová",J319,0)</f>
        <v>0</v>
      </c>
      <c r="BJ319" s="20" t="s">
        <v>78</v>
      </c>
      <c r="BK319" s="158">
        <f>ROUND(I319*H319,2)</f>
        <v>0</v>
      </c>
      <c r="BL319" s="20" t="s">
        <v>260</v>
      </c>
      <c r="BM319" s="157" t="s">
        <v>419</v>
      </c>
    </row>
    <row r="320" spans="1:65" s="2" customFormat="1" ht="11.25">
      <c r="A320" s="35"/>
      <c r="B320" s="36"/>
      <c r="C320" s="35"/>
      <c r="D320" s="159" t="s">
        <v>141</v>
      </c>
      <c r="E320" s="35"/>
      <c r="F320" s="160" t="s">
        <v>420</v>
      </c>
      <c r="G320" s="35"/>
      <c r="H320" s="35"/>
      <c r="I320" s="161"/>
      <c r="J320" s="35"/>
      <c r="K320" s="35"/>
      <c r="L320" s="36"/>
      <c r="M320" s="162"/>
      <c r="N320" s="163"/>
      <c r="O320" s="56"/>
      <c r="P320" s="56"/>
      <c r="Q320" s="56"/>
      <c r="R320" s="56"/>
      <c r="S320" s="56"/>
      <c r="T320" s="57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20" t="s">
        <v>141</v>
      </c>
      <c r="AU320" s="20" t="s">
        <v>80</v>
      </c>
    </row>
    <row r="321" spans="1:65" s="2" customFormat="1" ht="11.25">
      <c r="A321" s="35"/>
      <c r="B321" s="36"/>
      <c r="C321" s="35"/>
      <c r="D321" s="164" t="s">
        <v>143</v>
      </c>
      <c r="E321" s="35"/>
      <c r="F321" s="165" t="s">
        <v>421</v>
      </c>
      <c r="G321" s="35"/>
      <c r="H321" s="35"/>
      <c r="I321" s="161"/>
      <c r="J321" s="35"/>
      <c r="K321" s="35"/>
      <c r="L321" s="36"/>
      <c r="M321" s="162"/>
      <c r="N321" s="163"/>
      <c r="O321" s="56"/>
      <c r="P321" s="56"/>
      <c r="Q321" s="56"/>
      <c r="R321" s="56"/>
      <c r="S321" s="56"/>
      <c r="T321" s="57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20" t="s">
        <v>143</v>
      </c>
      <c r="AU321" s="20" t="s">
        <v>80</v>
      </c>
    </row>
    <row r="322" spans="1:65" s="13" customFormat="1" ht="11.25">
      <c r="B322" s="166"/>
      <c r="D322" s="159" t="s">
        <v>145</v>
      </c>
      <c r="E322" s="167" t="s">
        <v>3</v>
      </c>
      <c r="F322" s="168" t="s">
        <v>422</v>
      </c>
      <c r="H322" s="167" t="s">
        <v>3</v>
      </c>
      <c r="I322" s="169"/>
      <c r="L322" s="166"/>
      <c r="M322" s="170"/>
      <c r="N322" s="171"/>
      <c r="O322" s="171"/>
      <c r="P322" s="171"/>
      <c r="Q322" s="171"/>
      <c r="R322" s="171"/>
      <c r="S322" s="171"/>
      <c r="T322" s="172"/>
      <c r="AT322" s="167" t="s">
        <v>145</v>
      </c>
      <c r="AU322" s="167" t="s">
        <v>80</v>
      </c>
      <c r="AV322" s="13" t="s">
        <v>78</v>
      </c>
      <c r="AW322" s="13" t="s">
        <v>32</v>
      </c>
      <c r="AX322" s="13" t="s">
        <v>71</v>
      </c>
      <c r="AY322" s="167" t="s">
        <v>132</v>
      </c>
    </row>
    <row r="323" spans="1:65" s="13" customFormat="1" ht="11.25">
      <c r="B323" s="166"/>
      <c r="D323" s="159" t="s">
        <v>145</v>
      </c>
      <c r="E323" s="167" t="s">
        <v>3</v>
      </c>
      <c r="F323" s="168" t="s">
        <v>423</v>
      </c>
      <c r="H323" s="167" t="s">
        <v>3</v>
      </c>
      <c r="I323" s="169"/>
      <c r="L323" s="166"/>
      <c r="M323" s="170"/>
      <c r="N323" s="171"/>
      <c r="O323" s="171"/>
      <c r="P323" s="171"/>
      <c r="Q323" s="171"/>
      <c r="R323" s="171"/>
      <c r="S323" s="171"/>
      <c r="T323" s="172"/>
      <c r="AT323" s="167" t="s">
        <v>145</v>
      </c>
      <c r="AU323" s="167" t="s">
        <v>80</v>
      </c>
      <c r="AV323" s="13" t="s">
        <v>78</v>
      </c>
      <c r="AW323" s="13" t="s">
        <v>32</v>
      </c>
      <c r="AX323" s="13" t="s">
        <v>71</v>
      </c>
      <c r="AY323" s="167" t="s">
        <v>132</v>
      </c>
    </row>
    <row r="324" spans="1:65" s="14" customFormat="1" ht="11.25">
      <c r="B324" s="173"/>
      <c r="D324" s="159" t="s">
        <v>145</v>
      </c>
      <c r="E324" s="174" t="s">
        <v>3</v>
      </c>
      <c r="F324" s="175" t="s">
        <v>424</v>
      </c>
      <c r="H324" s="176">
        <v>1300</v>
      </c>
      <c r="I324" s="177"/>
      <c r="L324" s="173"/>
      <c r="M324" s="178"/>
      <c r="N324" s="179"/>
      <c r="O324" s="179"/>
      <c r="P324" s="179"/>
      <c r="Q324" s="179"/>
      <c r="R324" s="179"/>
      <c r="S324" s="179"/>
      <c r="T324" s="180"/>
      <c r="AT324" s="174" t="s">
        <v>145</v>
      </c>
      <c r="AU324" s="174" t="s">
        <v>80</v>
      </c>
      <c r="AV324" s="14" t="s">
        <v>80</v>
      </c>
      <c r="AW324" s="14" t="s">
        <v>32</v>
      </c>
      <c r="AX324" s="14" t="s">
        <v>71</v>
      </c>
      <c r="AY324" s="174" t="s">
        <v>132</v>
      </c>
    </row>
    <row r="325" spans="1:65" s="13" customFormat="1" ht="11.25">
      <c r="B325" s="166"/>
      <c r="D325" s="159" t="s">
        <v>145</v>
      </c>
      <c r="E325" s="167" t="s">
        <v>3</v>
      </c>
      <c r="F325" s="168" t="s">
        <v>425</v>
      </c>
      <c r="H325" s="167" t="s">
        <v>3</v>
      </c>
      <c r="I325" s="169"/>
      <c r="L325" s="166"/>
      <c r="M325" s="170"/>
      <c r="N325" s="171"/>
      <c r="O325" s="171"/>
      <c r="P325" s="171"/>
      <c r="Q325" s="171"/>
      <c r="R325" s="171"/>
      <c r="S325" s="171"/>
      <c r="T325" s="172"/>
      <c r="AT325" s="167" t="s">
        <v>145</v>
      </c>
      <c r="AU325" s="167" t="s">
        <v>80</v>
      </c>
      <c r="AV325" s="13" t="s">
        <v>78</v>
      </c>
      <c r="AW325" s="13" t="s">
        <v>32</v>
      </c>
      <c r="AX325" s="13" t="s">
        <v>71</v>
      </c>
      <c r="AY325" s="167" t="s">
        <v>132</v>
      </c>
    </row>
    <row r="326" spans="1:65" s="14" customFormat="1" ht="11.25">
      <c r="B326" s="173"/>
      <c r="D326" s="159" t="s">
        <v>145</v>
      </c>
      <c r="E326" s="174" t="s">
        <v>3</v>
      </c>
      <c r="F326" s="175" t="s">
        <v>426</v>
      </c>
      <c r="H326" s="176">
        <v>78</v>
      </c>
      <c r="I326" s="177"/>
      <c r="L326" s="173"/>
      <c r="M326" s="178"/>
      <c r="N326" s="179"/>
      <c r="O326" s="179"/>
      <c r="P326" s="179"/>
      <c r="Q326" s="179"/>
      <c r="R326" s="179"/>
      <c r="S326" s="179"/>
      <c r="T326" s="180"/>
      <c r="AT326" s="174" t="s">
        <v>145</v>
      </c>
      <c r="AU326" s="174" t="s">
        <v>80</v>
      </c>
      <c r="AV326" s="14" t="s">
        <v>80</v>
      </c>
      <c r="AW326" s="14" t="s">
        <v>32</v>
      </c>
      <c r="AX326" s="14" t="s">
        <v>71</v>
      </c>
      <c r="AY326" s="174" t="s">
        <v>132</v>
      </c>
    </row>
    <row r="327" spans="1:65" s="15" customFormat="1" ht="11.25">
      <c r="B327" s="181"/>
      <c r="D327" s="159" t="s">
        <v>145</v>
      </c>
      <c r="E327" s="182" t="s">
        <v>3</v>
      </c>
      <c r="F327" s="183" t="s">
        <v>149</v>
      </c>
      <c r="H327" s="184">
        <v>1378</v>
      </c>
      <c r="I327" s="185"/>
      <c r="L327" s="181"/>
      <c r="M327" s="186"/>
      <c r="N327" s="187"/>
      <c r="O327" s="187"/>
      <c r="P327" s="187"/>
      <c r="Q327" s="187"/>
      <c r="R327" s="187"/>
      <c r="S327" s="187"/>
      <c r="T327" s="188"/>
      <c r="AT327" s="182" t="s">
        <v>145</v>
      </c>
      <c r="AU327" s="182" t="s">
        <v>80</v>
      </c>
      <c r="AV327" s="15" t="s">
        <v>139</v>
      </c>
      <c r="AW327" s="15" t="s">
        <v>32</v>
      </c>
      <c r="AX327" s="15" t="s">
        <v>78</v>
      </c>
      <c r="AY327" s="182" t="s">
        <v>132</v>
      </c>
    </row>
    <row r="328" spans="1:65" s="12" customFormat="1" ht="22.9" customHeight="1">
      <c r="B328" s="132"/>
      <c r="D328" s="133" t="s">
        <v>70</v>
      </c>
      <c r="E328" s="143" t="s">
        <v>427</v>
      </c>
      <c r="F328" s="143" t="s">
        <v>428</v>
      </c>
      <c r="I328" s="135"/>
      <c r="J328" s="144">
        <f>BK328</f>
        <v>0</v>
      </c>
      <c r="L328" s="132"/>
      <c r="M328" s="137"/>
      <c r="N328" s="138"/>
      <c r="O328" s="138"/>
      <c r="P328" s="139">
        <f>SUM(P329:P349)</f>
        <v>0</v>
      </c>
      <c r="Q328" s="138"/>
      <c r="R328" s="139">
        <f>SUM(R329:R349)</f>
        <v>0.42400000000000004</v>
      </c>
      <c r="S328" s="138"/>
      <c r="T328" s="140">
        <f>SUM(T329:T349)</f>
        <v>91</v>
      </c>
      <c r="AR328" s="133" t="s">
        <v>80</v>
      </c>
      <c r="AT328" s="141" t="s">
        <v>70</v>
      </c>
      <c r="AU328" s="141" t="s">
        <v>78</v>
      </c>
      <c r="AY328" s="133" t="s">
        <v>132</v>
      </c>
      <c r="BK328" s="142">
        <f>SUM(BK329:BK349)</f>
        <v>0</v>
      </c>
    </row>
    <row r="329" spans="1:65" s="2" customFormat="1" ht="16.5" customHeight="1">
      <c r="A329" s="35"/>
      <c r="B329" s="145"/>
      <c r="C329" s="146" t="s">
        <v>429</v>
      </c>
      <c r="D329" s="146" t="s">
        <v>134</v>
      </c>
      <c r="E329" s="147" t="s">
        <v>430</v>
      </c>
      <c r="F329" s="148" t="s">
        <v>431</v>
      </c>
      <c r="G329" s="149" t="s">
        <v>432</v>
      </c>
      <c r="H329" s="150">
        <v>400</v>
      </c>
      <c r="I329" s="151"/>
      <c r="J329" s="152">
        <f>ROUND(I329*H329,2)</f>
        <v>0</v>
      </c>
      <c r="K329" s="148" t="s">
        <v>138</v>
      </c>
      <c r="L329" s="36"/>
      <c r="M329" s="153" t="s">
        <v>3</v>
      </c>
      <c r="N329" s="154" t="s">
        <v>42</v>
      </c>
      <c r="O329" s="56"/>
      <c r="P329" s="155">
        <f>O329*H329</f>
        <v>0</v>
      </c>
      <c r="Q329" s="155">
        <v>6.0000000000000002E-5</v>
      </c>
      <c r="R329" s="155">
        <f>Q329*H329</f>
        <v>2.4E-2</v>
      </c>
      <c r="S329" s="155">
        <v>0</v>
      </c>
      <c r="T329" s="156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57" t="s">
        <v>260</v>
      </c>
      <c r="AT329" s="157" t="s">
        <v>134</v>
      </c>
      <c r="AU329" s="157" t="s">
        <v>80</v>
      </c>
      <c r="AY329" s="20" t="s">
        <v>132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20" t="s">
        <v>78</v>
      </c>
      <c r="BK329" s="158">
        <f>ROUND(I329*H329,2)</f>
        <v>0</v>
      </c>
      <c r="BL329" s="20" t="s">
        <v>260</v>
      </c>
      <c r="BM329" s="157" t="s">
        <v>433</v>
      </c>
    </row>
    <row r="330" spans="1:65" s="2" customFormat="1" ht="11.25">
      <c r="A330" s="35"/>
      <c r="B330" s="36"/>
      <c r="C330" s="35"/>
      <c r="D330" s="159" t="s">
        <v>141</v>
      </c>
      <c r="E330" s="35"/>
      <c r="F330" s="160" t="s">
        <v>434</v>
      </c>
      <c r="G330" s="35"/>
      <c r="H330" s="35"/>
      <c r="I330" s="161"/>
      <c r="J330" s="35"/>
      <c r="K330" s="35"/>
      <c r="L330" s="36"/>
      <c r="M330" s="162"/>
      <c r="N330" s="163"/>
      <c r="O330" s="56"/>
      <c r="P330" s="56"/>
      <c r="Q330" s="56"/>
      <c r="R330" s="56"/>
      <c r="S330" s="56"/>
      <c r="T330" s="57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20" t="s">
        <v>141</v>
      </c>
      <c r="AU330" s="20" t="s">
        <v>80</v>
      </c>
    </row>
    <row r="331" spans="1:65" s="2" customFormat="1" ht="11.25">
      <c r="A331" s="35"/>
      <c r="B331" s="36"/>
      <c r="C331" s="35"/>
      <c r="D331" s="164" t="s">
        <v>143</v>
      </c>
      <c r="E331" s="35"/>
      <c r="F331" s="165" t="s">
        <v>435</v>
      </c>
      <c r="G331" s="35"/>
      <c r="H331" s="35"/>
      <c r="I331" s="161"/>
      <c r="J331" s="35"/>
      <c r="K331" s="35"/>
      <c r="L331" s="36"/>
      <c r="M331" s="162"/>
      <c r="N331" s="163"/>
      <c r="O331" s="56"/>
      <c r="P331" s="56"/>
      <c r="Q331" s="56"/>
      <c r="R331" s="56"/>
      <c r="S331" s="56"/>
      <c r="T331" s="57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20" t="s">
        <v>143</v>
      </c>
      <c r="AU331" s="20" t="s">
        <v>80</v>
      </c>
    </row>
    <row r="332" spans="1:65" s="13" customFormat="1" ht="11.25">
      <c r="B332" s="166"/>
      <c r="D332" s="159" t="s">
        <v>145</v>
      </c>
      <c r="E332" s="167" t="s">
        <v>3</v>
      </c>
      <c r="F332" s="168" t="s">
        <v>205</v>
      </c>
      <c r="H332" s="167" t="s">
        <v>3</v>
      </c>
      <c r="I332" s="169"/>
      <c r="L332" s="166"/>
      <c r="M332" s="170"/>
      <c r="N332" s="171"/>
      <c r="O332" s="171"/>
      <c r="P332" s="171"/>
      <c r="Q332" s="171"/>
      <c r="R332" s="171"/>
      <c r="S332" s="171"/>
      <c r="T332" s="172"/>
      <c r="AT332" s="167" t="s">
        <v>145</v>
      </c>
      <c r="AU332" s="167" t="s">
        <v>80</v>
      </c>
      <c r="AV332" s="13" t="s">
        <v>78</v>
      </c>
      <c r="AW332" s="13" t="s">
        <v>32</v>
      </c>
      <c r="AX332" s="13" t="s">
        <v>71</v>
      </c>
      <c r="AY332" s="167" t="s">
        <v>132</v>
      </c>
    </row>
    <row r="333" spans="1:65" s="13" customFormat="1" ht="11.25">
      <c r="B333" s="166"/>
      <c r="D333" s="159" t="s">
        <v>145</v>
      </c>
      <c r="E333" s="167" t="s">
        <v>3</v>
      </c>
      <c r="F333" s="168" t="s">
        <v>206</v>
      </c>
      <c r="H333" s="167" t="s">
        <v>3</v>
      </c>
      <c r="I333" s="169"/>
      <c r="L333" s="166"/>
      <c r="M333" s="170"/>
      <c r="N333" s="171"/>
      <c r="O333" s="171"/>
      <c r="P333" s="171"/>
      <c r="Q333" s="171"/>
      <c r="R333" s="171"/>
      <c r="S333" s="171"/>
      <c r="T333" s="172"/>
      <c r="AT333" s="167" t="s">
        <v>145</v>
      </c>
      <c r="AU333" s="167" t="s">
        <v>80</v>
      </c>
      <c r="AV333" s="13" t="s">
        <v>78</v>
      </c>
      <c r="AW333" s="13" t="s">
        <v>32</v>
      </c>
      <c r="AX333" s="13" t="s">
        <v>71</v>
      </c>
      <c r="AY333" s="167" t="s">
        <v>132</v>
      </c>
    </row>
    <row r="334" spans="1:65" s="14" customFormat="1" ht="11.25">
      <c r="B334" s="173"/>
      <c r="D334" s="159" t="s">
        <v>145</v>
      </c>
      <c r="E334" s="174" t="s">
        <v>3</v>
      </c>
      <c r="F334" s="175" t="s">
        <v>436</v>
      </c>
      <c r="H334" s="176">
        <v>400</v>
      </c>
      <c r="I334" s="177"/>
      <c r="L334" s="173"/>
      <c r="M334" s="178"/>
      <c r="N334" s="179"/>
      <c r="O334" s="179"/>
      <c r="P334" s="179"/>
      <c r="Q334" s="179"/>
      <c r="R334" s="179"/>
      <c r="S334" s="179"/>
      <c r="T334" s="180"/>
      <c r="AT334" s="174" t="s">
        <v>145</v>
      </c>
      <c r="AU334" s="174" t="s">
        <v>80</v>
      </c>
      <c r="AV334" s="14" t="s">
        <v>80</v>
      </c>
      <c r="AW334" s="14" t="s">
        <v>32</v>
      </c>
      <c r="AX334" s="14" t="s">
        <v>71</v>
      </c>
      <c r="AY334" s="174" t="s">
        <v>132</v>
      </c>
    </row>
    <row r="335" spans="1:65" s="15" customFormat="1" ht="11.25">
      <c r="B335" s="181"/>
      <c r="D335" s="159" t="s">
        <v>145</v>
      </c>
      <c r="E335" s="182" t="s">
        <v>3</v>
      </c>
      <c r="F335" s="183" t="s">
        <v>149</v>
      </c>
      <c r="H335" s="184">
        <v>400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2" t="s">
        <v>145</v>
      </c>
      <c r="AU335" s="182" t="s">
        <v>80</v>
      </c>
      <c r="AV335" s="15" t="s">
        <v>139</v>
      </c>
      <c r="AW335" s="15" t="s">
        <v>32</v>
      </c>
      <c r="AX335" s="15" t="s">
        <v>78</v>
      </c>
      <c r="AY335" s="182" t="s">
        <v>132</v>
      </c>
    </row>
    <row r="336" spans="1:65" s="2" customFormat="1" ht="16.5" customHeight="1">
      <c r="A336" s="35"/>
      <c r="B336" s="145"/>
      <c r="C336" s="189" t="s">
        <v>437</v>
      </c>
      <c r="D336" s="189" t="s">
        <v>150</v>
      </c>
      <c r="E336" s="190" t="s">
        <v>438</v>
      </c>
      <c r="F336" s="191" t="s">
        <v>439</v>
      </c>
      <c r="G336" s="192" t="s">
        <v>432</v>
      </c>
      <c r="H336" s="193">
        <v>400</v>
      </c>
      <c r="I336" s="194"/>
      <c r="J336" s="195">
        <f>ROUND(I336*H336,2)</f>
        <v>0</v>
      </c>
      <c r="K336" s="191" t="s">
        <v>3</v>
      </c>
      <c r="L336" s="196"/>
      <c r="M336" s="197" t="s">
        <v>3</v>
      </c>
      <c r="N336" s="198" t="s">
        <v>42</v>
      </c>
      <c r="O336" s="56"/>
      <c r="P336" s="155">
        <f>O336*H336</f>
        <v>0</v>
      </c>
      <c r="Q336" s="155">
        <v>1E-3</v>
      </c>
      <c r="R336" s="155">
        <f>Q336*H336</f>
        <v>0.4</v>
      </c>
      <c r="S336" s="155">
        <v>0</v>
      </c>
      <c r="T336" s="156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57" t="s">
        <v>376</v>
      </c>
      <c r="AT336" s="157" t="s">
        <v>150</v>
      </c>
      <c r="AU336" s="157" t="s">
        <v>80</v>
      </c>
      <c r="AY336" s="20" t="s">
        <v>132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20" t="s">
        <v>78</v>
      </c>
      <c r="BK336" s="158">
        <f>ROUND(I336*H336,2)</f>
        <v>0</v>
      </c>
      <c r="BL336" s="20" t="s">
        <v>260</v>
      </c>
      <c r="BM336" s="157" t="s">
        <v>440</v>
      </c>
    </row>
    <row r="337" spans="1:65" s="2" customFormat="1" ht="11.25">
      <c r="A337" s="35"/>
      <c r="B337" s="36"/>
      <c r="C337" s="35"/>
      <c r="D337" s="159" t="s">
        <v>141</v>
      </c>
      <c r="E337" s="35"/>
      <c r="F337" s="160" t="s">
        <v>439</v>
      </c>
      <c r="G337" s="35"/>
      <c r="H337" s="35"/>
      <c r="I337" s="161"/>
      <c r="J337" s="35"/>
      <c r="K337" s="35"/>
      <c r="L337" s="36"/>
      <c r="M337" s="162"/>
      <c r="N337" s="163"/>
      <c r="O337" s="56"/>
      <c r="P337" s="56"/>
      <c r="Q337" s="56"/>
      <c r="R337" s="56"/>
      <c r="S337" s="56"/>
      <c r="T337" s="57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20" t="s">
        <v>141</v>
      </c>
      <c r="AU337" s="20" t="s">
        <v>80</v>
      </c>
    </row>
    <row r="338" spans="1:65" s="2" customFormat="1" ht="21.75" customHeight="1">
      <c r="A338" s="35"/>
      <c r="B338" s="145"/>
      <c r="C338" s="146" t="s">
        <v>338</v>
      </c>
      <c r="D338" s="146" t="s">
        <v>134</v>
      </c>
      <c r="E338" s="147" t="s">
        <v>441</v>
      </c>
      <c r="F338" s="148" t="s">
        <v>442</v>
      </c>
      <c r="G338" s="149" t="s">
        <v>432</v>
      </c>
      <c r="H338" s="150">
        <v>91000</v>
      </c>
      <c r="I338" s="151"/>
      <c r="J338" s="152">
        <f>ROUND(I338*H338,2)</f>
        <v>0</v>
      </c>
      <c r="K338" s="148" t="s">
        <v>138</v>
      </c>
      <c r="L338" s="36"/>
      <c r="M338" s="153" t="s">
        <v>3</v>
      </c>
      <c r="N338" s="154" t="s">
        <v>42</v>
      </c>
      <c r="O338" s="56"/>
      <c r="P338" s="155">
        <f>O338*H338</f>
        <v>0</v>
      </c>
      <c r="Q338" s="155">
        <v>0</v>
      </c>
      <c r="R338" s="155">
        <f>Q338*H338</f>
        <v>0</v>
      </c>
      <c r="S338" s="155">
        <v>1E-3</v>
      </c>
      <c r="T338" s="156">
        <f>S338*H338</f>
        <v>91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57" t="s">
        <v>260</v>
      </c>
      <c r="AT338" s="157" t="s">
        <v>134</v>
      </c>
      <c r="AU338" s="157" t="s">
        <v>80</v>
      </c>
      <c r="AY338" s="20" t="s">
        <v>132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20" t="s">
        <v>78</v>
      </c>
      <c r="BK338" s="158">
        <f>ROUND(I338*H338,2)</f>
        <v>0</v>
      </c>
      <c r="BL338" s="20" t="s">
        <v>260</v>
      </c>
      <c r="BM338" s="157" t="s">
        <v>443</v>
      </c>
    </row>
    <row r="339" spans="1:65" s="2" customFormat="1" ht="11.25">
      <c r="A339" s="35"/>
      <c r="B339" s="36"/>
      <c r="C339" s="35"/>
      <c r="D339" s="159" t="s">
        <v>141</v>
      </c>
      <c r="E339" s="35"/>
      <c r="F339" s="160" t="s">
        <v>444</v>
      </c>
      <c r="G339" s="35"/>
      <c r="H339" s="35"/>
      <c r="I339" s="161"/>
      <c r="J339" s="35"/>
      <c r="K339" s="35"/>
      <c r="L339" s="36"/>
      <c r="M339" s="162"/>
      <c r="N339" s="163"/>
      <c r="O339" s="56"/>
      <c r="P339" s="56"/>
      <c r="Q339" s="56"/>
      <c r="R339" s="56"/>
      <c r="S339" s="56"/>
      <c r="T339" s="57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20" t="s">
        <v>141</v>
      </c>
      <c r="AU339" s="20" t="s">
        <v>80</v>
      </c>
    </row>
    <row r="340" spans="1:65" s="2" customFormat="1" ht="11.25">
      <c r="A340" s="35"/>
      <c r="B340" s="36"/>
      <c r="C340" s="35"/>
      <c r="D340" s="164" t="s">
        <v>143</v>
      </c>
      <c r="E340" s="35"/>
      <c r="F340" s="165" t="s">
        <v>445</v>
      </c>
      <c r="G340" s="35"/>
      <c r="H340" s="35"/>
      <c r="I340" s="161"/>
      <c r="J340" s="35"/>
      <c r="K340" s="35"/>
      <c r="L340" s="36"/>
      <c r="M340" s="162"/>
      <c r="N340" s="163"/>
      <c r="O340" s="56"/>
      <c r="P340" s="56"/>
      <c r="Q340" s="56"/>
      <c r="R340" s="56"/>
      <c r="S340" s="56"/>
      <c r="T340" s="57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20" t="s">
        <v>143</v>
      </c>
      <c r="AU340" s="20" t="s">
        <v>80</v>
      </c>
    </row>
    <row r="341" spans="1:65" s="13" customFormat="1" ht="11.25">
      <c r="B341" s="166"/>
      <c r="D341" s="159" t="s">
        <v>145</v>
      </c>
      <c r="E341" s="167" t="s">
        <v>3</v>
      </c>
      <c r="F341" s="168" t="s">
        <v>422</v>
      </c>
      <c r="H341" s="167" t="s">
        <v>3</v>
      </c>
      <c r="I341" s="169"/>
      <c r="L341" s="166"/>
      <c r="M341" s="170"/>
      <c r="N341" s="171"/>
      <c r="O341" s="171"/>
      <c r="P341" s="171"/>
      <c r="Q341" s="171"/>
      <c r="R341" s="171"/>
      <c r="S341" s="171"/>
      <c r="T341" s="172"/>
      <c r="AT341" s="167" t="s">
        <v>145</v>
      </c>
      <c r="AU341" s="167" t="s">
        <v>80</v>
      </c>
      <c r="AV341" s="13" t="s">
        <v>78</v>
      </c>
      <c r="AW341" s="13" t="s">
        <v>32</v>
      </c>
      <c r="AX341" s="13" t="s">
        <v>71</v>
      </c>
      <c r="AY341" s="167" t="s">
        <v>132</v>
      </c>
    </row>
    <row r="342" spans="1:65" s="13" customFormat="1" ht="11.25">
      <c r="B342" s="166"/>
      <c r="D342" s="159" t="s">
        <v>145</v>
      </c>
      <c r="E342" s="167" t="s">
        <v>3</v>
      </c>
      <c r="F342" s="168" t="s">
        <v>446</v>
      </c>
      <c r="H342" s="167" t="s">
        <v>3</v>
      </c>
      <c r="I342" s="169"/>
      <c r="L342" s="166"/>
      <c r="M342" s="170"/>
      <c r="N342" s="171"/>
      <c r="O342" s="171"/>
      <c r="P342" s="171"/>
      <c r="Q342" s="171"/>
      <c r="R342" s="171"/>
      <c r="S342" s="171"/>
      <c r="T342" s="172"/>
      <c r="AT342" s="167" t="s">
        <v>145</v>
      </c>
      <c r="AU342" s="167" t="s">
        <v>80</v>
      </c>
      <c r="AV342" s="13" t="s">
        <v>78</v>
      </c>
      <c r="AW342" s="13" t="s">
        <v>32</v>
      </c>
      <c r="AX342" s="13" t="s">
        <v>71</v>
      </c>
      <c r="AY342" s="167" t="s">
        <v>132</v>
      </c>
    </row>
    <row r="343" spans="1:65" s="14" customFormat="1" ht="11.25">
      <c r="B343" s="173"/>
      <c r="D343" s="159" t="s">
        <v>145</v>
      </c>
      <c r="E343" s="174" t="s">
        <v>3</v>
      </c>
      <c r="F343" s="175" t="s">
        <v>447</v>
      </c>
      <c r="H343" s="176">
        <v>76000</v>
      </c>
      <c r="I343" s="177"/>
      <c r="L343" s="173"/>
      <c r="M343" s="178"/>
      <c r="N343" s="179"/>
      <c r="O343" s="179"/>
      <c r="P343" s="179"/>
      <c r="Q343" s="179"/>
      <c r="R343" s="179"/>
      <c r="S343" s="179"/>
      <c r="T343" s="180"/>
      <c r="AT343" s="174" t="s">
        <v>145</v>
      </c>
      <c r="AU343" s="174" t="s">
        <v>80</v>
      </c>
      <c r="AV343" s="14" t="s">
        <v>80</v>
      </c>
      <c r="AW343" s="14" t="s">
        <v>32</v>
      </c>
      <c r="AX343" s="14" t="s">
        <v>71</v>
      </c>
      <c r="AY343" s="174" t="s">
        <v>132</v>
      </c>
    </row>
    <row r="344" spans="1:65" s="13" customFormat="1" ht="11.25">
      <c r="B344" s="166"/>
      <c r="D344" s="159" t="s">
        <v>145</v>
      </c>
      <c r="E344" s="167" t="s">
        <v>3</v>
      </c>
      <c r="F344" s="168" t="s">
        <v>448</v>
      </c>
      <c r="H344" s="167" t="s">
        <v>3</v>
      </c>
      <c r="I344" s="169"/>
      <c r="L344" s="166"/>
      <c r="M344" s="170"/>
      <c r="N344" s="171"/>
      <c r="O344" s="171"/>
      <c r="P344" s="171"/>
      <c r="Q344" s="171"/>
      <c r="R344" s="171"/>
      <c r="S344" s="171"/>
      <c r="T344" s="172"/>
      <c r="AT344" s="167" t="s">
        <v>145</v>
      </c>
      <c r="AU344" s="167" t="s">
        <v>80</v>
      </c>
      <c r="AV344" s="13" t="s">
        <v>78</v>
      </c>
      <c r="AW344" s="13" t="s">
        <v>32</v>
      </c>
      <c r="AX344" s="13" t="s">
        <v>71</v>
      </c>
      <c r="AY344" s="167" t="s">
        <v>132</v>
      </c>
    </row>
    <row r="345" spans="1:65" s="14" customFormat="1" ht="11.25">
      <c r="B345" s="173"/>
      <c r="D345" s="159" t="s">
        <v>145</v>
      </c>
      <c r="E345" s="174" t="s">
        <v>3</v>
      </c>
      <c r="F345" s="175" t="s">
        <v>449</v>
      </c>
      <c r="H345" s="176">
        <v>15000</v>
      </c>
      <c r="I345" s="177"/>
      <c r="L345" s="173"/>
      <c r="M345" s="178"/>
      <c r="N345" s="179"/>
      <c r="O345" s="179"/>
      <c r="P345" s="179"/>
      <c r="Q345" s="179"/>
      <c r="R345" s="179"/>
      <c r="S345" s="179"/>
      <c r="T345" s="180"/>
      <c r="AT345" s="174" t="s">
        <v>145</v>
      </c>
      <c r="AU345" s="174" t="s">
        <v>80</v>
      </c>
      <c r="AV345" s="14" t="s">
        <v>80</v>
      </c>
      <c r="AW345" s="14" t="s">
        <v>32</v>
      </c>
      <c r="AX345" s="14" t="s">
        <v>71</v>
      </c>
      <c r="AY345" s="174" t="s">
        <v>132</v>
      </c>
    </row>
    <row r="346" spans="1:65" s="15" customFormat="1" ht="11.25">
      <c r="B346" s="181"/>
      <c r="D346" s="159" t="s">
        <v>145</v>
      </c>
      <c r="E346" s="182" t="s">
        <v>3</v>
      </c>
      <c r="F346" s="183" t="s">
        <v>149</v>
      </c>
      <c r="H346" s="184">
        <v>91000</v>
      </c>
      <c r="I346" s="185"/>
      <c r="L346" s="181"/>
      <c r="M346" s="186"/>
      <c r="N346" s="187"/>
      <c r="O346" s="187"/>
      <c r="P346" s="187"/>
      <c r="Q346" s="187"/>
      <c r="R346" s="187"/>
      <c r="S346" s="187"/>
      <c r="T346" s="188"/>
      <c r="AT346" s="182" t="s">
        <v>145</v>
      </c>
      <c r="AU346" s="182" t="s">
        <v>80</v>
      </c>
      <c r="AV346" s="15" t="s">
        <v>139</v>
      </c>
      <c r="AW346" s="15" t="s">
        <v>32</v>
      </c>
      <c r="AX346" s="15" t="s">
        <v>78</v>
      </c>
      <c r="AY346" s="182" t="s">
        <v>132</v>
      </c>
    </row>
    <row r="347" spans="1:65" s="2" customFormat="1" ht="16.5" customHeight="1">
      <c r="A347" s="35"/>
      <c r="B347" s="145"/>
      <c r="C347" s="146" t="s">
        <v>450</v>
      </c>
      <c r="D347" s="146" t="s">
        <v>134</v>
      </c>
      <c r="E347" s="147" t="s">
        <v>451</v>
      </c>
      <c r="F347" s="148" t="s">
        <v>452</v>
      </c>
      <c r="G347" s="149" t="s">
        <v>153</v>
      </c>
      <c r="H347" s="150">
        <v>0.42399999999999999</v>
      </c>
      <c r="I347" s="151"/>
      <c r="J347" s="152">
        <f>ROUND(I347*H347,2)</f>
        <v>0</v>
      </c>
      <c r="K347" s="148" t="s">
        <v>138</v>
      </c>
      <c r="L347" s="36"/>
      <c r="M347" s="153" t="s">
        <v>3</v>
      </c>
      <c r="N347" s="154" t="s">
        <v>42</v>
      </c>
      <c r="O347" s="56"/>
      <c r="P347" s="155">
        <f>O347*H347</f>
        <v>0</v>
      </c>
      <c r="Q347" s="155">
        <v>0</v>
      </c>
      <c r="R347" s="155">
        <f>Q347*H347</f>
        <v>0</v>
      </c>
      <c r="S347" s="155">
        <v>0</v>
      </c>
      <c r="T347" s="156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57" t="s">
        <v>260</v>
      </c>
      <c r="AT347" s="157" t="s">
        <v>134</v>
      </c>
      <c r="AU347" s="157" t="s">
        <v>80</v>
      </c>
      <c r="AY347" s="20" t="s">
        <v>132</v>
      </c>
      <c r="BE347" s="158">
        <f>IF(N347="základní",J347,0)</f>
        <v>0</v>
      </c>
      <c r="BF347" s="158">
        <f>IF(N347="snížená",J347,0)</f>
        <v>0</v>
      </c>
      <c r="BG347" s="158">
        <f>IF(N347="zákl. přenesená",J347,0)</f>
        <v>0</v>
      </c>
      <c r="BH347" s="158">
        <f>IF(N347="sníž. přenesená",J347,0)</f>
        <v>0</v>
      </c>
      <c r="BI347" s="158">
        <f>IF(N347="nulová",J347,0)</f>
        <v>0</v>
      </c>
      <c r="BJ347" s="20" t="s">
        <v>78</v>
      </c>
      <c r="BK347" s="158">
        <f>ROUND(I347*H347,2)</f>
        <v>0</v>
      </c>
      <c r="BL347" s="20" t="s">
        <v>260</v>
      </c>
      <c r="BM347" s="157" t="s">
        <v>453</v>
      </c>
    </row>
    <row r="348" spans="1:65" s="2" customFormat="1" ht="19.5">
      <c r="A348" s="35"/>
      <c r="B348" s="36"/>
      <c r="C348" s="35"/>
      <c r="D348" s="159" t="s">
        <v>141</v>
      </c>
      <c r="E348" s="35"/>
      <c r="F348" s="160" t="s">
        <v>454</v>
      </c>
      <c r="G348" s="35"/>
      <c r="H348" s="35"/>
      <c r="I348" s="161"/>
      <c r="J348" s="35"/>
      <c r="K348" s="35"/>
      <c r="L348" s="36"/>
      <c r="M348" s="162"/>
      <c r="N348" s="163"/>
      <c r="O348" s="56"/>
      <c r="P348" s="56"/>
      <c r="Q348" s="56"/>
      <c r="R348" s="56"/>
      <c r="S348" s="56"/>
      <c r="T348" s="57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20" t="s">
        <v>141</v>
      </c>
      <c r="AU348" s="20" t="s">
        <v>80</v>
      </c>
    </row>
    <row r="349" spans="1:65" s="2" customFormat="1" ht="11.25">
      <c r="A349" s="35"/>
      <c r="B349" s="36"/>
      <c r="C349" s="35"/>
      <c r="D349" s="164" t="s">
        <v>143</v>
      </c>
      <c r="E349" s="35"/>
      <c r="F349" s="165" t="s">
        <v>455</v>
      </c>
      <c r="G349" s="35"/>
      <c r="H349" s="35"/>
      <c r="I349" s="161"/>
      <c r="J349" s="35"/>
      <c r="K349" s="35"/>
      <c r="L349" s="36"/>
      <c r="M349" s="162"/>
      <c r="N349" s="163"/>
      <c r="O349" s="56"/>
      <c r="P349" s="56"/>
      <c r="Q349" s="56"/>
      <c r="R349" s="56"/>
      <c r="S349" s="56"/>
      <c r="T349" s="57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20" t="s">
        <v>143</v>
      </c>
      <c r="AU349" s="20" t="s">
        <v>80</v>
      </c>
    </row>
    <row r="350" spans="1:65" s="12" customFormat="1" ht="25.9" customHeight="1">
      <c r="B350" s="132"/>
      <c r="D350" s="133" t="s">
        <v>70</v>
      </c>
      <c r="E350" s="134" t="s">
        <v>456</v>
      </c>
      <c r="F350" s="134" t="s">
        <v>457</v>
      </c>
      <c r="I350" s="135"/>
      <c r="J350" s="136">
        <f>BK350</f>
        <v>0</v>
      </c>
      <c r="L350" s="132"/>
      <c r="M350" s="137"/>
      <c r="N350" s="138"/>
      <c r="O350" s="138"/>
      <c r="P350" s="139">
        <f>P351+P364+P371+P381+P388</f>
        <v>0</v>
      </c>
      <c r="Q350" s="138"/>
      <c r="R350" s="139">
        <f>R351+R364+R371+R381+R388</f>
        <v>0</v>
      </c>
      <c r="S350" s="138"/>
      <c r="T350" s="140">
        <f>T351+T364+T371+T381+T388</f>
        <v>0</v>
      </c>
      <c r="AR350" s="133" t="s">
        <v>177</v>
      </c>
      <c r="AT350" s="141" t="s">
        <v>70</v>
      </c>
      <c r="AU350" s="141" t="s">
        <v>71</v>
      </c>
      <c r="AY350" s="133" t="s">
        <v>132</v>
      </c>
      <c r="BK350" s="142">
        <f>BK351+BK364+BK371+BK381+BK388</f>
        <v>0</v>
      </c>
    </row>
    <row r="351" spans="1:65" s="12" customFormat="1" ht="22.9" customHeight="1">
      <c r="B351" s="132"/>
      <c r="D351" s="133" t="s">
        <v>70</v>
      </c>
      <c r="E351" s="143" t="s">
        <v>458</v>
      </c>
      <c r="F351" s="143" t="s">
        <v>459</v>
      </c>
      <c r="I351" s="135"/>
      <c r="J351" s="144">
        <f>BK351</f>
        <v>0</v>
      </c>
      <c r="L351" s="132"/>
      <c r="M351" s="137"/>
      <c r="N351" s="138"/>
      <c r="O351" s="138"/>
      <c r="P351" s="139">
        <f>SUM(P352:P363)</f>
        <v>0</v>
      </c>
      <c r="Q351" s="138"/>
      <c r="R351" s="139">
        <f>SUM(R352:R363)</f>
        <v>0</v>
      </c>
      <c r="S351" s="138"/>
      <c r="T351" s="140">
        <f>SUM(T352:T363)</f>
        <v>0</v>
      </c>
      <c r="AR351" s="133" t="s">
        <v>177</v>
      </c>
      <c r="AT351" s="141" t="s">
        <v>70</v>
      </c>
      <c r="AU351" s="141" t="s">
        <v>78</v>
      </c>
      <c r="AY351" s="133" t="s">
        <v>132</v>
      </c>
      <c r="BK351" s="142">
        <f>SUM(BK352:BK363)</f>
        <v>0</v>
      </c>
    </row>
    <row r="352" spans="1:65" s="2" customFormat="1" ht="16.5" customHeight="1">
      <c r="A352" s="35"/>
      <c r="B352" s="145"/>
      <c r="C352" s="146" t="s">
        <v>460</v>
      </c>
      <c r="D352" s="146" t="s">
        <v>134</v>
      </c>
      <c r="E352" s="147" t="s">
        <v>461</v>
      </c>
      <c r="F352" s="148" t="s">
        <v>462</v>
      </c>
      <c r="G352" s="149" t="s">
        <v>463</v>
      </c>
      <c r="H352" s="150">
        <v>1</v>
      </c>
      <c r="I352" s="151"/>
      <c r="J352" s="152">
        <f>ROUND(I352*H352,2)</f>
        <v>0</v>
      </c>
      <c r="K352" s="148" t="s">
        <v>138</v>
      </c>
      <c r="L352" s="36"/>
      <c r="M352" s="153" t="s">
        <v>3</v>
      </c>
      <c r="N352" s="154" t="s">
        <v>42</v>
      </c>
      <c r="O352" s="56"/>
      <c r="P352" s="155">
        <f>O352*H352</f>
        <v>0</v>
      </c>
      <c r="Q352" s="155">
        <v>0</v>
      </c>
      <c r="R352" s="155">
        <f>Q352*H352</f>
        <v>0</v>
      </c>
      <c r="S352" s="155">
        <v>0</v>
      </c>
      <c r="T352" s="156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57" t="s">
        <v>139</v>
      </c>
      <c r="AT352" s="157" t="s">
        <v>134</v>
      </c>
      <c r="AU352" s="157" t="s">
        <v>80</v>
      </c>
      <c r="AY352" s="20" t="s">
        <v>132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20" t="s">
        <v>78</v>
      </c>
      <c r="BK352" s="158">
        <f>ROUND(I352*H352,2)</f>
        <v>0</v>
      </c>
      <c r="BL352" s="20" t="s">
        <v>139</v>
      </c>
      <c r="BM352" s="157" t="s">
        <v>464</v>
      </c>
    </row>
    <row r="353" spans="1:65" s="2" customFormat="1" ht="11.25">
      <c r="A353" s="35"/>
      <c r="B353" s="36"/>
      <c r="C353" s="35"/>
      <c r="D353" s="159" t="s">
        <v>141</v>
      </c>
      <c r="E353" s="35"/>
      <c r="F353" s="160" t="s">
        <v>462</v>
      </c>
      <c r="G353" s="35"/>
      <c r="H353" s="35"/>
      <c r="I353" s="161"/>
      <c r="J353" s="35"/>
      <c r="K353" s="35"/>
      <c r="L353" s="36"/>
      <c r="M353" s="162"/>
      <c r="N353" s="163"/>
      <c r="O353" s="56"/>
      <c r="P353" s="56"/>
      <c r="Q353" s="56"/>
      <c r="R353" s="56"/>
      <c r="S353" s="56"/>
      <c r="T353" s="57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T353" s="20" t="s">
        <v>141</v>
      </c>
      <c r="AU353" s="20" t="s">
        <v>80</v>
      </c>
    </row>
    <row r="354" spans="1:65" s="2" customFormat="1" ht="11.25">
      <c r="A354" s="35"/>
      <c r="B354" s="36"/>
      <c r="C354" s="35"/>
      <c r="D354" s="164" t="s">
        <v>143</v>
      </c>
      <c r="E354" s="35"/>
      <c r="F354" s="165" t="s">
        <v>465</v>
      </c>
      <c r="G354" s="35"/>
      <c r="H354" s="35"/>
      <c r="I354" s="161"/>
      <c r="J354" s="35"/>
      <c r="K354" s="35"/>
      <c r="L354" s="36"/>
      <c r="M354" s="162"/>
      <c r="N354" s="163"/>
      <c r="O354" s="56"/>
      <c r="P354" s="56"/>
      <c r="Q354" s="56"/>
      <c r="R354" s="56"/>
      <c r="S354" s="56"/>
      <c r="T354" s="57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20" t="s">
        <v>143</v>
      </c>
      <c r="AU354" s="20" t="s">
        <v>80</v>
      </c>
    </row>
    <row r="355" spans="1:65" s="13" customFormat="1" ht="11.25">
      <c r="B355" s="166"/>
      <c r="D355" s="159" t="s">
        <v>145</v>
      </c>
      <c r="E355" s="167" t="s">
        <v>3</v>
      </c>
      <c r="F355" s="168" t="s">
        <v>466</v>
      </c>
      <c r="H355" s="167" t="s">
        <v>3</v>
      </c>
      <c r="I355" s="169"/>
      <c r="L355" s="166"/>
      <c r="M355" s="170"/>
      <c r="N355" s="171"/>
      <c r="O355" s="171"/>
      <c r="P355" s="171"/>
      <c r="Q355" s="171"/>
      <c r="R355" s="171"/>
      <c r="S355" s="171"/>
      <c r="T355" s="172"/>
      <c r="AT355" s="167" t="s">
        <v>145</v>
      </c>
      <c r="AU355" s="167" t="s">
        <v>80</v>
      </c>
      <c r="AV355" s="13" t="s">
        <v>78</v>
      </c>
      <c r="AW355" s="13" t="s">
        <v>32</v>
      </c>
      <c r="AX355" s="13" t="s">
        <v>71</v>
      </c>
      <c r="AY355" s="167" t="s">
        <v>132</v>
      </c>
    </row>
    <row r="356" spans="1:65" s="14" customFormat="1" ht="11.25">
      <c r="B356" s="173"/>
      <c r="D356" s="159" t="s">
        <v>145</v>
      </c>
      <c r="E356" s="174" t="s">
        <v>3</v>
      </c>
      <c r="F356" s="175" t="s">
        <v>78</v>
      </c>
      <c r="H356" s="176">
        <v>1</v>
      </c>
      <c r="I356" s="177"/>
      <c r="L356" s="173"/>
      <c r="M356" s="178"/>
      <c r="N356" s="179"/>
      <c r="O356" s="179"/>
      <c r="P356" s="179"/>
      <c r="Q356" s="179"/>
      <c r="R356" s="179"/>
      <c r="S356" s="179"/>
      <c r="T356" s="180"/>
      <c r="AT356" s="174" t="s">
        <v>145</v>
      </c>
      <c r="AU356" s="174" t="s">
        <v>80</v>
      </c>
      <c r="AV356" s="14" t="s">
        <v>80</v>
      </c>
      <c r="AW356" s="14" t="s">
        <v>32</v>
      </c>
      <c r="AX356" s="14" t="s">
        <v>71</v>
      </c>
      <c r="AY356" s="174" t="s">
        <v>132</v>
      </c>
    </row>
    <row r="357" spans="1:65" s="15" customFormat="1" ht="11.25">
      <c r="B357" s="181"/>
      <c r="D357" s="159" t="s">
        <v>145</v>
      </c>
      <c r="E357" s="182" t="s">
        <v>3</v>
      </c>
      <c r="F357" s="183" t="s">
        <v>149</v>
      </c>
      <c r="H357" s="184">
        <v>1</v>
      </c>
      <c r="I357" s="185"/>
      <c r="L357" s="181"/>
      <c r="M357" s="186"/>
      <c r="N357" s="187"/>
      <c r="O357" s="187"/>
      <c r="P357" s="187"/>
      <c r="Q357" s="187"/>
      <c r="R357" s="187"/>
      <c r="S357" s="187"/>
      <c r="T357" s="188"/>
      <c r="AT357" s="182" t="s">
        <v>145</v>
      </c>
      <c r="AU357" s="182" t="s">
        <v>80</v>
      </c>
      <c r="AV357" s="15" t="s">
        <v>139</v>
      </c>
      <c r="AW357" s="15" t="s">
        <v>32</v>
      </c>
      <c r="AX357" s="15" t="s">
        <v>78</v>
      </c>
      <c r="AY357" s="182" t="s">
        <v>132</v>
      </c>
    </row>
    <row r="358" spans="1:65" s="2" customFormat="1" ht="16.5" customHeight="1">
      <c r="A358" s="35"/>
      <c r="B358" s="145"/>
      <c r="C358" s="146" t="s">
        <v>467</v>
      </c>
      <c r="D358" s="146" t="s">
        <v>134</v>
      </c>
      <c r="E358" s="147" t="s">
        <v>468</v>
      </c>
      <c r="F358" s="148" t="s">
        <v>469</v>
      </c>
      <c r="G358" s="149" t="s">
        <v>463</v>
      </c>
      <c r="H358" s="150">
        <v>1</v>
      </c>
      <c r="I358" s="151"/>
      <c r="J358" s="152">
        <f>ROUND(I358*H358,2)</f>
        <v>0</v>
      </c>
      <c r="K358" s="148" t="s">
        <v>138</v>
      </c>
      <c r="L358" s="36"/>
      <c r="M358" s="153" t="s">
        <v>3</v>
      </c>
      <c r="N358" s="154" t="s">
        <v>42</v>
      </c>
      <c r="O358" s="56"/>
      <c r="P358" s="155">
        <f>O358*H358</f>
        <v>0</v>
      </c>
      <c r="Q358" s="155">
        <v>0</v>
      </c>
      <c r="R358" s="155">
        <f>Q358*H358</f>
        <v>0</v>
      </c>
      <c r="S358" s="155">
        <v>0</v>
      </c>
      <c r="T358" s="156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57" t="s">
        <v>139</v>
      </c>
      <c r="AT358" s="157" t="s">
        <v>134</v>
      </c>
      <c r="AU358" s="157" t="s">
        <v>80</v>
      </c>
      <c r="AY358" s="20" t="s">
        <v>132</v>
      </c>
      <c r="BE358" s="158">
        <f>IF(N358="základní",J358,0)</f>
        <v>0</v>
      </c>
      <c r="BF358" s="158">
        <f>IF(N358="snížená",J358,0)</f>
        <v>0</v>
      </c>
      <c r="BG358" s="158">
        <f>IF(N358="zákl. přenesená",J358,0)</f>
        <v>0</v>
      </c>
      <c r="BH358" s="158">
        <f>IF(N358="sníž. přenesená",J358,0)</f>
        <v>0</v>
      </c>
      <c r="BI358" s="158">
        <f>IF(N358="nulová",J358,0)</f>
        <v>0</v>
      </c>
      <c r="BJ358" s="20" t="s">
        <v>78</v>
      </c>
      <c r="BK358" s="158">
        <f>ROUND(I358*H358,2)</f>
        <v>0</v>
      </c>
      <c r="BL358" s="20" t="s">
        <v>139</v>
      </c>
      <c r="BM358" s="157" t="s">
        <v>470</v>
      </c>
    </row>
    <row r="359" spans="1:65" s="2" customFormat="1" ht="11.25">
      <c r="A359" s="35"/>
      <c r="B359" s="36"/>
      <c r="C359" s="35"/>
      <c r="D359" s="159" t="s">
        <v>141</v>
      </c>
      <c r="E359" s="35"/>
      <c r="F359" s="160" t="s">
        <v>469</v>
      </c>
      <c r="G359" s="35"/>
      <c r="H359" s="35"/>
      <c r="I359" s="161"/>
      <c r="J359" s="35"/>
      <c r="K359" s="35"/>
      <c r="L359" s="36"/>
      <c r="M359" s="162"/>
      <c r="N359" s="163"/>
      <c r="O359" s="56"/>
      <c r="P359" s="56"/>
      <c r="Q359" s="56"/>
      <c r="R359" s="56"/>
      <c r="S359" s="56"/>
      <c r="T359" s="57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20" t="s">
        <v>141</v>
      </c>
      <c r="AU359" s="20" t="s">
        <v>80</v>
      </c>
    </row>
    <row r="360" spans="1:65" s="2" customFormat="1" ht="11.25">
      <c r="A360" s="35"/>
      <c r="B360" s="36"/>
      <c r="C360" s="35"/>
      <c r="D360" s="164" t="s">
        <v>143</v>
      </c>
      <c r="E360" s="35"/>
      <c r="F360" s="165" t="s">
        <v>471</v>
      </c>
      <c r="G360" s="35"/>
      <c r="H360" s="35"/>
      <c r="I360" s="161"/>
      <c r="J360" s="35"/>
      <c r="K360" s="35"/>
      <c r="L360" s="36"/>
      <c r="M360" s="162"/>
      <c r="N360" s="163"/>
      <c r="O360" s="56"/>
      <c r="P360" s="56"/>
      <c r="Q360" s="56"/>
      <c r="R360" s="56"/>
      <c r="S360" s="56"/>
      <c r="T360" s="57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20" t="s">
        <v>143</v>
      </c>
      <c r="AU360" s="20" t="s">
        <v>80</v>
      </c>
    </row>
    <row r="361" spans="1:65" s="13" customFormat="1" ht="11.25">
      <c r="B361" s="166"/>
      <c r="D361" s="159" t="s">
        <v>145</v>
      </c>
      <c r="E361" s="167" t="s">
        <v>3</v>
      </c>
      <c r="F361" s="168" t="s">
        <v>472</v>
      </c>
      <c r="H361" s="167" t="s">
        <v>3</v>
      </c>
      <c r="I361" s="169"/>
      <c r="L361" s="166"/>
      <c r="M361" s="170"/>
      <c r="N361" s="171"/>
      <c r="O361" s="171"/>
      <c r="P361" s="171"/>
      <c r="Q361" s="171"/>
      <c r="R361" s="171"/>
      <c r="S361" s="171"/>
      <c r="T361" s="172"/>
      <c r="AT361" s="167" t="s">
        <v>145</v>
      </c>
      <c r="AU361" s="167" t="s">
        <v>80</v>
      </c>
      <c r="AV361" s="13" t="s">
        <v>78</v>
      </c>
      <c r="AW361" s="13" t="s">
        <v>32</v>
      </c>
      <c r="AX361" s="13" t="s">
        <v>71</v>
      </c>
      <c r="AY361" s="167" t="s">
        <v>132</v>
      </c>
    </row>
    <row r="362" spans="1:65" s="14" customFormat="1" ht="11.25">
      <c r="B362" s="173"/>
      <c r="D362" s="159" t="s">
        <v>145</v>
      </c>
      <c r="E362" s="174" t="s">
        <v>3</v>
      </c>
      <c r="F362" s="175" t="s">
        <v>78</v>
      </c>
      <c r="H362" s="176">
        <v>1</v>
      </c>
      <c r="I362" s="177"/>
      <c r="L362" s="173"/>
      <c r="M362" s="178"/>
      <c r="N362" s="179"/>
      <c r="O362" s="179"/>
      <c r="P362" s="179"/>
      <c r="Q362" s="179"/>
      <c r="R362" s="179"/>
      <c r="S362" s="179"/>
      <c r="T362" s="180"/>
      <c r="AT362" s="174" t="s">
        <v>145</v>
      </c>
      <c r="AU362" s="174" t="s">
        <v>80</v>
      </c>
      <c r="AV362" s="14" t="s">
        <v>80</v>
      </c>
      <c r="AW362" s="14" t="s">
        <v>32</v>
      </c>
      <c r="AX362" s="14" t="s">
        <v>71</v>
      </c>
      <c r="AY362" s="174" t="s">
        <v>132</v>
      </c>
    </row>
    <row r="363" spans="1:65" s="15" customFormat="1" ht="11.25">
      <c r="B363" s="181"/>
      <c r="D363" s="159" t="s">
        <v>145</v>
      </c>
      <c r="E363" s="182" t="s">
        <v>3</v>
      </c>
      <c r="F363" s="183" t="s">
        <v>149</v>
      </c>
      <c r="H363" s="184">
        <v>1</v>
      </c>
      <c r="I363" s="185"/>
      <c r="L363" s="181"/>
      <c r="M363" s="186"/>
      <c r="N363" s="187"/>
      <c r="O363" s="187"/>
      <c r="P363" s="187"/>
      <c r="Q363" s="187"/>
      <c r="R363" s="187"/>
      <c r="S363" s="187"/>
      <c r="T363" s="188"/>
      <c r="AT363" s="182" t="s">
        <v>145</v>
      </c>
      <c r="AU363" s="182" t="s">
        <v>80</v>
      </c>
      <c r="AV363" s="15" t="s">
        <v>139</v>
      </c>
      <c r="AW363" s="15" t="s">
        <v>32</v>
      </c>
      <c r="AX363" s="15" t="s">
        <v>78</v>
      </c>
      <c r="AY363" s="182" t="s">
        <v>132</v>
      </c>
    </row>
    <row r="364" spans="1:65" s="12" customFormat="1" ht="22.9" customHeight="1">
      <c r="B364" s="132"/>
      <c r="D364" s="133" t="s">
        <v>70</v>
      </c>
      <c r="E364" s="143" t="s">
        <v>473</v>
      </c>
      <c r="F364" s="143" t="s">
        <v>474</v>
      </c>
      <c r="I364" s="135"/>
      <c r="J364" s="144">
        <f>BK364</f>
        <v>0</v>
      </c>
      <c r="L364" s="132"/>
      <c r="M364" s="137"/>
      <c r="N364" s="138"/>
      <c r="O364" s="138"/>
      <c r="P364" s="139">
        <f>SUM(P365:P370)</f>
        <v>0</v>
      </c>
      <c r="Q364" s="138"/>
      <c r="R364" s="139">
        <f>SUM(R365:R370)</f>
        <v>0</v>
      </c>
      <c r="S364" s="138"/>
      <c r="T364" s="140">
        <f>SUM(T365:T370)</f>
        <v>0</v>
      </c>
      <c r="AR364" s="133" t="s">
        <v>177</v>
      </c>
      <c r="AT364" s="141" t="s">
        <v>70</v>
      </c>
      <c r="AU364" s="141" t="s">
        <v>78</v>
      </c>
      <c r="AY364" s="133" t="s">
        <v>132</v>
      </c>
      <c r="BK364" s="142">
        <f>SUM(BK365:BK370)</f>
        <v>0</v>
      </c>
    </row>
    <row r="365" spans="1:65" s="2" customFormat="1" ht="16.5" customHeight="1">
      <c r="A365" s="35"/>
      <c r="B365" s="145"/>
      <c r="C365" s="146" t="s">
        <v>475</v>
      </c>
      <c r="D365" s="146" t="s">
        <v>134</v>
      </c>
      <c r="E365" s="147" t="s">
        <v>476</v>
      </c>
      <c r="F365" s="148" t="s">
        <v>474</v>
      </c>
      <c r="G365" s="149" t="s">
        <v>463</v>
      </c>
      <c r="H365" s="150">
        <v>1</v>
      </c>
      <c r="I365" s="151"/>
      <c r="J365" s="152">
        <f>ROUND(I365*H365,2)</f>
        <v>0</v>
      </c>
      <c r="K365" s="148" t="s">
        <v>138</v>
      </c>
      <c r="L365" s="36"/>
      <c r="M365" s="153" t="s">
        <v>3</v>
      </c>
      <c r="N365" s="154" t="s">
        <v>42</v>
      </c>
      <c r="O365" s="56"/>
      <c r="P365" s="155">
        <f>O365*H365</f>
        <v>0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57" t="s">
        <v>139</v>
      </c>
      <c r="AT365" s="157" t="s">
        <v>134</v>
      </c>
      <c r="AU365" s="157" t="s">
        <v>80</v>
      </c>
      <c r="AY365" s="20" t="s">
        <v>132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20" t="s">
        <v>78</v>
      </c>
      <c r="BK365" s="158">
        <f>ROUND(I365*H365,2)</f>
        <v>0</v>
      </c>
      <c r="BL365" s="20" t="s">
        <v>139</v>
      </c>
      <c r="BM365" s="157" t="s">
        <v>477</v>
      </c>
    </row>
    <row r="366" spans="1:65" s="2" customFormat="1" ht="11.25">
      <c r="A366" s="35"/>
      <c r="B366" s="36"/>
      <c r="C366" s="35"/>
      <c r="D366" s="159" t="s">
        <v>141</v>
      </c>
      <c r="E366" s="35"/>
      <c r="F366" s="160" t="s">
        <v>474</v>
      </c>
      <c r="G366" s="35"/>
      <c r="H366" s="35"/>
      <c r="I366" s="161"/>
      <c r="J366" s="35"/>
      <c r="K366" s="35"/>
      <c r="L366" s="36"/>
      <c r="M366" s="162"/>
      <c r="N366" s="163"/>
      <c r="O366" s="56"/>
      <c r="P366" s="56"/>
      <c r="Q366" s="56"/>
      <c r="R366" s="56"/>
      <c r="S366" s="56"/>
      <c r="T366" s="57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20" t="s">
        <v>141</v>
      </c>
      <c r="AU366" s="20" t="s">
        <v>80</v>
      </c>
    </row>
    <row r="367" spans="1:65" s="2" customFormat="1" ht="11.25">
      <c r="A367" s="35"/>
      <c r="B367" s="36"/>
      <c r="C367" s="35"/>
      <c r="D367" s="164" t="s">
        <v>143</v>
      </c>
      <c r="E367" s="35"/>
      <c r="F367" s="165" t="s">
        <v>478</v>
      </c>
      <c r="G367" s="35"/>
      <c r="H367" s="35"/>
      <c r="I367" s="161"/>
      <c r="J367" s="35"/>
      <c r="K367" s="35"/>
      <c r="L367" s="36"/>
      <c r="M367" s="162"/>
      <c r="N367" s="163"/>
      <c r="O367" s="56"/>
      <c r="P367" s="56"/>
      <c r="Q367" s="56"/>
      <c r="R367" s="56"/>
      <c r="S367" s="56"/>
      <c r="T367" s="57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20" t="s">
        <v>143</v>
      </c>
      <c r="AU367" s="20" t="s">
        <v>80</v>
      </c>
    </row>
    <row r="368" spans="1:65" s="13" customFormat="1" ht="11.25">
      <c r="B368" s="166"/>
      <c r="D368" s="159" t="s">
        <v>145</v>
      </c>
      <c r="E368" s="167" t="s">
        <v>3</v>
      </c>
      <c r="F368" s="168" t="s">
        <v>479</v>
      </c>
      <c r="H368" s="167" t="s">
        <v>3</v>
      </c>
      <c r="I368" s="169"/>
      <c r="L368" s="166"/>
      <c r="M368" s="170"/>
      <c r="N368" s="171"/>
      <c r="O368" s="171"/>
      <c r="P368" s="171"/>
      <c r="Q368" s="171"/>
      <c r="R368" s="171"/>
      <c r="S368" s="171"/>
      <c r="T368" s="172"/>
      <c r="AT368" s="167" t="s">
        <v>145</v>
      </c>
      <c r="AU368" s="167" t="s">
        <v>80</v>
      </c>
      <c r="AV368" s="13" t="s">
        <v>78</v>
      </c>
      <c r="AW368" s="13" t="s">
        <v>32</v>
      </c>
      <c r="AX368" s="13" t="s">
        <v>71</v>
      </c>
      <c r="AY368" s="167" t="s">
        <v>132</v>
      </c>
    </row>
    <row r="369" spans="1:65" s="14" customFormat="1" ht="11.25">
      <c r="B369" s="173"/>
      <c r="D369" s="159" t="s">
        <v>145</v>
      </c>
      <c r="E369" s="174" t="s">
        <v>3</v>
      </c>
      <c r="F369" s="175" t="s">
        <v>78</v>
      </c>
      <c r="H369" s="176">
        <v>1</v>
      </c>
      <c r="I369" s="177"/>
      <c r="L369" s="173"/>
      <c r="M369" s="178"/>
      <c r="N369" s="179"/>
      <c r="O369" s="179"/>
      <c r="P369" s="179"/>
      <c r="Q369" s="179"/>
      <c r="R369" s="179"/>
      <c r="S369" s="179"/>
      <c r="T369" s="180"/>
      <c r="AT369" s="174" t="s">
        <v>145</v>
      </c>
      <c r="AU369" s="174" t="s">
        <v>80</v>
      </c>
      <c r="AV369" s="14" t="s">
        <v>80</v>
      </c>
      <c r="AW369" s="14" t="s">
        <v>32</v>
      </c>
      <c r="AX369" s="14" t="s">
        <v>71</v>
      </c>
      <c r="AY369" s="174" t="s">
        <v>132</v>
      </c>
    </row>
    <row r="370" spans="1:65" s="15" customFormat="1" ht="11.25">
      <c r="B370" s="181"/>
      <c r="D370" s="159" t="s">
        <v>145</v>
      </c>
      <c r="E370" s="182" t="s">
        <v>3</v>
      </c>
      <c r="F370" s="183" t="s">
        <v>149</v>
      </c>
      <c r="H370" s="184">
        <v>1</v>
      </c>
      <c r="I370" s="185"/>
      <c r="L370" s="181"/>
      <c r="M370" s="186"/>
      <c r="N370" s="187"/>
      <c r="O370" s="187"/>
      <c r="P370" s="187"/>
      <c r="Q370" s="187"/>
      <c r="R370" s="187"/>
      <c r="S370" s="187"/>
      <c r="T370" s="188"/>
      <c r="AT370" s="182" t="s">
        <v>145</v>
      </c>
      <c r="AU370" s="182" t="s">
        <v>80</v>
      </c>
      <c r="AV370" s="15" t="s">
        <v>139</v>
      </c>
      <c r="AW370" s="15" t="s">
        <v>32</v>
      </c>
      <c r="AX370" s="15" t="s">
        <v>78</v>
      </c>
      <c r="AY370" s="182" t="s">
        <v>132</v>
      </c>
    </row>
    <row r="371" spans="1:65" s="12" customFormat="1" ht="22.9" customHeight="1">
      <c r="B371" s="132"/>
      <c r="D371" s="133" t="s">
        <v>70</v>
      </c>
      <c r="E371" s="143" t="s">
        <v>480</v>
      </c>
      <c r="F371" s="143" t="s">
        <v>481</v>
      </c>
      <c r="I371" s="135"/>
      <c r="J371" s="144">
        <f>BK371</f>
        <v>0</v>
      </c>
      <c r="L371" s="132"/>
      <c r="M371" s="137"/>
      <c r="N371" s="138"/>
      <c r="O371" s="138"/>
      <c r="P371" s="139">
        <f>SUM(P372:P380)</f>
        <v>0</v>
      </c>
      <c r="Q371" s="138"/>
      <c r="R371" s="139">
        <f>SUM(R372:R380)</f>
        <v>0</v>
      </c>
      <c r="S371" s="138"/>
      <c r="T371" s="140">
        <f>SUM(T372:T380)</f>
        <v>0</v>
      </c>
      <c r="AR371" s="133" t="s">
        <v>177</v>
      </c>
      <c r="AT371" s="141" t="s">
        <v>70</v>
      </c>
      <c r="AU371" s="141" t="s">
        <v>78</v>
      </c>
      <c r="AY371" s="133" t="s">
        <v>132</v>
      </c>
      <c r="BK371" s="142">
        <f>SUM(BK372:BK380)</f>
        <v>0</v>
      </c>
    </row>
    <row r="372" spans="1:65" s="2" customFormat="1" ht="16.5" customHeight="1">
      <c r="A372" s="35"/>
      <c r="B372" s="145"/>
      <c r="C372" s="146" t="s">
        <v>482</v>
      </c>
      <c r="D372" s="146" t="s">
        <v>134</v>
      </c>
      <c r="E372" s="147" t="s">
        <v>483</v>
      </c>
      <c r="F372" s="148" t="s">
        <v>484</v>
      </c>
      <c r="G372" s="149" t="s">
        <v>463</v>
      </c>
      <c r="H372" s="150">
        <v>1</v>
      </c>
      <c r="I372" s="151"/>
      <c r="J372" s="152">
        <f>ROUND(I372*H372,2)</f>
        <v>0</v>
      </c>
      <c r="K372" s="148" t="s">
        <v>138</v>
      </c>
      <c r="L372" s="36"/>
      <c r="M372" s="153" t="s">
        <v>3</v>
      </c>
      <c r="N372" s="154" t="s">
        <v>42</v>
      </c>
      <c r="O372" s="56"/>
      <c r="P372" s="155">
        <f>O372*H372</f>
        <v>0</v>
      </c>
      <c r="Q372" s="155">
        <v>0</v>
      </c>
      <c r="R372" s="155">
        <f>Q372*H372</f>
        <v>0</v>
      </c>
      <c r="S372" s="155">
        <v>0</v>
      </c>
      <c r="T372" s="156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57" t="s">
        <v>485</v>
      </c>
      <c r="AT372" s="157" t="s">
        <v>134</v>
      </c>
      <c r="AU372" s="157" t="s">
        <v>80</v>
      </c>
      <c r="AY372" s="20" t="s">
        <v>132</v>
      </c>
      <c r="BE372" s="158">
        <f>IF(N372="základní",J372,0)</f>
        <v>0</v>
      </c>
      <c r="BF372" s="158">
        <f>IF(N372="snížená",J372,0)</f>
        <v>0</v>
      </c>
      <c r="BG372" s="158">
        <f>IF(N372="zákl. přenesená",J372,0)</f>
        <v>0</v>
      </c>
      <c r="BH372" s="158">
        <f>IF(N372="sníž. přenesená",J372,0)</f>
        <v>0</v>
      </c>
      <c r="BI372" s="158">
        <f>IF(N372="nulová",J372,0)</f>
        <v>0</v>
      </c>
      <c r="BJ372" s="20" t="s">
        <v>78</v>
      </c>
      <c r="BK372" s="158">
        <f>ROUND(I372*H372,2)</f>
        <v>0</v>
      </c>
      <c r="BL372" s="20" t="s">
        <v>485</v>
      </c>
      <c r="BM372" s="157" t="s">
        <v>486</v>
      </c>
    </row>
    <row r="373" spans="1:65" s="2" customFormat="1" ht="11.25">
      <c r="A373" s="35"/>
      <c r="B373" s="36"/>
      <c r="C373" s="35"/>
      <c r="D373" s="159" t="s">
        <v>141</v>
      </c>
      <c r="E373" s="35"/>
      <c r="F373" s="160" t="s">
        <v>484</v>
      </c>
      <c r="G373" s="35"/>
      <c r="H373" s="35"/>
      <c r="I373" s="161"/>
      <c r="J373" s="35"/>
      <c r="K373" s="35"/>
      <c r="L373" s="36"/>
      <c r="M373" s="162"/>
      <c r="N373" s="163"/>
      <c r="O373" s="56"/>
      <c r="P373" s="56"/>
      <c r="Q373" s="56"/>
      <c r="R373" s="56"/>
      <c r="S373" s="56"/>
      <c r="T373" s="57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20" t="s">
        <v>141</v>
      </c>
      <c r="AU373" s="20" t="s">
        <v>80</v>
      </c>
    </row>
    <row r="374" spans="1:65" s="2" customFormat="1" ht="11.25">
      <c r="A374" s="35"/>
      <c r="B374" s="36"/>
      <c r="C374" s="35"/>
      <c r="D374" s="164" t="s">
        <v>143</v>
      </c>
      <c r="E374" s="35"/>
      <c r="F374" s="165" t="s">
        <v>487</v>
      </c>
      <c r="G374" s="35"/>
      <c r="H374" s="35"/>
      <c r="I374" s="161"/>
      <c r="J374" s="35"/>
      <c r="K374" s="35"/>
      <c r="L374" s="36"/>
      <c r="M374" s="162"/>
      <c r="N374" s="163"/>
      <c r="O374" s="56"/>
      <c r="P374" s="56"/>
      <c r="Q374" s="56"/>
      <c r="R374" s="56"/>
      <c r="S374" s="56"/>
      <c r="T374" s="57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20" t="s">
        <v>143</v>
      </c>
      <c r="AU374" s="20" t="s">
        <v>80</v>
      </c>
    </row>
    <row r="375" spans="1:65" s="2" customFormat="1" ht="16.5" customHeight="1">
      <c r="A375" s="35"/>
      <c r="B375" s="145"/>
      <c r="C375" s="146" t="s">
        <v>488</v>
      </c>
      <c r="D375" s="146" t="s">
        <v>134</v>
      </c>
      <c r="E375" s="147" t="s">
        <v>489</v>
      </c>
      <c r="F375" s="148" t="s">
        <v>490</v>
      </c>
      <c r="G375" s="149" t="s">
        <v>463</v>
      </c>
      <c r="H375" s="150">
        <v>1</v>
      </c>
      <c r="I375" s="151"/>
      <c r="J375" s="152">
        <f>ROUND(I375*H375,2)</f>
        <v>0</v>
      </c>
      <c r="K375" s="148" t="s">
        <v>138</v>
      </c>
      <c r="L375" s="36"/>
      <c r="M375" s="153" t="s">
        <v>3</v>
      </c>
      <c r="N375" s="154" t="s">
        <v>42</v>
      </c>
      <c r="O375" s="56"/>
      <c r="P375" s="155">
        <f>O375*H375</f>
        <v>0</v>
      </c>
      <c r="Q375" s="155">
        <v>0</v>
      </c>
      <c r="R375" s="155">
        <f>Q375*H375</f>
        <v>0</v>
      </c>
      <c r="S375" s="155">
        <v>0</v>
      </c>
      <c r="T375" s="156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57" t="s">
        <v>485</v>
      </c>
      <c r="AT375" s="157" t="s">
        <v>134</v>
      </c>
      <c r="AU375" s="157" t="s">
        <v>80</v>
      </c>
      <c r="AY375" s="20" t="s">
        <v>132</v>
      </c>
      <c r="BE375" s="158">
        <f>IF(N375="základní",J375,0)</f>
        <v>0</v>
      </c>
      <c r="BF375" s="158">
        <f>IF(N375="snížená",J375,0)</f>
        <v>0</v>
      </c>
      <c r="BG375" s="158">
        <f>IF(N375="zákl. přenesená",J375,0)</f>
        <v>0</v>
      </c>
      <c r="BH375" s="158">
        <f>IF(N375="sníž. přenesená",J375,0)</f>
        <v>0</v>
      </c>
      <c r="BI375" s="158">
        <f>IF(N375="nulová",J375,0)</f>
        <v>0</v>
      </c>
      <c r="BJ375" s="20" t="s">
        <v>78</v>
      </c>
      <c r="BK375" s="158">
        <f>ROUND(I375*H375,2)</f>
        <v>0</v>
      </c>
      <c r="BL375" s="20" t="s">
        <v>485</v>
      </c>
      <c r="BM375" s="157" t="s">
        <v>491</v>
      </c>
    </row>
    <row r="376" spans="1:65" s="2" customFormat="1" ht="11.25">
      <c r="A376" s="35"/>
      <c r="B376" s="36"/>
      <c r="C376" s="35"/>
      <c r="D376" s="159" t="s">
        <v>141</v>
      </c>
      <c r="E376" s="35"/>
      <c r="F376" s="160" t="s">
        <v>490</v>
      </c>
      <c r="G376" s="35"/>
      <c r="H376" s="35"/>
      <c r="I376" s="161"/>
      <c r="J376" s="35"/>
      <c r="K376" s="35"/>
      <c r="L376" s="36"/>
      <c r="M376" s="162"/>
      <c r="N376" s="163"/>
      <c r="O376" s="56"/>
      <c r="P376" s="56"/>
      <c r="Q376" s="56"/>
      <c r="R376" s="56"/>
      <c r="S376" s="56"/>
      <c r="T376" s="57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20" t="s">
        <v>141</v>
      </c>
      <c r="AU376" s="20" t="s">
        <v>80</v>
      </c>
    </row>
    <row r="377" spans="1:65" s="2" customFormat="1" ht="11.25">
      <c r="A377" s="35"/>
      <c r="B377" s="36"/>
      <c r="C377" s="35"/>
      <c r="D377" s="164" t="s">
        <v>143</v>
      </c>
      <c r="E377" s="35"/>
      <c r="F377" s="165" t="s">
        <v>492</v>
      </c>
      <c r="G377" s="35"/>
      <c r="H377" s="35"/>
      <c r="I377" s="161"/>
      <c r="J377" s="35"/>
      <c r="K377" s="35"/>
      <c r="L377" s="36"/>
      <c r="M377" s="162"/>
      <c r="N377" s="163"/>
      <c r="O377" s="56"/>
      <c r="P377" s="56"/>
      <c r="Q377" s="56"/>
      <c r="R377" s="56"/>
      <c r="S377" s="56"/>
      <c r="T377" s="57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20" t="s">
        <v>143</v>
      </c>
      <c r="AU377" s="20" t="s">
        <v>80</v>
      </c>
    </row>
    <row r="378" spans="1:65" s="13" customFormat="1" ht="11.25">
      <c r="B378" s="166"/>
      <c r="D378" s="159" t="s">
        <v>145</v>
      </c>
      <c r="E378" s="167" t="s">
        <v>3</v>
      </c>
      <c r="F378" s="168" t="s">
        <v>493</v>
      </c>
      <c r="H378" s="167" t="s">
        <v>3</v>
      </c>
      <c r="I378" s="169"/>
      <c r="L378" s="166"/>
      <c r="M378" s="170"/>
      <c r="N378" s="171"/>
      <c r="O378" s="171"/>
      <c r="P378" s="171"/>
      <c r="Q378" s="171"/>
      <c r="R378" s="171"/>
      <c r="S378" s="171"/>
      <c r="T378" s="172"/>
      <c r="AT378" s="167" t="s">
        <v>145</v>
      </c>
      <c r="AU378" s="167" t="s">
        <v>80</v>
      </c>
      <c r="AV378" s="13" t="s">
        <v>78</v>
      </c>
      <c r="AW378" s="13" t="s">
        <v>32</v>
      </c>
      <c r="AX378" s="13" t="s">
        <v>71</v>
      </c>
      <c r="AY378" s="167" t="s">
        <v>132</v>
      </c>
    </row>
    <row r="379" spans="1:65" s="14" customFormat="1" ht="11.25">
      <c r="B379" s="173"/>
      <c r="D379" s="159" t="s">
        <v>145</v>
      </c>
      <c r="E379" s="174" t="s">
        <v>3</v>
      </c>
      <c r="F379" s="175" t="s">
        <v>78</v>
      </c>
      <c r="H379" s="176">
        <v>1</v>
      </c>
      <c r="I379" s="177"/>
      <c r="L379" s="173"/>
      <c r="M379" s="178"/>
      <c r="N379" s="179"/>
      <c r="O379" s="179"/>
      <c r="P379" s="179"/>
      <c r="Q379" s="179"/>
      <c r="R379" s="179"/>
      <c r="S379" s="179"/>
      <c r="T379" s="180"/>
      <c r="AT379" s="174" t="s">
        <v>145</v>
      </c>
      <c r="AU379" s="174" t="s">
        <v>80</v>
      </c>
      <c r="AV379" s="14" t="s">
        <v>80</v>
      </c>
      <c r="AW379" s="14" t="s">
        <v>32</v>
      </c>
      <c r="AX379" s="14" t="s">
        <v>71</v>
      </c>
      <c r="AY379" s="174" t="s">
        <v>132</v>
      </c>
    </row>
    <row r="380" spans="1:65" s="15" customFormat="1" ht="11.25">
      <c r="B380" s="181"/>
      <c r="D380" s="159" t="s">
        <v>145</v>
      </c>
      <c r="E380" s="182" t="s">
        <v>3</v>
      </c>
      <c r="F380" s="183" t="s">
        <v>149</v>
      </c>
      <c r="H380" s="184">
        <v>1</v>
      </c>
      <c r="I380" s="185"/>
      <c r="L380" s="181"/>
      <c r="M380" s="186"/>
      <c r="N380" s="187"/>
      <c r="O380" s="187"/>
      <c r="P380" s="187"/>
      <c r="Q380" s="187"/>
      <c r="R380" s="187"/>
      <c r="S380" s="187"/>
      <c r="T380" s="188"/>
      <c r="AT380" s="182" t="s">
        <v>145</v>
      </c>
      <c r="AU380" s="182" t="s">
        <v>80</v>
      </c>
      <c r="AV380" s="15" t="s">
        <v>139</v>
      </c>
      <c r="AW380" s="15" t="s">
        <v>32</v>
      </c>
      <c r="AX380" s="15" t="s">
        <v>78</v>
      </c>
      <c r="AY380" s="182" t="s">
        <v>132</v>
      </c>
    </row>
    <row r="381" spans="1:65" s="12" customFormat="1" ht="22.9" customHeight="1">
      <c r="B381" s="132"/>
      <c r="D381" s="133" t="s">
        <v>70</v>
      </c>
      <c r="E381" s="143" t="s">
        <v>494</v>
      </c>
      <c r="F381" s="143" t="s">
        <v>495</v>
      </c>
      <c r="I381" s="135"/>
      <c r="J381" s="144">
        <f>BK381</f>
        <v>0</v>
      </c>
      <c r="L381" s="132"/>
      <c r="M381" s="137"/>
      <c r="N381" s="138"/>
      <c r="O381" s="138"/>
      <c r="P381" s="139">
        <f>SUM(P382:P387)</f>
        <v>0</v>
      </c>
      <c r="Q381" s="138"/>
      <c r="R381" s="139">
        <f>SUM(R382:R387)</f>
        <v>0</v>
      </c>
      <c r="S381" s="138"/>
      <c r="T381" s="140">
        <f>SUM(T382:T387)</f>
        <v>0</v>
      </c>
      <c r="AR381" s="133" t="s">
        <v>177</v>
      </c>
      <c r="AT381" s="141" t="s">
        <v>70</v>
      </c>
      <c r="AU381" s="141" t="s">
        <v>78</v>
      </c>
      <c r="AY381" s="133" t="s">
        <v>132</v>
      </c>
      <c r="BK381" s="142">
        <f>SUM(BK382:BK387)</f>
        <v>0</v>
      </c>
    </row>
    <row r="382" spans="1:65" s="2" customFormat="1" ht="16.5" customHeight="1">
      <c r="A382" s="35"/>
      <c r="B382" s="145"/>
      <c r="C382" s="146" t="s">
        <v>496</v>
      </c>
      <c r="D382" s="146" t="s">
        <v>134</v>
      </c>
      <c r="E382" s="147" t="s">
        <v>497</v>
      </c>
      <c r="F382" s="148" t="s">
        <v>498</v>
      </c>
      <c r="G382" s="149" t="s">
        <v>463</v>
      </c>
      <c r="H382" s="150">
        <v>1</v>
      </c>
      <c r="I382" s="151"/>
      <c r="J382" s="152">
        <f>ROUND(I382*H382,2)</f>
        <v>0</v>
      </c>
      <c r="K382" s="148" t="s">
        <v>138</v>
      </c>
      <c r="L382" s="36"/>
      <c r="M382" s="153" t="s">
        <v>3</v>
      </c>
      <c r="N382" s="154" t="s">
        <v>42</v>
      </c>
      <c r="O382" s="56"/>
      <c r="P382" s="155">
        <f>O382*H382</f>
        <v>0</v>
      </c>
      <c r="Q382" s="155">
        <v>0</v>
      </c>
      <c r="R382" s="155">
        <f>Q382*H382</f>
        <v>0</v>
      </c>
      <c r="S382" s="155">
        <v>0</v>
      </c>
      <c r="T382" s="156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57" t="s">
        <v>139</v>
      </c>
      <c r="AT382" s="157" t="s">
        <v>134</v>
      </c>
      <c r="AU382" s="157" t="s">
        <v>80</v>
      </c>
      <c r="AY382" s="20" t="s">
        <v>132</v>
      </c>
      <c r="BE382" s="158">
        <f>IF(N382="základní",J382,0)</f>
        <v>0</v>
      </c>
      <c r="BF382" s="158">
        <f>IF(N382="snížená",J382,0)</f>
        <v>0</v>
      </c>
      <c r="BG382" s="158">
        <f>IF(N382="zákl. přenesená",J382,0)</f>
        <v>0</v>
      </c>
      <c r="BH382" s="158">
        <f>IF(N382="sníž. přenesená",J382,0)</f>
        <v>0</v>
      </c>
      <c r="BI382" s="158">
        <f>IF(N382="nulová",J382,0)</f>
        <v>0</v>
      </c>
      <c r="BJ382" s="20" t="s">
        <v>78</v>
      </c>
      <c r="BK382" s="158">
        <f>ROUND(I382*H382,2)</f>
        <v>0</v>
      </c>
      <c r="BL382" s="20" t="s">
        <v>139</v>
      </c>
      <c r="BM382" s="157" t="s">
        <v>499</v>
      </c>
    </row>
    <row r="383" spans="1:65" s="2" customFormat="1" ht="11.25">
      <c r="A383" s="35"/>
      <c r="B383" s="36"/>
      <c r="C383" s="35"/>
      <c r="D383" s="159" t="s">
        <v>141</v>
      </c>
      <c r="E383" s="35"/>
      <c r="F383" s="160" t="s">
        <v>498</v>
      </c>
      <c r="G383" s="35"/>
      <c r="H383" s="35"/>
      <c r="I383" s="161"/>
      <c r="J383" s="35"/>
      <c r="K383" s="35"/>
      <c r="L383" s="36"/>
      <c r="M383" s="162"/>
      <c r="N383" s="163"/>
      <c r="O383" s="56"/>
      <c r="P383" s="56"/>
      <c r="Q383" s="56"/>
      <c r="R383" s="56"/>
      <c r="S383" s="56"/>
      <c r="T383" s="57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20" t="s">
        <v>141</v>
      </c>
      <c r="AU383" s="20" t="s">
        <v>80</v>
      </c>
    </row>
    <row r="384" spans="1:65" s="2" customFormat="1" ht="11.25">
      <c r="A384" s="35"/>
      <c r="B384" s="36"/>
      <c r="C384" s="35"/>
      <c r="D384" s="164" t="s">
        <v>143</v>
      </c>
      <c r="E384" s="35"/>
      <c r="F384" s="165" t="s">
        <v>500</v>
      </c>
      <c r="G384" s="35"/>
      <c r="H384" s="35"/>
      <c r="I384" s="161"/>
      <c r="J384" s="35"/>
      <c r="K384" s="35"/>
      <c r="L384" s="36"/>
      <c r="M384" s="162"/>
      <c r="N384" s="163"/>
      <c r="O384" s="56"/>
      <c r="P384" s="56"/>
      <c r="Q384" s="56"/>
      <c r="R384" s="56"/>
      <c r="S384" s="56"/>
      <c r="T384" s="57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20" t="s">
        <v>143</v>
      </c>
      <c r="AU384" s="20" t="s">
        <v>80</v>
      </c>
    </row>
    <row r="385" spans="1:65" s="13" customFormat="1" ht="11.25">
      <c r="B385" s="166"/>
      <c r="D385" s="159" t="s">
        <v>145</v>
      </c>
      <c r="E385" s="167" t="s">
        <v>3</v>
      </c>
      <c r="F385" s="168" t="s">
        <v>501</v>
      </c>
      <c r="H385" s="167" t="s">
        <v>3</v>
      </c>
      <c r="I385" s="169"/>
      <c r="L385" s="166"/>
      <c r="M385" s="170"/>
      <c r="N385" s="171"/>
      <c r="O385" s="171"/>
      <c r="P385" s="171"/>
      <c r="Q385" s="171"/>
      <c r="R385" s="171"/>
      <c r="S385" s="171"/>
      <c r="T385" s="172"/>
      <c r="AT385" s="167" t="s">
        <v>145</v>
      </c>
      <c r="AU385" s="167" t="s">
        <v>80</v>
      </c>
      <c r="AV385" s="13" t="s">
        <v>78</v>
      </c>
      <c r="AW385" s="13" t="s">
        <v>32</v>
      </c>
      <c r="AX385" s="13" t="s">
        <v>71</v>
      </c>
      <c r="AY385" s="167" t="s">
        <v>132</v>
      </c>
    </row>
    <row r="386" spans="1:65" s="14" customFormat="1" ht="11.25">
      <c r="B386" s="173"/>
      <c r="D386" s="159" t="s">
        <v>145</v>
      </c>
      <c r="E386" s="174" t="s">
        <v>3</v>
      </c>
      <c r="F386" s="175" t="s">
        <v>78</v>
      </c>
      <c r="H386" s="176">
        <v>1</v>
      </c>
      <c r="I386" s="177"/>
      <c r="L386" s="173"/>
      <c r="M386" s="178"/>
      <c r="N386" s="179"/>
      <c r="O386" s="179"/>
      <c r="P386" s="179"/>
      <c r="Q386" s="179"/>
      <c r="R386" s="179"/>
      <c r="S386" s="179"/>
      <c r="T386" s="180"/>
      <c r="AT386" s="174" t="s">
        <v>145</v>
      </c>
      <c r="AU386" s="174" t="s">
        <v>80</v>
      </c>
      <c r="AV386" s="14" t="s">
        <v>80</v>
      </c>
      <c r="AW386" s="14" t="s">
        <v>32</v>
      </c>
      <c r="AX386" s="14" t="s">
        <v>71</v>
      </c>
      <c r="AY386" s="174" t="s">
        <v>132</v>
      </c>
    </row>
    <row r="387" spans="1:65" s="15" customFormat="1" ht="11.25">
      <c r="B387" s="181"/>
      <c r="D387" s="159" t="s">
        <v>145</v>
      </c>
      <c r="E387" s="182" t="s">
        <v>3</v>
      </c>
      <c r="F387" s="183" t="s">
        <v>149</v>
      </c>
      <c r="H387" s="184">
        <v>1</v>
      </c>
      <c r="I387" s="185"/>
      <c r="L387" s="181"/>
      <c r="M387" s="186"/>
      <c r="N387" s="187"/>
      <c r="O387" s="187"/>
      <c r="P387" s="187"/>
      <c r="Q387" s="187"/>
      <c r="R387" s="187"/>
      <c r="S387" s="187"/>
      <c r="T387" s="188"/>
      <c r="AT387" s="182" t="s">
        <v>145</v>
      </c>
      <c r="AU387" s="182" t="s">
        <v>80</v>
      </c>
      <c r="AV387" s="15" t="s">
        <v>139</v>
      </c>
      <c r="AW387" s="15" t="s">
        <v>32</v>
      </c>
      <c r="AX387" s="15" t="s">
        <v>78</v>
      </c>
      <c r="AY387" s="182" t="s">
        <v>132</v>
      </c>
    </row>
    <row r="388" spans="1:65" s="12" customFormat="1" ht="22.9" customHeight="1">
      <c r="B388" s="132"/>
      <c r="D388" s="133" t="s">
        <v>70</v>
      </c>
      <c r="E388" s="143" t="s">
        <v>502</v>
      </c>
      <c r="F388" s="143" t="s">
        <v>503</v>
      </c>
      <c r="I388" s="135"/>
      <c r="J388" s="144">
        <f>BK388</f>
        <v>0</v>
      </c>
      <c r="L388" s="132"/>
      <c r="M388" s="137"/>
      <c r="N388" s="138"/>
      <c r="O388" s="138"/>
      <c r="P388" s="139">
        <f>SUM(P389:P394)</f>
        <v>0</v>
      </c>
      <c r="Q388" s="138"/>
      <c r="R388" s="139">
        <f>SUM(R389:R394)</f>
        <v>0</v>
      </c>
      <c r="S388" s="138"/>
      <c r="T388" s="140">
        <f>SUM(T389:T394)</f>
        <v>0</v>
      </c>
      <c r="AR388" s="133" t="s">
        <v>177</v>
      </c>
      <c r="AT388" s="141" t="s">
        <v>70</v>
      </c>
      <c r="AU388" s="141" t="s">
        <v>78</v>
      </c>
      <c r="AY388" s="133" t="s">
        <v>132</v>
      </c>
      <c r="BK388" s="142">
        <f>SUM(BK389:BK394)</f>
        <v>0</v>
      </c>
    </row>
    <row r="389" spans="1:65" s="2" customFormat="1" ht="16.5" customHeight="1">
      <c r="A389" s="35"/>
      <c r="B389" s="145"/>
      <c r="C389" s="146" t="s">
        <v>504</v>
      </c>
      <c r="D389" s="146" t="s">
        <v>134</v>
      </c>
      <c r="E389" s="147" t="s">
        <v>505</v>
      </c>
      <c r="F389" s="148" t="s">
        <v>503</v>
      </c>
      <c r="G389" s="149" t="s">
        <v>463</v>
      </c>
      <c r="H389" s="150">
        <v>1</v>
      </c>
      <c r="I389" s="151"/>
      <c r="J389" s="152">
        <f>ROUND(I389*H389,2)</f>
        <v>0</v>
      </c>
      <c r="K389" s="148" t="s">
        <v>138</v>
      </c>
      <c r="L389" s="36"/>
      <c r="M389" s="153" t="s">
        <v>3</v>
      </c>
      <c r="N389" s="154" t="s">
        <v>42</v>
      </c>
      <c r="O389" s="56"/>
      <c r="P389" s="155">
        <f>O389*H389</f>
        <v>0</v>
      </c>
      <c r="Q389" s="155">
        <v>0</v>
      </c>
      <c r="R389" s="155">
        <f>Q389*H389</f>
        <v>0</v>
      </c>
      <c r="S389" s="155">
        <v>0</v>
      </c>
      <c r="T389" s="156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57" t="s">
        <v>139</v>
      </c>
      <c r="AT389" s="157" t="s">
        <v>134</v>
      </c>
      <c r="AU389" s="157" t="s">
        <v>80</v>
      </c>
      <c r="AY389" s="20" t="s">
        <v>132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20" t="s">
        <v>78</v>
      </c>
      <c r="BK389" s="158">
        <f>ROUND(I389*H389,2)</f>
        <v>0</v>
      </c>
      <c r="BL389" s="20" t="s">
        <v>139</v>
      </c>
      <c r="BM389" s="157" t="s">
        <v>506</v>
      </c>
    </row>
    <row r="390" spans="1:65" s="2" customFormat="1" ht="11.25">
      <c r="A390" s="35"/>
      <c r="B390" s="36"/>
      <c r="C390" s="35"/>
      <c r="D390" s="159" t="s">
        <v>141</v>
      </c>
      <c r="E390" s="35"/>
      <c r="F390" s="160" t="s">
        <v>503</v>
      </c>
      <c r="G390" s="35"/>
      <c r="H390" s="35"/>
      <c r="I390" s="161"/>
      <c r="J390" s="35"/>
      <c r="K390" s="35"/>
      <c r="L390" s="36"/>
      <c r="M390" s="162"/>
      <c r="N390" s="163"/>
      <c r="O390" s="56"/>
      <c r="P390" s="56"/>
      <c r="Q390" s="56"/>
      <c r="R390" s="56"/>
      <c r="S390" s="56"/>
      <c r="T390" s="57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20" t="s">
        <v>141</v>
      </c>
      <c r="AU390" s="20" t="s">
        <v>80</v>
      </c>
    </row>
    <row r="391" spans="1:65" s="2" customFormat="1" ht="11.25">
      <c r="A391" s="35"/>
      <c r="B391" s="36"/>
      <c r="C391" s="35"/>
      <c r="D391" s="164" t="s">
        <v>143</v>
      </c>
      <c r="E391" s="35"/>
      <c r="F391" s="165" t="s">
        <v>507</v>
      </c>
      <c r="G391" s="35"/>
      <c r="H391" s="35"/>
      <c r="I391" s="161"/>
      <c r="J391" s="35"/>
      <c r="K391" s="35"/>
      <c r="L391" s="36"/>
      <c r="M391" s="162"/>
      <c r="N391" s="163"/>
      <c r="O391" s="56"/>
      <c r="P391" s="56"/>
      <c r="Q391" s="56"/>
      <c r="R391" s="56"/>
      <c r="S391" s="56"/>
      <c r="T391" s="57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20" t="s">
        <v>143</v>
      </c>
      <c r="AU391" s="20" t="s">
        <v>80</v>
      </c>
    </row>
    <row r="392" spans="1:65" s="13" customFormat="1" ht="11.25">
      <c r="B392" s="166"/>
      <c r="D392" s="159" t="s">
        <v>145</v>
      </c>
      <c r="E392" s="167" t="s">
        <v>3</v>
      </c>
      <c r="F392" s="168" t="s">
        <v>508</v>
      </c>
      <c r="H392" s="167" t="s">
        <v>3</v>
      </c>
      <c r="I392" s="169"/>
      <c r="L392" s="166"/>
      <c r="M392" s="170"/>
      <c r="N392" s="171"/>
      <c r="O392" s="171"/>
      <c r="P392" s="171"/>
      <c r="Q392" s="171"/>
      <c r="R392" s="171"/>
      <c r="S392" s="171"/>
      <c r="T392" s="172"/>
      <c r="AT392" s="167" t="s">
        <v>145</v>
      </c>
      <c r="AU392" s="167" t="s">
        <v>80</v>
      </c>
      <c r="AV392" s="13" t="s">
        <v>78</v>
      </c>
      <c r="AW392" s="13" t="s">
        <v>32</v>
      </c>
      <c r="AX392" s="13" t="s">
        <v>71</v>
      </c>
      <c r="AY392" s="167" t="s">
        <v>132</v>
      </c>
    </row>
    <row r="393" spans="1:65" s="14" customFormat="1" ht="11.25">
      <c r="B393" s="173"/>
      <c r="D393" s="159" t="s">
        <v>145</v>
      </c>
      <c r="E393" s="174" t="s">
        <v>3</v>
      </c>
      <c r="F393" s="175" t="s">
        <v>78</v>
      </c>
      <c r="H393" s="176">
        <v>1</v>
      </c>
      <c r="I393" s="177"/>
      <c r="L393" s="173"/>
      <c r="M393" s="178"/>
      <c r="N393" s="179"/>
      <c r="O393" s="179"/>
      <c r="P393" s="179"/>
      <c r="Q393" s="179"/>
      <c r="R393" s="179"/>
      <c r="S393" s="179"/>
      <c r="T393" s="180"/>
      <c r="AT393" s="174" t="s">
        <v>145</v>
      </c>
      <c r="AU393" s="174" t="s">
        <v>80</v>
      </c>
      <c r="AV393" s="14" t="s">
        <v>80</v>
      </c>
      <c r="AW393" s="14" t="s">
        <v>32</v>
      </c>
      <c r="AX393" s="14" t="s">
        <v>71</v>
      </c>
      <c r="AY393" s="174" t="s">
        <v>132</v>
      </c>
    </row>
    <row r="394" spans="1:65" s="15" customFormat="1" ht="11.25">
      <c r="B394" s="181"/>
      <c r="D394" s="159" t="s">
        <v>145</v>
      </c>
      <c r="E394" s="182" t="s">
        <v>3</v>
      </c>
      <c r="F394" s="183" t="s">
        <v>149</v>
      </c>
      <c r="H394" s="184">
        <v>1</v>
      </c>
      <c r="I394" s="185"/>
      <c r="L394" s="181"/>
      <c r="M394" s="199"/>
      <c r="N394" s="200"/>
      <c r="O394" s="200"/>
      <c r="P394" s="200"/>
      <c r="Q394" s="200"/>
      <c r="R394" s="200"/>
      <c r="S394" s="200"/>
      <c r="T394" s="201"/>
      <c r="AT394" s="182" t="s">
        <v>145</v>
      </c>
      <c r="AU394" s="182" t="s">
        <v>80</v>
      </c>
      <c r="AV394" s="15" t="s">
        <v>139</v>
      </c>
      <c r="AW394" s="15" t="s">
        <v>32</v>
      </c>
      <c r="AX394" s="15" t="s">
        <v>78</v>
      </c>
      <c r="AY394" s="182" t="s">
        <v>132</v>
      </c>
    </row>
    <row r="395" spans="1:65" s="2" customFormat="1" ht="6.95" customHeight="1">
      <c r="A395" s="35"/>
      <c r="B395" s="45"/>
      <c r="C395" s="46"/>
      <c r="D395" s="46"/>
      <c r="E395" s="46"/>
      <c r="F395" s="46"/>
      <c r="G395" s="46"/>
      <c r="H395" s="46"/>
      <c r="I395" s="46"/>
      <c r="J395" s="46"/>
      <c r="K395" s="46"/>
      <c r="L395" s="36"/>
      <c r="M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</row>
  </sheetData>
  <autoFilter ref="C101:K394"/>
  <mergeCells count="12">
    <mergeCell ref="E94:H94"/>
    <mergeCell ref="L2:V2"/>
    <mergeCell ref="E50:H50"/>
    <mergeCell ref="E52:H52"/>
    <mergeCell ref="E54:H54"/>
    <mergeCell ref="E90:H90"/>
    <mergeCell ref="E92:H92"/>
    <mergeCell ref="E7:H7"/>
    <mergeCell ref="E9:H9"/>
    <mergeCell ref="E11:H11"/>
    <mergeCell ref="E20:H20"/>
    <mergeCell ref="E29:H29"/>
  </mergeCells>
  <hyperlinks>
    <hyperlink ref="F107" r:id="rId1"/>
    <hyperlink ref="F119" r:id="rId2"/>
    <hyperlink ref="F126" r:id="rId3"/>
    <hyperlink ref="F137" r:id="rId4"/>
    <hyperlink ref="F148" r:id="rId5"/>
    <hyperlink ref="F151" r:id="rId6"/>
    <hyperlink ref="F157" r:id="rId7"/>
    <hyperlink ref="F165" r:id="rId8"/>
    <hyperlink ref="F178" r:id="rId9"/>
    <hyperlink ref="F187" r:id="rId10"/>
    <hyperlink ref="F195" r:id="rId11"/>
    <hyperlink ref="F198" r:id="rId12"/>
    <hyperlink ref="F201" r:id="rId13"/>
    <hyperlink ref="F209" r:id="rId14"/>
    <hyperlink ref="F217" r:id="rId15"/>
    <hyperlink ref="F220" r:id="rId16"/>
    <hyperlink ref="F226" r:id="rId17"/>
    <hyperlink ref="F233" r:id="rId18"/>
    <hyperlink ref="F245" r:id="rId19"/>
    <hyperlink ref="F250" r:id="rId20"/>
    <hyperlink ref="F256" r:id="rId21"/>
    <hyperlink ref="F262" r:id="rId22"/>
    <hyperlink ref="F269" r:id="rId23"/>
    <hyperlink ref="F276" r:id="rId24"/>
    <hyperlink ref="F283" r:id="rId25"/>
    <hyperlink ref="F289" r:id="rId26"/>
    <hyperlink ref="F293" r:id="rId27"/>
    <hyperlink ref="F296" r:id="rId28"/>
    <hyperlink ref="F300" r:id="rId29"/>
    <hyperlink ref="F305" r:id="rId30"/>
    <hyperlink ref="F310" r:id="rId31"/>
    <hyperlink ref="F316" r:id="rId32"/>
    <hyperlink ref="F321" r:id="rId33"/>
    <hyperlink ref="F331" r:id="rId34"/>
    <hyperlink ref="F340" r:id="rId35"/>
    <hyperlink ref="F349" r:id="rId36"/>
    <hyperlink ref="F354" r:id="rId37"/>
    <hyperlink ref="F360" r:id="rId38"/>
    <hyperlink ref="F367" r:id="rId39"/>
    <hyperlink ref="F374" r:id="rId40"/>
    <hyperlink ref="F377" r:id="rId41"/>
    <hyperlink ref="F384" r:id="rId42"/>
    <hyperlink ref="F391" r:id="rId4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9" t="s">
        <v>6</v>
      </c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20" t="s">
        <v>88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80</v>
      </c>
    </row>
    <row r="4" spans="1:46" s="1" customFormat="1" ht="24.95" customHeight="1">
      <c r="B4" s="23"/>
      <c r="D4" s="24" t="s">
        <v>89</v>
      </c>
      <c r="L4" s="23"/>
      <c r="M4" s="96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40" t="str">
        <f>'Rekapitulace stavby'!K6</f>
        <v>Montážní kanály v areálech DPO III - Areál tramvaje Poruba - Zásyp montážních kanálů</v>
      </c>
      <c r="F7" s="341"/>
      <c r="G7" s="341"/>
      <c r="H7" s="341"/>
      <c r="L7" s="23"/>
    </row>
    <row r="8" spans="1:46" s="1" customFormat="1" ht="12" customHeight="1">
      <c r="B8" s="23"/>
      <c r="D8" s="30" t="s">
        <v>90</v>
      </c>
      <c r="L8" s="23"/>
    </row>
    <row r="9" spans="1:46" s="2" customFormat="1" ht="16.5" customHeight="1">
      <c r="A9" s="35"/>
      <c r="B9" s="36"/>
      <c r="C9" s="35"/>
      <c r="D9" s="35"/>
      <c r="E9" s="340" t="s">
        <v>91</v>
      </c>
      <c r="F9" s="342"/>
      <c r="G9" s="342"/>
      <c r="H9" s="342"/>
      <c r="I9" s="35"/>
      <c r="J9" s="35"/>
      <c r="K9" s="35"/>
      <c r="L9" s="9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36"/>
      <c r="C10" s="35"/>
      <c r="D10" s="30" t="s">
        <v>92</v>
      </c>
      <c r="E10" s="35"/>
      <c r="F10" s="35"/>
      <c r="G10" s="35"/>
      <c r="H10" s="35"/>
      <c r="I10" s="35"/>
      <c r="J10" s="35"/>
      <c r="K10" s="35"/>
      <c r="L10" s="9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36"/>
      <c r="C11" s="35"/>
      <c r="D11" s="35"/>
      <c r="E11" s="317" t="s">
        <v>509</v>
      </c>
      <c r="F11" s="342"/>
      <c r="G11" s="342"/>
      <c r="H11" s="342"/>
      <c r="I11" s="35"/>
      <c r="J11" s="35"/>
      <c r="K11" s="35"/>
      <c r="L11" s="9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9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36"/>
      <c r="C13" s="35"/>
      <c r="D13" s="30" t="s">
        <v>19</v>
      </c>
      <c r="E13" s="35"/>
      <c r="F13" s="28" t="s">
        <v>22</v>
      </c>
      <c r="G13" s="35"/>
      <c r="H13" s="35"/>
      <c r="I13" s="30" t="s">
        <v>20</v>
      </c>
      <c r="J13" s="28" t="s">
        <v>3</v>
      </c>
      <c r="K13" s="35"/>
      <c r="L13" s="9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21</v>
      </c>
      <c r="E14" s="35"/>
      <c r="F14" s="28" t="s">
        <v>22</v>
      </c>
      <c r="G14" s="35"/>
      <c r="H14" s="35"/>
      <c r="I14" s="30" t="s">
        <v>23</v>
      </c>
      <c r="J14" s="53" t="str">
        <f>'Rekapitulace stavby'!AN8</f>
        <v>8. 8. 2023</v>
      </c>
      <c r="K14" s="35"/>
      <c r="L14" s="9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9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36"/>
      <c r="C16" s="35"/>
      <c r="D16" s="30" t="s">
        <v>25</v>
      </c>
      <c r="E16" s="35"/>
      <c r="F16" s="35"/>
      <c r="G16" s="35"/>
      <c r="H16" s="35"/>
      <c r="I16" s="30" t="s">
        <v>26</v>
      </c>
      <c r="J16" s="28" t="s">
        <v>3</v>
      </c>
      <c r="K16" s="35"/>
      <c r="L16" s="9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36"/>
      <c r="C17" s="35"/>
      <c r="D17" s="35"/>
      <c r="E17" s="28" t="s">
        <v>510</v>
      </c>
      <c r="F17" s="35"/>
      <c r="G17" s="35"/>
      <c r="H17" s="35"/>
      <c r="I17" s="30" t="s">
        <v>28</v>
      </c>
      <c r="J17" s="28" t="s">
        <v>3</v>
      </c>
      <c r="K17" s="35"/>
      <c r="L17" s="9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9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36"/>
      <c r="C19" s="35"/>
      <c r="D19" s="30" t="s">
        <v>29</v>
      </c>
      <c r="E19" s="35"/>
      <c r="F19" s="35"/>
      <c r="G19" s="35"/>
      <c r="H19" s="35"/>
      <c r="I19" s="30" t="s">
        <v>26</v>
      </c>
      <c r="J19" s="31" t="str">
        <f>'Rekapitulace stavby'!AN13</f>
        <v>Vyplň údaj</v>
      </c>
      <c r="K19" s="35"/>
      <c r="L19" s="9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36"/>
      <c r="C20" s="35"/>
      <c r="D20" s="35"/>
      <c r="E20" s="343" t="str">
        <f>'Rekapitulace stavby'!E14</f>
        <v>Vyplň údaj</v>
      </c>
      <c r="F20" s="301"/>
      <c r="G20" s="301"/>
      <c r="H20" s="301"/>
      <c r="I20" s="30" t="s">
        <v>28</v>
      </c>
      <c r="J20" s="31" t="str">
        <f>'Rekapitulace stavby'!AN14</f>
        <v>Vyplň údaj</v>
      </c>
      <c r="K20" s="35"/>
      <c r="L20" s="9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9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36"/>
      <c r="C22" s="35"/>
      <c r="D22" s="30" t="s">
        <v>31</v>
      </c>
      <c r="E22" s="35"/>
      <c r="F22" s="35"/>
      <c r="G22" s="35"/>
      <c r="H22" s="35"/>
      <c r="I22" s="30" t="s">
        <v>26</v>
      </c>
      <c r="J22" s="28" t="str">
        <f>IF('Rekapitulace stavby'!AN16="","",'Rekapitulace stavby'!AN16)</f>
        <v/>
      </c>
      <c r="K22" s="35"/>
      <c r="L22" s="9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36"/>
      <c r="C23" s="35"/>
      <c r="D23" s="35"/>
      <c r="E23" s="28" t="str">
        <f>IF('Rekapitulace stavby'!E17="","",'Rekapitulace stavby'!E17)</f>
        <v xml:space="preserve"> </v>
      </c>
      <c r="F23" s="35"/>
      <c r="G23" s="35"/>
      <c r="H23" s="35"/>
      <c r="I23" s="30" t="s">
        <v>28</v>
      </c>
      <c r="J23" s="28" t="str">
        <f>IF('Rekapitulace stavby'!AN17="","",'Rekapitulace stavby'!AN17)</f>
        <v/>
      </c>
      <c r="K23" s="35"/>
      <c r="L23" s="9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9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36"/>
      <c r="C25" s="35"/>
      <c r="D25" s="30" t="s">
        <v>33</v>
      </c>
      <c r="E25" s="35"/>
      <c r="F25" s="35"/>
      <c r="G25" s="35"/>
      <c r="H25" s="35"/>
      <c r="I25" s="30" t="s">
        <v>26</v>
      </c>
      <c r="J25" s="28" t="s">
        <v>3</v>
      </c>
      <c r="K25" s="35"/>
      <c r="L25" s="9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36"/>
      <c r="C26" s="35"/>
      <c r="D26" s="35"/>
      <c r="E26" s="28" t="s">
        <v>34</v>
      </c>
      <c r="F26" s="35"/>
      <c r="G26" s="35"/>
      <c r="H26" s="35"/>
      <c r="I26" s="30" t="s">
        <v>28</v>
      </c>
      <c r="J26" s="28" t="s">
        <v>3</v>
      </c>
      <c r="K26" s="35"/>
      <c r="L26" s="9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9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36"/>
      <c r="C28" s="35"/>
      <c r="D28" s="30" t="s">
        <v>35</v>
      </c>
      <c r="E28" s="35"/>
      <c r="F28" s="35"/>
      <c r="G28" s="35"/>
      <c r="H28" s="35"/>
      <c r="I28" s="35"/>
      <c r="J28" s="35"/>
      <c r="K28" s="35"/>
      <c r="L28" s="9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98"/>
      <c r="B29" s="99"/>
      <c r="C29" s="98"/>
      <c r="D29" s="98"/>
      <c r="E29" s="306" t="s">
        <v>3</v>
      </c>
      <c r="F29" s="306"/>
      <c r="G29" s="306"/>
      <c r="H29" s="306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5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9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36"/>
      <c r="C32" s="35"/>
      <c r="D32" s="101" t="s">
        <v>37</v>
      </c>
      <c r="E32" s="35"/>
      <c r="F32" s="35"/>
      <c r="G32" s="35"/>
      <c r="H32" s="35"/>
      <c r="I32" s="35"/>
      <c r="J32" s="69">
        <f>ROUND(J101, 2)</f>
        <v>0</v>
      </c>
      <c r="K32" s="35"/>
      <c r="L32" s="9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36"/>
      <c r="C33" s="35"/>
      <c r="D33" s="64"/>
      <c r="E33" s="64"/>
      <c r="F33" s="64"/>
      <c r="G33" s="64"/>
      <c r="H33" s="64"/>
      <c r="I33" s="64"/>
      <c r="J33" s="64"/>
      <c r="K33" s="64"/>
      <c r="L33" s="9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5"/>
      <c r="F34" s="39" t="s">
        <v>39</v>
      </c>
      <c r="G34" s="35"/>
      <c r="H34" s="35"/>
      <c r="I34" s="39" t="s">
        <v>38</v>
      </c>
      <c r="J34" s="39" t="s">
        <v>40</v>
      </c>
      <c r="K34" s="35"/>
      <c r="L34" s="9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102" t="s">
        <v>41</v>
      </c>
      <c r="E35" s="30" t="s">
        <v>42</v>
      </c>
      <c r="F35" s="103">
        <f>ROUND((SUM(BE101:BE358)),  2)</f>
        <v>0</v>
      </c>
      <c r="G35" s="35"/>
      <c r="H35" s="35"/>
      <c r="I35" s="104">
        <v>0.21</v>
      </c>
      <c r="J35" s="103">
        <f>ROUND(((SUM(BE101:BE358))*I35),  2)</f>
        <v>0</v>
      </c>
      <c r="K35" s="35"/>
      <c r="L35" s="9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35"/>
      <c r="E36" s="30" t="s">
        <v>43</v>
      </c>
      <c r="F36" s="103">
        <f>ROUND((SUM(BF101:BF358)),  2)</f>
        <v>0</v>
      </c>
      <c r="G36" s="35"/>
      <c r="H36" s="35"/>
      <c r="I36" s="104">
        <v>0.12</v>
      </c>
      <c r="J36" s="103">
        <f>ROUND(((SUM(BF101:BF358))*I36),  2)</f>
        <v>0</v>
      </c>
      <c r="K36" s="35"/>
      <c r="L36" s="9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103">
        <f>ROUND((SUM(BG101:BG358)),  2)</f>
        <v>0</v>
      </c>
      <c r="G37" s="35"/>
      <c r="H37" s="35"/>
      <c r="I37" s="104">
        <v>0.21</v>
      </c>
      <c r="J37" s="103">
        <f>0</f>
        <v>0</v>
      </c>
      <c r="K37" s="35"/>
      <c r="L37" s="9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30" t="s">
        <v>45</v>
      </c>
      <c r="F38" s="103">
        <f>ROUND((SUM(BH101:BH358)),  2)</f>
        <v>0</v>
      </c>
      <c r="G38" s="35"/>
      <c r="H38" s="35"/>
      <c r="I38" s="104">
        <v>0.12</v>
      </c>
      <c r="J38" s="103">
        <f>0</f>
        <v>0</v>
      </c>
      <c r="K38" s="35"/>
      <c r="L38" s="9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30" t="s">
        <v>46</v>
      </c>
      <c r="F39" s="103">
        <f>ROUND((SUM(BI101:BI358)),  2)</f>
        <v>0</v>
      </c>
      <c r="G39" s="35"/>
      <c r="H39" s="35"/>
      <c r="I39" s="104">
        <v>0</v>
      </c>
      <c r="J39" s="103">
        <f>0</f>
        <v>0</v>
      </c>
      <c r="K39" s="35"/>
      <c r="L39" s="9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9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36"/>
      <c r="C41" s="105"/>
      <c r="D41" s="106" t="s">
        <v>47</v>
      </c>
      <c r="E41" s="58"/>
      <c r="F41" s="58"/>
      <c r="G41" s="107" t="s">
        <v>48</v>
      </c>
      <c r="H41" s="108" t="s">
        <v>49</v>
      </c>
      <c r="I41" s="58"/>
      <c r="J41" s="109">
        <f>SUM(J32:J39)</f>
        <v>0</v>
      </c>
      <c r="K41" s="110"/>
      <c r="L41" s="9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9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6" spans="1:31" s="2" customFormat="1" ht="6.95" customHeight="1">
      <c r="A46" s="35"/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9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24.95" customHeight="1">
      <c r="A47" s="35"/>
      <c r="B47" s="36"/>
      <c r="C47" s="24" t="s">
        <v>96</v>
      </c>
      <c r="D47" s="35"/>
      <c r="E47" s="35"/>
      <c r="F47" s="35"/>
      <c r="G47" s="35"/>
      <c r="H47" s="35"/>
      <c r="I47" s="35"/>
      <c r="J47" s="35"/>
      <c r="K47" s="35"/>
      <c r="L47" s="9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6.95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9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17</v>
      </c>
      <c r="D49" s="35"/>
      <c r="E49" s="35"/>
      <c r="F49" s="35"/>
      <c r="G49" s="35"/>
      <c r="H49" s="35"/>
      <c r="I49" s="35"/>
      <c r="J49" s="35"/>
      <c r="K49" s="35"/>
      <c r="L49" s="9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340" t="str">
        <f>E7</f>
        <v>Montážní kanály v areálech DPO III - Areál tramvaje Poruba - Zásyp montážních kanálů</v>
      </c>
      <c r="F50" s="341"/>
      <c r="G50" s="341"/>
      <c r="H50" s="341"/>
      <c r="I50" s="35"/>
      <c r="J50" s="35"/>
      <c r="K50" s="35"/>
      <c r="L50" s="9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1" customFormat="1" ht="12" customHeight="1">
      <c r="B51" s="23"/>
      <c r="C51" s="30" t="s">
        <v>90</v>
      </c>
      <c r="L51" s="23"/>
    </row>
    <row r="52" spans="1:47" s="2" customFormat="1" ht="16.5" customHeight="1">
      <c r="A52" s="35"/>
      <c r="B52" s="36"/>
      <c r="C52" s="35"/>
      <c r="D52" s="35"/>
      <c r="E52" s="340" t="s">
        <v>91</v>
      </c>
      <c r="F52" s="342"/>
      <c r="G52" s="342"/>
      <c r="H52" s="342"/>
      <c r="I52" s="35"/>
      <c r="J52" s="35"/>
      <c r="K52" s="35"/>
      <c r="L52" s="9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12" customHeight="1">
      <c r="A53" s="35"/>
      <c r="B53" s="36"/>
      <c r="C53" s="30" t="s">
        <v>92</v>
      </c>
      <c r="D53" s="35"/>
      <c r="E53" s="35"/>
      <c r="F53" s="35"/>
      <c r="G53" s="35"/>
      <c r="H53" s="35"/>
      <c r="I53" s="35"/>
      <c r="J53" s="35"/>
      <c r="K53" s="35"/>
      <c r="L53" s="9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6.5" customHeight="1">
      <c r="A54" s="35"/>
      <c r="B54" s="36"/>
      <c r="C54" s="35"/>
      <c r="D54" s="35"/>
      <c r="E54" s="317" t="str">
        <f>E11</f>
        <v>SO 20-2 - Tramvajový svršek - 2.etapa</v>
      </c>
      <c r="F54" s="342"/>
      <c r="G54" s="342"/>
      <c r="H54" s="342"/>
      <c r="I54" s="35"/>
      <c r="J54" s="35"/>
      <c r="K54" s="35"/>
      <c r="L54" s="9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6.95" customHeight="1">
      <c r="A55" s="35"/>
      <c r="B55" s="36"/>
      <c r="C55" s="35"/>
      <c r="D55" s="35"/>
      <c r="E55" s="35"/>
      <c r="F55" s="35"/>
      <c r="G55" s="35"/>
      <c r="H55" s="35"/>
      <c r="I55" s="35"/>
      <c r="J55" s="35"/>
      <c r="K55" s="35"/>
      <c r="L55" s="9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2" customHeight="1">
      <c r="A56" s="35"/>
      <c r="B56" s="36"/>
      <c r="C56" s="30" t="s">
        <v>21</v>
      </c>
      <c r="D56" s="35"/>
      <c r="E56" s="35"/>
      <c r="F56" s="28" t="str">
        <f>F14</f>
        <v xml:space="preserve"> </v>
      </c>
      <c r="G56" s="35"/>
      <c r="H56" s="35"/>
      <c r="I56" s="30" t="s">
        <v>23</v>
      </c>
      <c r="J56" s="53" t="str">
        <f>IF(J14="","",J14)</f>
        <v>8. 8. 2023</v>
      </c>
      <c r="K56" s="35"/>
      <c r="L56" s="9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6.95" customHeight="1">
      <c r="A57" s="35"/>
      <c r="B57" s="36"/>
      <c r="C57" s="35"/>
      <c r="D57" s="35"/>
      <c r="E57" s="35"/>
      <c r="F57" s="35"/>
      <c r="G57" s="35"/>
      <c r="H57" s="35"/>
      <c r="I57" s="35"/>
      <c r="J57" s="35"/>
      <c r="K57" s="35"/>
      <c r="L57" s="9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5.2" customHeight="1">
      <c r="A58" s="35"/>
      <c r="B58" s="36"/>
      <c r="C58" s="30" t="s">
        <v>25</v>
      </c>
      <c r="D58" s="35"/>
      <c r="E58" s="35"/>
      <c r="F58" s="28" t="str">
        <f>E17</f>
        <v xml:space="preserve"> Dopravní podnik Ostrava a.s.</v>
      </c>
      <c r="G58" s="35"/>
      <c r="H58" s="35"/>
      <c r="I58" s="30" t="s">
        <v>31</v>
      </c>
      <c r="J58" s="33" t="str">
        <f>E23</f>
        <v xml:space="preserve"> </v>
      </c>
      <c r="K58" s="35"/>
      <c r="L58" s="9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15.2" customHeight="1">
      <c r="A59" s="35"/>
      <c r="B59" s="36"/>
      <c r="C59" s="30" t="s">
        <v>29</v>
      </c>
      <c r="D59" s="35"/>
      <c r="E59" s="35"/>
      <c r="F59" s="28" t="str">
        <f>IF(E20="","",E20)</f>
        <v>Vyplň údaj</v>
      </c>
      <c r="G59" s="35"/>
      <c r="H59" s="35"/>
      <c r="I59" s="30" t="s">
        <v>33</v>
      </c>
      <c r="J59" s="33" t="str">
        <f>E26</f>
        <v>Jindřich Jansa</v>
      </c>
      <c r="K59" s="35"/>
      <c r="L59" s="9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10.35" customHeight="1">
      <c r="A60" s="35"/>
      <c r="B60" s="36"/>
      <c r="C60" s="35"/>
      <c r="D60" s="35"/>
      <c r="E60" s="35"/>
      <c r="F60" s="35"/>
      <c r="G60" s="35"/>
      <c r="H60" s="35"/>
      <c r="I60" s="35"/>
      <c r="J60" s="35"/>
      <c r="K60" s="35"/>
      <c r="L60" s="97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29.25" customHeight="1">
      <c r="A61" s="35"/>
      <c r="B61" s="36"/>
      <c r="C61" s="111" t="s">
        <v>97</v>
      </c>
      <c r="D61" s="105"/>
      <c r="E61" s="105"/>
      <c r="F61" s="105"/>
      <c r="G61" s="105"/>
      <c r="H61" s="105"/>
      <c r="I61" s="105"/>
      <c r="J61" s="112" t="s">
        <v>98</v>
      </c>
      <c r="K61" s="105"/>
      <c r="L61" s="9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10.35" customHeight="1">
      <c r="A62" s="35"/>
      <c r="B62" s="36"/>
      <c r="C62" s="35"/>
      <c r="D62" s="35"/>
      <c r="E62" s="35"/>
      <c r="F62" s="35"/>
      <c r="G62" s="35"/>
      <c r="H62" s="35"/>
      <c r="I62" s="35"/>
      <c r="J62" s="35"/>
      <c r="K62" s="35"/>
      <c r="L62" s="9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2.9" customHeight="1">
      <c r="A63" s="35"/>
      <c r="B63" s="36"/>
      <c r="C63" s="113" t="s">
        <v>69</v>
      </c>
      <c r="D63" s="35"/>
      <c r="E63" s="35"/>
      <c r="F63" s="35"/>
      <c r="G63" s="35"/>
      <c r="H63" s="35"/>
      <c r="I63" s="35"/>
      <c r="J63" s="69">
        <f>J101</f>
        <v>0</v>
      </c>
      <c r="K63" s="35"/>
      <c r="L63" s="9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U63" s="20" t="s">
        <v>99</v>
      </c>
    </row>
    <row r="64" spans="1:47" s="9" customFormat="1" ht="24.95" customHeight="1">
      <c r="B64" s="114"/>
      <c r="D64" s="115" t="s">
        <v>100</v>
      </c>
      <c r="E64" s="116"/>
      <c r="F64" s="116"/>
      <c r="G64" s="116"/>
      <c r="H64" s="116"/>
      <c r="I64" s="116"/>
      <c r="J64" s="117">
        <f>J102</f>
        <v>0</v>
      </c>
      <c r="L64" s="114"/>
    </row>
    <row r="65" spans="1:31" s="10" customFormat="1" ht="19.899999999999999" customHeight="1">
      <c r="B65" s="118"/>
      <c r="D65" s="119" t="s">
        <v>101</v>
      </c>
      <c r="E65" s="120"/>
      <c r="F65" s="120"/>
      <c r="G65" s="120"/>
      <c r="H65" s="120"/>
      <c r="I65" s="120"/>
      <c r="J65" s="121">
        <f>J103</f>
        <v>0</v>
      </c>
      <c r="L65" s="118"/>
    </row>
    <row r="66" spans="1:31" s="10" customFormat="1" ht="19.899999999999999" customHeight="1">
      <c r="B66" s="118"/>
      <c r="D66" s="119" t="s">
        <v>102</v>
      </c>
      <c r="E66" s="120"/>
      <c r="F66" s="120"/>
      <c r="G66" s="120"/>
      <c r="H66" s="120"/>
      <c r="I66" s="120"/>
      <c r="J66" s="121">
        <f>J110</f>
        <v>0</v>
      </c>
      <c r="L66" s="118"/>
    </row>
    <row r="67" spans="1:31" s="10" customFormat="1" ht="19.899999999999999" customHeight="1">
      <c r="B67" s="118"/>
      <c r="D67" s="119" t="s">
        <v>103</v>
      </c>
      <c r="E67" s="120"/>
      <c r="F67" s="120"/>
      <c r="G67" s="120"/>
      <c r="H67" s="120"/>
      <c r="I67" s="120"/>
      <c r="J67" s="121">
        <f>J141</f>
        <v>0</v>
      </c>
      <c r="L67" s="118"/>
    </row>
    <row r="68" spans="1:31" s="10" customFormat="1" ht="19.899999999999999" customHeight="1">
      <c r="B68" s="118"/>
      <c r="D68" s="119" t="s">
        <v>104</v>
      </c>
      <c r="E68" s="120"/>
      <c r="F68" s="120"/>
      <c r="G68" s="120"/>
      <c r="H68" s="120"/>
      <c r="I68" s="120"/>
      <c r="J68" s="121">
        <f>J235</f>
        <v>0</v>
      </c>
      <c r="L68" s="118"/>
    </row>
    <row r="69" spans="1:31" s="10" customFormat="1" ht="19.899999999999999" customHeight="1">
      <c r="B69" s="118"/>
      <c r="D69" s="119" t="s">
        <v>511</v>
      </c>
      <c r="E69" s="120"/>
      <c r="F69" s="120"/>
      <c r="G69" s="120"/>
      <c r="H69" s="120"/>
      <c r="I69" s="120"/>
      <c r="J69" s="121">
        <f>J245</f>
        <v>0</v>
      </c>
      <c r="L69" s="118"/>
    </row>
    <row r="70" spans="1:31" s="10" customFormat="1" ht="19.899999999999999" customHeight="1">
      <c r="B70" s="118"/>
      <c r="D70" s="119" t="s">
        <v>105</v>
      </c>
      <c r="E70" s="120"/>
      <c r="F70" s="120"/>
      <c r="G70" s="120"/>
      <c r="H70" s="120"/>
      <c r="I70" s="120"/>
      <c r="J70" s="121">
        <f>J255</f>
        <v>0</v>
      </c>
      <c r="L70" s="118"/>
    </row>
    <row r="71" spans="1:31" s="10" customFormat="1" ht="19.899999999999999" customHeight="1">
      <c r="B71" s="118"/>
      <c r="D71" s="119" t="s">
        <v>106</v>
      </c>
      <c r="E71" s="120"/>
      <c r="F71" s="120"/>
      <c r="G71" s="120"/>
      <c r="H71" s="120"/>
      <c r="I71" s="120"/>
      <c r="J71" s="121">
        <f>J297</f>
        <v>0</v>
      </c>
      <c r="L71" s="118"/>
    </row>
    <row r="72" spans="1:31" s="10" customFormat="1" ht="19.899999999999999" customHeight="1">
      <c r="B72" s="118"/>
      <c r="D72" s="119" t="s">
        <v>107</v>
      </c>
      <c r="E72" s="120"/>
      <c r="F72" s="120"/>
      <c r="G72" s="120"/>
      <c r="H72" s="120"/>
      <c r="I72" s="120"/>
      <c r="J72" s="121">
        <f>J313</f>
        <v>0</v>
      </c>
      <c r="L72" s="118"/>
    </row>
    <row r="73" spans="1:31" s="9" customFormat="1" ht="24.95" customHeight="1">
      <c r="B73" s="114"/>
      <c r="D73" s="115" t="s">
        <v>108</v>
      </c>
      <c r="E73" s="116"/>
      <c r="F73" s="116"/>
      <c r="G73" s="116"/>
      <c r="H73" s="116"/>
      <c r="I73" s="116"/>
      <c r="J73" s="117">
        <f>J317</f>
        <v>0</v>
      </c>
      <c r="L73" s="114"/>
    </row>
    <row r="74" spans="1:31" s="10" customFormat="1" ht="19.899999999999999" customHeight="1">
      <c r="B74" s="118"/>
      <c r="D74" s="119" t="s">
        <v>110</v>
      </c>
      <c r="E74" s="120"/>
      <c r="F74" s="120"/>
      <c r="G74" s="120"/>
      <c r="H74" s="120"/>
      <c r="I74" s="120"/>
      <c r="J74" s="121">
        <f>J318</f>
        <v>0</v>
      </c>
      <c r="L74" s="118"/>
    </row>
    <row r="75" spans="1:31" s="9" customFormat="1" ht="24.95" customHeight="1">
      <c r="B75" s="114"/>
      <c r="D75" s="115" t="s">
        <v>111</v>
      </c>
      <c r="E75" s="116"/>
      <c r="F75" s="116"/>
      <c r="G75" s="116"/>
      <c r="H75" s="116"/>
      <c r="I75" s="116"/>
      <c r="J75" s="117">
        <f>J324</f>
        <v>0</v>
      </c>
      <c r="L75" s="114"/>
    </row>
    <row r="76" spans="1:31" s="10" customFormat="1" ht="19.899999999999999" customHeight="1">
      <c r="B76" s="118"/>
      <c r="D76" s="119" t="s">
        <v>112</v>
      </c>
      <c r="E76" s="120"/>
      <c r="F76" s="120"/>
      <c r="G76" s="120"/>
      <c r="H76" s="120"/>
      <c r="I76" s="120"/>
      <c r="J76" s="121">
        <f>J325</f>
        <v>0</v>
      </c>
      <c r="L76" s="118"/>
    </row>
    <row r="77" spans="1:31" s="10" customFormat="1" ht="19.899999999999999" customHeight="1">
      <c r="B77" s="118"/>
      <c r="D77" s="119" t="s">
        <v>113</v>
      </c>
      <c r="E77" s="120"/>
      <c r="F77" s="120"/>
      <c r="G77" s="120"/>
      <c r="H77" s="120"/>
      <c r="I77" s="120"/>
      <c r="J77" s="121">
        <f>J338</f>
        <v>0</v>
      </c>
      <c r="L77" s="118"/>
    </row>
    <row r="78" spans="1:31" s="10" customFormat="1" ht="19.899999999999999" customHeight="1">
      <c r="B78" s="118"/>
      <c r="D78" s="119" t="s">
        <v>115</v>
      </c>
      <c r="E78" s="120"/>
      <c r="F78" s="120"/>
      <c r="G78" s="120"/>
      <c r="H78" s="120"/>
      <c r="I78" s="120"/>
      <c r="J78" s="121">
        <f>J345</f>
        <v>0</v>
      </c>
      <c r="L78" s="118"/>
    </row>
    <row r="79" spans="1:31" s="10" customFormat="1" ht="19.899999999999999" customHeight="1">
      <c r="B79" s="118"/>
      <c r="D79" s="119" t="s">
        <v>116</v>
      </c>
      <c r="E79" s="120"/>
      <c r="F79" s="120"/>
      <c r="G79" s="120"/>
      <c r="H79" s="120"/>
      <c r="I79" s="120"/>
      <c r="J79" s="121">
        <f>J352</f>
        <v>0</v>
      </c>
      <c r="L79" s="118"/>
    </row>
    <row r="80" spans="1:31" s="2" customFormat="1" ht="21.7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31" s="2" customFormat="1" ht="6.95" customHeight="1">
      <c r="A81" s="35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9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5" spans="1:31" s="2" customFormat="1" ht="6.95" customHeight="1">
      <c r="A85" s="35"/>
      <c r="B85" s="47"/>
      <c r="C85" s="48"/>
      <c r="D85" s="48"/>
      <c r="E85" s="48"/>
      <c r="F85" s="48"/>
      <c r="G85" s="48"/>
      <c r="H85" s="48"/>
      <c r="I85" s="48"/>
      <c r="J85" s="48"/>
      <c r="K85" s="48"/>
      <c r="L85" s="9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4.95" customHeight="1">
      <c r="A86" s="35"/>
      <c r="B86" s="36"/>
      <c r="C86" s="24" t="s">
        <v>117</v>
      </c>
      <c r="D86" s="35"/>
      <c r="E86" s="35"/>
      <c r="F86" s="35"/>
      <c r="G86" s="35"/>
      <c r="H86" s="35"/>
      <c r="I86" s="35"/>
      <c r="J86" s="35"/>
      <c r="K86" s="35"/>
      <c r="L86" s="9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6.95" customHeight="1">
      <c r="A87" s="35"/>
      <c r="B87" s="36"/>
      <c r="C87" s="35"/>
      <c r="D87" s="35"/>
      <c r="E87" s="35"/>
      <c r="F87" s="35"/>
      <c r="G87" s="35"/>
      <c r="H87" s="35"/>
      <c r="I87" s="35"/>
      <c r="J87" s="35"/>
      <c r="K87" s="35"/>
      <c r="L87" s="9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17</v>
      </c>
      <c r="D88" s="35"/>
      <c r="E88" s="35"/>
      <c r="F88" s="35"/>
      <c r="G88" s="35"/>
      <c r="H88" s="35"/>
      <c r="I88" s="35"/>
      <c r="J88" s="35"/>
      <c r="K88" s="35"/>
      <c r="L88" s="9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5"/>
      <c r="D89" s="35"/>
      <c r="E89" s="340" t="str">
        <f>E7</f>
        <v>Montážní kanály v areálech DPO III - Areál tramvaje Poruba - Zásyp montážních kanálů</v>
      </c>
      <c r="F89" s="341"/>
      <c r="G89" s="341"/>
      <c r="H89" s="341"/>
      <c r="I89" s="35"/>
      <c r="J89" s="35"/>
      <c r="K89" s="35"/>
      <c r="L89" s="9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1" customFormat="1" ht="12" customHeight="1">
      <c r="B90" s="23"/>
      <c r="C90" s="30" t="s">
        <v>90</v>
      </c>
      <c r="L90" s="23"/>
    </row>
    <row r="91" spans="1:31" s="2" customFormat="1" ht="16.5" customHeight="1">
      <c r="A91" s="35"/>
      <c r="B91" s="36"/>
      <c r="C91" s="35"/>
      <c r="D91" s="35"/>
      <c r="E91" s="340" t="s">
        <v>91</v>
      </c>
      <c r="F91" s="342"/>
      <c r="G91" s="342"/>
      <c r="H91" s="342"/>
      <c r="I91" s="35"/>
      <c r="J91" s="35"/>
      <c r="K91" s="35"/>
      <c r="L91" s="9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12" customHeight="1">
      <c r="A92" s="35"/>
      <c r="B92" s="36"/>
      <c r="C92" s="30" t="s">
        <v>92</v>
      </c>
      <c r="D92" s="35"/>
      <c r="E92" s="35"/>
      <c r="F92" s="35"/>
      <c r="G92" s="35"/>
      <c r="H92" s="35"/>
      <c r="I92" s="35"/>
      <c r="J92" s="35"/>
      <c r="K92" s="35"/>
      <c r="L92" s="9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6.5" customHeight="1">
      <c r="A93" s="35"/>
      <c r="B93" s="36"/>
      <c r="C93" s="35"/>
      <c r="D93" s="35"/>
      <c r="E93" s="317" t="str">
        <f>E11</f>
        <v>SO 20-2 - Tramvajový svršek - 2.etapa</v>
      </c>
      <c r="F93" s="342"/>
      <c r="G93" s="342"/>
      <c r="H93" s="342"/>
      <c r="I93" s="35"/>
      <c r="J93" s="35"/>
      <c r="K93" s="35"/>
      <c r="L93" s="9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9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2" customHeight="1">
      <c r="A95" s="35"/>
      <c r="B95" s="36"/>
      <c r="C95" s="30" t="s">
        <v>21</v>
      </c>
      <c r="D95" s="35"/>
      <c r="E95" s="35"/>
      <c r="F95" s="28" t="str">
        <f>F14</f>
        <v xml:space="preserve"> </v>
      </c>
      <c r="G95" s="35"/>
      <c r="H95" s="35"/>
      <c r="I95" s="30" t="s">
        <v>23</v>
      </c>
      <c r="J95" s="53" t="str">
        <f>IF(J14="","",J14)</f>
        <v>8. 8. 2023</v>
      </c>
      <c r="K95" s="35"/>
      <c r="L95" s="9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6.9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9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5.2" customHeight="1">
      <c r="A97" s="35"/>
      <c r="B97" s="36"/>
      <c r="C97" s="30" t="s">
        <v>25</v>
      </c>
      <c r="D97" s="35"/>
      <c r="E97" s="35"/>
      <c r="F97" s="28" t="str">
        <f>E17</f>
        <v xml:space="preserve"> Dopravní podnik Ostrava a.s.</v>
      </c>
      <c r="G97" s="35"/>
      <c r="H97" s="35"/>
      <c r="I97" s="30" t="s">
        <v>31</v>
      </c>
      <c r="J97" s="33" t="str">
        <f>E23</f>
        <v xml:space="preserve"> </v>
      </c>
      <c r="K97" s="35"/>
      <c r="L97" s="9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15.2" customHeight="1">
      <c r="A98" s="35"/>
      <c r="B98" s="36"/>
      <c r="C98" s="30" t="s">
        <v>29</v>
      </c>
      <c r="D98" s="35"/>
      <c r="E98" s="35"/>
      <c r="F98" s="28" t="str">
        <f>IF(E20="","",E20)</f>
        <v>Vyplň údaj</v>
      </c>
      <c r="G98" s="35"/>
      <c r="H98" s="35"/>
      <c r="I98" s="30" t="s">
        <v>33</v>
      </c>
      <c r="J98" s="33" t="str">
        <f>E26</f>
        <v>Jindřich Jansa</v>
      </c>
      <c r="K98" s="35"/>
      <c r="L98" s="9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5" s="2" customFormat="1" ht="10.35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97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11" customFormat="1" ht="29.25" customHeight="1">
      <c r="A100" s="122"/>
      <c r="B100" s="123"/>
      <c r="C100" s="124" t="s">
        <v>118</v>
      </c>
      <c r="D100" s="125" t="s">
        <v>56</v>
      </c>
      <c r="E100" s="125" t="s">
        <v>52</v>
      </c>
      <c r="F100" s="125" t="s">
        <v>53</v>
      </c>
      <c r="G100" s="125" t="s">
        <v>119</v>
      </c>
      <c r="H100" s="125" t="s">
        <v>120</v>
      </c>
      <c r="I100" s="125" t="s">
        <v>121</v>
      </c>
      <c r="J100" s="125" t="s">
        <v>98</v>
      </c>
      <c r="K100" s="126" t="s">
        <v>122</v>
      </c>
      <c r="L100" s="127"/>
      <c r="M100" s="60" t="s">
        <v>3</v>
      </c>
      <c r="N100" s="61" t="s">
        <v>41</v>
      </c>
      <c r="O100" s="61" t="s">
        <v>123</v>
      </c>
      <c r="P100" s="61" t="s">
        <v>124</v>
      </c>
      <c r="Q100" s="61" t="s">
        <v>125</v>
      </c>
      <c r="R100" s="61" t="s">
        <v>126</v>
      </c>
      <c r="S100" s="61" t="s">
        <v>127</v>
      </c>
      <c r="T100" s="62" t="s">
        <v>128</v>
      </c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</row>
    <row r="101" spans="1:65" s="2" customFormat="1" ht="22.9" customHeight="1">
      <c r="A101" s="35"/>
      <c r="B101" s="36"/>
      <c r="C101" s="67" t="s">
        <v>129</v>
      </c>
      <c r="D101" s="35"/>
      <c r="E101" s="35"/>
      <c r="F101" s="35"/>
      <c r="G101" s="35"/>
      <c r="H101" s="35"/>
      <c r="I101" s="35"/>
      <c r="J101" s="128">
        <f>BK101</f>
        <v>0</v>
      </c>
      <c r="K101" s="35"/>
      <c r="L101" s="36"/>
      <c r="M101" s="63"/>
      <c r="N101" s="54"/>
      <c r="O101" s="64"/>
      <c r="P101" s="129">
        <f>P102+P317+P324</f>
        <v>0</v>
      </c>
      <c r="Q101" s="64"/>
      <c r="R101" s="129">
        <f>R102+R317+R324</f>
        <v>394.86320850000004</v>
      </c>
      <c r="S101" s="64"/>
      <c r="T101" s="130">
        <f>T102+T317+T324</f>
        <v>345.20097999999996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20" t="s">
        <v>70</v>
      </c>
      <c r="AU101" s="20" t="s">
        <v>99</v>
      </c>
      <c r="BK101" s="131">
        <f>BK102+BK317+BK324</f>
        <v>0</v>
      </c>
    </row>
    <row r="102" spans="1:65" s="12" customFormat="1" ht="25.9" customHeight="1">
      <c r="B102" s="132"/>
      <c r="D102" s="133" t="s">
        <v>70</v>
      </c>
      <c r="E102" s="134" t="s">
        <v>130</v>
      </c>
      <c r="F102" s="134" t="s">
        <v>131</v>
      </c>
      <c r="I102" s="135"/>
      <c r="J102" s="136">
        <f>BK102</f>
        <v>0</v>
      </c>
      <c r="L102" s="132"/>
      <c r="M102" s="137"/>
      <c r="N102" s="138"/>
      <c r="O102" s="138"/>
      <c r="P102" s="139">
        <f>P103+P110+P141+P235+P245+P255+P297+P313</f>
        <v>0</v>
      </c>
      <c r="Q102" s="138"/>
      <c r="R102" s="139">
        <f>R103+R110+R141+R235+R245+R255+R297+R313</f>
        <v>394.86320850000004</v>
      </c>
      <c r="S102" s="138"/>
      <c r="T102" s="140">
        <f>T103+T110+T141+T235+T245+T255+T297+T313</f>
        <v>345.20097999999996</v>
      </c>
      <c r="AR102" s="133" t="s">
        <v>78</v>
      </c>
      <c r="AT102" s="141" t="s">
        <v>70</v>
      </c>
      <c r="AU102" s="141" t="s">
        <v>71</v>
      </c>
      <c r="AY102" s="133" t="s">
        <v>132</v>
      </c>
      <c r="BK102" s="142">
        <f>BK103+BK110+BK141+BK235+BK245+BK255+BK297+BK313</f>
        <v>0</v>
      </c>
    </row>
    <row r="103" spans="1:65" s="12" customFormat="1" ht="22.9" customHeight="1">
      <c r="B103" s="132"/>
      <c r="D103" s="133" t="s">
        <v>70</v>
      </c>
      <c r="E103" s="143" t="s">
        <v>78</v>
      </c>
      <c r="F103" s="143" t="s">
        <v>133</v>
      </c>
      <c r="I103" s="135"/>
      <c r="J103" s="144">
        <f>BK103</f>
        <v>0</v>
      </c>
      <c r="L103" s="132"/>
      <c r="M103" s="137"/>
      <c r="N103" s="138"/>
      <c r="O103" s="138"/>
      <c r="P103" s="139">
        <f>SUM(P104:P109)</f>
        <v>0</v>
      </c>
      <c r="Q103" s="138"/>
      <c r="R103" s="139">
        <f>SUM(R104:R109)</f>
        <v>0</v>
      </c>
      <c r="S103" s="138"/>
      <c r="T103" s="140">
        <f>SUM(T104:T109)</f>
        <v>15.9375</v>
      </c>
      <c r="AR103" s="133" t="s">
        <v>78</v>
      </c>
      <c r="AT103" s="141" t="s">
        <v>70</v>
      </c>
      <c r="AU103" s="141" t="s">
        <v>78</v>
      </c>
      <c r="AY103" s="133" t="s">
        <v>132</v>
      </c>
      <c r="BK103" s="142">
        <f>SUM(BK104:BK109)</f>
        <v>0</v>
      </c>
    </row>
    <row r="104" spans="1:65" s="2" customFormat="1" ht="21.75" customHeight="1">
      <c r="A104" s="35"/>
      <c r="B104" s="145"/>
      <c r="C104" s="146" t="s">
        <v>78</v>
      </c>
      <c r="D104" s="146" t="s">
        <v>134</v>
      </c>
      <c r="E104" s="147" t="s">
        <v>512</v>
      </c>
      <c r="F104" s="148" t="s">
        <v>513</v>
      </c>
      <c r="G104" s="149" t="s">
        <v>180</v>
      </c>
      <c r="H104" s="150">
        <v>37.5</v>
      </c>
      <c r="I104" s="151"/>
      <c r="J104" s="152">
        <f>ROUND(I104*H104,2)</f>
        <v>0</v>
      </c>
      <c r="K104" s="148" t="s">
        <v>138</v>
      </c>
      <c r="L104" s="36"/>
      <c r="M104" s="153" t="s">
        <v>3</v>
      </c>
      <c r="N104" s="154" t="s">
        <v>42</v>
      </c>
      <c r="O104" s="56"/>
      <c r="P104" s="155">
        <f>O104*H104</f>
        <v>0</v>
      </c>
      <c r="Q104" s="155">
        <v>0</v>
      </c>
      <c r="R104" s="155">
        <f>Q104*H104</f>
        <v>0</v>
      </c>
      <c r="S104" s="155">
        <v>0.42499999999999999</v>
      </c>
      <c r="T104" s="156">
        <f>S104*H104</f>
        <v>15.9375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57" t="s">
        <v>139</v>
      </c>
      <c r="AT104" s="157" t="s">
        <v>134</v>
      </c>
      <c r="AU104" s="157" t="s">
        <v>80</v>
      </c>
      <c r="AY104" s="20" t="s">
        <v>132</v>
      </c>
      <c r="BE104" s="158">
        <f>IF(N104="základní",J104,0)</f>
        <v>0</v>
      </c>
      <c r="BF104" s="158">
        <f>IF(N104="snížená",J104,0)</f>
        <v>0</v>
      </c>
      <c r="BG104" s="158">
        <f>IF(N104="zákl. přenesená",J104,0)</f>
        <v>0</v>
      </c>
      <c r="BH104" s="158">
        <f>IF(N104="sníž. přenesená",J104,0)</f>
        <v>0</v>
      </c>
      <c r="BI104" s="158">
        <f>IF(N104="nulová",J104,0)</f>
        <v>0</v>
      </c>
      <c r="BJ104" s="20" t="s">
        <v>78</v>
      </c>
      <c r="BK104" s="158">
        <f>ROUND(I104*H104,2)</f>
        <v>0</v>
      </c>
      <c r="BL104" s="20" t="s">
        <v>139</v>
      </c>
      <c r="BM104" s="157" t="s">
        <v>514</v>
      </c>
    </row>
    <row r="105" spans="1:65" s="2" customFormat="1" ht="29.25">
      <c r="A105" s="35"/>
      <c r="B105" s="36"/>
      <c r="C105" s="35"/>
      <c r="D105" s="159" t="s">
        <v>141</v>
      </c>
      <c r="E105" s="35"/>
      <c r="F105" s="160" t="s">
        <v>515</v>
      </c>
      <c r="G105" s="35"/>
      <c r="H105" s="35"/>
      <c r="I105" s="161"/>
      <c r="J105" s="35"/>
      <c r="K105" s="35"/>
      <c r="L105" s="36"/>
      <c r="M105" s="162"/>
      <c r="N105" s="163"/>
      <c r="O105" s="56"/>
      <c r="P105" s="56"/>
      <c r="Q105" s="56"/>
      <c r="R105" s="56"/>
      <c r="S105" s="56"/>
      <c r="T105" s="57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20" t="s">
        <v>141</v>
      </c>
      <c r="AU105" s="20" t="s">
        <v>80</v>
      </c>
    </row>
    <row r="106" spans="1:65" s="2" customFormat="1" ht="11.25">
      <c r="A106" s="35"/>
      <c r="B106" s="36"/>
      <c r="C106" s="35"/>
      <c r="D106" s="164" t="s">
        <v>143</v>
      </c>
      <c r="E106" s="35"/>
      <c r="F106" s="165" t="s">
        <v>516</v>
      </c>
      <c r="G106" s="35"/>
      <c r="H106" s="35"/>
      <c r="I106" s="161"/>
      <c r="J106" s="35"/>
      <c r="K106" s="35"/>
      <c r="L106" s="36"/>
      <c r="M106" s="162"/>
      <c r="N106" s="163"/>
      <c r="O106" s="56"/>
      <c r="P106" s="56"/>
      <c r="Q106" s="56"/>
      <c r="R106" s="56"/>
      <c r="S106" s="56"/>
      <c r="T106" s="57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20" t="s">
        <v>143</v>
      </c>
      <c r="AU106" s="20" t="s">
        <v>80</v>
      </c>
    </row>
    <row r="107" spans="1:65" s="13" customFormat="1" ht="11.25">
      <c r="B107" s="166"/>
      <c r="D107" s="159" t="s">
        <v>145</v>
      </c>
      <c r="E107" s="167" t="s">
        <v>3</v>
      </c>
      <c r="F107" s="168" t="s">
        <v>517</v>
      </c>
      <c r="H107" s="167" t="s">
        <v>3</v>
      </c>
      <c r="I107" s="169"/>
      <c r="L107" s="166"/>
      <c r="M107" s="170"/>
      <c r="N107" s="171"/>
      <c r="O107" s="171"/>
      <c r="P107" s="171"/>
      <c r="Q107" s="171"/>
      <c r="R107" s="171"/>
      <c r="S107" s="171"/>
      <c r="T107" s="172"/>
      <c r="AT107" s="167" t="s">
        <v>145</v>
      </c>
      <c r="AU107" s="167" t="s">
        <v>80</v>
      </c>
      <c r="AV107" s="13" t="s">
        <v>78</v>
      </c>
      <c r="AW107" s="13" t="s">
        <v>32</v>
      </c>
      <c r="AX107" s="13" t="s">
        <v>71</v>
      </c>
      <c r="AY107" s="167" t="s">
        <v>132</v>
      </c>
    </row>
    <row r="108" spans="1:65" s="14" customFormat="1" ht="11.25">
      <c r="B108" s="173"/>
      <c r="D108" s="159" t="s">
        <v>145</v>
      </c>
      <c r="E108" s="174" t="s">
        <v>3</v>
      </c>
      <c r="F108" s="175" t="s">
        <v>518</v>
      </c>
      <c r="H108" s="176">
        <v>37.5</v>
      </c>
      <c r="I108" s="177"/>
      <c r="L108" s="173"/>
      <c r="M108" s="178"/>
      <c r="N108" s="179"/>
      <c r="O108" s="179"/>
      <c r="P108" s="179"/>
      <c r="Q108" s="179"/>
      <c r="R108" s="179"/>
      <c r="S108" s="179"/>
      <c r="T108" s="180"/>
      <c r="AT108" s="174" t="s">
        <v>145</v>
      </c>
      <c r="AU108" s="174" t="s">
        <v>80</v>
      </c>
      <c r="AV108" s="14" t="s">
        <v>80</v>
      </c>
      <c r="AW108" s="14" t="s">
        <v>32</v>
      </c>
      <c r="AX108" s="14" t="s">
        <v>71</v>
      </c>
      <c r="AY108" s="174" t="s">
        <v>132</v>
      </c>
    </row>
    <row r="109" spans="1:65" s="15" customFormat="1" ht="11.25">
      <c r="B109" s="181"/>
      <c r="D109" s="159" t="s">
        <v>145</v>
      </c>
      <c r="E109" s="182" t="s">
        <v>3</v>
      </c>
      <c r="F109" s="183" t="s">
        <v>149</v>
      </c>
      <c r="H109" s="184">
        <v>37.5</v>
      </c>
      <c r="I109" s="185"/>
      <c r="L109" s="181"/>
      <c r="M109" s="186"/>
      <c r="N109" s="187"/>
      <c r="O109" s="187"/>
      <c r="P109" s="187"/>
      <c r="Q109" s="187"/>
      <c r="R109" s="187"/>
      <c r="S109" s="187"/>
      <c r="T109" s="188"/>
      <c r="AT109" s="182" t="s">
        <v>145</v>
      </c>
      <c r="AU109" s="182" t="s">
        <v>80</v>
      </c>
      <c r="AV109" s="15" t="s">
        <v>139</v>
      </c>
      <c r="AW109" s="15" t="s">
        <v>32</v>
      </c>
      <c r="AX109" s="15" t="s">
        <v>78</v>
      </c>
      <c r="AY109" s="182" t="s">
        <v>132</v>
      </c>
    </row>
    <row r="110" spans="1:65" s="12" customFormat="1" ht="22.9" customHeight="1">
      <c r="B110" s="132"/>
      <c r="D110" s="133" t="s">
        <v>70</v>
      </c>
      <c r="E110" s="143" t="s">
        <v>80</v>
      </c>
      <c r="F110" s="143" t="s">
        <v>157</v>
      </c>
      <c r="I110" s="135"/>
      <c r="J110" s="144">
        <f>BK110</f>
        <v>0</v>
      </c>
      <c r="L110" s="132"/>
      <c r="M110" s="137"/>
      <c r="N110" s="138"/>
      <c r="O110" s="138"/>
      <c r="P110" s="139">
        <f>SUM(P111:P140)</f>
        <v>0</v>
      </c>
      <c r="Q110" s="138"/>
      <c r="R110" s="139">
        <f>SUM(R111:R140)</f>
        <v>28.612152200000001</v>
      </c>
      <c r="S110" s="138"/>
      <c r="T110" s="140">
        <f>SUM(T111:T140)</f>
        <v>0</v>
      </c>
      <c r="AR110" s="133" t="s">
        <v>78</v>
      </c>
      <c r="AT110" s="141" t="s">
        <v>70</v>
      </c>
      <c r="AU110" s="141" t="s">
        <v>78</v>
      </c>
      <c r="AY110" s="133" t="s">
        <v>132</v>
      </c>
      <c r="BK110" s="142">
        <f>SUM(BK111:BK140)</f>
        <v>0</v>
      </c>
    </row>
    <row r="111" spans="1:65" s="2" customFormat="1" ht="16.5" customHeight="1">
      <c r="A111" s="35"/>
      <c r="B111" s="145"/>
      <c r="C111" s="146" t="s">
        <v>80</v>
      </c>
      <c r="D111" s="146" t="s">
        <v>134</v>
      </c>
      <c r="E111" s="147" t="s">
        <v>519</v>
      </c>
      <c r="F111" s="148" t="s">
        <v>520</v>
      </c>
      <c r="G111" s="149" t="s">
        <v>180</v>
      </c>
      <c r="H111" s="150">
        <v>60</v>
      </c>
      <c r="I111" s="151"/>
      <c r="J111" s="152">
        <f>ROUND(I111*H111,2)</f>
        <v>0</v>
      </c>
      <c r="K111" s="148" t="s">
        <v>138</v>
      </c>
      <c r="L111" s="36"/>
      <c r="M111" s="153" t="s">
        <v>3</v>
      </c>
      <c r="N111" s="154" t="s">
        <v>42</v>
      </c>
      <c r="O111" s="56"/>
      <c r="P111" s="155">
        <f>O111*H111</f>
        <v>0</v>
      </c>
      <c r="Q111" s="155">
        <v>3.1E-4</v>
      </c>
      <c r="R111" s="155">
        <f>Q111*H111</f>
        <v>1.8599999999999998E-2</v>
      </c>
      <c r="S111" s="155">
        <v>0</v>
      </c>
      <c r="T111" s="156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57" t="s">
        <v>139</v>
      </c>
      <c r="AT111" s="157" t="s">
        <v>134</v>
      </c>
      <c r="AU111" s="157" t="s">
        <v>80</v>
      </c>
      <c r="AY111" s="20" t="s">
        <v>132</v>
      </c>
      <c r="BE111" s="158">
        <f>IF(N111="základní",J111,0)</f>
        <v>0</v>
      </c>
      <c r="BF111" s="158">
        <f>IF(N111="snížená",J111,0)</f>
        <v>0</v>
      </c>
      <c r="BG111" s="158">
        <f>IF(N111="zákl. přenesená",J111,0)</f>
        <v>0</v>
      </c>
      <c r="BH111" s="158">
        <f>IF(N111="sníž. přenesená",J111,0)</f>
        <v>0</v>
      </c>
      <c r="BI111" s="158">
        <f>IF(N111="nulová",J111,0)</f>
        <v>0</v>
      </c>
      <c r="BJ111" s="20" t="s">
        <v>78</v>
      </c>
      <c r="BK111" s="158">
        <f>ROUND(I111*H111,2)</f>
        <v>0</v>
      </c>
      <c r="BL111" s="20" t="s">
        <v>139</v>
      </c>
      <c r="BM111" s="157" t="s">
        <v>521</v>
      </c>
    </row>
    <row r="112" spans="1:65" s="2" customFormat="1" ht="19.5">
      <c r="A112" s="35"/>
      <c r="B112" s="36"/>
      <c r="C112" s="35"/>
      <c r="D112" s="159" t="s">
        <v>141</v>
      </c>
      <c r="E112" s="35"/>
      <c r="F112" s="160" t="s">
        <v>522</v>
      </c>
      <c r="G112" s="35"/>
      <c r="H112" s="35"/>
      <c r="I112" s="161"/>
      <c r="J112" s="35"/>
      <c r="K112" s="35"/>
      <c r="L112" s="36"/>
      <c r="M112" s="162"/>
      <c r="N112" s="163"/>
      <c r="O112" s="56"/>
      <c r="P112" s="56"/>
      <c r="Q112" s="56"/>
      <c r="R112" s="56"/>
      <c r="S112" s="56"/>
      <c r="T112" s="57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20" t="s">
        <v>141</v>
      </c>
      <c r="AU112" s="20" t="s">
        <v>80</v>
      </c>
    </row>
    <row r="113" spans="1:65" s="2" customFormat="1" ht="11.25">
      <c r="A113" s="35"/>
      <c r="B113" s="36"/>
      <c r="C113" s="35"/>
      <c r="D113" s="164" t="s">
        <v>143</v>
      </c>
      <c r="E113" s="35"/>
      <c r="F113" s="165" t="s">
        <v>523</v>
      </c>
      <c r="G113" s="35"/>
      <c r="H113" s="35"/>
      <c r="I113" s="161"/>
      <c r="J113" s="35"/>
      <c r="K113" s="35"/>
      <c r="L113" s="36"/>
      <c r="M113" s="162"/>
      <c r="N113" s="163"/>
      <c r="O113" s="56"/>
      <c r="P113" s="56"/>
      <c r="Q113" s="56"/>
      <c r="R113" s="56"/>
      <c r="S113" s="56"/>
      <c r="T113" s="57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20" t="s">
        <v>143</v>
      </c>
      <c r="AU113" s="20" t="s">
        <v>80</v>
      </c>
    </row>
    <row r="114" spans="1:65" s="13" customFormat="1" ht="11.25">
      <c r="B114" s="166"/>
      <c r="D114" s="159" t="s">
        <v>145</v>
      </c>
      <c r="E114" s="167" t="s">
        <v>3</v>
      </c>
      <c r="F114" s="168" t="s">
        <v>524</v>
      </c>
      <c r="H114" s="167" t="s">
        <v>3</v>
      </c>
      <c r="I114" s="169"/>
      <c r="L114" s="166"/>
      <c r="M114" s="170"/>
      <c r="N114" s="171"/>
      <c r="O114" s="171"/>
      <c r="P114" s="171"/>
      <c r="Q114" s="171"/>
      <c r="R114" s="171"/>
      <c r="S114" s="171"/>
      <c r="T114" s="172"/>
      <c r="AT114" s="167" t="s">
        <v>145</v>
      </c>
      <c r="AU114" s="167" t="s">
        <v>80</v>
      </c>
      <c r="AV114" s="13" t="s">
        <v>78</v>
      </c>
      <c r="AW114" s="13" t="s">
        <v>32</v>
      </c>
      <c r="AX114" s="13" t="s">
        <v>71</v>
      </c>
      <c r="AY114" s="167" t="s">
        <v>132</v>
      </c>
    </row>
    <row r="115" spans="1:65" s="14" customFormat="1" ht="11.25">
      <c r="B115" s="173"/>
      <c r="D115" s="159" t="s">
        <v>145</v>
      </c>
      <c r="E115" s="174" t="s">
        <v>3</v>
      </c>
      <c r="F115" s="175" t="s">
        <v>525</v>
      </c>
      <c r="H115" s="176">
        <v>60</v>
      </c>
      <c r="I115" s="177"/>
      <c r="L115" s="173"/>
      <c r="M115" s="178"/>
      <c r="N115" s="179"/>
      <c r="O115" s="179"/>
      <c r="P115" s="179"/>
      <c r="Q115" s="179"/>
      <c r="R115" s="179"/>
      <c r="S115" s="179"/>
      <c r="T115" s="180"/>
      <c r="AT115" s="174" t="s">
        <v>145</v>
      </c>
      <c r="AU115" s="174" t="s">
        <v>80</v>
      </c>
      <c r="AV115" s="14" t="s">
        <v>80</v>
      </c>
      <c r="AW115" s="14" t="s">
        <v>32</v>
      </c>
      <c r="AX115" s="14" t="s">
        <v>71</v>
      </c>
      <c r="AY115" s="174" t="s">
        <v>132</v>
      </c>
    </row>
    <row r="116" spans="1:65" s="15" customFormat="1" ht="11.25">
      <c r="B116" s="181"/>
      <c r="D116" s="159" t="s">
        <v>145</v>
      </c>
      <c r="E116" s="182" t="s">
        <v>3</v>
      </c>
      <c r="F116" s="183" t="s">
        <v>149</v>
      </c>
      <c r="H116" s="184">
        <v>60</v>
      </c>
      <c r="I116" s="185"/>
      <c r="L116" s="181"/>
      <c r="M116" s="186"/>
      <c r="N116" s="187"/>
      <c r="O116" s="187"/>
      <c r="P116" s="187"/>
      <c r="Q116" s="187"/>
      <c r="R116" s="187"/>
      <c r="S116" s="187"/>
      <c r="T116" s="188"/>
      <c r="AT116" s="182" t="s">
        <v>145</v>
      </c>
      <c r="AU116" s="182" t="s">
        <v>80</v>
      </c>
      <c r="AV116" s="15" t="s">
        <v>139</v>
      </c>
      <c r="AW116" s="15" t="s">
        <v>32</v>
      </c>
      <c r="AX116" s="15" t="s">
        <v>78</v>
      </c>
      <c r="AY116" s="182" t="s">
        <v>132</v>
      </c>
    </row>
    <row r="117" spans="1:65" s="2" customFormat="1" ht="16.5" customHeight="1">
      <c r="A117" s="35"/>
      <c r="B117" s="145"/>
      <c r="C117" s="189" t="s">
        <v>158</v>
      </c>
      <c r="D117" s="189" t="s">
        <v>150</v>
      </c>
      <c r="E117" s="190" t="s">
        <v>526</v>
      </c>
      <c r="F117" s="191" t="s">
        <v>527</v>
      </c>
      <c r="G117" s="192" t="s">
        <v>180</v>
      </c>
      <c r="H117" s="193">
        <v>72</v>
      </c>
      <c r="I117" s="194"/>
      <c r="J117" s="195">
        <f>ROUND(I117*H117,2)</f>
        <v>0</v>
      </c>
      <c r="K117" s="191" t="s">
        <v>138</v>
      </c>
      <c r="L117" s="196"/>
      <c r="M117" s="197" t="s">
        <v>3</v>
      </c>
      <c r="N117" s="198" t="s">
        <v>42</v>
      </c>
      <c r="O117" s="56"/>
      <c r="P117" s="155">
        <f>O117*H117</f>
        <v>0</v>
      </c>
      <c r="Q117" s="155">
        <v>2.0000000000000001E-4</v>
      </c>
      <c r="R117" s="155">
        <f>Q117*H117</f>
        <v>1.4400000000000001E-2</v>
      </c>
      <c r="S117" s="155">
        <v>0</v>
      </c>
      <c r="T117" s="156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57" t="s">
        <v>154</v>
      </c>
      <c r="AT117" s="157" t="s">
        <v>150</v>
      </c>
      <c r="AU117" s="157" t="s">
        <v>80</v>
      </c>
      <c r="AY117" s="20" t="s">
        <v>132</v>
      </c>
      <c r="BE117" s="158">
        <f>IF(N117="základní",J117,0)</f>
        <v>0</v>
      </c>
      <c r="BF117" s="158">
        <f>IF(N117="snížená",J117,0)</f>
        <v>0</v>
      </c>
      <c r="BG117" s="158">
        <f>IF(N117="zákl. přenesená",J117,0)</f>
        <v>0</v>
      </c>
      <c r="BH117" s="158">
        <f>IF(N117="sníž. přenesená",J117,0)</f>
        <v>0</v>
      </c>
      <c r="BI117" s="158">
        <f>IF(N117="nulová",J117,0)</f>
        <v>0</v>
      </c>
      <c r="BJ117" s="20" t="s">
        <v>78</v>
      </c>
      <c r="BK117" s="158">
        <f>ROUND(I117*H117,2)</f>
        <v>0</v>
      </c>
      <c r="BL117" s="20" t="s">
        <v>139</v>
      </c>
      <c r="BM117" s="157" t="s">
        <v>528</v>
      </c>
    </row>
    <row r="118" spans="1:65" s="2" customFormat="1" ht="11.25">
      <c r="A118" s="35"/>
      <c r="B118" s="36"/>
      <c r="C118" s="35"/>
      <c r="D118" s="159" t="s">
        <v>141</v>
      </c>
      <c r="E118" s="35"/>
      <c r="F118" s="160" t="s">
        <v>527</v>
      </c>
      <c r="G118" s="35"/>
      <c r="H118" s="35"/>
      <c r="I118" s="161"/>
      <c r="J118" s="35"/>
      <c r="K118" s="35"/>
      <c r="L118" s="36"/>
      <c r="M118" s="162"/>
      <c r="N118" s="163"/>
      <c r="O118" s="56"/>
      <c r="P118" s="56"/>
      <c r="Q118" s="56"/>
      <c r="R118" s="56"/>
      <c r="S118" s="56"/>
      <c r="T118" s="57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20" t="s">
        <v>141</v>
      </c>
      <c r="AU118" s="20" t="s">
        <v>80</v>
      </c>
    </row>
    <row r="119" spans="1:65" s="14" customFormat="1" ht="11.25">
      <c r="B119" s="173"/>
      <c r="D119" s="159" t="s">
        <v>145</v>
      </c>
      <c r="E119" s="174" t="s">
        <v>3</v>
      </c>
      <c r="F119" s="175" t="s">
        <v>529</v>
      </c>
      <c r="H119" s="176">
        <v>72</v>
      </c>
      <c r="I119" s="177"/>
      <c r="L119" s="173"/>
      <c r="M119" s="178"/>
      <c r="N119" s="179"/>
      <c r="O119" s="179"/>
      <c r="P119" s="179"/>
      <c r="Q119" s="179"/>
      <c r="R119" s="179"/>
      <c r="S119" s="179"/>
      <c r="T119" s="180"/>
      <c r="AT119" s="174" t="s">
        <v>145</v>
      </c>
      <c r="AU119" s="174" t="s">
        <v>80</v>
      </c>
      <c r="AV119" s="14" t="s">
        <v>80</v>
      </c>
      <c r="AW119" s="14" t="s">
        <v>32</v>
      </c>
      <c r="AX119" s="14" t="s">
        <v>71</v>
      </c>
      <c r="AY119" s="174" t="s">
        <v>132</v>
      </c>
    </row>
    <row r="120" spans="1:65" s="15" customFormat="1" ht="11.25">
      <c r="B120" s="181"/>
      <c r="D120" s="159" t="s">
        <v>145</v>
      </c>
      <c r="E120" s="182" t="s">
        <v>3</v>
      </c>
      <c r="F120" s="183" t="s">
        <v>149</v>
      </c>
      <c r="H120" s="184">
        <v>72</v>
      </c>
      <c r="I120" s="185"/>
      <c r="L120" s="181"/>
      <c r="M120" s="186"/>
      <c r="N120" s="187"/>
      <c r="O120" s="187"/>
      <c r="P120" s="187"/>
      <c r="Q120" s="187"/>
      <c r="R120" s="187"/>
      <c r="S120" s="187"/>
      <c r="T120" s="188"/>
      <c r="AT120" s="182" t="s">
        <v>145</v>
      </c>
      <c r="AU120" s="182" t="s">
        <v>80</v>
      </c>
      <c r="AV120" s="15" t="s">
        <v>139</v>
      </c>
      <c r="AW120" s="15" t="s">
        <v>32</v>
      </c>
      <c r="AX120" s="15" t="s">
        <v>78</v>
      </c>
      <c r="AY120" s="182" t="s">
        <v>132</v>
      </c>
    </row>
    <row r="121" spans="1:65" s="2" customFormat="1" ht="24.2" customHeight="1">
      <c r="A121" s="35"/>
      <c r="B121" s="145"/>
      <c r="C121" s="146" t="s">
        <v>139</v>
      </c>
      <c r="D121" s="146" t="s">
        <v>134</v>
      </c>
      <c r="E121" s="147" t="s">
        <v>530</v>
      </c>
      <c r="F121" s="148" t="s">
        <v>531</v>
      </c>
      <c r="G121" s="149" t="s">
        <v>286</v>
      </c>
      <c r="H121" s="150">
        <v>100</v>
      </c>
      <c r="I121" s="151"/>
      <c r="J121" s="152">
        <f>ROUND(I121*H121,2)</f>
        <v>0</v>
      </c>
      <c r="K121" s="148" t="s">
        <v>138</v>
      </c>
      <c r="L121" s="36"/>
      <c r="M121" s="153" t="s">
        <v>3</v>
      </c>
      <c r="N121" s="154" t="s">
        <v>42</v>
      </c>
      <c r="O121" s="56"/>
      <c r="P121" s="155">
        <f>O121*H121</f>
        <v>0</v>
      </c>
      <c r="Q121" s="155">
        <v>0.27388000000000001</v>
      </c>
      <c r="R121" s="155">
        <f>Q121*H121</f>
        <v>27.388000000000002</v>
      </c>
      <c r="S121" s="155">
        <v>0</v>
      </c>
      <c r="T121" s="156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57" t="s">
        <v>139</v>
      </c>
      <c r="AT121" s="157" t="s">
        <v>134</v>
      </c>
      <c r="AU121" s="157" t="s">
        <v>80</v>
      </c>
      <c r="AY121" s="20" t="s">
        <v>132</v>
      </c>
      <c r="BE121" s="158">
        <f>IF(N121="základní",J121,0)</f>
        <v>0</v>
      </c>
      <c r="BF121" s="158">
        <f>IF(N121="snížená",J121,0)</f>
        <v>0</v>
      </c>
      <c r="BG121" s="158">
        <f>IF(N121="zákl. přenesená",J121,0)</f>
        <v>0</v>
      </c>
      <c r="BH121" s="158">
        <f>IF(N121="sníž. přenesená",J121,0)</f>
        <v>0</v>
      </c>
      <c r="BI121" s="158">
        <f>IF(N121="nulová",J121,0)</f>
        <v>0</v>
      </c>
      <c r="BJ121" s="20" t="s">
        <v>78</v>
      </c>
      <c r="BK121" s="158">
        <f>ROUND(I121*H121,2)</f>
        <v>0</v>
      </c>
      <c r="BL121" s="20" t="s">
        <v>139</v>
      </c>
      <c r="BM121" s="157" t="s">
        <v>532</v>
      </c>
    </row>
    <row r="122" spans="1:65" s="2" customFormat="1" ht="19.5">
      <c r="A122" s="35"/>
      <c r="B122" s="36"/>
      <c r="C122" s="35"/>
      <c r="D122" s="159" t="s">
        <v>141</v>
      </c>
      <c r="E122" s="35"/>
      <c r="F122" s="160" t="s">
        <v>533</v>
      </c>
      <c r="G122" s="35"/>
      <c r="H122" s="35"/>
      <c r="I122" s="161"/>
      <c r="J122" s="35"/>
      <c r="K122" s="35"/>
      <c r="L122" s="36"/>
      <c r="M122" s="162"/>
      <c r="N122" s="163"/>
      <c r="O122" s="56"/>
      <c r="P122" s="56"/>
      <c r="Q122" s="56"/>
      <c r="R122" s="56"/>
      <c r="S122" s="56"/>
      <c r="T122" s="57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20" t="s">
        <v>141</v>
      </c>
      <c r="AU122" s="20" t="s">
        <v>80</v>
      </c>
    </row>
    <row r="123" spans="1:65" s="2" customFormat="1" ht="11.25">
      <c r="A123" s="35"/>
      <c r="B123" s="36"/>
      <c r="C123" s="35"/>
      <c r="D123" s="164" t="s">
        <v>143</v>
      </c>
      <c r="E123" s="35"/>
      <c r="F123" s="165" t="s">
        <v>534</v>
      </c>
      <c r="G123" s="35"/>
      <c r="H123" s="35"/>
      <c r="I123" s="161"/>
      <c r="J123" s="35"/>
      <c r="K123" s="35"/>
      <c r="L123" s="36"/>
      <c r="M123" s="162"/>
      <c r="N123" s="163"/>
      <c r="O123" s="56"/>
      <c r="P123" s="56"/>
      <c r="Q123" s="56"/>
      <c r="R123" s="56"/>
      <c r="S123" s="56"/>
      <c r="T123" s="57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20" t="s">
        <v>143</v>
      </c>
      <c r="AU123" s="20" t="s">
        <v>80</v>
      </c>
    </row>
    <row r="124" spans="1:65" s="14" customFormat="1" ht="11.25">
      <c r="B124" s="173"/>
      <c r="D124" s="159" t="s">
        <v>145</v>
      </c>
      <c r="E124" s="174" t="s">
        <v>3</v>
      </c>
      <c r="F124" s="175" t="s">
        <v>535</v>
      </c>
      <c r="H124" s="176">
        <v>100</v>
      </c>
      <c r="I124" s="177"/>
      <c r="L124" s="173"/>
      <c r="M124" s="178"/>
      <c r="N124" s="179"/>
      <c r="O124" s="179"/>
      <c r="P124" s="179"/>
      <c r="Q124" s="179"/>
      <c r="R124" s="179"/>
      <c r="S124" s="179"/>
      <c r="T124" s="180"/>
      <c r="AT124" s="174" t="s">
        <v>145</v>
      </c>
      <c r="AU124" s="174" t="s">
        <v>80</v>
      </c>
      <c r="AV124" s="14" t="s">
        <v>80</v>
      </c>
      <c r="AW124" s="14" t="s">
        <v>32</v>
      </c>
      <c r="AX124" s="14" t="s">
        <v>71</v>
      </c>
      <c r="AY124" s="174" t="s">
        <v>132</v>
      </c>
    </row>
    <row r="125" spans="1:65" s="15" customFormat="1" ht="11.25">
      <c r="B125" s="181"/>
      <c r="D125" s="159" t="s">
        <v>145</v>
      </c>
      <c r="E125" s="182" t="s">
        <v>3</v>
      </c>
      <c r="F125" s="183" t="s">
        <v>149</v>
      </c>
      <c r="H125" s="184">
        <v>100</v>
      </c>
      <c r="I125" s="185"/>
      <c r="L125" s="181"/>
      <c r="M125" s="186"/>
      <c r="N125" s="187"/>
      <c r="O125" s="187"/>
      <c r="P125" s="187"/>
      <c r="Q125" s="187"/>
      <c r="R125" s="187"/>
      <c r="S125" s="187"/>
      <c r="T125" s="188"/>
      <c r="AT125" s="182" t="s">
        <v>145</v>
      </c>
      <c r="AU125" s="182" t="s">
        <v>80</v>
      </c>
      <c r="AV125" s="15" t="s">
        <v>139</v>
      </c>
      <c r="AW125" s="15" t="s">
        <v>32</v>
      </c>
      <c r="AX125" s="15" t="s">
        <v>78</v>
      </c>
      <c r="AY125" s="182" t="s">
        <v>132</v>
      </c>
    </row>
    <row r="126" spans="1:65" s="2" customFormat="1" ht="16.5" customHeight="1">
      <c r="A126" s="35"/>
      <c r="B126" s="145"/>
      <c r="C126" s="146" t="s">
        <v>177</v>
      </c>
      <c r="D126" s="146" t="s">
        <v>134</v>
      </c>
      <c r="E126" s="147" t="s">
        <v>536</v>
      </c>
      <c r="F126" s="148" t="s">
        <v>537</v>
      </c>
      <c r="G126" s="149" t="s">
        <v>180</v>
      </c>
      <c r="H126" s="150">
        <v>1859</v>
      </c>
      <c r="I126" s="151"/>
      <c r="J126" s="152">
        <f>ROUND(I126*H126,2)</f>
        <v>0</v>
      </c>
      <c r="K126" s="148" t="s">
        <v>138</v>
      </c>
      <c r="L126" s="36"/>
      <c r="M126" s="153" t="s">
        <v>3</v>
      </c>
      <c r="N126" s="154" t="s">
        <v>42</v>
      </c>
      <c r="O126" s="56"/>
      <c r="P126" s="155">
        <f>O126*H126</f>
        <v>0</v>
      </c>
      <c r="Q126" s="155">
        <v>1E-4</v>
      </c>
      <c r="R126" s="155">
        <f>Q126*H126</f>
        <v>0.18590000000000001</v>
      </c>
      <c r="S126" s="155">
        <v>0</v>
      </c>
      <c r="T126" s="156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57" t="s">
        <v>139</v>
      </c>
      <c r="AT126" s="157" t="s">
        <v>134</v>
      </c>
      <c r="AU126" s="157" t="s">
        <v>80</v>
      </c>
      <c r="AY126" s="20" t="s">
        <v>132</v>
      </c>
      <c r="BE126" s="158">
        <f>IF(N126="základní",J126,0)</f>
        <v>0</v>
      </c>
      <c r="BF126" s="158">
        <f>IF(N126="snížená",J126,0)</f>
        <v>0</v>
      </c>
      <c r="BG126" s="158">
        <f>IF(N126="zákl. přenesená",J126,0)</f>
        <v>0</v>
      </c>
      <c r="BH126" s="158">
        <f>IF(N126="sníž. přenesená",J126,0)</f>
        <v>0</v>
      </c>
      <c r="BI126" s="158">
        <f>IF(N126="nulová",J126,0)</f>
        <v>0</v>
      </c>
      <c r="BJ126" s="20" t="s">
        <v>78</v>
      </c>
      <c r="BK126" s="158">
        <f>ROUND(I126*H126,2)</f>
        <v>0</v>
      </c>
      <c r="BL126" s="20" t="s">
        <v>139</v>
      </c>
      <c r="BM126" s="157" t="s">
        <v>538</v>
      </c>
    </row>
    <row r="127" spans="1:65" s="2" customFormat="1" ht="19.5">
      <c r="A127" s="35"/>
      <c r="B127" s="36"/>
      <c r="C127" s="35"/>
      <c r="D127" s="159" t="s">
        <v>141</v>
      </c>
      <c r="E127" s="35"/>
      <c r="F127" s="160" t="s">
        <v>539</v>
      </c>
      <c r="G127" s="35"/>
      <c r="H127" s="35"/>
      <c r="I127" s="161"/>
      <c r="J127" s="35"/>
      <c r="K127" s="35"/>
      <c r="L127" s="36"/>
      <c r="M127" s="162"/>
      <c r="N127" s="163"/>
      <c r="O127" s="56"/>
      <c r="P127" s="56"/>
      <c r="Q127" s="56"/>
      <c r="R127" s="56"/>
      <c r="S127" s="56"/>
      <c r="T127" s="57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20" t="s">
        <v>141</v>
      </c>
      <c r="AU127" s="20" t="s">
        <v>80</v>
      </c>
    </row>
    <row r="128" spans="1:65" s="2" customFormat="1" ht="11.25">
      <c r="A128" s="35"/>
      <c r="B128" s="36"/>
      <c r="C128" s="35"/>
      <c r="D128" s="164" t="s">
        <v>143</v>
      </c>
      <c r="E128" s="35"/>
      <c r="F128" s="165" t="s">
        <v>540</v>
      </c>
      <c r="G128" s="35"/>
      <c r="H128" s="35"/>
      <c r="I128" s="161"/>
      <c r="J128" s="35"/>
      <c r="K128" s="35"/>
      <c r="L128" s="36"/>
      <c r="M128" s="162"/>
      <c r="N128" s="163"/>
      <c r="O128" s="56"/>
      <c r="P128" s="56"/>
      <c r="Q128" s="56"/>
      <c r="R128" s="56"/>
      <c r="S128" s="56"/>
      <c r="T128" s="57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20" t="s">
        <v>143</v>
      </c>
      <c r="AU128" s="20" t="s">
        <v>80</v>
      </c>
    </row>
    <row r="129" spans="1:65" s="14" customFormat="1" ht="11.25">
      <c r="B129" s="173"/>
      <c r="D129" s="159" t="s">
        <v>145</v>
      </c>
      <c r="E129" s="174" t="s">
        <v>3</v>
      </c>
      <c r="F129" s="175" t="s">
        <v>541</v>
      </c>
      <c r="H129" s="176">
        <v>1859</v>
      </c>
      <c r="I129" s="177"/>
      <c r="L129" s="173"/>
      <c r="M129" s="178"/>
      <c r="N129" s="179"/>
      <c r="O129" s="179"/>
      <c r="P129" s="179"/>
      <c r="Q129" s="179"/>
      <c r="R129" s="179"/>
      <c r="S129" s="179"/>
      <c r="T129" s="180"/>
      <c r="AT129" s="174" t="s">
        <v>145</v>
      </c>
      <c r="AU129" s="174" t="s">
        <v>80</v>
      </c>
      <c r="AV129" s="14" t="s">
        <v>80</v>
      </c>
      <c r="AW129" s="14" t="s">
        <v>32</v>
      </c>
      <c r="AX129" s="14" t="s">
        <v>71</v>
      </c>
      <c r="AY129" s="174" t="s">
        <v>132</v>
      </c>
    </row>
    <row r="130" spans="1:65" s="15" customFormat="1" ht="11.25">
      <c r="B130" s="181"/>
      <c r="D130" s="159" t="s">
        <v>145</v>
      </c>
      <c r="E130" s="182" t="s">
        <v>3</v>
      </c>
      <c r="F130" s="183" t="s">
        <v>149</v>
      </c>
      <c r="H130" s="184">
        <v>1859</v>
      </c>
      <c r="I130" s="185"/>
      <c r="L130" s="181"/>
      <c r="M130" s="186"/>
      <c r="N130" s="187"/>
      <c r="O130" s="187"/>
      <c r="P130" s="187"/>
      <c r="Q130" s="187"/>
      <c r="R130" s="187"/>
      <c r="S130" s="187"/>
      <c r="T130" s="188"/>
      <c r="AT130" s="182" t="s">
        <v>145</v>
      </c>
      <c r="AU130" s="182" t="s">
        <v>80</v>
      </c>
      <c r="AV130" s="15" t="s">
        <v>139</v>
      </c>
      <c r="AW130" s="15" t="s">
        <v>32</v>
      </c>
      <c r="AX130" s="15" t="s">
        <v>78</v>
      </c>
      <c r="AY130" s="182" t="s">
        <v>132</v>
      </c>
    </row>
    <row r="131" spans="1:65" s="2" customFormat="1" ht="16.5" customHeight="1">
      <c r="A131" s="35"/>
      <c r="B131" s="145"/>
      <c r="C131" s="189" t="s">
        <v>187</v>
      </c>
      <c r="D131" s="189" t="s">
        <v>150</v>
      </c>
      <c r="E131" s="190" t="s">
        <v>542</v>
      </c>
      <c r="F131" s="191" t="s">
        <v>543</v>
      </c>
      <c r="G131" s="192" t="s">
        <v>180</v>
      </c>
      <c r="H131" s="193">
        <v>2137.85</v>
      </c>
      <c r="I131" s="194"/>
      <c r="J131" s="195">
        <f>ROUND(I131*H131,2)</f>
        <v>0</v>
      </c>
      <c r="K131" s="191" t="s">
        <v>138</v>
      </c>
      <c r="L131" s="196"/>
      <c r="M131" s="197" t="s">
        <v>3</v>
      </c>
      <c r="N131" s="198" t="s">
        <v>42</v>
      </c>
      <c r="O131" s="56"/>
      <c r="P131" s="155">
        <f>O131*H131</f>
        <v>0</v>
      </c>
      <c r="Q131" s="155">
        <v>4.0000000000000002E-4</v>
      </c>
      <c r="R131" s="155">
        <f>Q131*H131</f>
        <v>0.85514000000000001</v>
      </c>
      <c r="S131" s="155">
        <v>0</v>
      </c>
      <c r="T131" s="156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57" t="s">
        <v>154</v>
      </c>
      <c r="AT131" s="157" t="s">
        <v>150</v>
      </c>
      <c r="AU131" s="157" t="s">
        <v>80</v>
      </c>
      <c r="AY131" s="20" t="s">
        <v>132</v>
      </c>
      <c r="BE131" s="158">
        <f>IF(N131="základní",J131,0)</f>
        <v>0</v>
      </c>
      <c r="BF131" s="158">
        <f>IF(N131="snížená",J131,0)</f>
        <v>0</v>
      </c>
      <c r="BG131" s="158">
        <f>IF(N131="zákl. přenesená",J131,0)</f>
        <v>0</v>
      </c>
      <c r="BH131" s="158">
        <f>IF(N131="sníž. přenesená",J131,0)</f>
        <v>0</v>
      </c>
      <c r="BI131" s="158">
        <f>IF(N131="nulová",J131,0)</f>
        <v>0</v>
      </c>
      <c r="BJ131" s="20" t="s">
        <v>78</v>
      </c>
      <c r="BK131" s="158">
        <f>ROUND(I131*H131,2)</f>
        <v>0</v>
      </c>
      <c r="BL131" s="20" t="s">
        <v>139</v>
      </c>
      <c r="BM131" s="157" t="s">
        <v>544</v>
      </c>
    </row>
    <row r="132" spans="1:65" s="2" customFormat="1" ht="11.25">
      <c r="A132" s="35"/>
      <c r="B132" s="36"/>
      <c r="C132" s="35"/>
      <c r="D132" s="159" t="s">
        <v>141</v>
      </c>
      <c r="E132" s="35"/>
      <c r="F132" s="160" t="s">
        <v>543</v>
      </c>
      <c r="G132" s="35"/>
      <c r="H132" s="35"/>
      <c r="I132" s="161"/>
      <c r="J132" s="35"/>
      <c r="K132" s="35"/>
      <c r="L132" s="36"/>
      <c r="M132" s="162"/>
      <c r="N132" s="163"/>
      <c r="O132" s="56"/>
      <c r="P132" s="56"/>
      <c r="Q132" s="56"/>
      <c r="R132" s="56"/>
      <c r="S132" s="56"/>
      <c r="T132" s="57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20" t="s">
        <v>141</v>
      </c>
      <c r="AU132" s="20" t="s">
        <v>80</v>
      </c>
    </row>
    <row r="133" spans="1:65" s="14" customFormat="1" ht="11.25">
      <c r="B133" s="173"/>
      <c r="D133" s="159" t="s">
        <v>145</v>
      </c>
      <c r="E133" s="174" t="s">
        <v>3</v>
      </c>
      <c r="F133" s="175" t="s">
        <v>545</v>
      </c>
      <c r="H133" s="176">
        <v>2137.85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145</v>
      </c>
      <c r="AU133" s="174" t="s">
        <v>80</v>
      </c>
      <c r="AV133" s="14" t="s">
        <v>80</v>
      </c>
      <c r="AW133" s="14" t="s">
        <v>32</v>
      </c>
      <c r="AX133" s="14" t="s">
        <v>71</v>
      </c>
      <c r="AY133" s="174" t="s">
        <v>132</v>
      </c>
    </row>
    <row r="134" spans="1:65" s="15" customFormat="1" ht="11.25">
      <c r="B134" s="181"/>
      <c r="D134" s="159" t="s">
        <v>145</v>
      </c>
      <c r="E134" s="182" t="s">
        <v>3</v>
      </c>
      <c r="F134" s="183" t="s">
        <v>149</v>
      </c>
      <c r="H134" s="184">
        <v>2137.85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2" t="s">
        <v>145</v>
      </c>
      <c r="AU134" s="182" t="s">
        <v>80</v>
      </c>
      <c r="AV134" s="15" t="s">
        <v>139</v>
      </c>
      <c r="AW134" s="15" t="s">
        <v>32</v>
      </c>
      <c r="AX134" s="15" t="s">
        <v>78</v>
      </c>
      <c r="AY134" s="182" t="s">
        <v>132</v>
      </c>
    </row>
    <row r="135" spans="1:65" s="2" customFormat="1" ht="16.5" customHeight="1">
      <c r="A135" s="35"/>
      <c r="B135" s="145"/>
      <c r="C135" s="146" t="s">
        <v>193</v>
      </c>
      <c r="D135" s="146" t="s">
        <v>134</v>
      </c>
      <c r="E135" s="147" t="s">
        <v>546</v>
      </c>
      <c r="F135" s="148" t="s">
        <v>547</v>
      </c>
      <c r="G135" s="149" t="s">
        <v>137</v>
      </c>
      <c r="H135" s="150">
        <v>0.06</v>
      </c>
      <c r="I135" s="151"/>
      <c r="J135" s="152">
        <f>ROUND(I135*H135,2)</f>
        <v>0</v>
      </c>
      <c r="K135" s="148" t="s">
        <v>138</v>
      </c>
      <c r="L135" s="36"/>
      <c r="M135" s="153" t="s">
        <v>3</v>
      </c>
      <c r="N135" s="154" t="s">
        <v>42</v>
      </c>
      <c r="O135" s="56"/>
      <c r="P135" s="155">
        <f>O135*H135</f>
        <v>0</v>
      </c>
      <c r="Q135" s="155">
        <v>2.5018699999999998</v>
      </c>
      <c r="R135" s="155">
        <f>Q135*H135</f>
        <v>0.15011219999999997</v>
      </c>
      <c r="S135" s="155">
        <v>0</v>
      </c>
      <c r="T135" s="15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57" t="s">
        <v>139</v>
      </c>
      <c r="AT135" s="157" t="s">
        <v>134</v>
      </c>
      <c r="AU135" s="157" t="s">
        <v>80</v>
      </c>
      <c r="AY135" s="20" t="s">
        <v>132</v>
      </c>
      <c r="BE135" s="158">
        <f>IF(N135="základní",J135,0)</f>
        <v>0</v>
      </c>
      <c r="BF135" s="158">
        <f>IF(N135="snížená",J135,0)</f>
        <v>0</v>
      </c>
      <c r="BG135" s="158">
        <f>IF(N135="zákl. přenesená",J135,0)</f>
        <v>0</v>
      </c>
      <c r="BH135" s="158">
        <f>IF(N135="sníž. přenesená",J135,0)</f>
        <v>0</v>
      </c>
      <c r="BI135" s="158">
        <f>IF(N135="nulová",J135,0)</f>
        <v>0</v>
      </c>
      <c r="BJ135" s="20" t="s">
        <v>78</v>
      </c>
      <c r="BK135" s="158">
        <f>ROUND(I135*H135,2)</f>
        <v>0</v>
      </c>
      <c r="BL135" s="20" t="s">
        <v>139</v>
      </c>
      <c r="BM135" s="157" t="s">
        <v>548</v>
      </c>
    </row>
    <row r="136" spans="1:65" s="2" customFormat="1" ht="11.25">
      <c r="A136" s="35"/>
      <c r="B136" s="36"/>
      <c r="C136" s="35"/>
      <c r="D136" s="159" t="s">
        <v>141</v>
      </c>
      <c r="E136" s="35"/>
      <c r="F136" s="160" t="s">
        <v>549</v>
      </c>
      <c r="G136" s="35"/>
      <c r="H136" s="35"/>
      <c r="I136" s="161"/>
      <c r="J136" s="35"/>
      <c r="K136" s="35"/>
      <c r="L136" s="36"/>
      <c r="M136" s="162"/>
      <c r="N136" s="163"/>
      <c r="O136" s="56"/>
      <c r="P136" s="56"/>
      <c r="Q136" s="56"/>
      <c r="R136" s="56"/>
      <c r="S136" s="56"/>
      <c r="T136" s="57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20" t="s">
        <v>141</v>
      </c>
      <c r="AU136" s="20" t="s">
        <v>80</v>
      </c>
    </row>
    <row r="137" spans="1:65" s="2" customFormat="1" ht="11.25">
      <c r="A137" s="35"/>
      <c r="B137" s="36"/>
      <c r="C137" s="35"/>
      <c r="D137" s="164" t="s">
        <v>143</v>
      </c>
      <c r="E137" s="35"/>
      <c r="F137" s="165" t="s">
        <v>550</v>
      </c>
      <c r="G137" s="35"/>
      <c r="H137" s="35"/>
      <c r="I137" s="161"/>
      <c r="J137" s="35"/>
      <c r="K137" s="35"/>
      <c r="L137" s="36"/>
      <c r="M137" s="162"/>
      <c r="N137" s="163"/>
      <c r="O137" s="56"/>
      <c r="P137" s="56"/>
      <c r="Q137" s="56"/>
      <c r="R137" s="56"/>
      <c r="S137" s="56"/>
      <c r="T137" s="57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20" t="s">
        <v>143</v>
      </c>
      <c r="AU137" s="20" t="s">
        <v>80</v>
      </c>
    </row>
    <row r="138" spans="1:65" s="13" customFormat="1" ht="11.25">
      <c r="B138" s="166"/>
      <c r="D138" s="159" t="s">
        <v>145</v>
      </c>
      <c r="E138" s="167" t="s">
        <v>3</v>
      </c>
      <c r="F138" s="168" t="s">
        <v>551</v>
      </c>
      <c r="H138" s="167" t="s">
        <v>3</v>
      </c>
      <c r="I138" s="169"/>
      <c r="L138" s="166"/>
      <c r="M138" s="170"/>
      <c r="N138" s="171"/>
      <c r="O138" s="171"/>
      <c r="P138" s="171"/>
      <c r="Q138" s="171"/>
      <c r="R138" s="171"/>
      <c r="S138" s="171"/>
      <c r="T138" s="172"/>
      <c r="AT138" s="167" t="s">
        <v>145</v>
      </c>
      <c r="AU138" s="167" t="s">
        <v>80</v>
      </c>
      <c r="AV138" s="13" t="s">
        <v>78</v>
      </c>
      <c r="AW138" s="13" t="s">
        <v>32</v>
      </c>
      <c r="AX138" s="13" t="s">
        <v>71</v>
      </c>
      <c r="AY138" s="167" t="s">
        <v>132</v>
      </c>
    </row>
    <row r="139" spans="1:65" s="14" customFormat="1" ht="11.25">
      <c r="B139" s="173"/>
      <c r="D139" s="159" t="s">
        <v>145</v>
      </c>
      <c r="E139" s="174" t="s">
        <v>3</v>
      </c>
      <c r="F139" s="175" t="s">
        <v>552</v>
      </c>
      <c r="H139" s="176">
        <v>0.06</v>
      </c>
      <c r="I139" s="177"/>
      <c r="L139" s="173"/>
      <c r="M139" s="178"/>
      <c r="N139" s="179"/>
      <c r="O139" s="179"/>
      <c r="P139" s="179"/>
      <c r="Q139" s="179"/>
      <c r="R139" s="179"/>
      <c r="S139" s="179"/>
      <c r="T139" s="180"/>
      <c r="AT139" s="174" t="s">
        <v>145</v>
      </c>
      <c r="AU139" s="174" t="s">
        <v>80</v>
      </c>
      <c r="AV139" s="14" t="s">
        <v>80</v>
      </c>
      <c r="AW139" s="14" t="s">
        <v>32</v>
      </c>
      <c r="AX139" s="14" t="s">
        <v>71</v>
      </c>
      <c r="AY139" s="174" t="s">
        <v>132</v>
      </c>
    </row>
    <row r="140" spans="1:65" s="15" customFormat="1" ht="11.25">
      <c r="B140" s="181"/>
      <c r="D140" s="159" t="s">
        <v>145</v>
      </c>
      <c r="E140" s="182" t="s">
        <v>3</v>
      </c>
      <c r="F140" s="183" t="s">
        <v>149</v>
      </c>
      <c r="H140" s="184">
        <v>0.06</v>
      </c>
      <c r="I140" s="185"/>
      <c r="L140" s="181"/>
      <c r="M140" s="186"/>
      <c r="N140" s="187"/>
      <c r="O140" s="187"/>
      <c r="P140" s="187"/>
      <c r="Q140" s="187"/>
      <c r="R140" s="187"/>
      <c r="S140" s="187"/>
      <c r="T140" s="188"/>
      <c r="AT140" s="182" t="s">
        <v>145</v>
      </c>
      <c r="AU140" s="182" t="s">
        <v>80</v>
      </c>
      <c r="AV140" s="15" t="s">
        <v>139</v>
      </c>
      <c r="AW140" s="15" t="s">
        <v>32</v>
      </c>
      <c r="AX140" s="15" t="s">
        <v>78</v>
      </c>
      <c r="AY140" s="182" t="s">
        <v>132</v>
      </c>
    </row>
    <row r="141" spans="1:65" s="12" customFormat="1" ht="22.9" customHeight="1">
      <c r="B141" s="132"/>
      <c r="D141" s="133" t="s">
        <v>70</v>
      </c>
      <c r="E141" s="143" t="s">
        <v>177</v>
      </c>
      <c r="F141" s="143" t="s">
        <v>208</v>
      </c>
      <c r="I141" s="135"/>
      <c r="J141" s="144">
        <f>BK141</f>
        <v>0</v>
      </c>
      <c r="L141" s="132"/>
      <c r="M141" s="137"/>
      <c r="N141" s="138"/>
      <c r="O141" s="138"/>
      <c r="P141" s="139">
        <f>SUM(P142:P234)</f>
        <v>0</v>
      </c>
      <c r="Q141" s="138"/>
      <c r="R141" s="139">
        <f>SUM(R142:R234)</f>
        <v>336.19752999999997</v>
      </c>
      <c r="S141" s="138"/>
      <c r="T141" s="140">
        <f>SUM(T142:T234)</f>
        <v>308.20347999999996</v>
      </c>
      <c r="AR141" s="133" t="s">
        <v>78</v>
      </c>
      <c r="AT141" s="141" t="s">
        <v>70</v>
      </c>
      <c r="AU141" s="141" t="s">
        <v>78</v>
      </c>
      <c r="AY141" s="133" t="s">
        <v>132</v>
      </c>
      <c r="BK141" s="142">
        <f>SUM(BK142:BK234)</f>
        <v>0</v>
      </c>
    </row>
    <row r="142" spans="1:65" s="2" customFormat="1" ht="16.5" customHeight="1">
      <c r="A142" s="35"/>
      <c r="B142" s="145"/>
      <c r="C142" s="146" t="s">
        <v>154</v>
      </c>
      <c r="D142" s="146" t="s">
        <v>134</v>
      </c>
      <c r="E142" s="147" t="s">
        <v>553</v>
      </c>
      <c r="F142" s="148" t="s">
        <v>554</v>
      </c>
      <c r="G142" s="149" t="s">
        <v>555</v>
      </c>
      <c r="H142" s="150">
        <v>434</v>
      </c>
      <c r="I142" s="151"/>
      <c r="J142" s="152">
        <f>ROUND(I142*H142,2)</f>
        <v>0</v>
      </c>
      <c r="K142" s="148" t="s">
        <v>3</v>
      </c>
      <c r="L142" s="36"/>
      <c r="M142" s="153" t="s">
        <v>3</v>
      </c>
      <c r="N142" s="154" t="s">
        <v>42</v>
      </c>
      <c r="O142" s="56"/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57" t="s">
        <v>139</v>
      </c>
      <c r="AT142" s="157" t="s">
        <v>134</v>
      </c>
      <c r="AU142" s="157" t="s">
        <v>80</v>
      </c>
      <c r="AY142" s="20" t="s">
        <v>132</v>
      </c>
      <c r="BE142" s="158">
        <f>IF(N142="základní",J142,0)</f>
        <v>0</v>
      </c>
      <c r="BF142" s="158">
        <f>IF(N142="snížená",J142,0)</f>
        <v>0</v>
      </c>
      <c r="BG142" s="158">
        <f>IF(N142="zákl. přenesená",J142,0)</f>
        <v>0</v>
      </c>
      <c r="BH142" s="158">
        <f>IF(N142="sníž. přenesená",J142,0)</f>
        <v>0</v>
      </c>
      <c r="BI142" s="158">
        <f>IF(N142="nulová",J142,0)</f>
        <v>0</v>
      </c>
      <c r="BJ142" s="20" t="s">
        <v>78</v>
      </c>
      <c r="BK142" s="158">
        <f>ROUND(I142*H142,2)</f>
        <v>0</v>
      </c>
      <c r="BL142" s="20" t="s">
        <v>139</v>
      </c>
      <c r="BM142" s="157" t="s">
        <v>556</v>
      </c>
    </row>
    <row r="143" spans="1:65" s="2" customFormat="1" ht="11.25">
      <c r="A143" s="35"/>
      <c r="B143" s="36"/>
      <c r="C143" s="35"/>
      <c r="D143" s="159" t="s">
        <v>141</v>
      </c>
      <c r="E143" s="35"/>
      <c r="F143" s="160" t="s">
        <v>554</v>
      </c>
      <c r="G143" s="35"/>
      <c r="H143" s="35"/>
      <c r="I143" s="161"/>
      <c r="J143" s="35"/>
      <c r="K143" s="35"/>
      <c r="L143" s="36"/>
      <c r="M143" s="162"/>
      <c r="N143" s="163"/>
      <c r="O143" s="56"/>
      <c r="P143" s="56"/>
      <c r="Q143" s="56"/>
      <c r="R143" s="56"/>
      <c r="S143" s="56"/>
      <c r="T143" s="57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20" t="s">
        <v>141</v>
      </c>
      <c r="AU143" s="20" t="s">
        <v>80</v>
      </c>
    </row>
    <row r="144" spans="1:65" s="14" customFormat="1" ht="11.25">
      <c r="B144" s="173"/>
      <c r="D144" s="159" t="s">
        <v>145</v>
      </c>
      <c r="E144" s="174" t="s">
        <v>3</v>
      </c>
      <c r="F144" s="175" t="s">
        <v>557</v>
      </c>
      <c r="H144" s="176">
        <v>434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145</v>
      </c>
      <c r="AU144" s="174" t="s">
        <v>80</v>
      </c>
      <c r="AV144" s="14" t="s">
        <v>80</v>
      </c>
      <c r="AW144" s="14" t="s">
        <v>32</v>
      </c>
      <c r="AX144" s="14" t="s">
        <v>71</v>
      </c>
      <c r="AY144" s="174" t="s">
        <v>132</v>
      </c>
    </row>
    <row r="145" spans="1:65" s="15" customFormat="1" ht="11.25">
      <c r="B145" s="181"/>
      <c r="D145" s="159" t="s">
        <v>145</v>
      </c>
      <c r="E145" s="182" t="s">
        <v>3</v>
      </c>
      <c r="F145" s="183" t="s">
        <v>149</v>
      </c>
      <c r="H145" s="184">
        <v>434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2" t="s">
        <v>145</v>
      </c>
      <c r="AU145" s="182" t="s">
        <v>80</v>
      </c>
      <c r="AV145" s="15" t="s">
        <v>139</v>
      </c>
      <c r="AW145" s="15" t="s">
        <v>32</v>
      </c>
      <c r="AX145" s="15" t="s">
        <v>78</v>
      </c>
      <c r="AY145" s="182" t="s">
        <v>132</v>
      </c>
    </row>
    <row r="146" spans="1:65" s="2" customFormat="1" ht="16.5" customHeight="1">
      <c r="A146" s="35"/>
      <c r="B146" s="145"/>
      <c r="C146" s="146" t="s">
        <v>209</v>
      </c>
      <c r="D146" s="146" t="s">
        <v>134</v>
      </c>
      <c r="E146" s="147" t="s">
        <v>558</v>
      </c>
      <c r="F146" s="148" t="s">
        <v>559</v>
      </c>
      <c r="G146" s="149" t="s">
        <v>137</v>
      </c>
      <c r="H146" s="150">
        <v>936</v>
      </c>
      <c r="I146" s="151"/>
      <c r="J146" s="152">
        <f>ROUND(I146*H146,2)</f>
        <v>0</v>
      </c>
      <c r="K146" s="148" t="s">
        <v>138</v>
      </c>
      <c r="L146" s="36"/>
      <c r="M146" s="153" t="s">
        <v>3</v>
      </c>
      <c r="N146" s="154" t="s">
        <v>42</v>
      </c>
      <c r="O146" s="56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57" t="s">
        <v>139</v>
      </c>
      <c r="AT146" s="157" t="s">
        <v>134</v>
      </c>
      <c r="AU146" s="157" t="s">
        <v>80</v>
      </c>
      <c r="AY146" s="20" t="s">
        <v>132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20" t="s">
        <v>78</v>
      </c>
      <c r="BK146" s="158">
        <f>ROUND(I146*H146,2)</f>
        <v>0</v>
      </c>
      <c r="BL146" s="20" t="s">
        <v>139</v>
      </c>
      <c r="BM146" s="157" t="s">
        <v>560</v>
      </c>
    </row>
    <row r="147" spans="1:65" s="2" customFormat="1" ht="19.5">
      <c r="A147" s="35"/>
      <c r="B147" s="36"/>
      <c r="C147" s="35"/>
      <c r="D147" s="159" t="s">
        <v>141</v>
      </c>
      <c r="E147" s="35"/>
      <c r="F147" s="160" t="s">
        <v>561</v>
      </c>
      <c r="G147" s="35"/>
      <c r="H147" s="35"/>
      <c r="I147" s="161"/>
      <c r="J147" s="35"/>
      <c r="K147" s="35"/>
      <c r="L147" s="36"/>
      <c r="M147" s="162"/>
      <c r="N147" s="163"/>
      <c r="O147" s="56"/>
      <c r="P147" s="56"/>
      <c r="Q147" s="56"/>
      <c r="R147" s="56"/>
      <c r="S147" s="56"/>
      <c r="T147" s="57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20" t="s">
        <v>141</v>
      </c>
      <c r="AU147" s="20" t="s">
        <v>80</v>
      </c>
    </row>
    <row r="148" spans="1:65" s="2" customFormat="1" ht="11.25">
      <c r="A148" s="35"/>
      <c r="B148" s="36"/>
      <c r="C148" s="35"/>
      <c r="D148" s="164" t="s">
        <v>143</v>
      </c>
      <c r="E148" s="35"/>
      <c r="F148" s="165" t="s">
        <v>562</v>
      </c>
      <c r="G148" s="35"/>
      <c r="H148" s="35"/>
      <c r="I148" s="161"/>
      <c r="J148" s="35"/>
      <c r="K148" s="35"/>
      <c r="L148" s="36"/>
      <c r="M148" s="162"/>
      <c r="N148" s="163"/>
      <c r="O148" s="56"/>
      <c r="P148" s="56"/>
      <c r="Q148" s="56"/>
      <c r="R148" s="56"/>
      <c r="S148" s="56"/>
      <c r="T148" s="57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20" t="s">
        <v>143</v>
      </c>
      <c r="AU148" s="20" t="s">
        <v>80</v>
      </c>
    </row>
    <row r="149" spans="1:65" s="13" customFormat="1" ht="11.25">
      <c r="B149" s="166"/>
      <c r="D149" s="159" t="s">
        <v>145</v>
      </c>
      <c r="E149" s="167" t="s">
        <v>3</v>
      </c>
      <c r="F149" s="168" t="s">
        <v>563</v>
      </c>
      <c r="H149" s="167" t="s">
        <v>3</v>
      </c>
      <c r="I149" s="169"/>
      <c r="L149" s="166"/>
      <c r="M149" s="170"/>
      <c r="N149" s="171"/>
      <c r="O149" s="171"/>
      <c r="P149" s="171"/>
      <c r="Q149" s="171"/>
      <c r="R149" s="171"/>
      <c r="S149" s="171"/>
      <c r="T149" s="172"/>
      <c r="AT149" s="167" t="s">
        <v>145</v>
      </c>
      <c r="AU149" s="167" t="s">
        <v>80</v>
      </c>
      <c r="AV149" s="13" t="s">
        <v>78</v>
      </c>
      <c r="AW149" s="13" t="s">
        <v>32</v>
      </c>
      <c r="AX149" s="13" t="s">
        <v>71</v>
      </c>
      <c r="AY149" s="167" t="s">
        <v>132</v>
      </c>
    </row>
    <row r="150" spans="1:65" s="14" customFormat="1" ht="11.25">
      <c r="B150" s="173"/>
      <c r="D150" s="159" t="s">
        <v>145</v>
      </c>
      <c r="E150" s="174" t="s">
        <v>3</v>
      </c>
      <c r="F150" s="175" t="s">
        <v>564</v>
      </c>
      <c r="H150" s="176">
        <v>936</v>
      </c>
      <c r="I150" s="177"/>
      <c r="L150" s="173"/>
      <c r="M150" s="178"/>
      <c r="N150" s="179"/>
      <c r="O150" s="179"/>
      <c r="P150" s="179"/>
      <c r="Q150" s="179"/>
      <c r="R150" s="179"/>
      <c r="S150" s="179"/>
      <c r="T150" s="180"/>
      <c r="AT150" s="174" t="s">
        <v>145</v>
      </c>
      <c r="AU150" s="174" t="s">
        <v>80</v>
      </c>
      <c r="AV150" s="14" t="s">
        <v>80</v>
      </c>
      <c r="AW150" s="14" t="s">
        <v>32</v>
      </c>
      <c r="AX150" s="14" t="s">
        <v>71</v>
      </c>
      <c r="AY150" s="174" t="s">
        <v>132</v>
      </c>
    </row>
    <row r="151" spans="1:65" s="15" customFormat="1" ht="11.25">
      <c r="B151" s="181"/>
      <c r="D151" s="159" t="s">
        <v>145</v>
      </c>
      <c r="E151" s="182" t="s">
        <v>3</v>
      </c>
      <c r="F151" s="183" t="s">
        <v>149</v>
      </c>
      <c r="H151" s="184">
        <v>936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2" t="s">
        <v>145</v>
      </c>
      <c r="AU151" s="182" t="s">
        <v>80</v>
      </c>
      <c r="AV151" s="15" t="s">
        <v>139</v>
      </c>
      <c r="AW151" s="15" t="s">
        <v>32</v>
      </c>
      <c r="AX151" s="15" t="s">
        <v>78</v>
      </c>
      <c r="AY151" s="182" t="s">
        <v>132</v>
      </c>
    </row>
    <row r="152" spans="1:65" s="2" customFormat="1" ht="16.5" customHeight="1">
      <c r="A152" s="35"/>
      <c r="B152" s="145"/>
      <c r="C152" s="146" t="s">
        <v>220</v>
      </c>
      <c r="D152" s="146" t="s">
        <v>134</v>
      </c>
      <c r="E152" s="147" t="s">
        <v>565</v>
      </c>
      <c r="F152" s="148" t="s">
        <v>566</v>
      </c>
      <c r="G152" s="149" t="s">
        <v>286</v>
      </c>
      <c r="H152" s="150">
        <v>520</v>
      </c>
      <c r="I152" s="151"/>
      <c r="J152" s="152">
        <f>ROUND(I152*H152,2)</f>
        <v>0</v>
      </c>
      <c r="K152" s="148" t="s">
        <v>138</v>
      </c>
      <c r="L152" s="36"/>
      <c r="M152" s="153" t="s">
        <v>3</v>
      </c>
      <c r="N152" s="154" t="s">
        <v>42</v>
      </c>
      <c r="O152" s="56"/>
      <c r="P152" s="155">
        <f>O152*H152</f>
        <v>0</v>
      </c>
      <c r="Q152" s="155">
        <v>0</v>
      </c>
      <c r="R152" s="155">
        <f>Q152*H152</f>
        <v>0</v>
      </c>
      <c r="S152" s="155">
        <v>0</v>
      </c>
      <c r="T152" s="15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57" t="s">
        <v>139</v>
      </c>
      <c r="AT152" s="157" t="s">
        <v>134</v>
      </c>
      <c r="AU152" s="157" t="s">
        <v>80</v>
      </c>
      <c r="AY152" s="20" t="s">
        <v>132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20" t="s">
        <v>78</v>
      </c>
      <c r="BK152" s="158">
        <f>ROUND(I152*H152,2)</f>
        <v>0</v>
      </c>
      <c r="BL152" s="20" t="s">
        <v>139</v>
      </c>
      <c r="BM152" s="157" t="s">
        <v>567</v>
      </c>
    </row>
    <row r="153" spans="1:65" s="2" customFormat="1" ht="11.25">
      <c r="A153" s="35"/>
      <c r="B153" s="36"/>
      <c r="C153" s="35"/>
      <c r="D153" s="159" t="s">
        <v>141</v>
      </c>
      <c r="E153" s="35"/>
      <c r="F153" s="160" t="s">
        <v>566</v>
      </c>
      <c r="G153" s="35"/>
      <c r="H153" s="35"/>
      <c r="I153" s="161"/>
      <c r="J153" s="35"/>
      <c r="K153" s="35"/>
      <c r="L153" s="36"/>
      <c r="M153" s="162"/>
      <c r="N153" s="163"/>
      <c r="O153" s="56"/>
      <c r="P153" s="56"/>
      <c r="Q153" s="56"/>
      <c r="R153" s="56"/>
      <c r="S153" s="56"/>
      <c r="T153" s="57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20" t="s">
        <v>141</v>
      </c>
      <c r="AU153" s="20" t="s">
        <v>80</v>
      </c>
    </row>
    <row r="154" spans="1:65" s="2" customFormat="1" ht="11.25">
      <c r="A154" s="35"/>
      <c r="B154" s="36"/>
      <c r="C154" s="35"/>
      <c r="D154" s="164" t="s">
        <v>143</v>
      </c>
      <c r="E154" s="35"/>
      <c r="F154" s="165" t="s">
        <v>568</v>
      </c>
      <c r="G154" s="35"/>
      <c r="H154" s="35"/>
      <c r="I154" s="161"/>
      <c r="J154" s="35"/>
      <c r="K154" s="35"/>
      <c r="L154" s="36"/>
      <c r="M154" s="162"/>
      <c r="N154" s="163"/>
      <c r="O154" s="56"/>
      <c r="P154" s="56"/>
      <c r="Q154" s="56"/>
      <c r="R154" s="56"/>
      <c r="S154" s="56"/>
      <c r="T154" s="57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20" t="s">
        <v>143</v>
      </c>
      <c r="AU154" s="20" t="s">
        <v>80</v>
      </c>
    </row>
    <row r="155" spans="1:65" s="13" customFormat="1" ht="11.25">
      <c r="B155" s="166"/>
      <c r="D155" s="159" t="s">
        <v>145</v>
      </c>
      <c r="E155" s="167" t="s">
        <v>3</v>
      </c>
      <c r="F155" s="168" t="s">
        <v>569</v>
      </c>
      <c r="H155" s="167" t="s">
        <v>3</v>
      </c>
      <c r="I155" s="169"/>
      <c r="L155" s="166"/>
      <c r="M155" s="170"/>
      <c r="N155" s="171"/>
      <c r="O155" s="171"/>
      <c r="P155" s="171"/>
      <c r="Q155" s="171"/>
      <c r="R155" s="171"/>
      <c r="S155" s="171"/>
      <c r="T155" s="172"/>
      <c r="AT155" s="167" t="s">
        <v>145</v>
      </c>
      <c r="AU155" s="167" t="s">
        <v>80</v>
      </c>
      <c r="AV155" s="13" t="s">
        <v>78</v>
      </c>
      <c r="AW155" s="13" t="s">
        <v>32</v>
      </c>
      <c r="AX155" s="13" t="s">
        <v>71</v>
      </c>
      <c r="AY155" s="167" t="s">
        <v>132</v>
      </c>
    </row>
    <row r="156" spans="1:65" s="14" customFormat="1" ht="11.25">
      <c r="B156" s="173"/>
      <c r="D156" s="159" t="s">
        <v>145</v>
      </c>
      <c r="E156" s="174" t="s">
        <v>3</v>
      </c>
      <c r="F156" s="175" t="s">
        <v>570</v>
      </c>
      <c r="H156" s="176">
        <v>520</v>
      </c>
      <c r="I156" s="177"/>
      <c r="L156" s="173"/>
      <c r="M156" s="178"/>
      <c r="N156" s="179"/>
      <c r="O156" s="179"/>
      <c r="P156" s="179"/>
      <c r="Q156" s="179"/>
      <c r="R156" s="179"/>
      <c r="S156" s="179"/>
      <c r="T156" s="180"/>
      <c r="AT156" s="174" t="s">
        <v>145</v>
      </c>
      <c r="AU156" s="174" t="s">
        <v>80</v>
      </c>
      <c r="AV156" s="14" t="s">
        <v>80</v>
      </c>
      <c r="AW156" s="14" t="s">
        <v>32</v>
      </c>
      <c r="AX156" s="14" t="s">
        <v>71</v>
      </c>
      <c r="AY156" s="174" t="s">
        <v>132</v>
      </c>
    </row>
    <row r="157" spans="1:65" s="15" customFormat="1" ht="11.25">
      <c r="B157" s="181"/>
      <c r="D157" s="159" t="s">
        <v>145</v>
      </c>
      <c r="E157" s="182" t="s">
        <v>3</v>
      </c>
      <c r="F157" s="183" t="s">
        <v>149</v>
      </c>
      <c r="H157" s="184">
        <v>520</v>
      </c>
      <c r="I157" s="185"/>
      <c r="L157" s="181"/>
      <c r="M157" s="186"/>
      <c r="N157" s="187"/>
      <c r="O157" s="187"/>
      <c r="P157" s="187"/>
      <c r="Q157" s="187"/>
      <c r="R157" s="187"/>
      <c r="S157" s="187"/>
      <c r="T157" s="188"/>
      <c r="AT157" s="182" t="s">
        <v>145</v>
      </c>
      <c r="AU157" s="182" t="s">
        <v>80</v>
      </c>
      <c r="AV157" s="15" t="s">
        <v>139</v>
      </c>
      <c r="AW157" s="15" t="s">
        <v>32</v>
      </c>
      <c r="AX157" s="15" t="s">
        <v>78</v>
      </c>
      <c r="AY157" s="182" t="s">
        <v>132</v>
      </c>
    </row>
    <row r="158" spans="1:65" s="2" customFormat="1" ht="24.2" customHeight="1">
      <c r="A158" s="35"/>
      <c r="B158" s="145"/>
      <c r="C158" s="189" t="s">
        <v>226</v>
      </c>
      <c r="D158" s="189" t="s">
        <v>150</v>
      </c>
      <c r="E158" s="190" t="s">
        <v>571</v>
      </c>
      <c r="F158" s="191" t="s">
        <v>572</v>
      </c>
      <c r="G158" s="192" t="s">
        <v>223</v>
      </c>
      <c r="H158" s="193">
        <v>867</v>
      </c>
      <c r="I158" s="194"/>
      <c r="J158" s="195">
        <f>ROUND(I158*H158,2)</f>
        <v>0</v>
      </c>
      <c r="K158" s="191" t="s">
        <v>138</v>
      </c>
      <c r="L158" s="196"/>
      <c r="M158" s="197" t="s">
        <v>3</v>
      </c>
      <c r="N158" s="198" t="s">
        <v>42</v>
      </c>
      <c r="O158" s="56"/>
      <c r="P158" s="155">
        <f>O158*H158</f>
        <v>0</v>
      </c>
      <c r="Q158" s="155">
        <v>0.28799999999999998</v>
      </c>
      <c r="R158" s="155">
        <f>Q158*H158</f>
        <v>249.69599999999997</v>
      </c>
      <c r="S158" s="155">
        <v>0</v>
      </c>
      <c r="T158" s="156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57" t="s">
        <v>154</v>
      </c>
      <c r="AT158" s="157" t="s">
        <v>150</v>
      </c>
      <c r="AU158" s="157" t="s">
        <v>80</v>
      </c>
      <c r="AY158" s="20" t="s">
        <v>132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20" t="s">
        <v>78</v>
      </c>
      <c r="BK158" s="158">
        <f>ROUND(I158*H158,2)</f>
        <v>0</v>
      </c>
      <c r="BL158" s="20" t="s">
        <v>139</v>
      </c>
      <c r="BM158" s="157" t="s">
        <v>573</v>
      </c>
    </row>
    <row r="159" spans="1:65" s="2" customFormat="1" ht="11.25">
      <c r="A159" s="35"/>
      <c r="B159" s="36"/>
      <c r="C159" s="35"/>
      <c r="D159" s="159" t="s">
        <v>141</v>
      </c>
      <c r="E159" s="35"/>
      <c r="F159" s="160" t="s">
        <v>572</v>
      </c>
      <c r="G159" s="35"/>
      <c r="H159" s="35"/>
      <c r="I159" s="161"/>
      <c r="J159" s="35"/>
      <c r="K159" s="35"/>
      <c r="L159" s="36"/>
      <c r="M159" s="162"/>
      <c r="N159" s="163"/>
      <c r="O159" s="56"/>
      <c r="P159" s="56"/>
      <c r="Q159" s="56"/>
      <c r="R159" s="56"/>
      <c r="S159" s="56"/>
      <c r="T159" s="57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20" t="s">
        <v>141</v>
      </c>
      <c r="AU159" s="20" t="s">
        <v>80</v>
      </c>
    </row>
    <row r="160" spans="1:65" s="14" customFormat="1" ht="11.25">
      <c r="B160" s="173"/>
      <c r="D160" s="159" t="s">
        <v>145</v>
      </c>
      <c r="E160" s="174" t="s">
        <v>3</v>
      </c>
      <c r="F160" s="175" t="s">
        <v>574</v>
      </c>
      <c r="H160" s="176">
        <v>867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145</v>
      </c>
      <c r="AU160" s="174" t="s">
        <v>80</v>
      </c>
      <c r="AV160" s="14" t="s">
        <v>80</v>
      </c>
      <c r="AW160" s="14" t="s">
        <v>32</v>
      </c>
      <c r="AX160" s="14" t="s">
        <v>71</v>
      </c>
      <c r="AY160" s="174" t="s">
        <v>132</v>
      </c>
    </row>
    <row r="161" spans="1:65" s="15" customFormat="1" ht="11.25">
      <c r="B161" s="181"/>
      <c r="D161" s="159" t="s">
        <v>145</v>
      </c>
      <c r="E161" s="182" t="s">
        <v>3</v>
      </c>
      <c r="F161" s="183" t="s">
        <v>149</v>
      </c>
      <c r="H161" s="184">
        <v>867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2" t="s">
        <v>145</v>
      </c>
      <c r="AU161" s="182" t="s">
        <v>80</v>
      </c>
      <c r="AV161" s="15" t="s">
        <v>139</v>
      </c>
      <c r="AW161" s="15" t="s">
        <v>32</v>
      </c>
      <c r="AX161" s="15" t="s">
        <v>78</v>
      </c>
      <c r="AY161" s="182" t="s">
        <v>132</v>
      </c>
    </row>
    <row r="162" spans="1:65" s="2" customFormat="1" ht="16.5" customHeight="1">
      <c r="A162" s="35"/>
      <c r="B162" s="145"/>
      <c r="C162" s="189" t="s">
        <v>9</v>
      </c>
      <c r="D162" s="189" t="s">
        <v>150</v>
      </c>
      <c r="E162" s="190" t="s">
        <v>575</v>
      </c>
      <c r="F162" s="191" t="s">
        <v>576</v>
      </c>
      <c r="G162" s="192" t="s">
        <v>223</v>
      </c>
      <c r="H162" s="193">
        <v>2167</v>
      </c>
      <c r="I162" s="194"/>
      <c r="J162" s="195">
        <f>ROUND(I162*H162,2)</f>
        <v>0</v>
      </c>
      <c r="K162" s="191" t="s">
        <v>138</v>
      </c>
      <c r="L162" s="196"/>
      <c r="M162" s="197" t="s">
        <v>3</v>
      </c>
      <c r="N162" s="198" t="s">
        <v>42</v>
      </c>
      <c r="O162" s="56"/>
      <c r="P162" s="155">
        <f>O162*H162</f>
        <v>0</v>
      </c>
      <c r="Q162" s="155">
        <v>8.0000000000000007E-5</v>
      </c>
      <c r="R162" s="155">
        <f>Q162*H162</f>
        <v>0.17336000000000001</v>
      </c>
      <c r="S162" s="155">
        <v>0</v>
      </c>
      <c r="T162" s="156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57" t="s">
        <v>154</v>
      </c>
      <c r="AT162" s="157" t="s">
        <v>150</v>
      </c>
      <c r="AU162" s="157" t="s">
        <v>80</v>
      </c>
      <c r="AY162" s="20" t="s">
        <v>132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20" t="s">
        <v>78</v>
      </c>
      <c r="BK162" s="158">
        <f>ROUND(I162*H162,2)</f>
        <v>0</v>
      </c>
      <c r="BL162" s="20" t="s">
        <v>139</v>
      </c>
      <c r="BM162" s="157" t="s">
        <v>577</v>
      </c>
    </row>
    <row r="163" spans="1:65" s="2" customFormat="1" ht="11.25">
      <c r="A163" s="35"/>
      <c r="B163" s="36"/>
      <c r="C163" s="35"/>
      <c r="D163" s="159" t="s">
        <v>141</v>
      </c>
      <c r="E163" s="35"/>
      <c r="F163" s="160" t="s">
        <v>576</v>
      </c>
      <c r="G163" s="35"/>
      <c r="H163" s="35"/>
      <c r="I163" s="161"/>
      <c r="J163" s="35"/>
      <c r="K163" s="35"/>
      <c r="L163" s="36"/>
      <c r="M163" s="162"/>
      <c r="N163" s="163"/>
      <c r="O163" s="56"/>
      <c r="P163" s="56"/>
      <c r="Q163" s="56"/>
      <c r="R163" s="56"/>
      <c r="S163" s="56"/>
      <c r="T163" s="57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20" t="s">
        <v>141</v>
      </c>
      <c r="AU163" s="20" t="s">
        <v>80</v>
      </c>
    </row>
    <row r="164" spans="1:65" s="14" customFormat="1" ht="11.25">
      <c r="B164" s="173"/>
      <c r="D164" s="159" t="s">
        <v>145</v>
      </c>
      <c r="E164" s="174" t="s">
        <v>3</v>
      </c>
      <c r="F164" s="175" t="s">
        <v>578</v>
      </c>
      <c r="H164" s="176">
        <v>2167</v>
      </c>
      <c r="I164" s="177"/>
      <c r="L164" s="173"/>
      <c r="M164" s="178"/>
      <c r="N164" s="179"/>
      <c r="O164" s="179"/>
      <c r="P164" s="179"/>
      <c r="Q164" s="179"/>
      <c r="R164" s="179"/>
      <c r="S164" s="179"/>
      <c r="T164" s="180"/>
      <c r="AT164" s="174" t="s">
        <v>145</v>
      </c>
      <c r="AU164" s="174" t="s">
        <v>80</v>
      </c>
      <c r="AV164" s="14" t="s">
        <v>80</v>
      </c>
      <c r="AW164" s="14" t="s">
        <v>32</v>
      </c>
      <c r="AX164" s="14" t="s">
        <v>71</v>
      </c>
      <c r="AY164" s="174" t="s">
        <v>132</v>
      </c>
    </row>
    <row r="165" spans="1:65" s="15" customFormat="1" ht="11.25">
      <c r="B165" s="181"/>
      <c r="D165" s="159" t="s">
        <v>145</v>
      </c>
      <c r="E165" s="182" t="s">
        <v>3</v>
      </c>
      <c r="F165" s="183" t="s">
        <v>149</v>
      </c>
      <c r="H165" s="184">
        <v>2167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2" t="s">
        <v>145</v>
      </c>
      <c r="AU165" s="182" t="s">
        <v>80</v>
      </c>
      <c r="AV165" s="15" t="s">
        <v>139</v>
      </c>
      <c r="AW165" s="15" t="s">
        <v>32</v>
      </c>
      <c r="AX165" s="15" t="s">
        <v>78</v>
      </c>
      <c r="AY165" s="182" t="s">
        <v>132</v>
      </c>
    </row>
    <row r="166" spans="1:65" s="2" customFormat="1" ht="16.5" customHeight="1">
      <c r="A166" s="35"/>
      <c r="B166" s="145"/>
      <c r="C166" s="189" t="s">
        <v>238</v>
      </c>
      <c r="D166" s="189" t="s">
        <v>150</v>
      </c>
      <c r="E166" s="190" t="s">
        <v>579</v>
      </c>
      <c r="F166" s="191" t="s">
        <v>580</v>
      </c>
      <c r="G166" s="192" t="s">
        <v>223</v>
      </c>
      <c r="H166" s="193">
        <v>2167</v>
      </c>
      <c r="I166" s="194"/>
      <c r="J166" s="195">
        <f>ROUND(I166*H166,2)</f>
        <v>0</v>
      </c>
      <c r="K166" s="191" t="s">
        <v>138</v>
      </c>
      <c r="L166" s="196"/>
      <c r="M166" s="197" t="s">
        <v>3</v>
      </c>
      <c r="N166" s="198" t="s">
        <v>42</v>
      </c>
      <c r="O166" s="56"/>
      <c r="P166" s="155">
        <f>O166*H166</f>
        <v>0</v>
      </c>
      <c r="Q166" s="155">
        <v>1.8000000000000001E-4</v>
      </c>
      <c r="R166" s="155">
        <f>Q166*H166</f>
        <v>0.39006000000000002</v>
      </c>
      <c r="S166" s="155">
        <v>0</v>
      </c>
      <c r="T166" s="156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57" t="s">
        <v>154</v>
      </c>
      <c r="AT166" s="157" t="s">
        <v>150</v>
      </c>
      <c r="AU166" s="157" t="s">
        <v>80</v>
      </c>
      <c r="AY166" s="20" t="s">
        <v>132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20" t="s">
        <v>78</v>
      </c>
      <c r="BK166" s="158">
        <f>ROUND(I166*H166,2)</f>
        <v>0</v>
      </c>
      <c r="BL166" s="20" t="s">
        <v>139</v>
      </c>
      <c r="BM166" s="157" t="s">
        <v>581</v>
      </c>
    </row>
    <row r="167" spans="1:65" s="2" customFormat="1" ht="11.25">
      <c r="A167" s="35"/>
      <c r="B167" s="36"/>
      <c r="C167" s="35"/>
      <c r="D167" s="159" t="s">
        <v>141</v>
      </c>
      <c r="E167" s="35"/>
      <c r="F167" s="160" t="s">
        <v>580</v>
      </c>
      <c r="G167" s="35"/>
      <c r="H167" s="35"/>
      <c r="I167" s="161"/>
      <c r="J167" s="35"/>
      <c r="K167" s="35"/>
      <c r="L167" s="36"/>
      <c r="M167" s="162"/>
      <c r="N167" s="163"/>
      <c r="O167" s="56"/>
      <c r="P167" s="56"/>
      <c r="Q167" s="56"/>
      <c r="R167" s="56"/>
      <c r="S167" s="56"/>
      <c r="T167" s="57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20" t="s">
        <v>141</v>
      </c>
      <c r="AU167" s="20" t="s">
        <v>80</v>
      </c>
    </row>
    <row r="168" spans="1:65" s="14" customFormat="1" ht="11.25">
      <c r="B168" s="173"/>
      <c r="D168" s="159" t="s">
        <v>145</v>
      </c>
      <c r="E168" s="174" t="s">
        <v>3</v>
      </c>
      <c r="F168" s="175" t="s">
        <v>578</v>
      </c>
      <c r="H168" s="176">
        <v>2167</v>
      </c>
      <c r="I168" s="177"/>
      <c r="L168" s="173"/>
      <c r="M168" s="178"/>
      <c r="N168" s="179"/>
      <c r="O168" s="179"/>
      <c r="P168" s="179"/>
      <c r="Q168" s="179"/>
      <c r="R168" s="179"/>
      <c r="S168" s="179"/>
      <c r="T168" s="180"/>
      <c r="AT168" s="174" t="s">
        <v>145</v>
      </c>
      <c r="AU168" s="174" t="s">
        <v>80</v>
      </c>
      <c r="AV168" s="14" t="s">
        <v>80</v>
      </c>
      <c r="AW168" s="14" t="s">
        <v>32</v>
      </c>
      <c r="AX168" s="14" t="s">
        <v>71</v>
      </c>
      <c r="AY168" s="174" t="s">
        <v>132</v>
      </c>
    </row>
    <row r="169" spans="1:65" s="15" customFormat="1" ht="11.25">
      <c r="B169" s="181"/>
      <c r="D169" s="159" t="s">
        <v>145</v>
      </c>
      <c r="E169" s="182" t="s">
        <v>3</v>
      </c>
      <c r="F169" s="183" t="s">
        <v>149</v>
      </c>
      <c r="H169" s="184">
        <v>2167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145</v>
      </c>
      <c r="AU169" s="182" t="s">
        <v>80</v>
      </c>
      <c r="AV169" s="15" t="s">
        <v>139</v>
      </c>
      <c r="AW169" s="15" t="s">
        <v>32</v>
      </c>
      <c r="AX169" s="15" t="s">
        <v>78</v>
      </c>
      <c r="AY169" s="182" t="s">
        <v>132</v>
      </c>
    </row>
    <row r="170" spans="1:65" s="2" customFormat="1" ht="16.5" customHeight="1">
      <c r="A170" s="35"/>
      <c r="B170" s="145"/>
      <c r="C170" s="189" t="s">
        <v>248</v>
      </c>
      <c r="D170" s="189" t="s">
        <v>150</v>
      </c>
      <c r="E170" s="190" t="s">
        <v>582</v>
      </c>
      <c r="F170" s="191" t="s">
        <v>583</v>
      </c>
      <c r="G170" s="192" t="s">
        <v>223</v>
      </c>
      <c r="H170" s="193">
        <v>1734</v>
      </c>
      <c r="I170" s="194"/>
      <c r="J170" s="195">
        <f>ROUND(I170*H170,2)</f>
        <v>0</v>
      </c>
      <c r="K170" s="191" t="s">
        <v>138</v>
      </c>
      <c r="L170" s="196"/>
      <c r="M170" s="197" t="s">
        <v>3</v>
      </c>
      <c r="N170" s="198" t="s">
        <v>42</v>
      </c>
      <c r="O170" s="56"/>
      <c r="P170" s="155">
        <f>O170*H170</f>
        <v>0</v>
      </c>
      <c r="Q170" s="155">
        <v>8.5199999999999998E-3</v>
      </c>
      <c r="R170" s="155">
        <f>Q170*H170</f>
        <v>14.773679999999999</v>
      </c>
      <c r="S170" s="155">
        <v>0</v>
      </c>
      <c r="T170" s="15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57" t="s">
        <v>154</v>
      </c>
      <c r="AT170" s="157" t="s">
        <v>150</v>
      </c>
      <c r="AU170" s="157" t="s">
        <v>80</v>
      </c>
      <c r="AY170" s="20" t="s">
        <v>132</v>
      </c>
      <c r="BE170" s="158">
        <f>IF(N170="základní",J170,0)</f>
        <v>0</v>
      </c>
      <c r="BF170" s="158">
        <f>IF(N170="snížená",J170,0)</f>
        <v>0</v>
      </c>
      <c r="BG170" s="158">
        <f>IF(N170="zákl. přenesená",J170,0)</f>
        <v>0</v>
      </c>
      <c r="BH170" s="158">
        <f>IF(N170="sníž. přenesená",J170,0)</f>
        <v>0</v>
      </c>
      <c r="BI170" s="158">
        <f>IF(N170="nulová",J170,0)</f>
        <v>0</v>
      </c>
      <c r="BJ170" s="20" t="s">
        <v>78</v>
      </c>
      <c r="BK170" s="158">
        <f>ROUND(I170*H170,2)</f>
        <v>0</v>
      </c>
      <c r="BL170" s="20" t="s">
        <v>139</v>
      </c>
      <c r="BM170" s="157" t="s">
        <v>584</v>
      </c>
    </row>
    <row r="171" spans="1:65" s="2" customFormat="1" ht="11.25">
      <c r="A171" s="35"/>
      <c r="B171" s="36"/>
      <c r="C171" s="35"/>
      <c r="D171" s="159" t="s">
        <v>141</v>
      </c>
      <c r="E171" s="35"/>
      <c r="F171" s="160" t="s">
        <v>583</v>
      </c>
      <c r="G171" s="35"/>
      <c r="H171" s="35"/>
      <c r="I171" s="161"/>
      <c r="J171" s="35"/>
      <c r="K171" s="35"/>
      <c r="L171" s="36"/>
      <c r="M171" s="162"/>
      <c r="N171" s="163"/>
      <c r="O171" s="56"/>
      <c r="P171" s="56"/>
      <c r="Q171" s="56"/>
      <c r="R171" s="56"/>
      <c r="S171" s="56"/>
      <c r="T171" s="57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20" t="s">
        <v>141</v>
      </c>
      <c r="AU171" s="20" t="s">
        <v>80</v>
      </c>
    </row>
    <row r="172" spans="1:65" s="14" customFormat="1" ht="11.25">
      <c r="B172" s="173"/>
      <c r="D172" s="159" t="s">
        <v>145</v>
      </c>
      <c r="E172" s="174" t="s">
        <v>3</v>
      </c>
      <c r="F172" s="175" t="s">
        <v>585</v>
      </c>
      <c r="H172" s="176">
        <v>1734</v>
      </c>
      <c r="I172" s="177"/>
      <c r="L172" s="173"/>
      <c r="M172" s="178"/>
      <c r="N172" s="179"/>
      <c r="O172" s="179"/>
      <c r="P172" s="179"/>
      <c r="Q172" s="179"/>
      <c r="R172" s="179"/>
      <c r="S172" s="179"/>
      <c r="T172" s="180"/>
      <c r="AT172" s="174" t="s">
        <v>145</v>
      </c>
      <c r="AU172" s="174" t="s">
        <v>80</v>
      </c>
      <c r="AV172" s="14" t="s">
        <v>80</v>
      </c>
      <c r="AW172" s="14" t="s">
        <v>32</v>
      </c>
      <c r="AX172" s="14" t="s">
        <v>71</v>
      </c>
      <c r="AY172" s="174" t="s">
        <v>132</v>
      </c>
    </row>
    <row r="173" spans="1:65" s="15" customFormat="1" ht="11.25">
      <c r="B173" s="181"/>
      <c r="D173" s="159" t="s">
        <v>145</v>
      </c>
      <c r="E173" s="182" t="s">
        <v>3</v>
      </c>
      <c r="F173" s="183" t="s">
        <v>149</v>
      </c>
      <c r="H173" s="184">
        <v>1734</v>
      </c>
      <c r="I173" s="185"/>
      <c r="L173" s="181"/>
      <c r="M173" s="186"/>
      <c r="N173" s="187"/>
      <c r="O173" s="187"/>
      <c r="P173" s="187"/>
      <c r="Q173" s="187"/>
      <c r="R173" s="187"/>
      <c r="S173" s="187"/>
      <c r="T173" s="188"/>
      <c r="AT173" s="182" t="s">
        <v>145</v>
      </c>
      <c r="AU173" s="182" t="s">
        <v>80</v>
      </c>
      <c r="AV173" s="15" t="s">
        <v>139</v>
      </c>
      <c r="AW173" s="15" t="s">
        <v>32</v>
      </c>
      <c r="AX173" s="15" t="s">
        <v>78</v>
      </c>
      <c r="AY173" s="182" t="s">
        <v>132</v>
      </c>
    </row>
    <row r="174" spans="1:65" s="2" customFormat="1" ht="16.5" customHeight="1">
      <c r="A174" s="35"/>
      <c r="B174" s="145"/>
      <c r="C174" s="189" t="s">
        <v>254</v>
      </c>
      <c r="D174" s="189" t="s">
        <v>150</v>
      </c>
      <c r="E174" s="190" t="s">
        <v>586</v>
      </c>
      <c r="F174" s="191" t="s">
        <v>587</v>
      </c>
      <c r="G174" s="192" t="s">
        <v>153</v>
      </c>
      <c r="H174" s="193">
        <v>51.366</v>
      </c>
      <c r="I174" s="194"/>
      <c r="J174" s="195">
        <f>ROUND(I174*H174,2)</f>
        <v>0</v>
      </c>
      <c r="K174" s="191" t="s">
        <v>138</v>
      </c>
      <c r="L174" s="196"/>
      <c r="M174" s="197" t="s">
        <v>3</v>
      </c>
      <c r="N174" s="198" t="s">
        <v>42</v>
      </c>
      <c r="O174" s="56"/>
      <c r="P174" s="155">
        <f>O174*H174</f>
        <v>0</v>
      </c>
      <c r="Q174" s="155">
        <v>1</v>
      </c>
      <c r="R174" s="155">
        <f>Q174*H174</f>
        <v>51.366</v>
      </c>
      <c r="S174" s="155">
        <v>0</v>
      </c>
      <c r="T174" s="15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57" t="s">
        <v>154</v>
      </c>
      <c r="AT174" s="157" t="s">
        <v>150</v>
      </c>
      <c r="AU174" s="157" t="s">
        <v>80</v>
      </c>
      <c r="AY174" s="20" t="s">
        <v>132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20" t="s">
        <v>78</v>
      </c>
      <c r="BK174" s="158">
        <f>ROUND(I174*H174,2)</f>
        <v>0</v>
      </c>
      <c r="BL174" s="20" t="s">
        <v>139</v>
      </c>
      <c r="BM174" s="157" t="s">
        <v>588</v>
      </c>
    </row>
    <row r="175" spans="1:65" s="2" customFormat="1" ht="11.25">
      <c r="A175" s="35"/>
      <c r="B175" s="36"/>
      <c r="C175" s="35"/>
      <c r="D175" s="159" t="s">
        <v>141</v>
      </c>
      <c r="E175" s="35"/>
      <c r="F175" s="160" t="s">
        <v>587</v>
      </c>
      <c r="G175" s="35"/>
      <c r="H175" s="35"/>
      <c r="I175" s="161"/>
      <c r="J175" s="35"/>
      <c r="K175" s="35"/>
      <c r="L175" s="36"/>
      <c r="M175" s="162"/>
      <c r="N175" s="163"/>
      <c r="O175" s="56"/>
      <c r="P175" s="56"/>
      <c r="Q175" s="56"/>
      <c r="R175" s="56"/>
      <c r="S175" s="56"/>
      <c r="T175" s="57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20" t="s">
        <v>141</v>
      </c>
      <c r="AU175" s="20" t="s">
        <v>80</v>
      </c>
    </row>
    <row r="176" spans="1:65" s="14" customFormat="1" ht="11.25">
      <c r="B176" s="173"/>
      <c r="D176" s="159" t="s">
        <v>145</v>
      </c>
      <c r="E176" s="174" t="s">
        <v>3</v>
      </c>
      <c r="F176" s="175" t="s">
        <v>589</v>
      </c>
      <c r="H176" s="176">
        <v>51.366</v>
      </c>
      <c r="I176" s="177"/>
      <c r="L176" s="173"/>
      <c r="M176" s="178"/>
      <c r="N176" s="179"/>
      <c r="O176" s="179"/>
      <c r="P176" s="179"/>
      <c r="Q176" s="179"/>
      <c r="R176" s="179"/>
      <c r="S176" s="179"/>
      <c r="T176" s="180"/>
      <c r="AT176" s="174" t="s">
        <v>145</v>
      </c>
      <c r="AU176" s="174" t="s">
        <v>80</v>
      </c>
      <c r="AV176" s="14" t="s">
        <v>80</v>
      </c>
      <c r="AW176" s="14" t="s">
        <v>32</v>
      </c>
      <c r="AX176" s="14" t="s">
        <v>71</v>
      </c>
      <c r="AY176" s="174" t="s">
        <v>132</v>
      </c>
    </row>
    <row r="177" spans="1:65" s="15" customFormat="1" ht="11.25">
      <c r="B177" s="181"/>
      <c r="D177" s="159" t="s">
        <v>145</v>
      </c>
      <c r="E177" s="182" t="s">
        <v>3</v>
      </c>
      <c r="F177" s="183" t="s">
        <v>149</v>
      </c>
      <c r="H177" s="184">
        <v>51.366</v>
      </c>
      <c r="I177" s="185"/>
      <c r="L177" s="181"/>
      <c r="M177" s="186"/>
      <c r="N177" s="187"/>
      <c r="O177" s="187"/>
      <c r="P177" s="187"/>
      <c r="Q177" s="187"/>
      <c r="R177" s="187"/>
      <c r="S177" s="187"/>
      <c r="T177" s="188"/>
      <c r="AT177" s="182" t="s">
        <v>145</v>
      </c>
      <c r="AU177" s="182" t="s">
        <v>80</v>
      </c>
      <c r="AV177" s="15" t="s">
        <v>139</v>
      </c>
      <c r="AW177" s="15" t="s">
        <v>32</v>
      </c>
      <c r="AX177" s="15" t="s">
        <v>78</v>
      </c>
      <c r="AY177" s="182" t="s">
        <v>132</v>
      </c>
    </row>
    <row r="178" spans="1:65" s="2" customFormat="1" ht="16.5" customHeight="1">
      <c r="A178" s="35"/>
      <c r="B178" s="145"/>
      <c r="C178" s="146" t="s">
        <v>260</v>
      </c>
      <c r="D178" s="146" t="s">
        <v>134</v>
      </c>
      <c r="E178" s="147" t="s">
        <v>590</v>
      </c>
      <c r="F178" s="148" t="s">
        <v>591</v>
      </c>
      <c r="G178" s="149" t="s">
        <v>286</v>
      </c>
      <c r="H178" s="150">
        <v>260</v>
      </c>
      <c r="I178" s="151"/>
      <c r="J178" s="152">
        <f>ROUND(I178*H178,2)</f>
        <v>0</v>
      </c>
      <c r="K178" s="148" t="s">
        <v>3</v>
      </c>
      <c r="L178" s="36"/>
      <c r="M178" s="153" t="s">
        <v>3</v>
      </c>
      <c r="N178" s="154" t="s">
        <v>42</v>
      </c>
      <c r="O178" s="56"/>
      <c r="P178" s="155">
        <f>O178*H178</f>
        <v>0</v>
      </c>
      <c r="Q178" s="155">
        <v>0</v>
      </c>
      <c r="R178" s="155">
        <f>Q178*H178</f>
        <v>0</v>
      </c>
      <c r="S178" s="155">
        <v>0.35338999999999998</v>
      </c>
      <c r="T178" s="156">
        <f>S178*H178</f>
        <v>91.881399999999999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57" t="s">
        <v>139</v>
      </c>
      <c r="AT178" s="157" t="s">
        <v>134</v>
      </c>
      <c r="AU178" s="157" t="s">
        <v>80</v>
      </c>
      <c r="AY178" s="20" t="s">
        <v>132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20" t="s">
        <v>78</v>
      </c>
      <c r="BK178" s="158">
        <f>ROUND(I178*H178,2)</f>
        <v>0</v>
      </c>
      <c r="BL178" s="20" t="s">
        <v>139</v>
      </c>
      <c r="BM178" s="157" t="s">
        <v>592</v>
      </c>
    </row>
    <row r="179" spans="1:65" s="14" customFormat="1" ht="11.25">
      <c r="B179" s="173"/>
      <c r="D179" s="159" t="s">
        <v>145</v>
      </c>
      <c r="E179" s="174" t="s">
        <v>3</v>
      </c>
      <c r="F179" s="175" t="s">
        <v>593</v>
      </c>
      <c r="H179" s="176">
        <v>260</v>
      </c>
      <c r="I179" s="177"/>
      <c r="L179" s="173"/>
      <c r="M179" s="178"/>
      <c r="N179" s="179"/>
      <c r="O179" s="179"/>
      <c r="P179" s="179"/>
      <c r="Q179" s="179"/>
      <c r="R179" s="179"/>
      <c r="S179" s="179"/>
      <c r="T179" s="180"/>
      <c r="AT179" s="174" t="s">
        <v>145</v>
      </c>
      <c r="AU179" s="174" t="s">
        <v>80</v>
      </c>
      <c r="AV179" s="14" t="s">
        <v>80</v>
      </c>
      <c r="AW179" s="14" t="s">
        <v>32</v>
      </c>
      <c r="AX179" s="14" t="s">
        <v>71</v>
      </c>
      <c r="AY179" s="174" t="s">
        <v>132</v>
      </c>
    </row>
    <row r="180" spans="1:65" s="15" customFormat="1" ht="11.25">
      <c r="B180" s="181"/>
      <c r="D180" s="159" t="s">
        <v>145</v>
      </c>
      <c r="E180" s="182" t="s">
        <v>3</v>
      </c>
      <c r="F180" s="183" t="s">
        <v>149</v>
      </c>
      <c r="H180" s="184">
        <v>260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2" t="s">
        <v>145</v>
      </c>
      <c r="AU180" s="182" t="s">
        <v>80</v>
      </c>
      <c r="AV180" s="15" t="s">
        <v>139</v>
      </c>
      <c r="AW180" s="15" t="s">
        <v>32</v>
      </c>
      <c r="AX180" s="15" t="s">
        <v>78</v>
      </c>
      <c r="AY180" s="182" t="s">
        <v>132</v>
      </c>
    </row>
    <row r="181" spans="1:65" s="2" customFormat="1" ht="16.5" customHeight="1">
      <c r="A181" s="35"/>
      <c r="B181" s="145"/>
      <c r="C181" s="146" t="s">
        <v>268</v>
      </c>
      <c r="D181" s="146" t="s">
        <v>134</v>
      </c>
      <c r="E181" s="147" t="s">
        <v>594</v>
      </c>
      <c r="F181" s="148" t="s">
        <v>595</v>
      </c>
      <c r="G181" s="149" t="s">
        <v>286</v>
      </c>
      <c r="H181" s="150">
        <v>650</v>
      </c>
      <c r="I181" s="151"/>
      <c r="J181" s="152">
        <f>ROUND(I181*H181,2)</f>
        <v>0</v>
      </c>
      <c r="K181" s="148" t="s">
        <v>3</v>
      </c>
      <c r="L181" s="36"/>
      <c r="M181" s="153" t="s">
        <v>3</v>
      </c>
      <c r="N181" s="154" t="s">
        <v>42</v>
      </c>
      <c r="O181" s="56"/>
      <c r="P181" s="155">
        <f>O181*H181</f>
        <v>0</v>
      </c>
      <c r="Q181" s="155">
        <v>0</v>
      </c>
      <c r="R181" s="155">
        <f>Q181*H181</f>
        <v>0</v>
      </c>
      <c r="S181" s="155">
        <v>0.33245999999999998</v>
      </c>
      <c r="T181" s="156">
        <f>S181*H181</f>
        <v>216.09899999999999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57" t="s">
        <v>139</v>
      </c>
      <c r="AT181" s="157" t="s">
        <v>134</v>
      </c>
      <c r="AU181" s="157" t="s">
        <v>80</v>
      </c>
      <c r="AY181" s="20" t="s">
        <v>132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20" t="s">
        <v>78</v>
      </c>
      <c r="BK181" s="158">
        <f>ROUND(I181*H181,2)</f>
        <v>0</v>
      </c>
      <c r="BL181" s="20" t="s">
        <v>139</v>
      </c>
      <c r="BM181" s="157" t="s">
        <v>596</v>
      </c>
    </row>
    <row r="182" spans="1:65" s="2" customFormat="1" ht="11.25">
      <c r="A182" s="35"/>
      <c r="B182" s="36"/>
      <c r="C182" s="35"/>
      <c r="D182" s="159" t="s">
        <v>141</v>
      </c>
      <c r="E182" s="35"/>
      <c r="F182" s="160" t="s">
        <v>595</v>
      </c>
      <c r="G182" s="35"/>
      <c r="H182" s="35"/>
      <c r="I182" s="161"/>
      <c r="J182" s="35"/>
      <c r="K182" s="35"/>
      <c r="L182" s="36"/>
      <c r="M182" s="162"/>
      <c r="N182" s="163"/>
      <c r="O182" s="56"/>
      <c r="P182" s="56"/>
      <c r="Q182" s="56"/>
      <c r="R182" s="56"/>
      <c r="S182" s="56"/>
      <c r="T182" s="57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20" t="s">
        <v>141</v>
      </c>
      <c r="AU182" s="20" t="s">
        <v>80</v>
      </c>
    </row>
    <row r="183" spans="1:65" s="14" customFormat="1" ht="11.25">
      <c r="B183" s="173"/>
      <c r="D183" s="159" t="s">
        <v>145</v>
      </c>
      <c r="E183" s="174" t="s">
        <v>3</v>
      </c>
      <c r="F183" s="175" t="s">
        <v>597</v>
      </c>
      <c r="H183" s="176">
        <v>650</v>
      </c>
      <c r="I183" s="177"/>
      <c r="L183" s="173"/>
      <c r="M183" s="178"/>
      <c r="N183" s="179"/>
      <c r="O183" s="179"/>
      <c r="P183" s="179"/>
      <c r="Q183" s="179"/>
      <c r="R183" s="179"/>
      <c r="S183" s="179"/>
      <c r="T183" s="180"/>
      <c r="AT183" s="174" t="s">
        <v>145</v>
      </c>
      <c r="AU183" s="174" t="s">
        <v>80</v>
      </c>
      <c r="AV183" s="14" t="s">
        <v>80</v>
      </c>
      <c r="AW183" s="14" t="s">
        <v>32</v>
      </c>
      <c r="AX183" s="14" t="s">
        <v>71</v>
      </c>
      <c r="AY183" s="174" t="s">
        <v>132</v>
      </c>
    </row>
    <row r="184" spans="1:65" s="15" customFormat="1" ht="11.25">
      <c r="B184" s="181"/>
      <c r="D184" s="159" t="s">
        <v>145</v>
      </c>
      <c r="E184" s="182" t="s">
        <v>3</v>
      </c>
      <c r="F184" s="183" t="s">
        <v>149</v>
      </c>
      <c r="H184" s="184">
        <v>650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2" t="s">
        <v>145</v>
      </c>
      <c r="AU184" s="182" t="s">
        <v>80</v>
      </c>
      <c r="AV184" s="15" t="s">
        <v>139</v>
      </c>
      <c r="AW184" s="15" t="s">
        <v>32</v>
      </c>
      <c r="AX184" s="15" t="s">
        <v>78</v>
      </c>
      <c r="AY184" s="182" t="s">
        <v>132</v>
      </c>
    </row>
    <row r="185" spans="1:65" s="2" customFormat="1" ht="16.5" customHeight="1">
      <c r="A185" s="35"/>
      <c r="B185" s="145"/>
      <c r="C185" s="146" t="s">
        <v>277</v>
      </c>
      <c r="D185" s="146" t="s">
        <v>134</v>
      </c>
      <c r="E185" s="147" t="s">
        <v>598</v>
      </c>
      <c r="F185" s="148" t="s">
        <v>599</v>
      </c>
      <c r="G185" s="149" t="s">
        <v>286</v>
      </c>
      <c r="H185" s="150">
        <v>260</v>
      </c>
      <c r="I185" s="151"/>
      <c r="J185" s="152">
        <f>ROUND(I185*H185,2)</f>
        <v>0</v>
      </c>
      <c r="K185" s="148" t="s">
        <v>3</v>
      </c>
      <c r="L185" s="36"/>
      <c r="M185" s="153" t="s">
        <v>3</v>
      </c>
      <c r="N185" s="154" t="s">
        <v>42</v>
      </c>
      <c r="O185" s="56"/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57" t="s">
        <v>139</v>
      </c>
      <c r="AT185" s="157" t="s">
        <v>134</v>
      </c>
      <c r="AU185" s="157" t="s">
        <v>80</v>
      </c>
      <c r="AY185" s="20" t="s">
        <v>132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20" t="s">
        <v>78</v>
      </c>
      <c r="BK185" s="158">
        <f>ROUND(I185*H185,2)</f>
        <v>0</v>
      </c>
      <c r="BL185" s="20" t="s">
        <v>139</v>
      </c>
      <c r="BM185" s="157" t="s">
        <v>600</v>
      </c>
    </row>
    <row r="186" spans="1:65" s="2" customFormat="1" ht="11.25">
      <c r="A186" s="35"/>
      <c r="B186" s="36"/>
      <c r="C186" s="35"/>
      <c r="D186" s="159" t="s">
        <v>141</v>
      </c>
      <c r="E186" s="35"/>
      <c r="F186" s="160" t="s">
        <v>599</v>
      </c>
      <c r="G186" s="35"/>
      <c r="H186" s="35"/>
      <c r="I186" s="161"/>
      <c r="J186" s="35"/>
      <c r="K186" s="35"/>
      <c r="L186" s="36"/>
      <c r="M186" s="162"/>
      <c r="N186" s="163"/>
      <c r="O186" s="56"/>
      <c r="P186" s="56"/>
      <c r="Q186" s="56"/>
      <c r="R186" s="56"/>
      <c r="S186" s="56"/>
      <c r="T186" s="57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20" t="s">
        <v>141</v>
      </c>
      <c r="AU186" s="20" t="s">
        <v>80</v>
      </c>
    </row>
    <row r="187" spans="1:65" s="14" customFormat="1" ht="11.25">
      <c r="B187" s="173"/>
      <c r="D187" s="159" t="s">
        <v>145</v>
      </c>
      <c r="E187" s="174" t="s">
        <v>3</v>
      </c>
      <c r="F187" s="175" t="s">
        <v>601</v>
      </c>
      <c r="H187" s="176">
        <v>260</v>
      </c>
      <c r="I187" s="177"/>
      <c r="L187" s="173"/>
      <c r="M187" s="178"/>
      <c r="N187" s="179"/>
      <c r="O187" s="179"/>
      <c r="P187" s="179"/>
      <c r="Q187" s="179"/>
      <c r="R187" s="179"/>
      <c r="S187" s="179"/>
      <c r="T187" s="180"/>
      <c r="AT187" s="174" t="s">
        <v>145</v>
      </c>
      <c r="AU187" s="174" t="s">
        <v>80</v>
      </c>
      <c r="AV187" s="14" t="s">
        <v>80</v>
      </c>
      <c r="AW187" s="14" t="s">
        <v>32</v>
      </c>
      <c r="AX187" s="14" t="s">
        <v>71</v>
      </c>
      <c r="AY187" s="174" t="s">
        <v>132</v>
      </c>
    </row>
    <row r="188" spans="1:65" s="15" customFormat="1" ht="11.25">
      <c r="B188" s="181"/>
      <c r="D188" s="159" t="s">
        <v>145</v>
      </c>
      <c r="E188" s="182" t="s">
        <v>3</v>
      </c>
      <c r="F188" s="183" t="s">
        <v>149</v>
      </c>
      <c r="H188" s="184">
        <v>260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2" t="s">
        <v>145</v>
      </c>
      <c r="AU188" s="182" t="s">
        <v>80</v>
      </c>
      <c r="AV188" s="15" t="s">
        <v>139</v>
      </c>
      <c r="AW188" s="15" t="s">
        <v>32</v>
      </c>
      <c r="AX188" s="15" t="s">
        <v>78</v>
      </c>
      <c r="AY188" s="182" t="s">
        <v>132</v>
      </c>
    </row>
    <row r="189" spans="1:65" s="2" customFormat="1" ht="16.5" customHeight="1">
      <c r="A189" s="35"/>
      <c r="B189" s="145"/>
      <c r="C189" s="189" t="s">
        <v>283</v>
      </c>
      <c r="D189" s="189" t="s">
        <v>150</v>
      </c>
      <c r="E189" s="190" t="s">
        <v>602</v>
      </c>
      <c r="F189" s="191" t="s">
        <v>603</v>
      </c>
      <c r="G189" s="192" t="s">
        <v>223</v>
      </c>
      <c r="H189" s="193">
        <v>434</v>
      </c>
      <c r="I189" s="194"/>
      <c r="J189" s="195">
        <f>ROUND(I189*H189,2)</f>
        <v>0</v>
      </c>
      <c r="K189" s="191" t="s">
        <v>138</v>
      </c>
      <c r="L189" s="196"/>
      <c r="M189" s="197" t="s">
        <v>3</v>
      </c>
      <c r="N189" s="198" t="s">
        <v>42</v>
      </c>
      <c r="O189" s="56"/>
      <c r="P189" s="155">
        <f>O189*H189</f>
        <v>0</v>
      </c>
      <c r="Q189" s="155">
        <v>7.5700000000000003E-3</v>
      </c>
      <c r="R189" s="155">
        <f>Q189*H189</f>
        <v>3.28538</v>
      </c>
      <c r="S189" s="155">
        <v>0</v>
      </c>
      <c r="T189" s="15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57" t="s">
        <v>154</v>
      </c>
      <c r="AT189" s="157" t="s">
        <v>150</v>
      </c>
      <c r="AU189" s="157" t="s">
        <v>80</v>
      </c>
      <c r="AY189" s="20" t="s">
        <v>132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20" t="s">
        <v>78</v>
      </c>
      <c r="BK189" s="158">
        <f>ROUND(I189*H189,2)</f>
        <v>0</v>
      </c>
      <c r="BL189" s="20" t="s">
        <v>139</v>
      </c>
      <c r="BM189" s="157" t="s">
        <v>604</v>
      </c>
    </row>
    <row r="190" spans="1:65" s="2" customFormat="1" ht="11.25">
      <c r="A190" s="35"/>
      <c r="B190" s="36"/>
      <c r="C190" s="35"/>
      <c r="D190" s="159" t="s">
        <v>141</v>
      </c>
      <c r="E190" s="35"/>
      <c r="F190" s="160" t="s">
        <v>603</v>
      </c>
      <c r="G190" s="35"/>
      <c r="H190" s="35"/>
      <c r="I190" s="161"/>
      <c r="J190" s="35"/>
      <c r="K190" s="35"/>
      <c r="L190" s="36"/>
      <c r="M190" s="162"/>
      <c r="N190" s="163"/>
      <c r="O190" s="56"/>
      <c r="P190" s="56"/>
      <c r="Q190" s="56"/>
      <c r="R190" s="56"/>
      <c r="S190" s="56"/>
      <c r="T190" s="57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20" t="s">
        <v>141</v>
      </c>
      <c r="AU190" s="20" t="s">
        <v>80</v>
      </c>
    </row>
    <row r="191" spans="1:65" s="14" customFormat="1" ht="11.25">
      <c r="B191" s="173"/>
      <c r="D191" s="159" t="s">
        <v>145</v>
      </c>
      <c r="E191" s="174" t="s">
        <v>3</v>
      </c>
      <c r="F191" s="175" t="s">
        <v>557</v>
      </c>
      <c r="H191" s="176">
        <v>434</v>
      </c>
      <c r="I191" s="177"/>
      <c r="L191" s="173"/>
      <c r="M191" s="178"/>
      <c r="N191" s="179"/>
      <c r="O191" s="179"/>
      <c r="P191" s="179"/>
      <c r="Q191" s="179"/>
      <c r="R191" s="179"/>
      <c r="S191" s="179"/>
      <c r="T191" s="180"/>
      <c r="AT191" s="174" t="s">
        <v>145</v>
      </c>
      <c r="AU191" s="174" t="s">
        <v>80</v>
      </c>
      <c r="AV191" s="14" t="s">
        <v>80</v>
      </c>
      <c r="AW191" s="14" t="s">
        <v>32</v>
      </c>
      <c r="AX191" s="14" t="s">
        <v>71</v>
      </c>
      <c r="AY191" s="174" t="s">
        <v>132</v>
      </c>
    </row>
    <row r="192" spans="1:65" s="15" customFormat="1" ht="11.25">
      <c r="B192" s="181"/>
      <c r="D192" s="159" t="s">
        <v>145</v>
      </c>
      <c r="E192" s="182" t="s">
        <v>3</v>
      </c>
      <c r="F192" s="183" t="s">
        <v>149</v>
      </c>
      <c r="H192" s="184">
        <v>434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2" t="s">
        <v>145</v>
      </c>
      <c r="AU192" s="182" t="s">
        <v>80</v>
      </c>
      <c r="AV192" s="15" t="s">
        <v>139</v>
      </c>
      <c r="AW192" s="15" t="s">
        <v>32</v>
      </c>
      <c r="AX192" s="15" t="s">
        <v>78</v>
      </c>
      <c r="AY192" s="182" t="s">
        <v>132</v>
      </c>
    </row>
    <row r="193" spans="1:65" s="2" customFormat="1" ht="16.5" customHeight="1">
      <c r="A193" s="35"/>
      <c r="B193" s="145"/>
      <c r="C193" s="189" t="s">
        <v>291</v>
      </c>
      <c r="D193" s="189" t="s">
        <v>150</v>
      </c>
      <c r="E193" s="190" t="s">
        <v>586</v>
      </c>
      <c r="F193" s="191" t="s">
        <v>587</v>
      </c>
      <c r="G193" s="192" t="s">
        <v>153</v>
      </c>
      <c r="H193" s="193">
        <v>12.840999999999999</v>
      </c>
      <c r="I193" s="194"/>
      <c r="J193" s="195">
        <f>ROUND(I193*H193,2)</f>
        <v>0</v>
      </c>
      <c r="K193" s="191" t="s">
        <v>138</v>
      </c>
      <c r="L193" s="196"/>
      <c r="M193" s="197" t="s">
        <v>3</v>
      </c>
      <c r="N193" s="198" t="s">
        <v>42</v>
      </c>
      <c r="O193" s="56"/>
      <c r="P193" s="155">
        <f>O193*H193</f>
        <v>0</v>
      </c>
      <c r="Q193" s="155">
        <v>1</v>
      </c>
      <c r="R193" s="155">
        <f>Q193*H193</f>
        <v>12.840999999999999</v>
      </c>
      <c r="S193" s="155">
        <v>0</v>
      </c>
      <c r="T193" s="15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57" t="s">
        <v>154</v>
      </c>
      <c r="AT193" s="157" t="s">
        <v>150</v>
      </c>
      <c r="AU193" s="157" t="s">
        <v>80</v>
      </c>
      <c r="AY193" s="20" t="s">
        <v>132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20" t="s">
        <v>78</v>
      </c>
      <c r="BK193" s="158">
        <f>ROUND(I193*H193,2)</f>
        <v>0</v>
      </c>
      <c r="BL193" s="20" t="s">
        <v>139</v>
      </c>
      <c r="BM193" s="157" t="s">
        <v>605</v>
      </c>
    </row>
    <row r="194" spans="1:65" s="2" customFormat="1" ht="11.25">
      <c r="A194" s="35"/>
      <c r="B194" s="36"/>
      <c r="C194" s="35"/>
      <c r="D194" s="159" t="s">
        <v>141</v>
      </c>
      <c r="E194" s="35"/>
      <c r="F194" s="160" t="s">
        <v>587</v>
      </c>
      <c r="G194" s="35"/>
      <c r="H194" s="35"/>
      <c r="I194" s="161"/>
      <c r="J194" s="35"/>
      <c r="K194" s="35"/>
      <c r="L194" s="36"/>
      <c r="M194" s="162"/>
      <c r="N194" s="163"/>
      <c r="O194" s="56"/>
      <c r="P194" s="56"/>
      <c r="Q194" s="56"/>
      <c r="R194" s="56"/>
      <c r="S194" s="56"/>
      <c r="T194" s="57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20" t="s">
        <v>141</v>
      </c>
      <c r="AU194" s="20" t="s">
        <v>80</v>
      </c>
    </row>
    <row r="195" spans="1:65" s="14" customFormat="1" ht="11.25">
      <c r="B195" s="173"/>
      <c r="D195" s="159" t="s">
        <v>145</v>
      </c>
      <c r="E195" s="174" t="s">
        <v>3</v>
      </c>
      <c r="F195" s="175" t="s">
        <v>606</v>
      </c>
      <c r="H195" s="176">
        <v>12.840999999999999</v>
      </c>
      <c r="I195" s="177"/>
      <c r="L195" s="173"/>
      <c r="M195" s="178"/>
      <c r="N195" s="179"/>
      <c r="O195" s="179"/>
      <c r="P195" s="179"/>
      <c r="Q195" s="179"/>
      <c r="R195" s="179"/>
      <c r="S195" s="179"/>
      <c r="T195" s="180"/>
      <c r="AT195" s="174" t="s">
        <v>145</v>
      </c>
      <c r="AU195" s="174" t="s">
        <v>80</v>
      </c>
      <c r="AV195" s="14" t="s">
        <v>80</v>
      </c>
      <c r="AW195" s="14" t="s">
        <v>32</v>
      </c>
      <c r="AX195" s="14" t="s">
        <v>71</v>
      </c>
      <c r="AY195" s="174" t="s">
        <v>132</v>
      </c>
    </row>
    <row r="196" spans="1:65" s="15" customFormat="1" ht="11.25">
      <c r="B196" s="181"/>
      <c r="D196" s="159" t="s">
        <v>145</v>
      </c>
      <c r="E196" s="182" t="s">
        <v>3</v>
      </c>
      <c r="F196" s="183" t="s">
        <v>149</v>
      </c>
      <c r="H196" s="184">
        <v>12.840999999999999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2" t="s">
        <v>145</v>
      </c>
      <c r="AU196" s="182" t="s">
        <v>80</v>
      </c>
      <c r="AV196" s="15" t="s">
        <v>139</v>
      </c>
      <c r="AW196" s="15" t="s">
        <v>32</v>
      </c>
      <c r="AX196" s="15" t="s">
        <v>78</v>
      </c>
      <c r="AY196" s="182" t="s">
        <v>132</v>
      </c>
    </row>
    <row r="197" spans="1:65" s="2" customFormat="1" ht="16.5" customHeight="1">
      <c r="A197" s="35"/>
      <c r="B197" s="145"/>
      <c r="C197" s="146" t="s">
        <v>8</v>
      </c>
      <c r="D197" s="146" t="s">
        <v>134</v>
      </c>
      <c r="E197" s="147" t="s">
        <v>607</v>
      </c>
      <c r="F197" s="148" t="s">
        <v>608</v>
      </c>
      <c r="G197" s="149" t="s">
        <v>223</v>
      </c>
      <c r="H197" s="150">
        <v>52</v>
      </c>
      <c r="I197" s="151"/>
      <c r="J197" s="152">
        <f>ROUND(I197*H197,2)</f>
        <v>0</v>
      </c>
      <c r="K197" s="148" t="s">
        <v>138</v>
      </c>
      <c r="L197" s="36"/>
      <c r="M197" s="153" t="s">
        <v>3</v>
      </c>
      <c r="N197" s="154" t="s">
        <v>42</v>
      </c>
      <c r="O197" s="56"/>
      <c r="P197" s="155">
        <f>O197*H197</f>
        <v>0</v>
      </c>
      <c r="Q197" s="155">
        <v>0</v>
      </c>
      <c r="R197" s="155">
        <f>Q197*H197</f>
        <v>0</v>
      </c>
      <c r="S197" s="155">
        <v>4.2900000000000004E-3</v>
      </c>
      <c r="T197" s="156">
        <f>S197*H197</f>
        <v>0.22308000000000003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57" t="s">
        <v>139</v>
      </c>
      <c r="AT197" s="157" t="s">
        <v>134</v>
      </c>
      <c r="AU197" s="157" t="s">
        <v>80</v>
      </c>
      <c r="AY197" s="20" t="s">
        <v>132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20" t="s">
        <v>78</v>
      </c>
      <c r="BK197" s="158">
        <f>ROUND(I197*H197,2)</f>
        <v>0</v>
      </c>
      <c r="BL197" s="20" t="s">
        <v>139</v>
      </c>
      <c r="BM197" s="157" t="s">
        <v>609</v>
      </c>
    </row>
    <row r="198" spans="1:65" s="2" customFormat="1" ht="11.25">
      <c r="A198" s="35"/>
      <c r="B198" s="36"/>
      <c r="C198" s="35"/>
      <c r="D198" s="159" t="s">
        <v>141</v>
      </c>
      <c r="E198" s="35"/>
      <c r="F198" s="160" t="s">
        <v>608</v>
      </c>
      <c r="G198" s="35"/>
      <c r="H198" s="35"/>
      <c r="I198" s="161"/>
      <c r="J198" s="35"/>
      <c r="K198" s="35"/>
      <c r="L198" s="36"/>
      <c r="M198" s="162"/>
      <c r="N198" s="163"/>
      <c r="O198" s="56"/>
      <c r="P198" s="56"/>
      <c r="Q198" s="56"/>
      <c r="R198" s="56"/>
      <c r="S198" s="56"/>
      <c r="T198" s="57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20" t="s">
        <v>141</v>
      </c>
      <c r="AU198" s="20" t="s">
        <v>80</v>
      </c>
    </row>
    <row r="199" spans="1:65" s="2" customFormat="1" ht="11.25">
      <c r="A199" s="35"/>
      <c r="B199" s="36"/>
      <c r="C199" s="35"/>
      <c r="D199" s="164" t="s">
        <v>143</v>
      </c>
      <c r="E199" s="35"/>
      <c r="F199" s="165" t="s">
        <v>610</v>
      </c>
      <c r="G199" s="35"/>
      <c r="H199" s="35"/>
      <c r="I199" s="161"/>
      <c r="J199" s="35"/>
      <c r="K199" s="35"/>
      <c r="L199" s="36"/>
      <c r="M199" s="162"/>
      <c r="N199" s="163"/>
      <c r="O199" s="56"/>
      <c r="P199" s="56"/>
      <c r="Q199" s="56"/>
      <c r="R199" s="56"/>
      <c r="S199" s="56"/>
      <c r="T199" s="57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20" t="s">
        <v>143</v>
      </c>
      <c r="AU199" s="20" t="s">
        <v>80</v>
      </c>
    </row>
    <row r="200" spans="1:65" s="14" customFormat="1" ht="11.25">
      <c r="B200" s="173"/>
      <c r="D200" s="159" t="s">
        <v>145</v>
      </c>
      <c r="E200" s="174" t="s">
        <v>3</v>
      </c>
      <c r="F200" s="175" t="s">
        <v>611</v>
      </c>
      <c r="H200" s="176">
        <v>52</v>
      </c>
      <c r="I200" s="177"/>
      <c r="L200" s="173"/>
      <c r="M200" s="178"/>
      <c r="N200" s="179"/>
      <c r="O200" s="179"/>
      <c r="P200" s="179"/>
      <c r="Q200" s="179"/>
      <c r="R200" s="179"/>
      <c r="S200" s="179"/>
      <c r="T200" s="180"/>
      <c r="AT200" s="174" t="s">
        <v>145</v>
      </c>
      <c r="AU200" s="174" t="s">
        <v>80</v>
      </c>
      <c r="AV200" s="14" t="s">
        <v>80</v>
      </c>
      <c r="AW200" s="14" t="s">
        <v>32</v>
      </c>
      <c r="AX200" s="14" t="s">
        <v>71</v>
      </c>
      <c r="AY200" s="174" t="s">
        <v>132</v>
      </c>
    </row>
    <row r="201" spans="1:65" s="15" customFormat="1" ht="11.25">
      <c r="B201" s="181"/>
      <c r="D201" s="159" t="s">
        <v>145</v>
      </c>
      <c r="E201" s="182" t="s">
        <v>3</v>
      </c>
      <c r="F201" s="183" t="s">
        <v>149</v>
      </c>
      <c r="H201" s="184">
        <v>52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2" t="s">
        <v>145</v>
      </c>
      <c r="AU201" s="182" t="s">
        <v>80</v>
      </c>
      <c r="AV201" s="15" t="s">
        <v>139</v>
      </c>
      <c r="AW201" s="15" t="s">
        <v>32</v>
      </c>
      <c r="AX201" s="15" t="s">
        <v>78</v>
      </c>
      <c r="AY201" s="182" t="s">
        <v>132</v>
      </c>
    </row>
    <row r="202" spans="1:65" s="2" customFormat="1" ht="16.5" customHeight="1">
      <c r="A202" s="35"/>
      <c r="B202" s="145"/>
      <c r="C202" s="189" t="s">
        <v>307</v>
      </c>
      <c r="D202" s="189" t="s">
        <v>150</v>
      </c>
      <c r="E202" s="190" t="s">
        <v>612</v>
      </c>
      <c r="F202" s="191" t="s">
        <v>613</v>
      </c>
      <c r="G202" s="192" t="s">
        <v>223</v>
      </c>
      <c r="H202" s="193">
        <v>52</v>
      </c>
      <c r="I202" s="194"/>
      <c r="J202" s="195">
        <f>ROUND(I202*H202,2)</f>
        <v>0</v>
      </c>
      <c r="K202" s="191" t="s">
        <v>3</v>
      </c>
      <c r="L202" s="196"/>
      <c r="M202" s="197" t="s">
        <v>3</v>
      </c>
      <c r="N202" s="198" t="s">
        <v>42</v>
      </c>
      <c r="O202" s="56"/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57" t="s">
        <v>154</v>
      </c>
      <c r="AT202" s="157" t="s">
        <v>150</v>
      </c>
      <c r="AU202" s="157" t="s">
        <v>80</v>
      </c>
      <c r="AY202" s="20" t="s">
        <v>132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20" t="s">
        <v>78</v>
      </c>
      <c r="BK202" s="158">
        <f>ROUND(I202*H202,2)</f>
        <v>0</v>
      </c>
      <c r="BL202" s="20" t="s">
        <v>139</v>
      </c>
      <c r="BM202" s="157" t="s">
        <v>614</v>
      </c>
    </row>
    <row r="203" spans="1:65" s="2" customFormat="1" ht="11.25">
      <c r="A203" s="35"/>
      <c r="B203" s="36"/>
      <c r="C203" s="35"/>
      <c r="D203" s="159" t="s">
        <v>141</v>
      </c>
      <c r="E203" s="35"/>
      <c r="F203" s="160" t="s">
        <v>613</v>
      </c>
      <c r="G203" s="35"/>
      <c r="H203" s="35"/>
      <c r="I203" s="161"/>
      <c r="J203" s="35"/>
      <c r="K203" s="35"/>
      <c r="L203" s="36"/>
      <c r="M203" s="162"/>
      <c r="N203" s="163"/>
      <c r="O203" s="56"/>
      <c r="P203" s="56"/>
      <c r="Q203" s="56"/>
      <c r="R203" s="56"/>
      <c r="S203" s="56"/>
      <c r="T203" s="57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20" t="s">
        <v>141</v>
      </c>
      <c r="AU203" s="20" t="s">
        <v>80</v>
      </c>
    </row>
    <row r="204" spans="1:65" s="2" customFormat="1" ht="16.5" customHeight="1">
      <c r="A204" s="35"/>
      <c r="B204" s="145"/>
      <c r="C204" s="146" t="s">
        <v>311</v>
      </c>
      <c r="D204" s="146" t="s">
        <v>134</v>
      </c>
      <c r="E204" s="147" t="s">
        <v>615</v>
      </c>
      <c r="F204" s="148" t="s">
        <v>616</v>
      </c>
      <c r="G204" s="149" t="s">
        <v>223</v>
      </c>
      <c r="H204" s="150">
        <v>40</v>
      </c>
      <c r="I204" s="151"/>
      <c r="J204" s="152">
        <f>ROUND(I204*H204,2)</f>
        <v>0</v>
      </c>
      <c r="K204" s="148" t="s">
        <v>138</v>
      </c>
      <c r="L204" s="36"/>
      <c r="M204" s="153" t="s">
        <v>3</v>
      </c>
      <c r="N204" s="154" t="s">
        <v>42</v>
      </c>
      <c r="O204" s="56"/>
      <c r="P204" s="155">
        <f>O204*H204</f>
        <v>0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57" t="s">
        <v>139</v>
      </c>
      <c r="AT204" s="157" t="s">
        <v>134</v>
      </c>
      <c r="AU204" s="157" t="s">
        <v>80</v>
      </c>
      <c r="AY204" s="20" t="s">
        <v>132</v>
      </c>
      <c r="BE204" s="158">
        <f>IF(N204="základní",J204,0)</f>
        <v>0</v>
      </c>
      <c r="BF204" s="158">
        <f>IF(N204="snížená",J204,0)</f>
        <v>0</v>
      </c>
      <c r="BG204" s="158">
        <f>IF(N204="zákl. přenesená",J204,0)</f>
        <v>0</v>
      </c>
      <c r="BH204" s="158">
        <f>IF(N204="sníž. přenesená",J204,0)</f>
        <v>0</v>
      </c>
      <c r="BI204" s="158">
        <f>IF(N204="nulová",J204,0)</f>
        <v>0</v>
      </c>
      <c r="BJ204" s="20" t="s">
        <v>78</v>
      </c>
      <c r="BK204" s="158">
        <f>ROUND(I204*H204,2)</f>
        <v>0</v>
      </c>
      <c r="BL204" s="20" t="s">
        <v>139</v>
      </c>
      <c r="BM204" s="157" t="s">
        <v>617</v>
      </c>
    </row>
    <row r="205" spans="1:65" s="2" customFormat="1" ht="11.25">
      <c r="A205" s="35"/>
      <c r="B205" s="36"/>
      <c r="C205" s="35"/>
      <c r="D205" s="159" t="s">
        <v>141</v>
      </c>
      <c r="E205" s="35"/>
      <c r="F205" s="160" t="s">
        <v>618</v>
      </c>
      <c r="G205" s="35"/>
      <c r="H205" s="35"/>
      <c r="I205" s="161"/>
      <c r="J205" s="35"/>
      <c r="K205" s="35"/>
      <c r="L205" s="36"/>
      <c r="M205" s="162"/>
      <c r="N205" s="163"/>
      <c r="O205" s="56"/>
      <c r="P205" s="56"/>
      <c r="Q205" s="56"/>
      <c r="R205" s="56"/>
      <c r="S205" s="56"/>
      <c r="T205" s="57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20" t="s">
        <v>141</v>
      </c>
      <c r="AU205" s="20" t="s">
        <v>80</v>
      </c>
    </row>
    <row r="206" spans="1:65" s="2" customFormat="1" ht="11.25">
      <c r="A206" s="35"/>
      <c r="B206" s="36"/>
      <c r="C206" s="35"/>
      <c r="D206" s="164" t="s">
        <v>143</v>
      </c>
      <c r="E206" s="35"/>
      <c r="F206" s="165" t="s">
        <v>619</v>
      </c>
      <c r="G206" s="35"/>
      <c r="H206" s="35"/>
      <c r="I206" s="161"/>
      <c r="J206" s="35"/>
      <c r="K206" s="35"/>
      <c r="L206" s="36"/>
      <c r="M206" s="162"/>
      <c r="N206" s="163"/>
      <c r="O206" s="56"/>
      <c r="P206" s="56"/>
      <c r="Q206" s="56"/>
      <c r="R206" s="56"/>
      <c r="S206" s="56"/>
      <c r="T206" s="57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20" t="s">
        <v>143</v>
      </c>
      <c r="AU206" s="20" t="s">
        <v>80</v>
      </c>
    </row>
    <row r="207" spans="1:65" s="13" customFormat="1" ht="11.25">
      <c r="B207" s="166"/>
      <c r="D207" s="159" t="s">
        <v>145</v>
      </c>
      <c r="E207" s="167" t="s">
        <v>3</v>
      </c>
      <c r="F207" s="168" t="s">
        <v>620</v>
      </c>
      <c r="H207" s="167" t="s">
        <v>3</v>
      </c>
      <c r="I207" s="169"/>
      <c r="L207" s="166"/>
      <c r="M207" s="170"/>
      <c r="N207" s="171"/>
      <c r="O207" s="171"/>
      <c r="P207" s="171"/>
      <c r="Q207" s="171"/>
      <c r="R207" s="171"/>
      <c r="S207" s="171"/>
      <c r="T207" s="172"/>
      <c r="AT207" s="167" t="s">
        <v>145</v>
      </c>
      <c r="AU207" s="167" t="s">
        <v>80</v>
      </c>
      <c r="AV207" s="13" t="s">
        <v>78</v>
      </c>
      <c r="AW207" s="13" t="s">
        <v>32</v>
      </c>
      <c r="AX207" s="13" t="s">
        <v>71</v>
      </c>
      <c r="AY207" s="167" t="s">
        <v>132</v>
      </c>
    </row>
    <row r="208" spans="1:65" s="14" customFormat="1" ht="11.25">
      <c r="B208" s="173"/>
      <c r="D208" s="159" t="s">
        <v>145</v>
      </c>
      <c r="E208" s="174" t="s">
        <v>3</v>
      </c>
      <c r="F208" s="175" t="s">
        <v>621</v>
      </c>
      <c r="H208" s="176">
        <v>40</v>
      </c>
      <c r="I208" s="177"/>
      <c r="L208" s="173"/>
      <c r="M208" s="178"/>
      <c r="N208" s="179"/>
      <c r="O208" s="179"/>
      <c r="P208" s="179"/>
      <c r="Q208" s="179"/>
      <c r="R208" s="179"/>
      <c r="S208" s="179"/>
      <c r="T208" s="180"/>
      <c r="AT208" s="174" t="s">
        <v>145</v>
      </c>
      <c r="AU208" s="174" t="s">
        <v>80</v>
      </c>
      <c r="AV208" s="14" t="s">
        <v>80</v>
      </c>
      <c r="AW208" s="14" t="s">
        <v>32</v>
      </c>
      <c r="AX208" s="14" t="s">
        <v>71</v>
      </c>
      <c r="AY208" s="174" t="s">
        <v>132</v>
      </c>
    </row>
    <row r="209" spans="1:65" s="15" customFormat="1" ht="11.25">
      <c r="B209" s="181"/>
      <c r="D209" s="159" t="s">
        <v>145</v>
      </c>
      <c r="E209" s="182" t="s">
        <v>3</v>
      </c>
      <c r="F209" s="183" t="s">
        <v>149</v>
      </c>
      <c r="H209" s="184">
        <v>40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2" t="s">
        <v>145</v>
      </c>
      <c r="AU209" s="182" t="s">
        <v>80</v>
      </c>
      <c r="AV209" s="15" t="s">
        <v>139</v>
      </c>
      <c r="AW209" s="15" t="s">
        <v>32</v>
      </c>
      <c r="AX209" s="15" t="s">
        <v>78</v>
      </c>
      <c r="AY209" s="182" t="s">
        <v>132</v>
      </c>
    </row>
    <row r="210" spans="1:65" s="2" customFormat="1" ht="16.5" customHeight="1">
      <c r="A210" s="35"/>
      <c r="B210" s="145"/>
      <c r="C210" s="146" t="s">
        <v>318</v>
      </c>
      <c r="D210" s="146" t="s">
        <v>134</v>
      </c>
      <c r="E210" s="147" t="s">
        <v>622</v>
      </c>
      <c r="F210" s="148" t="s">
        <v>623</v>
      </c>
      <c r="G210" s="149" t="s">
        <v>223</v>
      </c>
      <c r="H210" s="150">
        <v>96</v>
      </c>
      <c r="I210" s="151"/>
      <c r="J210" s="152">
        <f>ROUND(I210*H210,2)</f>
        <v>0</v>
      </c>
      <c r="K210" s="148" t="s">
        <v>138</v>
      </c>
      <c r="L210" s="36"/>
      <c r="M210" s="153" t="s">
        <v>3</v>
      </c>
      <c r="N210" s="154" t="s">
        <v>42</v>
      </c>
      <c r="O210" s="56"/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57" t="s">
        <v>139</v>
      </c>
      <c r="AT210" s="157" t="s">
        <v>134</v>
      </c>
      <c r="AU210" s="157" t="s">
        <v>80</v>
      </c>
      <c r="AY210" s="20" t="s">
        <v>132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20" t="s">
        <v>78</v>
      </c>
      <c r="BK210" s="158">
        <f>ROUND(I210*H210,2)</f>
        <v>0</v>
      </c>
      <c r="BL210" s="20" t="s">
        <v>139</v>
      </c>
      <c r="BM210" s="157" t="s">
        <v>624</v>
      </c>
    </row>
    <row r="211" spans="1:65" s="2" customFormat="1" ht="11.25">
      <c r="A211" s="35"/>
      <c r="B211" s="36"/>
      <c r="C211" s="35"/>
      <c r="D211" s="159" t="s">
        <v>141</v>
      </c>
      <c r="E211" s="35"/>
      <c r="F211" s="160" t="s">
        <v>625</v>
      </c>
      <c r="G211" s="35"/>
      <c r="H211" s="35"/>
      <c r="I211" s="161"/>
      <c r="J211" s="35"/>
      <c r="K211" s="35"/>
      <c r="L211" s="36"/>
      <c r="M211" s="162"/>
      <c r="N211" s="163"/>
      <c r="O211" s="56"/>
      <c r="P211" s="56"/>
      <c r="Q211" s="56"/>
      <c r="R211" s="56"/>
      <c r="S211" s="56"/>
      <c r="T211" s="57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20" t="s">
        <v>141</v>
      </c>
      <c r="AU211" s="20" t="s">
        <v>80</v>
      </c>
    </row>
    <row r="212" spans="1:65" s="2" customFormat="1" ht="11.25">
      <c r="A212" s="35"/>
      <c r="B212" s="36"/>
      <c r="C212" s="35"/>
      <c r="D212" s="164" t="s">
        <v>143</v>
      </c>
      <c r="E212" s="35"/>
      <c r="F212" s="165" t="s">
        <v>626</v>
      </c>
      <c r="G212" s="35"/>
      <c r="H212" s="35"/>
      <c r="I212" s="161"/>
      <c r="J212" s="35"/>
      <c r="K212" s="35"/>
      <c r="L212" s="36"/>
      <c r="M212" s="162"/>
      <c r="N212" s="163"/>
      <c r="O212" s="56"/>
      <c r="P212" s="56"/>
      <c r="Q212" s="56"/>
      <c r="R212" s="56"/>
      <c r="S212" s="56"/>
      <c r="T212" s="57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20" t="s">
        <v>143</v>
      </c>
      <c r="AU212" s="20" t="s">
        <v>80</v>
      </c>
    </row>
    <row r="213" spans="1:65" s="14" customFormat="1" ht="11.25">
      <c r="B213" s="173"/>
      <c r="D213" s="159" t="s">
        <v>145</v>
      </c>
      <c r="E213" s="174" t="s">
        <v>3</v>
      </c>
      <c r="F213" s="175" t="s">
        <v>627</v>
      </c>
      <c r="H213" s="176">
        <v>96</v>
      </c>
      <c r="I213" s="177"/>
      <c r="L213" s="173"/>
      <c r="M213" s="178"/>
      <c r="N213" s="179"/>
      <c r="O213" s="179"/>
      <c r="P213" s="179"/>
      <c r="Q213" s="179"/>
      <c r="R213" s="179"/>
      <c r="S213" s="179"/>
      <c r="T213" s="180"/>
      <c r="AT213" s="174" t="s">
        <v>145</v>
      </c>
      <c r="AU213" s="174" t="s">
        <v>80</v>
      </c>
      <c r="AV213" s="14" t="s">
        <v>80</v>
      </c>
      <c r="AW213" s="14" t="s">
        <v>32</v>
      </c>
      <c r="AX213" s="14" t="s">
        <v>71</v>
      </c>
      <c r="AY213" s="174" t="s">
        <v>132</v>
      </c>
    </row>
    <row r="214" spans="1:65" s="15" customFormat="1" ht="11.25">
      <c r="B214" s="181"/>
      <c r="D214" s="159" t="s">
        <v>145</v>
      </c>
      <c r="E214" s="182" t="s">
        <v>3</v>
      </c>
      <c r="F214" s="183" t="s">
        <v>149</v>
      </c>
      <c r="H214" s="184">
        <v>96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2" t="s">
        <v>145</v>
      </c>
      <c r="AU214" s="182" t="s">
        <v>80</v>
      </c>
      <c r="AV214" s="15" t="s">
        <v>139</v>
      </c>
      <c r="AW214" s="15" t="s">
        <v>32</v>
      </c>
      <c r="AX214" s="15" t="s">
        <v>78</v>
      </c>
      <c r="AY214" s="182" t="s">
        <v>132</v>
      </c>
    </row>
    <row r="215" spans="1:65" s="2" customFormat="1" ht="16.5" customHeight="1">
      <c r="A215" s="35"/>
      <c r="B215" s="145"/>
      <c r="C215" s="146" t="s">
        <v>325</v>
      </c>
      <c r="D215" s="146" t="s">
        <v>134</v>
      </c>
      <c r="E215" s="147" t="s">
        <v>628</v>
      </c>
      <c r="F215" s="148" t="s">
        <v>629</v>
      </c>
      <c r="G215" s="149" t="s">
        <v>223</v>
      </c>
      <c r="H215" s="150">
        <v>1040</v>
      </c>
      <c r="I215" s="151"/>
      <c r="J215" s="152">
        <f>ROUND(I215*H215,2)</f>
        <v>0</v>
      </c>
      <c r="K215" s="148" t="s">
        <v>138</v>
      </c>
      <c r="L215" s="36"/>
      <c r="M215" s="153" t="s">
        <v>3</v>
      </c>
      <c r="N215" s="154" t="s">
        <v>42</v>
      </c>
      <c r="O215" s="56"/>
      <c r="P215" s="155">
        <f>O215*H215</f>
        <v>0</v>
      </c>
      <c r="Q215" s="155">
        <v>5.1999999999999995E-4</v>
      </c>
      <c r="R215" s="155">
        <f>Q215*H215</f>
        <v>0.54079999999999995</v>
      </c>
      <c r="S215" s="155">
        <v>0</v>
      </c>
      <c r="T215" s="15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57" t="s">
        <v>139</v>
      </c>
      <c r="AT215" s="157" t="s">
        <v>134</v>
      </c>
      <c r="AU215" s="157" t="s">
        <v>80</v>
      </c>
      <c r="AY215" s="20" t="s">
        <v>132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20" t="s">
        <v>78</v>
      </c>
      <c r="BK215" s="158">
        <f>ROUND(I215*H215,2)</f>
        <v>0</v>
      </c>
      <c r="BL215" s="20" t="s">
        <v>139</v>
      </c>
      <c r="BM215" s="157" t="s">
        <v>630</v>
      </c>
    </row>
    <row r="216" spans="1:65" s="2" customFormat="1" ht="11.25">
      <c r="A216" s="35"/>
      <c r="B216" s="36"/>
      <c r="C216" s="35"/>
      <c r="D216" s="159" t="s">
        <v>141</v>
      </c>
      <c r="E216" s="35"/>
      <c r="F216" s="160" t="s">
        <v>631</v>
      </c>
      <c r="G216" s="35"/>
      <c r="H216" s="35"/>
      <c r="I216" s="161"/>
      <c r="J216" s="35"/>
      <c r="K216" s="35"/>
      <c r="L216" s="36"/>
      <c r="M216" s="162"/>
      <c r="N216" s="163"/>
      <c r="O216" s="56"/>
      <c r="P216" s="56"/>
      <c r="Q216" s="56"/>
      <c r="R216" s="56"/>
      <c r="S216" s="56"/>
      <c r="T216" s="57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20" t="s">
        <v>141</v>
      </c>
      <c r="AU216" s="20" t="s">
        <v>80</v>
      </c>
    </row>
    <row r="217" spans="1:65" s="2" customFormat="1" ht="11.25">
      <c r="A217" s="35"/>
      <c r="B217" s="36"/>
      <c r="C217" s="35"/>
      <c r="D217" s="164" t="s">
        <v>143</v>
      </c>
      <c r="E217" s="35"/>
      <c r="F217" s="165" t="s">
        <v>632</v>
      </c>
      <c r="G217" s="35"/>
      <c r="H217" s="35"/>
      <c r="I217" s="161"/>
      <c r="J217" s="35"/>
      <c r="K217" s="35"/>
      <c r="L217" s="36"/>
      <c r="M217" s="162"/>
      <c r="N217" s="163"/>
      <c r="O217" s="56"/>
      <c r="P217" s="56"/>
      <c r="Q217" s="56"/>
      <c r="R217" s="56"/>
      <c r="S217" s="56"/>
      <c r="T217" s="57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20" t="s">
        <v>143</v>
      </c>
      <c r="AU217" s="20" t="s">
        <v>80</v>
      </c>
    </row>
    <row r="218" spans="1:65" s="14" customFormat="1" ht="11.25">
      <c r="B218" s="173"/>
      <c r="D218" s="159" t="s">
        <v>145</v>
      </c>
      <c r="E218" s="174" t="s">
        <v>3</v>
      </c>
      <c r="F218" s="175" t="s">
        <v>633</v>
      </c>
      <c r="H218" s="176">
        <v>1040</v>
      </c>
      <c r="I218" s="177"/>
      <c r="L218" s="173"/>
      <c r="M218" s="178"/>
      <c r="N218" s="179"/>
      <c r="O218" s="179"/>
      <c r="P218" s="179"/>
      <c r="Q218" s="179"/>
      <c r="R218" s="179"/>
      <c r="S218" s="179"/>
      <c r="T218" s="180"/>
      <c r="AT218" s="174" t="s">
        <v>145</v>
      </c>
      <c r="AU218" s="174" t="s">
        <v>80</v>
      </c>
      <c r="AV218" s="14" t="s">
        <v>80</v>
      </c>
      <c r="AW218" s="14" t="s">
        <v>32</v>
      </c>
      <c r="AX218" s="14" t="s">
        <v>71</v>
      </c>
      <c r="AY218" s="174" t="s">
        <v>132</v>
      </c>
    </row>
    <row r="219" spans="1:65" s="15" customFormat="1" ht="11.25">
      <c r="B219" s="181"/>
      <c r="D219" s="159" t="s">
        <v>145</v>
      </c>
      <c r="E219" s="182" t="s">
        <v>3</v>
      </c>
      <c r="F219" s="183" t="s">
        <v>149</v>
      </c>
      <c r="H219" s="184">
        <v>1040</v>
      </c>
      <c r="I219" s="185"/>
      <c r="L219" s="181"/>
      <c r="M219" s="186"/>
      <c r="N219" s="187"/>
      <c r="O219" s="187"/>
      <c r="P219" s="187"/>
      <c r="Q219" s="187"/>
      <c r="R219" s="187"/>
      <c r="S219" s="187"/>
      <c r="T219" s="188"/>
      <c r="AT219" s="182" t="s">
        <v>145</v>
      </c>
      <c r="AU219" s="182" t="s">
        <v>80</v>
      </c>
      <c r="AV219" s="15" t="s">
        <v>139</v>
      </c>
      <c r="AW219" s="15" t="s">
        <v>32</v>
      </c>
      <c r="AX219" s="15" t="s">
        <v>78</v>
      </c>
      <c r="AY219" s="182" t="s">
        <v>132</v>
      </c>
    </row>
    <row r="220" spans="1:65" s="2" customFormat="1" ht="16.5" customHeight="1">
      <c r="A220" s="35"/>
      <c r="B220" s="145"/>
      <c r="C220" s="146" t="s">
        <v>332</v>
      </c>
      <c r="D220" s="146" t="s">
        <v>134</v>
      </c>
      <c r="E220" s="147" t="s">
        <v>634</v>
      </c>
      <c r="F220" s="148" t="s">
        <v>635</v>
      </c>
      <c r="G220" s="149" t="s">
        <v>286</v>
      </c>
      <c r="H220" s="150">
        <v>1300</v>
      </c>
      <c r="I220" s="151"/>
      <c r="J220" s="152">
        <f>ROUND(I220*H220,2)</f>
        <v>0</v>
      </c>
      <c r="K220" s="148" t="s">
        <v>138</v>
      </c>
      <c r="L220" s="36"/>
      <c r="M220" s="153" t="s">
        <v>3</v>
      </c>
      <c r="N220" s="154" t="s">
        <v>42</v>
      </c>
      <c r="O220" s="56"/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57" t="s">
        <v>139</v>
      </c>
      <c r="AT220" s="157" t="s">
        <v>134</v>
      </c>
      <c r="AU220" s="157" t="s">
        <v>80</v>
      </c>
      <c r="AY220" s="20" t="s">
        <v>132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20" t="s">
        <v>78</v>
      </c>
      <c r="BK220" s="158">
        <f>ROUND(I220*H220,2)</f>
        <v>0</v>
      </c>
      <c r="BL220" s="20" t="s">
        <v>139</v>
      </c>
      <c r="BM220" s="157" t="s">
        <v>636</v>
      </c>
    </row>
    <row r="221" spans="1:65" s="2" customFormat="1" ht="11.25">
      <c r="A221" s="35"/>
      <c r="B221" s="36"/>
      <c r="C221" s="35"/>
      <c r="D221" s="159" t="s">
        <v>141</v>
      </c>
      <c r="E221" s="35"/>
      <c r="F221" s="160" t="s">
        <v>635</v>
      </c>
      <c r="G221" s="35"/>
      <c r="H221" s="35"/>
      <c r="I221" s="161"/>
      <c r="J221" s="35"/>
      <c r="K221" s="35"/>
      <c r="L221" s="36"/>
      <c r="M221" s="162"/>
      <c r="N221" s="163"/>
      <c r="O221" s="56"/>
      <c r="P221" s="56"/>
      <c r="Q221" s="56"/>
      <c r="R221" s="56"/>
      <c r="S221" s="56"/>
      <c r="T221" s="57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20" t="s">
        <v>141</v>
      </c>
      <c r="AU221" s="20" t="s">
        <v>80</v>
      </c>
    </row>
    <row r="222" spans="1:65" s="2" customFormat="1" ht="11.25">
      <c r="A222" s="35"/>
      <c r="B222" s="36"/>
      <c r="C222" s="35"/>
      <c r="D222" s="164" t="s">
        <v>143</v>
      </c>
      <c r="E222" s="35"/>
      <c r="F222" s="165" t="s">
        <v>637</v>
      </c>
      <c r="G222" s="35"/>
      <c r="H222" s="35"/>
      <c r="I222" s="161"/>
      <c r="J222" s="35"/>
      <c r="K222" s="35"/>
      <c r="L222" s="36"/>
      <c r="M222" s="162"/>
      <c r="N222" s="163"/>
      <c r="O222" s="56"/>
      <c r="P222" s="56"/>
      <c r="Q222" s="56"/>
      <c r="R222" s="56"/>
      <c r="S222" s="56"/>
      <c r="T222" s="57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20" t="s">
        <v>143</v>
      </c>
      <c r="AU222" s="20" t="s">
        <v>80</v>
      </c>
    </row>
    <row r="223" spans="1:65" s="14" customFormat="1" ht="11.25">
      <c r="B223" s="173"/>
      <c r="D223" s="159" t="s">
        <v>145</v>
      </c>
      <c r="E223" s="174" t="s">
        <v>3</v>
      </c>
      <c r="F223" s="175" t="s">
        <v>638</v>
      </c>
      <c r="H223" s="176">
        <v>1300</v>
      </c>
      <c r="I223" s="177"/>
      <c r="L223" s="173"/>
      <c r="M223" s="178"/>
      <c r="N223" s="179"/>
      <c r="O223" s="179"/>
      <c r="P223" s="179"/>
      <c r="Q223" s="179"/>
      <c r="R223" s="179"/>
      <c r="S223" s="179"/>
      <c r="T223" s="180"/>
      <c r="AT223" s="174" t="s">
        <v>145</v>
      </c>
      <c r="AU223" s="174" t="s">
        <v>80</v>
      </c>
      <c r="AV223" s="14" t="s">
        <v>80</v>
      </c>
      <c r="AW223" s="14" t="s">
        <v>32</v>
      </c>
      <c r="AX223" s="14" t="s">
        <v>71</v>
      </c>
      <c r="AY223" s="174" t="s">
        <v>132</v>
      </c>
    </row>
    <row r="224" spans="1:65" s="15" customFormat="1" ht="11.25">
      <c r="B224" s="181"/>
      <c r="D224" s="159" t="s">
        <v>145</v>
      </c>
      <c r="E224" s="182" t="s">
        <v>3</v>
      </c>
      <c r="F224" s="183" t="s">
        <v>149</v>
      </c>
      <c r="H224" s="184">
        <v>1300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145</v>
      </c>
      <c r="AU224" s="182" t="s">
        <v>80</v>
      </c>
      <c r="AV224" s="15" t="s">
        <v>139</v>
      </c>
      <c r="AW224" s="15" t="s">
        <v>32</v>
      </c>
      <c r="AX224" s="15" t="s">
        <v>78</v>
      </c>
      <c r="AY224" s="182" t="s">
        <v>132</v>
      </c>
    </row>
    <row r="225" spans="1:65" s="2" customFormat="1" ht="16.5" customHeight="1">
      <c r="A225" s="35"/>
      <c r="B225" s="145"/>
      <c r="C225" s="146" t="s">
        <v>339</v>
      </c>
      <c r="D225" s="146" t="s">
        <v>134</v>
      </c>
      <c r="E225" s="147" t="s">
        <v>639</v>
      </c>
      <c r="F225" s="148" t="s">
        <v>640</v>
      </c>
      <c r="G225" s="149" t="s">
        <v>286</v>
      </c>
      <c r="H225" s="150">
        <v>60</v>
      </c>
      <c r="I225" s="151"/>
      <c r="J225" s="152">
        <f>ROUND(I225*H225,2)</f>
        <v>0</v>
      </c>
      <c r="K225" s="148" t="s">
        <v>3</v>
      </c>
      <c r="L225" s="36"/>
      <c r="M225" s="153" t="s">
        <v>3</v>
      </c>
      <c r="N225" s="154" t="s">
        <v>42</v>
      </c>
      <c r="O225" s="56"/>
      <c r="P225" s="155">
        <f>O225*H225</f>
        <v>0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57" t="s">
        <v>139</v>
      </c>
      <c r="AT225" s="157" t="s">
        <v>134</v>
      </c>
      <c r="AU225" s="157" t="s">
        <v>80</v>
      </c>
      <c r="AY225" s="20" t="s">
        <v>132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20" t="s">
        <v>78</v>
      </c>
      <c r="BK225" s="158">
        <f>ROUND(I225*H225,2)</f>
        <v>0</v>
      </c>
      <c r="BL225" s="20" t="s">
        <v>139</v>
      </c>
      <c r="BM225" s="157" t="s">
        <v>641</v>
      </c>
    </row>
    <row r="226" spans="1:65" s="2" customFormat="1" ht="11.25">
      <c r="A226" s="35"/>
      <c r="B226" s="36"/>
      <c r="C226" s="35"/>
      <c r="D226" s="159" t="s">
        <v>141</v>
      </c>
      <c r="E226" s="35"/>
      <c r="F226" s="160" t="s">
        <v>640</v>
      </c>
      <c r="G226" s="35"/>
      <c r="H226" s="35"/>
      <c r="I226" s="161"/>
      <c r="J226" s="35"/>
      <c r="K226" s="35"/>
      <c r="L226" s="36"/>
      <c r="M226" s="162"/>
      <c r="N226" s="163"/>
      <c r="O226" s="56"/>
      <c r="P226" s="56"/>
      <c r="Q226" s="56"/>
      <c r="R226" s="56"/>
      <c r="S226" s="56"/>
      <c r="T226" s="57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20" t="s">
        <v>141</v>
      </c>
      <c r="AU226" s="20" t="s">
        <v>80</v>
      </c>
    </row>
    <row r="227" spans="1:65" s="14" customFormat="1" ht="11.25">
      <c r="B227" s="173"/>
      <c r="D227" s="159" t="s">
        <v>145</v>
      </c>
      <c r="E227" s="174" t="s">
        <v>3</v>
      </c>
      <c r="F227" s="175" t="s">
        <v>642</v>
      </c>
      <c r="H227" s="176">
        <v>60</v>
      </c>
      <c r="I227" s="177"/>
      <c r="L227" s="173"/>
      <c r="M227" s="178"/>
      <c r="N227" s="179"/>
      <c r="O227" s="179"/>
      <c r="P227" s="179"/>
      <c r="Q227" s="179"/>
      <c r="R227" s="179"/>
      <c r="S227" s="179"/>
      <c r="T227" s="180"/>
      <c r="AT227" s="174" t="s">
        <v>145</v>
      </c>
      <c r="AU227" s="174" t="s">
        <v>80</v>
      </c>
      <c r="AV227" s="14" t="s">
        <v>80</v>
      </c>
      <c r="AW227" s="14" t="s">
        <v>32</v>
      </c>
      <c r="AX227" s="14" t="s">
        <v>71</v>
      </c>
      <c r="AY227" s="174" t="s">
        <v>132</v>
      </c>
    </row>
    <row r="228" spans="1:65" s="15" customFormat="1" ht="11.25">
      <c r="B228" s="181"/>
      <c r="D228" s="159" t="s">
        <v>145</v>
      </c>
      <c r="E228" s="182" t="s">
        <v>3</v>
      </c>
      <c r="F228" s="183" t="s">
        <v>149</v>
      </c>
      <c r="H228" s="184">
        <v>60</v>
      </c>
      <c r="I228" s="185"/>
      <c r="L228" s="181"/>
      <c r="M228" s="186"/>
      <c r="N228" s="187"/>
      <c r="O228" s="187"/>
      <c r="P228" s="187"/>
      <c r="Q228" s="187"/>
      <c r="R228" s="187"/>
      <c r="S228" s="187"/>
      <c r="T228" s="188"/>
      <c r="AT228" s="182" t="s">
        <v>145</v>
      </c>
      <c r="AU228" s="182" t="s">
        <v>80</v>
      </c>
      <c r="AV228" s="15" t="s">
        <v>139</v>
      </c>
      <c r="AW228" s="15" t="s">
        <v>32</v>
      </c>
      <c r="AX228" s="15" t="s">
        <v>78</v>
      </c>
      <c r="AY228" s="182" t="s">
        <v>132</v>
      </c>
    </row>
    <row r="229" spans="1:65" s="2" customFormat="1" ht="16.5" customHeight="1">
      <c r="A229" s="35"/>
      <c r="B229" s="145"/>
      <c r="C229" s="146" t="s">
        <v>346</v>
      </c>
      <c r="D229" s="146" t="s">
        <v>134</v>
      </c>
      <c r="E229" s="147" t="s">
        <v>643</v>
      </c>
      <c r="F229" s="148" t="s">
        <v>644</v>
      </c>
      <c r="G229" s="149" t="s">
        <v>180</v>
      </c>
      <c r="H229" s="150">
        <v>37.5</v>
      </c>
      <c r="I229" s="151"/>
      <c r="J229" s="152">
        <f>ROUND(I229*H229,2)</f>
        <v>0</v>
      </c>
      <c r="K229" s="148" t="s">
        <v>138</v>
      </c>
      <c r="L229" s="36"/>
      <c r="M229" s="153" t="s">
        <v>3</v>
      </c>
      <c r="N229" s="154" t="s">
        <v>42</v>
      </c>
      <c r="O229" s="56"/>
      <c r="P229" s="155">
        <f>O229*H229</f>
        <v>0</v>
      </c>
      <c r="Q229" s="155">
        <v>8.3500000000000005E-2</v>
      </c>
      <c r="R229" s="155">
        <f>Q229*H229</f>
        <v>3.1312500000000001</v>
      </c>
      <c r="S229" s="155">
        <v>0</v>
      </c>
      <c r="T229" s="156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57" t="s">
        <v>139</v>
      </c>
      <c r="AT229" s="157" t="s">
        <v>134</v>
      </c>
      <c r="AU229" s="157" t="s">
        <v>80</v>
      </c>
      <c r="AY229" s="20" t="s">
        <v>132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20" t="s">
        <v>78</v>
      </c>
      <c r="BK229" s="158">
        <f>ROUND(I229*H229,2)</f>
        <v>0</v>
      </c>
      <c r="BL229" s="20" t="s">
        <v>139</v>
      </c>
      <c r="BM229" s="157" t="s">
        <v>645</v>
      </c>
    </row>
    <row r="230" spans="1:65" s="2" customFormat="1" ht="19.5">
      <c r="A230" s="35"/>
      <c r="B230" s="36"/>
      <c r="C230" s="35"/>
      <c r="D230" s="159" t="s">
        <v>141</v>
      </c>
      <c r="E230" s="35"/>
      <c r="F230" s="160" t="s">
        <v>646</v>
      </c>
      <c r="G230" s="35"/>
      <c r="H230" s="35"/>
      <c r="I230" s="161"/>
      <c r="J230" s="35"/>
      <c r="K230" s="35"/>
      <c r="L230" s="36"/>
      <c r="M230" s="162"/>
      <c r="N230" s="163"/>
      <c r="O230" s="56"/>
      <c r="P230" s="56"/>
      <c r="Q230" s="56"/>
      <c r="R230" s="56"/>
      <c r="S230" s="56"/>
      <c r="T230" s="57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20" t="s">
        <v>141</v>
      </c>
      <c r="AU230" s="20" t="s">
        <v>80</v>
      </c>
    </row>
    <row r="231" spans="1:65" s="2" customFormat="1" ht="11.25">
      <c r="A231" s="35"/>
      <c r="B231" s="36"/>
      <c r="C231" s="35"/>
      <c r="D231" s="164" t="s">
        <v>143</v>
      </c>
      <c r="E231" s="35"/>
      <c r="F231" s="165" t="s">
        <v>647</v>
      </c>
      <c r="G231" s="35"/>
      <c r="H231" s="35"/>
      <c r="I231" s="161"/>
      <c r="J231" s="35"/>
      <c r="K231" s="35"/>
      <c r="L231" s="36"/>
      <c r="M231" s="162"/>
      <c r="N231" s="163"/>
      <c r="O231" s="56"/>
      <c r="P231" s="56"/>
      <c r="Q231" s="56"/>
      <c r="R231" s="56"/>
      <c r="S231" s="56"/>
      <c r="T231" s="57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20" t="s">
        <v>143</v>
      </c>
      <c r="AU231" s="20" t="s">
        <v>80</v>
      </c>
    </row>
    <row r="232" spans="1:65" s="13" customFormat="1" ht="11.25">
      <c r="B232" s="166"/>
      <c r="D232" s="159" t="s">
        <v>145</v>
      </c>
      <c r="E232" s="167" t="s">
        <v>3</v>
      </c>
      <c r="F232" s="168" t="s">
        <v>648</v>
      </c>
      <c r="H232" s="167" t="s">
        <v>3</v>
      </c>
      <c r="I232" s="169"/>
      <c r="L232" s="166"/>
      <c r="M232" s="170"/>
      <c r="N232" s="171"/>
      <c r="O232" s="171"/>
      <c r="P232" s="171"/>
      <c r="Q232" s="171"/>
      <c r="R232" s="171"/>
      <c r="S232" s="171"/>
      <c r="T232" s="172"/>
      <c r="AT232" s="167" t="s">
        <v>145</v>
      </c>
      <c r="AU232" s="167" t="s">
        <v>80</v>
      </c>
      <c r="AV232" s="13" t="s">
        <v>78</v>
      </c>
      <c r="AW232" s="13" t="s">
        <v>32</v>
      </c>
      <c r="AX232" s="13" t="s">
        <v>71</v>
      </c>
      <c r="AY232" s="167" t="s">
        <v>132</v>
      </c>
    </row>
    <row r="233" spans="1:65" s="14" customFormat="1" ht="11.25">
      <c r="B233" s="173"/>
      <c r="D233" s="159" t="s">
        <v>145</v>
      </c>
      <c r="E233" s="174" t="s">
        <v>3</v>
      </c>
      <c r="F233" s="175" t="s">
        <v>518</v>
      </c>
      <c r="H233" s="176">
        <v>37.5</v>
      </c>
      <c r="I233" s="177"/>
      <c r="L233" s="173"/>
      <c r="M233" s="178"/>
      <c r="N233" s="179"/>
      <c r="O233" s="179"/>
      <c r="P233" s="179"/>
      <c r="Q233" s="179"/>
      <c r="R233" s="179"/>
      <c r="S233" s="179"/>
      <c r="T233" s="180"/>
      <c r="AT233" s="174" t="s">
        <v>145</v>
      </c>
      <c r="AU233" s="174" t="s">
        <v>80</v>
      </c>
      <c r="AV233" s="14" t="s">
        <v>80</v>
      </c>
      <c r="AW233" s="14" t="s">
        <v>32</v>
      </c>
      <c r="AX233" s="14" t="s">
        <v>71</v>
      </c>
      <c r="AY233" s="174" t="s">
        <v>132</v>
      </c>
    </row>
    <row r="234" spans="1:65" s="15" customFormat="1" ht="11.25">
      <c r="B234" s="181"/>
      <c r="D234" s="159" t="s">
        <v>145</v>
      </c>
      <c r="E234" s="182" t="s">
        <v>3</v>
      </c>
      <c r="F234" s="183" t="s">
        <v>149</v>
      </c>
      <c r="H234" s="184">
        <v>37.5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2" t="s">
        <v>145</v>
      </c>
      <c r="AU234" s="182" t="s">
        <v>80</v>
      </c>
      <c r="AV234" s="15" t="s">
        <v>139</v>
      </c>
      <c r="AW234" s="15" t="s">
        <v>32</v>
      </c>
      <c r="AX234" s="15" t="s">
        <v>78</v>
      </c>
      <c r="AY234" s="182" t="s">
        <v>132</v>
      </c>
    </row>
    <row r="235" spans="1:65" s="12" customFormat="1" ht="22.9" customHeight="1">
      <c r="B235" s="132"/>
      <c r="D235" s="133" t="s">
        <v>70</v>
      </c>
      <c r="E235" s="143" t="s">
        <v>187</v>
      </c>
      <c r="F235" s="143" t="s">
        <v>237</v>
      </c>
      <c r="I235" s="135"/>
      <c r="J235" s="144">
        <f>BK235</f>
        <v>0</v>
      </c>
      <c r="L235" s="132"/>
      <c r="M235" s="137"/>
      <c r="N235" s="138"/>
      <c r="O235" s="138"/>
      <c r="P235" s="139">
        <f>SUM(P236:P244)</f>
        <v>0</v>
      </c>
      <c r="Q235" s="138"/>
      <c r="R235" s="139">
        <f>SUM(R236:R244)</f>
        <v>21.06</v>
      </c>
      <c r="S235" s="138"/>
      <c r="T235" s="140">
        <f>SUM(T236:T244)</f>
        <v>21.06</v>
      </c>
      <c r="AR235" s="133" t="s">
        <v>78</v>
      </c>
      <c r="AT235" s="141" t="s">
        <v>70</v>
      </c>
      <c r="AU235" s="141" t="s">
        <v>78</v>
      </c>
      <c r="AY235" s="133" t="s">
        <v>132</v>
      </c>
      <c r="BK235" s="142">
        <f>SUM(BK236:BK244)</f>
        <v>0</v>
      </c>
    </row>
    <row r="236" spans="1:65" s="2" customFormat="1" ht="16.5" customHeight="1">
      <c r="A236" s="35"/>
      <c r="B236" s="145"/>
      <c r="C236" s="146" t="s">
        <v>355</v>
      </c>
      <c r="D236" s="146" t="s">
        <v>134</v>
      </c>
      <c r="E236" s="147" t="s">
        <v>649</v>
      </c>
      <c r="F236" s="148" t="s">
        <v>650</v>
      </c>
      <c r="G236" s="149" t="s">
        <v>180</v>
      </c>
      <c r="H236" s="150">
        <v>877.5</v>
      </c>
      <c r="I236" s="151"/>
      <c r="J236" s="152">
        <f>ROUND(I236*H236,2)</f>
        <v>0</v>
      </c>
      <c r="K236" s="148" t="s">
        <v>3</v>
      </c>
      <c r="L236" s="36"/>
      <c r="M236" s="153" t="s">
        <v>3</v>
      </c>
      <c r="N236" s="154" t="s">
        <v>42</v>
      </c>
      <c r="O236" s="56"/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57" t="s">
        <v>139</v>
      </c>
      <c r="AT236" s="157" t="s">
        <v>134</v>
      </c>
      <c r="AU236" s="157" t="s">
        <v>80</v>
      </c>
      <c r="AY236" s="20" t="s">
        <v>132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20" t="s">
        <v>78</v>
      </c>
      <c r="BK236" s="158">
        <f>ROUND(I236*H236,2)</f>
        <v>0</v>
      </c>
      <c r="BL236" s="20" t="s">
        <v>139</v>
      </c>
      <c r="BM236" s="157" t="s">
        <v>651</v>
      </c>
    </row>
    <row r="237" spans="1:65" s="2" customFormat="1" ht="11.25">
      <c r="A237" s="35"/>
      <c r="B237" s="36"/>
      <c r="C237" s="35"/>
      <c r="D237" s="159" t="s">
        <v>141</v>
      </c>
      <c r="E237" s="35"/>
      <c r="F237" s="160" t="s">
        <v>650</v>
      </c>
      <c r="G237" s="35"/>
      <c r="H237" s="35"/>
      <c r="I237" s="161"/>
      <c r="J237" s="35"/>
      <c r="K237" s="35"/>
      <c r="L237" s="36"/>
      <c r="M237" s="162"/>
      <c r="N237" s="163"/>
      <c r="O237" s="56"/>
      <c r="P237" s="56"/>
      <c r="Q237" s="56"/>
      <c r="R237" s="56"/>
      <c r="S237" s="56"/>
      <c r="T237" s="57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20" t="s">
        <v>141</v>
      </c>
      <c r="AU237" s="20" t="s">
        <v>80</v>
      </c>
    </row>
    <row r="238" spans="1:65" s="14" customFormat="1" ht="11.25">
      <c r="B238" s="173"/>
      <c r="D238" s="159" t="s">
        <v>145</v>
      </c>
      <c r="E238" s="174" t="s">
        <v>3</v>
      </c>
      <c r="F238" s="175" t="s">
        <v>652</v>
      </c>
      <c r="H238" s="176">
        <v>877.5</v>
      </c>
      <c r="I238" s="177"/>
      <c r="L238" s="173"/>
      <c r="M238" s="178"/>
      <c r="N238" s="179"/>
      <c r="O238" s="179"/>
      <c r="P238" s="179"/>
      <c r="Q238" s="179"/>
      <c r="R238" s="179"/>
      <c r="S238" s="179"/>
      <c r="T238" s="180"/>
      <c r="AT238" s="174" t="s">
        <v>145</v>
      </c>
      <c r="AU238" s="174" t="s">
        <v>80</v>
      </c>
      <c r="AV238" s="14" t="s">
        <v>80</v>
      </c>
      <c r="AW238" s="14" t="s">
        <v>32</v>
      </c>
      <c r="AX238" s="14" t="s">
        <v>71</v>
      </c>
      <c r="AY238" s="174" t="s">
        <v>132</v>
      </c>
    </row>
    <row r="239" spans="1:65" s="15" customFormat="1" ht="11.25">
      <c r="B239" s="181"/>
      <c r="D239" s="159" t="s">
        <v>145</v>
      </c>
      <c r="E239" s="182" t="s">
        <v>3</v>
      </c>
      <c r="F239" s="183" t="s">
        <v>149</v>
      </c>
      <c r="H239" s="184">
        <v>877.5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2" t="s">
        <v>145</v>
      </c>
      <c r="AU239" s="182" t="s">
        <v>80</v>
      </c>
      <c r="AV239" s="15" t="s">
        <v>139</v>
      </c>
      <c r="AW239" s="15" t="s">
        <v>32</v>
      </c>
      <c r="AX239" s="15" t="s">
        <v>78</v>
      </c>
      <c r="AY239" s="182" t="s">
        <v>132</v>
      </c>
    </row>
    <row r="240" spans="1:65" s="2" customFormat="1" ht="16.5" customHeight="1">
      <c r="A240" s="35"/>
      <c r="B240" s="145"/>
      <c r="C240" s="146" t="s">
        <v>362</v>
      </c>
      <c r="D240" s="146" t="s">
        <v>134</v>
      </c>
      <c r="E240" s="147" t="s">
        <v>653</v>
      </c>
      <c r="F240" s="148" t="s">
        <v>654</v>
      </c>
      <c r="G240" s="149" t="s">
        <v>180</v>
      </c>
      <c r="H240" s="150">
        <v>877.5</v>
      </c>
      <c r="I240" s="151"/>
      <c r="J240" s="152">
        <f>ROUND(I240*H240,2)</f>
        <v>0</v>
      </c>
      <c r="K240" s="148" t="s">
        <v>138</v>
      </c>
      <c r="L240" s="36"/>
      <c r="M240" s="153" t="s">
        <v>3</v>
      </c>
      <c r="N240" s="154" t="s">
        <v>42</v>
      </c>
      <c r="O240" s="56"/>
      <c r="P240" s="155">
        <f>O240*H240</f>
        <v>0</v>
      </c>
      <c r="Q240" s="155">
        <v>2.4E-2</v>
      </c>
      <c r="R240" s="155">
        <f>Q240*H240</f>
        <v>21.06</v>
      </c>
      <c r="S240" s="155">
        <v>2.4E-2</v>
      </c>
      <c r="T240" s="156">
        <f>S240*H240</f>
        <v>21.06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57" t="s">
        <v>139</v>
      </c>
      <c r="AT240" s="157" t="s">
        <v>134</v>
      </c>
      <c r="AU240" s="157" t="s">
        <v>80</v>
      </c>
      <c r="AY240" s="20" t="s">
        <v>132</v>
      </c>
      <c r="BE240" s="158">
        <f>IF(N240="základní",J240,0)</f>
        <v>0</v>
      </c>
      <c r="BF240" s="158">
        <f>IF(N240="snížená",J240,0)</f>
        <v>0</v>
      </c>
      <c r="BG240" s="158">
        <f>IF(N240="zákl. přenesená",J240,0)</f>
        <v>0</v>
      </c>
      <c r="BH240" s="158">
        <f>IF(N240="sníž. přenesená",J240,0)</f>
        <v>0</v>
      </c>
      <c r="BI240" s="158">
        <f>IF(N240="nulová",J240,0)</f>
        <v>0</v>
      </c>
      <c r="BJ240" s="20" t="s">
        <v>78</v>
      </c>
      <c r="BK240" s="158">
        <f>ROUND(I240*H240,2)</f>
        <v>0</v>
      </c>
      <c r="BL240" s="20" t="s">
        <v>139</v>
      </c>
      <c r="BM240" s="157" t="s">
        <v>655</v>
      </c>
    </row>
    <row r="241" spans="1:65" s="2" customFormat="1" ht="11.25">
      <c r="A241" s="35"/>
      <c r="B241" s="36"/>
      <c r="C241" s="35"/>
      <c r="D241" s="159" t="s">
        <v>141</v>
      </c>
      <c r="E241" s="35"/>
      <c r="F241" s="160" t="s">
        <v>656</v>
      </c>
      <c r="G241" s="35"/>
      <c r="H241" s="35"/>
      <c r="I241" s="161"/>
      <c r="J241" s="35"/>
      <c r="K241" s="35"/>
      <c r="L241" s="36"/>
      <c r="M241" s="162"/>
      <c r="N241" s="163"/>
      <c r="O241" s="56"/>
      <c r="P241" s="56"/>
      <c r="Q241" s="56"/>
      <c r="R241" s="56"/>
      <c r="S241" s="56"/>
      <c r="T241" s="57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20" t="s">
        <v>141</v>
      </c>
      <c r="AU241" s="20" t="s">
        <v>80</v>
      </c>
    </row>
    <row r="242" spans="1:65" s="2" customFormat="1" ht="11.25">
      <c r="A242" s="35"/>
      <c r="B242" s="36"/>
      <c r="C242" s="35"/>
      <c r="D242" s="164" t="s">
        <v>143</v>
      </c>
      <c r="E242" s="35"/>
      <c r="F242" s="165" t="s">
        <v>657</v>
      </c>
      <c r="G242" s="35"/>
      <c r="H242" s="35"/>
      <c r="I242" s="161"/>
      <c r="J242" s="35"/>
      <c r="K242" s="35"/>
      <c r="L242" s="36"/>
      <c r="M242" s="162"/>
      <c r="N242" s="163"/>
      <c r="O242" s="56"/>
      <c r="P242" s="56"/>
      <c r="Q242" s="56"/>
      <c r="R242" s="56"/>
      <c r="S242" s="56"/>
      <c r="T242" s="57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20" t="s">
        <v>143</v>
      </c>
      <c r="AU242" s="20" t="s">
        <v>80</v>
      </c>
    </row>
    <row r="243" spans="1:65" s="14" customFormat="1" ht="11.25">
      <c r="B243" s="173"/>
      <c r="D243" s="159" t="s">
        <v>145</v>
      </c>
      <c r="E243" s="174" t="s">
        <v>3</v>
      </c>
      <c r="F243" s="175" t="s">
        <v>652</v>
      </c>
      <c r="H243" s="176">
        <v>877.5</v>
      </c>
      <c r="I243" s="177"/>
      <c r="L243" s="173"/>
      <c r="M243" s="178"/>
      <c r="N243" s="179"/>
      <c r="O243" s="179"/>
      <c r="P243" s="179"/>
      <c r="Q243" s="179"/>
      <c r="R243" s="179"/>
      <c r="S243" s="179"/>
      <c r="T243" s="180"/>
      <c r="AT243" s="174" t="s">
        <v>145</v>
      </c>
      <c r="AU243" s="174" t="s">
        <v>80</v>
      </c>
      <c r="AV243" s="14" t="s">
        <v>80</v>
      </c>
      <c r="AW243" s="14" t="s">
        <v>32</v>
      </c>
      <c r="AX243" s="14" t="s">
        <v>71</v>
      </c>
      <c r="AY243" s="174" t="s">
        <v>132</v>
      </c>
    </row>
    <row r="244" spans="1:65" s="15" customFormat="1" ht="11.25">
      <c r="B244" s="181"/>
      <c r="D244" s="159" t="s">
        <v>145</v>
      </c>
      <c r="E244" s="182" t="s">
        <v>3</v>
      </c>
      <c r="F244" s="183" t="s">
        <v>149</v>
      </c>
      <c r="H244" s="184">
        <v>877.5</v>
      </c>
      <c r="I244" s="185"/>
      <c r="L244" s="181"/>
      <c r="M244" s="186"/>
      <c r="N244" s="187"/>
      <c r="O244" s="187"/>
      <c r="P244" s="187"/>
      <c r="Q244" s="187"/>
      <c r="R244" s="187"/>
      <c r="S244" s="187"/>
      <c r="T244" s="188"/>
      <c r="AT244" s="182" t="s">
        <v>145</v>
      </c>
      <c r="AU244" s="182" t="s">
        <v>80</v>
      </c>
      <c r="AV244" s="15" t="s">
        <v>139</v>
      </c>
      <c r="AW244" s="15" t="s">
        <v>32</v>
      </c>
      <c r="AX244" s="15" t="s">
        <v>78</v>
      </c>
      <c r="AY244" s="182" t="s">
        <v>132</v>
      </c>
    </row>
    <row r="245" spans="1:65" s="12" customFormat="1" ht="22.9" customHeight="1">
      <c r="B245" s="132"/>
      <c r="D245" s="133" t="s">
        <v>70</v>
      </c>
      <c r="E245" s="143" t="s">
        <v>154</v>
      </c>
      <c r="F245" s="143" t="s">
        <v>658</v>
      </c>
      <c r="I245" s="135"/>
      <c r="J245" s="144">
        <f>BK245</f>
        <v>0</v>
      </c>
      <c r="L245" s="132"/>
      <c r="M245" s="137"/>
      <c r="N245" s="138"/>
      <c r="O245" s="138"/>
      <c r="P245" s="139">
        <f>SUM(P246:P254)</f>
        <v>0</v>
      </c>
      <c r="Q245" s="138"/>
      <c r="R245" s="139">
        <f>SUM(R246:R254)</f>
        <v>5.425E-2</v>
      </c>
      <c r="S245" s="138"/>
      <c r="T245" s="140">
        <f>SUM(T246:T254)</f>
        <v>0</v>
      </c>
      <c r="AR245" s="133" t="s">
        <v>78</v>
      </c>
      <c r="AT245" s="141" t="s">
        <v>70</v>
      </c>
      <c r="AU245" s="141" t="s">
        <v>78</v>
      </c>
      <c r="AY245" s="133" t="s">
        <v>132</v>
      </c>
      <c r="BK245" s="142">
        <f>SUM(BK246:BK254)</f>
        <v>0</v>
      </c>
    </row>
    <row r="246" spans="1:65" s="2" customFormat="1" ht="16.5" customHeight="1">
      <c r="A246" s="35"/>
      <c r="B246" s="145"/>
      <c r="C246" s="146" t="s">
        <v>370</v>
      </c>
      <c r="D246" s="146" t="s">
        <v>134</v>
      </c>
      <c r="E246" s="147" t="s">
        <v>659</v>
      </c>
      <c r="F246" s="148" t="s">
        <v>660</v>
      </c>
      <c r="G246" s="149" t="s">
        <v>286</v>
      </c>
      <c r="H246" s="150">
        <v>35</v>
      </c>
      <c r="I246" s="151"/>
      <c r="J246" s="152">
        <f>ROUND(I246*H246,2)</f>
        <v>0</v>
      </c>
      <c r="K246" s="148" t="s">
        <v>138</v>
      </c>
      <c r="L246" s="36"/>
      <c r="M246" s="153" t="s">
        <v>3</v>
      </c>
      <c r="N246" s="154" t="s">
        <v>42</v>
      </c>
      <c r="O246" s="56"/>
      <c r="P246" s="155">
        <f>O246*H246</f>
        <v>0</v>
      </c>
      <c r="Q246" s="155">
        <v>1.0000000000000001E-5</v>
      </c>
      <c r="R246" s="155">
        <f>Q246*H246</f>
        <v>3.5000000000000005E-4</v>
      </c>
      <c r="S246" s="155">
        <v>0</v>
      </c>
      <c r="T246" s="15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57" t="s">
        <v>139</v>
      </c>
      <c r="AT246" s="157" t="s">
        <v>134</v>
      </c>
      <c r="AU246" s="157" t="s">
        <v>80</v>
      </c>
      <c r="AY246" s="20" t="s">
        <v>132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20" t="s">
        <v>78</v>
      </c>
      <c r="BK246" s="158">
        <f>ROUND(I246*H246,2)</f>
        <v>0</v>
      </c>
      <c r="BL246" s="20" t="s">
        <v>139</v>
      </c>
      <c r="BM246" s="157" t="s">
        <v>661</v>
      </c>
    </row>
    <row r="247" spans="1:65" s="2" customFormat="1" ht="11.25">
      <c r="A247" s="35"/>
      <c r="B247" s="36"/>
      <c r="C247" s="35"/>
      <c r="D247" s="159" t="s">
        <v>141</v>
      </c>
      <c r="E247" s="35"/>
      <c r="F247" s="160" t="s">
        <v>662</v>
      </c>
      <c r="G247" s="35"/>
      <c r="H247" s="35"/>
      <c r="I247" s="161"/>
      <c r="J247" s="35"/>
      <c r="K247" s="35"/>
      <c r="L247" s="36"/>
      <c r="M247" s="162"/>
      <c r="N247" s="163"/>
      <c r="O247" s="56"/>
      <c r="P247" s="56"/>
      <c r="Q247" s="56"/>
      <c r="R247" s="56"/>
      <c r="S247" s="56"/>
      <c r="T247" s="57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20" t="s">
        <v>141</v>
      </c>
      <c r="AU247" s="20" t="s">
        <v>80</v>
      </c>
    </row>
    <row r="248" spans="1:65" s="2" customFormat="1" ht="11.25">
      <c r="A248" s="35"/>
      <c r="B248" s="36"/>
      <c r="C248" s="35"/>
      <c r="D248" s="164" t="s">
        <v>143</v>
      </c>
      <c r="E248" s="35"/>
      <c r="F248" s="165" t="s">
        <v>663</v>
      </c>
      <c r="G248" s="35"/>
      <c r="H248" s="35"/>
      <c r="I248" s="161"/>
      <c r="J248" s="35"/>
      <c r="K248" s="35"/>
      <c r="L248" s="36"/>
      <c r="M248" s="162"/>
      <c r="N248" s="163"/>
      <c r="O248" s="56"/>
      <c r="P248" s="56"/>
      <c r="Q248" s="56"/>
      <c r="R248" s="56"/>
      <c r="S248" s="56"/>
      <c r="T248" s="57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20" t="s">
        <v>143</v>
      </c>
      <c r="AU248" s="20" t="s">
        <v>80</v>
      </c>
    </row>
    <row r="249" spans="1:65" s="14" customFormat="1" ht="11.25">
      <c r="B249" s="173"/>
      <c r="D249" s="159" t="s">
        <v>145</v>
      </c>
      <c r="E249" s="174" t="s">
        <v>3</v>
      </c>
      <c r="F249" s="175" t="s">
        <v>664</v>
      </c>
      <c r="H249" s="176">
        <v>35</v>
      </c>
      <c r="I249" s="177"/>
      <c r="L249" s="173"/>
      <c r="M249" s="178"/>
      <c r="N249" s="179"/>
      <c r="O249" s="179"/>
      <c r="P249" s="179"/>
      <c r="Q249" s="179"/>
      <c r="R249" s="179"/>
      <c r="S249" s="179"/>
      <c r="T249" s="180"/>
      <c r="AT249" s="174" t="s">
        <v>145</v>
      </c>
      <c r="AU249" s="174" t="s">
        <v>80</v>
      </c>
      <c r="AV249" s="14" t="s">
        <v>80</v>
      </c>
      <c r="AW249" s="14" t="s">
        <v>32</v>
      </c>
      <c r="AX249" s="14" t="s">
        <v>71</v>
      </c>
      <c r="AY249" s="174" t="s">
        <v>132</v>
      </c>
    </row>
    <row r="250" spans="1:65" s="15" customFormat="1" ht="11.25">
      <c r="B250" s="181"/>
      <c r="D250" s="159" t="s">
        <v>145</v>
      </c>
      <c r="E250" s="182" t="s">
        <v>3</v>
      </c>
      <c r="F250" s="183" t="s">
        <v>149</v>
      </c>
      <c r="H250" s="184">
        <v>35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2" t="s">
        <v>145</v>
      </c>
      <c r="AU250" s="182" t="s">
        <v>80</v>
      </c>
      <c r="AV250" s="15" t="s">
        <v>139</v>
      </c>
      <c r="AW250" s="15" t="s">
        <v>32</v>
      </c>
      <c r="AX250" s="15" t="s">
        <v>78</v>
      </c>
      <c r="AY250" s="182" t="s">
        <v>132</v>
      </c>
    </row>
    <row r="251" spans="1:65" s="2" customFormat="1" ht="16.5" customHeight="1">
      <c r="A251" s="35"/>
      <c r="B251" s="145"/>
      <c r="C251" s="189" t="s">
        <v>376</v>
      </c>
      <c r="D251" s="189" t="s">
        <v>150</v>
      </c>
      <c r="E251" s="190" t="s">
        <v>665</v>
      </c>
      <c r="F251" s="191" t="s">
        <v>666</v>
      </c>
      <c r="G251" s="192" t="s">
        <v>286</v>
      </c>
      <c r="H251" s="193">
        <v>38.5</v>
      </c>
      <c r="I251" s="194"/>
      <c r="J251" s="195">
        <f>ROUND(I251*H251,2)</f>
        <v>0</v>
      </c>
      <c r="K251" s="191" t="s">
        <v>138</v>
      </c>
      <c r="L251" s="196"/>
      <c r="M251" s="197" t="s">
        <v>3</v>
      </c>
      <c r="N251" s="198" t="s">
        <v>42</v>
      </c>
      <c r="O251" s="56"/>
      <c r="P251" s="155">
        <f>O251*H251</f>
        <v>0</v>
      </c>
      <c r="Q251" s="155">
        <v>1.4E-3</v>
      </c>
      <c r="R251" s="155">
        <f>Q251*H251</f>
        <v>5.3899999999999997E-2</v>
      </c>
      <c r="S251" s="155">
        <v>0</v>
      </c>
      <c r="T251" s="15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57" t="s">
        <v>154</v>
      </c>
      <c r="AT251" s="157" t="s">
        <v>150</v>
      </c>
      <c r="AU251" s="157" t="s">
        <v>80</v>
      </c>
      <c r="AY251" s="20" t="s">
        <v>132</v>
      </c>
      <c r="BE251" s="158">
        <f>IF(N251="základní",J251,0)</f>
        <v>0</v>
      </c>
      <c r="BF251" s="158">
        <f>IF(N251="snížená",J251,0)</f>
        <v>0</v>
      </c>
      <c r="BG251" s="158">
        <f>IF(N251="zákl. přenesená",J251,0)</f>
        <v>0</v>
      </c>
      <c r="BH251" s="158">
        <f>IF(N251="sníž. přenesená",J251,0)</f>
        <v>0</v>
      </c>
      <c r="BI251" s="158">
        <f>IF(N251="nulová",J251,0)</f>
        <v>0</v>
      </c>
      <c r="BJ251" s="20" t="s">
        <v>78</v>
      </c>
      <c r="BK251" s="158">
        <f>ROUND(I251*H251,2)</f>
        <v>0</v>
      </c>
      <c r="BL251" s="20" t="s">
        <v>139</v>
      </c>
      <c r="BM251" s="157" t="s">
        <v>667</v>
      </c>
    </row>
    <row r="252" spans="1:65" s="2" customFormat="1" ht="11.25">
      <c r="A252" s="35"/>
      <c r="B252" s="36"/>
      <c r="C252" s="35"/>
      <c r="D252" s="159" t="s">
        <v>141</v>
      </c>
      <c r="E252" s="35"/>
      <c r="F252" s="160" t="s">
        <v>666</v>
      </c>
      <c r="G252" s="35"/>
      <c r="H252" s="35"/>
      <c r="I252" s="161"/>
      <c r="J252" s="35"/>
      <c r="K252" s="35"/>
      <c r="L252" s="36"/>
      <c r="M252" s="162"/>
      <c r="N252" s="163"/>
      <c r="O252" s="56"/>
      <c r="P252" s="56"/>
      <c r="Q252" s="56"/>
      <c r="R252" s="56"/>
      <c r="S252" s="56"/>
      <c r="T252" s="57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20" t="s">
        <v>141</v>
      </c>
      <c r="AU252" s="20" t="s">
        <v>80</v>
      </c>
    </row>
    <row r="253" spans="1:65" s="14" customFormat="1" ht="11.25">
      <c r="B253" s="173"/>
      <c r="D253" s="159" t="s">
        <v>145</v>
      </c>
      <c r="E253" s="174" t="s">
        <v>3</v>
      </c>
      <c r="F253" s="175" t="s">
        <v>668</v>
      </c>
      <c r="H253" s="176">
        <v>38.5</v>
      </c>
      <c r="I253" s="177"/>
      <c r="L253" s="173"/>
      <c r="M253" s="178"/>
      <c r="N253" s="179"/>
      <c r="O253" s="179"/>
      <c r="P253" s="179"/>
      <c r="Q253" s="179"/>
      <c r="R253" s="179"/>
      <c r="S253" s="179"/>
      <c r="T253" s="180"/>
      <c r="AT253" s="174" t="s">
        <v>145</v>
      </c>
      <c r="AU253" s="174" t="s">
        <v>80</v>
      </c>
      <c r="AV253" s="14" t="s">
        <v>80</v>
      </c>
      <c r="AW253" s="14" t="s">
        <v>32</v>
      </c>
      <c r="AX253" s="14" t="s">
        <v>71</v>
      </c>
      <c r="AY253" s="174" t="s">
        <v>132</v>
      </c>
    </row>
    <row r="254" spans="1:65" s="15" customFormat="1" ht="11.25">
      <c r="B254" s="181"/>
      <c r="D254" s="159" t="s">
        <v>145</v>
      </c>
      <c r="E254" s="182" t="s">
        <v>3</v>
      </c>
      <c r="F254" s="183" t="s">
        <v>149</v>
      </c>
      <c r="H254" s="184">
        <v>38.5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2" t="s">
        <v>145</v>
      </c>
      <c r="AU254" s="182" t="s">
        <v>80</v>
      </c>
      <c r="AV254" s="15" t="s">
        <v>139</v>
      </c>
      <c r="AW254" s="15" t="s">
        <v>32</v>
      </c>
      <c r="AX254" s="15" t="s">
        <v>78</v>
      </c>
      <c r="AY254" s="182" t="s">
        <v>132</v>
      </c>
    </row>
    <row r="255" spans="1:65" s="12" customFormat="1" ht="22.9" customHeight="1">
      <c r="B255" s="132"/>
      <c r="D255" s="133" t="s">
        <v>70</v>
      </c>
      <c r="E255" s="143" t="s">
        <v>209</v>
      </c>
      <c r="F255" s="143" t="s">
        <v>306</v>
      </c>
      <c r="I255" s="135"/>
      <c r="J255" s="144">
        <f>BK255</f>
        <v>0</v>
      </c>
      <c r="L255" s="132"/>
      <c r="M255" s="137"/>
      <c r="N255" s="138"/>
      <c r="O255" s="138"/>
      <c r="P255" s="139">
        <f>SUM(P256:P296)</f>
        <v>0</v>
      </c>
      <c r="Q255" s="138"/>
      <c r="R255" s="139">
        <f>SUM(R256:R296)</f>
        <v>8.9392762999999995</v>
      </c>
      <c r="S255" s="138"/>
      <c r="T255" s="140">
        <f>SUM(T256:T296)</f>
        <v>0</v>
      </c>
      <c r="AR255" s="133" t="s">
        <v>78</v>
      </c>
      <c r="AT255" s="141" t="s">
        <v>70</v>
      </c>
      <c r="AU255" s="141" t="s">
        <v>78</v>
      </c>
      <c r="AY255" s="133" t="s">
        <v>132</v>
      </c>
      <c r="BK255" s="142">
        <f>SUM(BK256:BK296)</f>
        <v>0</v>
      </c>
    </row>
    <row r="256" spans="1:65" s="2" customFormat="1" ht="16.5" customHeight="1">
      <c r="A256" s="35"/>
      <c r="B256" s="145"/>
      <c r="C256" s="146" t="s">
        <v>383</v>
      </c>
      <c r="D256" s="146" t="s">
        <v>134</v>
      </c>
      <c r="E256" s="147" t="s">
        <v>669</v>
      </c>
      <c r="F256" s="148" t="s">
        <v>670</v>
      </c>
      <c r="G256" s="149" t="s">
        <v>286</v>
      </c>
      <c r="H256" s="150">
        <v>20</v>
      </c>
      <c r="I256" s="151"/>
      <c r="J256" s="152">
        <f>ROUND(I256*H256,2)</f>
        <v>0</v>
      </c>
      <c r="K256" s="148" t="s">
        <v>3</v>
      </c>
      <c r="L256" s="36"/>
      <c r="M256" s="153" t="s">
        <v>3</v>
      </c>
      <c r="N256" s="154" t="s">
        <v>42</v>
      </c>
      <c r="O256" s="56"/>
      <c r="P256" s="155">
        <f>O256*H256</f>
        <v>0</v>
      </c>
      <c r="Q256" s="155">
        <v>0</v>
      </c>
      <c r="R256" s="155">
        <f>Q256*H256</f>
        <v>0</v>
      </c>
      <c r="S256" s="155">
        <v>0</v>
      </c>
      <c r="T256" s="156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57" t="s">
        <v>139</v>
      </c>
      <c r="AT256" s="157" t="s">
        <v>134</v>
      </c>
      <c r="AU256" s="157" t="s">
        <v>80</v>
      </c>
      <c r="AY256" s="20" t="s">
        <v>132</v>
      </c>
      <c r="BE256" s="158">
        <f>IF(N256="základní",J256,0)</f>
        <v>0</v>
      </c>
      <c r="BF256" s="158">
        <f>IF(N256="snížená",J256,0)</f>
        <v>0</v>
      </c>
      <c r="BG256" s="158">
        <f>IF(N256="zákl. přenesená",J256,0)</f>
        <v>0</v>
      </c>
      <c r="BH256" s="158">
        <f>IF(N256="sníž. přenesená",J256,0)</f>
        <v>0</v>
      </c>
      <c r="BI256" s="158">
        <f>IF(N256="nulová",J256,0)</f>
        <v>0</v>
      </c>
      <c r="BJ256" s="20" t="s">
        <v>78</v>
      </c>
      <c r="BK256" s="158">
        <f>ROUND(I256*H256,2)</f>
        <v>0</v>
      </c>
      <c r="BL256" s="20" t="s">
        <v>139</v>
      </c>
      <c r="BM256" s="157" t="s">
        <v>671</v>
      </c>
    </row>
    <row r="257" spans="1:65" s="2" customFormat="1" ht="11.25">
      <c r="A257" s="35"/>
      <c r="B257" s="36"/>
      <c r="C257" s="35"/>
      <c r="D257" s="159" t="s">
        <v>141</v>
      </c>
      <c r="E257" s="35"/>
      <c r="F257" s="160" t="s">
        <v>670</v>
      </c>
      <c r="G257" s="35"/>
      <c r="H257" s="35"/>
      <c r="I257" s="161"/>
      <c r="J257" s="35"/>
      <c r="K257" s="35"/>
      <c r="L257" s="36"/>
      <c r="M257" s="162"/>
      <c r="N257" s="163"/>
      <c r="O257" s="56"/>
      <c r="P257" s="56"/>
      <c r="Q257" s="56"/>
      <c r="R257" s="56"/>
      <c r="S257" s="56"/>
      <c r="T257" s="57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20" t="s">
        <v>141</v>
      </c>
      <c r="AU257" s="20" t="s">
        <v>80</v>
      </c>
    </row>
    <row r="258" spans="1:65" s="14" customFormat="1" ht="11.25">
      <c r="B258" s="173"/>
      <c r="D258" s="159" t="s">
        <v>145</v>
      </c>
      <c r="E258" s="174" t="s">
        <v>3</v>
      </c>
      <c r="F258" s="175" t="s">
        <v>291</v>
      </c>
      <c r="H258" s="176">
        <v>20</v>
      </c>
      <c r="I258" s="177"/>
      <c r="L258" s="173"/>
      <c r="M258" s="178"/>
      <c r="N258" s="179"/>
      <c r="O258" s="179"/>
      <c r="P258" s="179"/>
      <c r="Q258" s="179"/>
      <c r="R258" s="179"/>
      <c r="S258" s="179"/>
      <c r="T258" s="180"/>
      <c r="AT258" s="174" t="s">
        <v>145</v>
      </c>
      <c r="AU258" s="174" t="s">
        <v>80</v>
      </c>
      <c r="AV258" s="14" t="s">
        <v>80</v>
      </c>
      <c r="AW258" s="14" t="s">
        <v>32</v>
      </c>
      <c r="AX258" s="14" t="s">
        <v>71</v>
      </c>
      <c r="AY258" s="174" t="s">
        <v>132</v>
      </c>
    </row>
    <row r="259" spans="1:65" s="15" customFormat="1" ht="11.25">
      <c r="B259" s="181"/>
      <c r="D259" s="159" t="s">
        <v>145</v>
      </c>
      <c r="E259" s="182" t="s">
        <v>3</v>
      </c>
      <c r="F259" s="183" t="s">
        <v>149</v>
      </c>
      <c r="H259" s="184">
        <v>20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2" t="s">
        <v>145</v>
      </c>
      <c r="AU259" s="182" t="s">
        <v>80</v>
      </c>
      <c r="AV259" s="15" t="s">
        <v>139</v>
      </c>
      <c r="AW259" s="15" t="s">
        <v>32</v>
      </c>
      <c r="AX259" s="15" t="s">
        <v>78</v>
      </c>
      <c r="AY259" s="182" t="s">
        <v>132</v>
      </c>
    </row>
    <row r="260" spans="1:65" s="2" customFormat="1" ht="16.5" customHeight="1">
      <c r="A260" s="35"/>
      <c r="B260" s="145"/>
      <c r="C260" s="146" t="s">
        <v>390</v>
      </c>
      <c r="D260" s="146" t="s">
        <v>134</v>
      </c>
      <c r="E260" s="147" t="s">
        <v>672</v>
      </c>
      <c r="F260" s="148" t="s">
        <v>673</v>
      </c>
      <c r="G260" s="149" t="s">
        <v>286</v>
      </c>
      <c r="H260" s="150">
        <v>25</v>
      </c>
      <c r="I260" s="151"/>
      <c r="J260" s="152">
        <f>ROUND(I260*H260,2)</f>
        <v>0</v>
      </c>
      <c r="K260" s="148" t="s">
        <v>138</v>
      </c>
      <c r="L260" s="36"/>
      <c r="M260" s="153" t="s">
        <v>3</v>
      </c>
      <c r="N260" s="154" t="s">
        <v>42</v>
      </c>
      <c r="O260" s="56"/>
      <c r="P260" s="155">
        <f>O260*H260</f>
        <v>0</v>
      </c>
      <c r="Q260" s="155">
        <v>0.29221000000000003</v>
      </c>
      <c r="R260" s="155">
        <f>Q260*H260</f>
        <v>7.3052500000000009</v>
      </c>
      <c r="S260" s="155">
        <v>0</v>
      </c>
      <c r="T260" s="156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57" t="s">
        <v>139</v>
      </c>
      <c r="AT260" s="157" t="s">
        <v>134</v>
      </c>
      <c r="AU260" s="157" t="s">
        <v>80</v>
      </c>
      <c r="AY260" s="20" t="s">
        <v>132</v>
      </c>
      <c r="BE260" s="158">
        <f>IF(N260="základní",J260,0)</f>
        <v>0</v>
      </c>
      <c r="BF260" s="158">
        <f>IF(N260="snížená",J260,0)</f>
        <v>0</v>
      </c>
      <c r="BG260" s="158">
        <f>IF(N260="zákl. přenesená",J260,0)</f>
        <v>0</v>
      </c>
      <c r="BH260" s="158">
        <f>IF(N260="sníž. přenesená",J260,0)</f>
        <v>0</v>
      </c>
      <c r="BI260" s="158">
        <f>IF(N260="nulová",J260,0)</f>
        <v>0</v>
      </c>
      <c r="BJ260" s="20" t="s">
        <v>78</v>
      </c>
      <c r="BK260" s="158">
        <f>ROUND(I260*H260,2)</f>
        <v>0</v>
      </c>
      <c r="BL260" s="20" t="s">
        <v>139</v>
      </c>
      <c r="BM260" s="157" t="s">
        <v>674</v>
      </c>
    </row>
    <row r="261" spans="1:65" s="2" customFormat="1" ht="11.25">
      <c r="A261" s="35"/>
      <c r="B261" s="36"/>
      <c r="C261" s="35"/>
      <c r="D261" s="159" t="s">
        <v>141</v>
      </c>
      <c r="E261" s="35"/>
      <c r="F261" s="160" t="s">
        <v>675</v>
      </c>
      <c r="G261" s="35"/>
      <c r="H261" s="35"/>
      <c r="I261" s="161"/>
      <c r="J261" s="35"/>
      <c r="K261" s="35"/>
      <c r="L261" s="36"/>
      <c r="M261" s="162"/>
      <c r="N261" s="163"/>
      <c r="O261" s="56"/>
      <c r="P261" s="56"/>
      <c r="Q261" s="56"/>
      <c r="R261" s="56"/>
      <c r="S261" s="56"/>
      <c r="T261" s="57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20" t="s">
        <v>141</v>
      </c>
      <c r="AU261" s="20" t="s">
        <v>80</v>
      </c>
    </row>
    <row r="262" spans="1:65" s="2" customFormat="1" ht="11.25">
      <c r="A262" s="35"/>
      <c r="B262" s="36"/>
      <c r="C262" s="35"/>
      <c r="D262" s="164" t="s">
        <v>143</v>
      </c>
      <c r="E262" s="35"/>
      <c r="F262" s="165" t="s">
        <v>676</v>
      </c>
      <c r="G262" s="35"/>
      <c r="H262" s="35"/>
      <c r="I262" s="161"/>
      <c r="J262" s="35"/>
      <c r="K262" s="35"/>
      <c r="L262" s="36"/>
      <c r="M262" s="162"/>
      <c r="N262" s="163"/>
      <c r="O262" s="56"/>
      <c r="P262" s="56"/>
      <c r="Q262" s="56"/>
      <c r="R262" s="56"/>
      <c r="S262" s="56"/>
      <c r="T262" s="57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20" t="s">
        <v>143</v>
      </c>
      <c r="AU262" s="20" t="s">
        <v>80</v>
      </c>
    </row>
    <row r="263" spans="1:65" s="14" customFormat="1" ht="11.25">
      <c r="B263" s="173"/>
      <c r="D263" s="159" t="s">
        <v>145</v>
      </c>
      <c r="E263" s="174" t="s">
        <v>3</v>
      </c>
      <c r="F263" s="175" t="s">
        <v>325</v>
      </c>
      <c r="H263" s="176">
        <v>25</v>
      </c>
      <c r="I263" s="177"/>
      <c r="L263" s="173"/>
      <c r="M263" s="178"/>
      <c r="N263" s="179"/>
      <c r="O263" s="179"/>
      <c r="P263" s="179"/>
      <c r="Q263" s="179"/>
      <c r="R263" s="179"/>
      <c r="S263" s="179"/>
      <c r="T263" s="180"/>
      <c r="AT263" s="174" t="s">
        <v>145</v>
      </c>
      <c r="AU263" s="174" t="s">
        <v>80</v>
      </c>
      <c r="AV263" s="14" t="s">
        <v>80</v>
      </c>
      <c r="AW263" s="14" t="s">
        <v>32</v>
      </c>
      <c r="AX263" s="14" t="s">
        <v>71</v>
      </c>
      <c r="AY263" s="174" t="s">
        <v>132</v>
      </c>
    </row>
    <row r="264" spans="1:65" s="15" customFormat="1" ht="11.25">
      <c r="B264" s="181"/>
      <c r="D264" s="159" t="s">
        <v>145</v>
      </c>
      <c r="E264" s="182" t="s">
        <v>3</v>
      </c>
      <c r="F264" s="183" t="s">
        <v>149</v>
      </c>
      <c r="H264" s="184">
        <v>25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2" t="s">
        <v>145</v>
      </c>
      <c r="AU264" s="182" t="s">
        <v>80</v>
      </c>
      <c r="AV264" s="15" t="s">
        <v>139</v>
      </c>
      <c r="AW264" s="15" t="s">
        <v>32</v>
      </c>
      <c r="AX264" s="15" t="s">
        <v>78</v>
      </c>
      <c r="AY264" s="182" t="s">
        <v>132</v>
      </c>
    </row>
    <row r="265" spans="1:65" s="2" customFormat="1" ht="16.5" customHeight="1">
      <c r="A265" s="35"/>
      <c r="B265" s="145"/>
      <c r="C265" s="189" t="s">
        <v>397</v>
      </c>
      <c r="D265" s="189" t="s">
        <v>150</v>
      </c>
      <c r="E265" s="190" t="s">
        <v>677</v>
      </c>
      <c r="F265" s="191" t="s">
        <v>678</v>
      </c>
      <c r="G265" s="192" t="s">
        <v>286</v>
      </c>
      <c r="H265" s="193">
        <v>25</v>
      </c>
      <c r="I265" s="194"/>
      <c r="J265" s="195">
        <f>ROUND(I265*H265,2)</f>
        <v>0</v>
      </c>
      <c r="K265" s="191" t="s">
        <v>3</v>
      </c>
      <c r="L265" s="196"/>
      <c r="M265" s="197" t="s">
        <v>3</v>
      </c>
      <c r="N265" s="198" t="s">
        <v>42</v>
      </c>
      <c r="O265" s="56"/>
      <c r="P265" s="155">
        <f>O265*H265</f>
        <v>0</v>
      </c>
      <c r="Q265" s="155">
        <v>3.2800000000000003E-2</v>
      </c>
      <c r="R265" s="155">
        <f>Q265*H265</f>
        <v>0.82000000000000006</v>
      </c>
      <c r="S265" s="155">
        <v>0</v>
      </c>
      <c r="T265" s="15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57" t="s">
        <v>154</v>
      </c>
      <c r="AT265" s="157" t="s">
        <v>150</v>
      </c>
      <c r="AU265" s="157" t="s">
        <v>80</v>
      </c>
      <c r="AY265" s="20" t="s">
        <v>132</v>
      </c>
      <c r="BE265" s="158">
        <f>IF(N265="základní",J265,0)</f>
        <v>0</v>
      </c>
      <c r="BF265" s="158">
        <f>IF(N265="snížená",J265,0)</f>
        <v>0</v>
      </c>
      <c r="BG265" s="158">
        <f>IF(N265="zákl. přenesená",J265,0)</f>
        <v>0</v>
      </c>
      <c r="BH265" s="158">
        <f>IF(N265="sníž. přenesená",J265,0)</f>
        <v>0</v>
      </c>
      <c r="BI265" s="158">
        <f>IF(N265="nulová",J265,0)</f>
        <v>0</v>
      </c>
      <c r="BJ265" s="20" t="s">
        <v>78</v>
      </c>
      <c r="BK265" s="158">
        <f>ROUND(I265*H265,2)</f>
        <v>0</v>
      </c>
      <c r="BL265" s="20" t="s">
        <v>139</v>
      </c>
      <c r="BM265" s="157" t="s">
        <v>679</v>
      </c>
    </row>
    <row r="266" spans="1:65" s="2" customFormat="1" ht="11.25">
      <c r="A266" s="35"/>
      <c r="B266" s="36"/>
      <c r="C266" s="35"/>
      <c r="D266" s="159" t="s">
        <v>141</v>
      </c>
      <c r="E266" s="35"/>
      <c r="F266" s="160" t="s">
        <v>678</v>
      </c>
      <c r="G266" s="35"/>
      <c r="H266" s="35"/>
      <c r="I266" s="161"/>
      <c r="J266" s="35"/>
      <c r="K266" s="35"/>
      <c r="L266" s="36"/>
      <c r="M266" s="162"/>
      <c r="N266" s="163"/>
      <c r="O266" s="56"/>
      <c r="P266" s="56"/>
      <c r="Q266" s="56"/>
      <c r="R266" s="56"/>
      <c r="S266" s="56"/>
      <c r="T266" s="57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20" t="s">
        <v>141</v>
      </c>
      <c r="AU266" s="20" t="s">
        <v>80</v>
      </c>
    </row>
    <row r="267" spans="1:65" s="2" customFormat="1" ht="16.5" customHeight="1">
      <c r="A267" s="35"/>
      <c r="B267" s="145"/>
      <c r="C267" s="146" t="s">
        <v>406</v>
      </c>
      <c r="D267" s="146" t="s">
        <v>134</v>
      </c>
      <c r="E267" s="147" t="s">
        <v>680</v>
      </c>
      <c r="F267" s="148" t="s">
        <v>681</v>
      </c>
      <c r="G267" s="149" t="s">
        <v>286</v>
      </c>
      <c r="H267" s="150">
        <v>20</v>
      </c>
      <c r="I267" s="151"/>
      <c r="J267" s="152">
        <f>ROUND(I267*H267,2)</f>
        <v>0</v>
      </c>
      <c r="K267" s="148" t="s">
        <v>3</v>
      </c>
      <c r="L267" s="36"/>
      <c r="M267" s="153" t="s">
        <v>3</v>
      </c>
      <c r="N267" s="154" t="s">
        <v>42</v>
      </c>
      <c r="O267" s="56"/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57" t="s">
        <v>139</v>
      </c>
      <c r="AT267" s="157" t="s">
        <v>134</v>
      </c>
      <c r="AU267" s="157" t="s">
        <v>80</v>
      </c>
      <c r="AY267" s="20" t="s">
        <v>132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20" t="s">
        <v>78</v>
      </c>
      <c r="BK267" s="158">
        <f>ROUND(I267*H267,2)</f>
        <v>0</v>
      </c>
      <c r="BL267" s="20" t="s">
        <v>139</v>
      </c>
      <c r="BM267" s="157" t="s">
        <v>682</v>
      </c>
    </row>
    <row r="268" spans="1:65" s="2" customFormat="1" ht="11.25">
      <c r="A268" s="35"/>
      <c r="B268" s="36"/>
      <c r="C268" s="35"/>
      <c r="D268" s="159" t="s">
        <v>141</v>
      </c>
      <c r="E268" s="35"/>
      <c r="F268" s="160" t="s">
        <v>681</v>
      </c>
      <c r="G268" s="35"/>
      <c r="H268" s="35"/>
      <c r="I268" s="161"/>
      <c r="J268" s="35"/>
      <c r="K268" s="35"/>
      <c r="L268" s="36"/>
      <c r="M268" s="162"/>
      <c r="N268" s="163"/>
      <c r="O268" s="56"/>
      <c r="P268" s="56"/>
      <c r="Q268" s="56"/>
      <c r="R268" s="56"/>
      <c r="S268" s="56"/>
      <c r="T268" s="57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20" t="s">
        <v>141</v>
      </c>
      <c r="AU268" s="20" t="s">
        <v>80</v>
      </c>
    </row>
    <row r="269" spans="1:65" s="2" customFormat="1" ht="16.5" customHeight="1">
      <c r="A269" s="35"/>
      <c r="B269" s="145"/>
      <c r="C269" s="146" t="s">
        <v>416</v>
      </c>
      <c r="D269" s="146" t="s">
        <v>134</v>
      </c>
      <c r="E269" s="147" t="s">
        <v>683</v>
      </c>
      <c r="F269" s="148" t="s">
        <v>684</v>
      </c>
      <c r="G269" s="149" t="s">
        <v>286</v>
      </c>
      <c r="H269" s="150">
        <v>30</v>
      </c>
      <c r="I269" s="151"/>
      <c r="J269" s="152">
        <f>ROUND(I269*H269,2)</f>
        <v>0</v>
      </c>
      <c r="K269" s="148" t="s">
        <v>3</v>
      </c>
      <c r="L269" s="36"/>
      <c r="M269" s="153" t="s">
        <v>3</v>
      </c>
      <c r="N269" s="154" t="s">
        <v>42</v>
      </c>
      <c r="O269" s="56"/>
      <c r="P269" s="155">
        <f>O269*H269</f>
        <v>0</v>
      </c>
      <c r="Q269" s="155">
        <v>0</v>
      </c>
      <c r="R269" s="155">
        <f>Q269*H269</f>
        <v>0</v>
      </c>
      <c r="S269" s="155">
        <v>0</v>
      </c>
      <c r="T269" s="15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57" t="s">
        <v>139</v>
      </c>
      <c r="AT269" s="157" t="s">
        <v>134</v>
      </c>
      <c r="AU269" s="157" t="s">
        <v>80</v>
      </c>
      <c r="AY269" s="20" t="s">
        <v>132</v>
      </c>
      <c r="BE269" s="158">
        <f>IF(N269="základní",J269,0)</f>
        <v>0</v>
      </c>
      <c r="BF269" s="158">
        <f>IF(N269="snížená",J269,0)</f>
        <v>0</v>
      </c>
      <c r="BG269" s="158">
        <f>IF(N269="zákl. přenesená",J269,0)</f>
        <v>0</v>
      </c>
      <c r="BH269" s="158">
        <f>IF(N269="sníž. přenesená",J269,0)</f>
        <v>0</v>
      </c>
      <c r="BI269" s="158">
        <f>IF(N269="nulová",J269,0)</f>
        <v>0</v>
      </c>
      <c r="BJ269" s="20" t="s">
        <v>78</v>
      </c>
      <c r="BK269" s="158">
        <f>ROUND(I269*H269,2)</f>
        <v>0</v>
      </c>
      <c r="BL269" s="20" t="s">
        <v>139</v>
      </c>
      <c r="BM269" s="157" t="s">
        <v>685</v>
      </c>
    </row>
    <row r="270" spans="1:65" s="2" customFormat="1" ht="11.25">
      <c r="A270" s="35"/>
      <c r="B270" s="36"/>
      <c r="C270" s="35"/>
      <c r="D270" s="159" t="s">
        <v>141</v>
      </c>
      <c r="E270" s="35"/>
      <c r="F270" s="160" t="s">
        <v>684</v>
      </c>
      <c r="G270" s="35"/>
      <c r="H270" s="35"/>
      <c r="I270" s="161"/>
      <c r="J270" s="35"/>
      <c r="K270" s="35"/>
      <c r="L270" s="36"/>
      <c r="M270" s="162"/>
      <c r="N270" s="163"/>
      <c r="O270" s="56"/>
      <c r="P270" s="56"/>
      <c r="Q270" s="56"/>
      <c r="R270" s="56"/>
      <c r="S270" s="56"/>
      <c r="T270" s="57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20" t="s">
        <v>141</v>
      </c>
      <c r="AU270" s="20" t="s">
        <v>80</v>
      </c>
    </row>
    <row r="271" spans="1:65" s="14" customFormat="1" ht="11.25">
      <c r="B271" s="173"/>
      <c r="D271" s="159" t="s">
        <v>145</v>
      </c>
      <c r="E271" s="174" t="s">
        <v>3</v>
      </c>
      <c r="F271" s="175" t="s">
        <v>686</v>
      </c>
      <c r="H271" s="176">
        <v>30</v>
      </c>
      <c r="I271" s="177"/>
      <c r="L271" s="173"/>
      <c r="M271" s="178"/>
      <c r="N271" s="179"/>
      <c r="O271" s="179"/>
      <c r="P271" s="179"/>
      <c r="Q271" s="179"/>
      <c r="R271" s="179"/>
      <c r="S271" s="179"/>
      <c r="T271" s="180"/>
      <c r="AT271" s="174" t="s">
        <v>145</v>
      </c>
      <c r="AU271" s="174" t="s">
        <v>80</v>
      </c>
      <c r="AV271" s="14" t="s">
        <v>80</v>
      </c>
      <c r="AW271" s="14" t="s">
        <v>32</v>
      </c>
      <c r="AX271" s="14" t="s">
        <v>71</v>
      </c>
      <c r="AY271" s="174" t="s">
        <v>132</v>
      </c>
    </row>
    <row r="272" spans="1:65" s="15" customFormat="1" ht="11.25">
      <c r="B272" s="181"/>
      <c r="D272" s="159" t="s">
        <v>145</v>
      </c>
      <c r="E272" s="182" t="s">
        <v>3</v>
      </c>
      <c r="F272" s="183" t="s">
        <v>149</v>
      </c>
      <c r="H272" s="184">
        <v>30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2" t="s">
        <v>145</v>
      </c>
      <c r="AU272" s="182" t="s">
        <v>80</v>
      </c>
      <c r="AV272" s="15" t="s">
        <v>139</v>
      </c>
      <c r="AW272" s="15" t="s">
        <v>32</v>
      </c>
      <c r="AX272" s="15" t="s">
        <v>78</v>
      </c>
      <c r="AY272" s="182" t="s">
        <v>132</v>
      </c>
    </row>
    <row r="273" spans="1:65" s="2" customFormat="1" ht="16.5" customHeight="1">
      <c r="A273" s="35"/>
      <c r="B273" s="145"/>
      <c r="C273" s="146" t="s">
        <v>429</v>
      </c>
      <c r="D273" s="146" t="s">
        <v>134</v>
      </c>
      <c r="E273" s="147" t="s">
        <v>687</v>
      </c>
      <c r="F273" s="148" t="s">
        <v>688</v>
      </c>
      <c r="G273" s="149" t="s">
        <v>555</v>
      </c>
      <c r="H273" s="150">
        <v>867</v>
      </c>
      <c r="I273" s="151"/>
      <c r="J273" s="152">
        <f>ROUND(I273*H273,2)</f>
        <v>0</v>
      </c>
      <c r="K273" s="148" t="s">
        <v>138</v>
      </c>
      <c r="L273" s="36"/>
      <c r="M273" s="153" t="s">
        <v>3</v>
      </c>
      <c r="N273" s="154" t="s">
        <v>42</v>
      </c>
      <c r="O273" s="56"/>
      <c r="P273" s="155">
        <f>O273*H273</f>
        <v>0</v>
      </c>
      <c r="Q273" s="155">
        <v>6.9999999999999994E-5</v>
      </c>
      <c r="R273" s="155">
        <f>Q273*H273</f>
        <v>6.0689999999999994E-2</v>
      </c>
      <c r="S273" s="155">
        <v>0</v>
      </c>
      <c r="T273" s="15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57" t="s">
        <v>139</v>
      </c>
      <c r="AT273" s="157" t="s">
        <v>134</v>
      </c>
      <c r="AU273" s="157" t="s">
        <v>80</v>
      </c>
      <c r="AY273" s="20" t="s">
        <v>132</v>
      </c>
      <c r="BE273" s="158">
        <f>IF(N273="základní",J273,0)</f>
        <v>0</v>
      </c>
      <c r="BF273" s="158">
        <f>IF(N273="snížená",J273,0)</f>
        <v>0</v>
      </c>
      <c r="BG273" s="158">
        <f>IF(N273="zákl. přenesená",J273,0)</f>
        <v>0</v>
      </c>
      <c r="BH273" s="158">
        <f>IF(N273="sníž. přenesená",J273,0)</f>
        <v>0</v>
      </c>
      <c r="BI273" s="158">
        <f>IF(N273="nulová",J273,0)</f>
        <v>0</v>
      </c>
      <c r="BJ273" s="20" t="s">
        <v>78</v>
      </c>
      <c r="BK273" s="158">
        <f>ROUND(I273*H273,2)</f>
        <v>0</v>
      </c>
      <c r="BL273" s="20" t="s">
        <v>139</v>
      </c>
      <c r="BM273" s="157" t="s">
        <v>689</v>
      </c>
    </row>
    <row r="274" spans="1:65" s="2" customFormat="1" ht="11.25">
      <c r="A274" s="35"/>
      <c r="B274" s="36"/>
      <c r="C274" s="35"/>
      <c r="D274" s="159" t="s">
        <v>141</v>
      </c>
      <c r="E274" s="35"/>
      <c r="F274" s="160" t="s">
        <v>690</v>
      </c>
      <c r="G274" s="35"/>
      <c r="H274" s="35"/>
      <c r="I274" s="161"/>
      <c r="J274" s="35"/>
      <c r="K274" s="35"/>
      <c r="L274" s="36"/>
      <c r="M274" s="162"/>
      <c r="N274" s="163"/>
      <c r="O274" s="56"/>
      <c r="P274" s="56"/>
      <c r="Q274" s="56"/>
      <c r="R274" s="56"/>
      <c r="S274" s="56"/>
      <c r="T274" s="57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20" t="s">
        <v>141</v>
      </c>
      <c r="AU274" s="20" t="s">
        <v>80</v>
      </c>
    </row>
    <row r="275" spans="1:65" s="2" customFormat="1" ht="11.25">
      <c r="A275" s="35"/>
      <c r="B275" s="36"/>
      <c r="C275" s="35"/>
      <c r="D275" s="164" t="s">
        <v>143</v>
      </c>
      <c r="E275" s="35"/>
      <c r="F275" s="165" t="s">
        <v>691</v>
      </c>
      <c r="G275" s="35"/>
      <c r="H275" s="35"/>
      <c r="I275" s="161"/>
      <c r="J275" s="35"/>
      <c r="K275" s="35"/>
      <c r="L275" s="36"/>
      <c r="M275" s="162"/>
      <c r="N275" s="163"/>
      <c r="O275" s="56"/>
      <c r="P275" s="56"/>
      <c r="Q275" s="56"/>
      <c r="R275" s="56"/>
      <c r="S275" s="56"/>
      <c r="T275" s="57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20" t="s">
        <v>143</v>
      </c>
      <c r="AU275" s="20" t="s">
        <v>80</v>
      </c>
    </row>
    <row r="276" spans="1:65" s="14" customFormat="1" ht="11.25">
      <c r="B276" s="173"/>
      <c r="D276" s="159" t="s">
        <v>145</v>
      </c>
      <c r="E276" s="174" t="s">
        <v>3</v>
      </c>
      <c r="F276" s="175" t="s">
        <v>692</v>
      </c>
      <c r="H276" s="176">
        <v>866.66700000000003</v>
      </c>
      <c r="I276" s="177"/>
      <c r="L276" s="173"/>
      <c r="M276" s="178"/>
      <c r="N276" s="179"/>
      <c r="O276" s="179"/>
      <c r="P276" s="179"/>
      <c r="Q276" s="179"/>
      <c r="R276" s="179"/>
      <c r="S276" s="179"/>
      <c r="T276" s="180"/>
      <c r="AT276" s="174" t="s">
        <v>145</v>
      </c>
      <c r="AU276" s="174" t="s">
        <v>80</v>
      </c>
      <c r="AV276" s="14" t="s">
        <v>80</v>
      </c>
      <c r="AW276" s="14" t="s">
        <v>32</v>
      </c>
      <c r="AX276" s="14" t="s">
        <v>71</v>
      </c>
      <c r="AY276" s="174" t="s">
        <v>132</v>
      </c>
    </row>
    <row r="277" spans="1:65" s="16" customFormat="1" ht="11.25">
      <c r="B277" s="202"/>
      <c r="D277" s="159" t="s">
        <v>145</v>
      </c>
      <c r="E277" s="203" t="s">
        <v>3</v>
      </c>
      <c r="F277" s="204" t="s">
        <v>693</v>
      </c>
      <c r="H277" s="205">
        <v>866.66700000000003</v>
      </c>
      <c r="I277" s="206"/>
      <c r="L277" s="202"/>
      <c r="M277" s="207"/>
      <c r="N277" s="208"/>
      <c r="O277" s="208"/>
      <c r="P277" s="208"/>
      <c r="Q277" s="208"/>
      <c r="R277" s="208"/>
      <c r="S277" s="208"/>
      <c r="T277" s="209"/>
      <c r="AT277" s="203" t="s">
        <v>145</v>
      </c>
      <c r="AU277" s="203" t="s">
        <v>80</v>
      </c>
      <c r="AV277" s="16" t="s">
        <v>158</v>
      </c>
      <c r="AW277" s="16" t="s">
        <v>32</v>
      </c>
      <c r="AX277" s="16" t="s">
        <v>71</v>
      </c>
      <c r="AY277" s="203" t="s">
        <v>132</v>
      </c>
    </row>
    <row r="278" spans="1:65" s="13" customFormat="1" ht="11.25">
      <c r="B278" s="166"/>
      <c r="D278" s="159" t="s">
        <v>145</v>
      </c>
      <c r="E278" s="167" t="s">
        <v>3</v>
      </c>
      <c r="F278" s="168" t="s">
        <v>694</v>
      </c>
      <c r="H278" s="167" t="s">
        <v>3</v>
      </c>
      <c r="I278" s="169"/>
      <c r="L278" s="166"/>
      <c r="M278" s="170"/>
      <c r="N278" s="171"/>
      <c r="O278" s="171"/>
      <c r="P278" s="171"/>
      <c r="Q278" s="171"/>
      <c r="R278" s="171"/>
      <c r="S278" s="171"/>
      <c r="T278" s="172"/>
      <c r="AT278" s="167" t="s">
        <v>145</v>
      </c>
      <c r="AU278" s="167" t="s">
        <v>80</v>
      </c>
      <c r="AV278" s="13" t="s">
        <v>78</v>
      </c>
      <c r="AW278" s="13" t="s">
        <v>32</v>
      </c>
      <c r="AX278" s="13" t="s">
        <v>71</v>
      </c>
      <c r="AY278" s="167" t="s">
        <v>132</v>
      </c>
    </row>
    <row r="279" spans="1:65" s="14" customFormat="1" ht="11.25">
      <c r="B279" s="173"/>
      <c r="D279" s="159" t="s">
        <v>145</v>
      </c>
      <c r="E279" s="174" t="s">
        <v>3</v>
      </c>
      <c r="F279" s="175" t="s">
        <v>695</v>
      </c>
      <c r="H279" s="176">
        <v>0.33300000000000002</v>
      </c>
      <c r="I279" s="177"/>
      <c r="L279" s="173"/>
      <c r="M279" s="178"/>
      <c r="N279" s="179"/>
      <c r="O279" s="179"/>
      <c r="P279" s="179"/>
      <c r="Q279" s="179"/>
      <c r="R279" s="179"/>
      <c r="S279" s="179"/>
      <c r="T279" s="180"/>
      <c r="AT279" s="174" t="s">
        <v>145</v>
      </c>
      <c r="AU279" s="174" t="s">
        <v>80</v>
      </c>
      <c r="AV279" s="14" t="s">
        <v>80</v>
      </c>
      <c r="AW279" s="14" t="s">
        <v>32</v>
      </c>
      <c r="AX279" s="14" t="s">
        <v>71</v>
      </c>
      <c r="AY279" s="174" t="s">
        <v>132</v>
      </c>
    </row>
    <row r="280" spans="1:65" s="15" customFormat="1" ht="11.25">
      <c r="B280" s="181"/>
      <c r="D280" s="159" t="s">
        <v>145</v>
      </c>
      <c r="E280" s="182" t="s">
        <v>3</v>
      </c>
      <c r="F280" s="183" t="s">
        <v>149</v>
      </c>
      <c r="H280" s="184">
        <v>867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2" t="s">
        <v>145</v>
      </c>
      <c r="AU280" s="182" t="s">
        <v>80</v>
      </c>
      <c r="AV280" s="15" t="s">
        <v>139</v>
      </c>
      <c r="AW280" s="15" t="s">
        <v>32</v>
      </c>
      <c r="AX280" s="15" t="s">
        <v>78</v>
      </c>
      <c r="AY280" s="182" t="s">
        <v>132</v>
      </c>
    </row>
    <row r="281" spans="1:65" s="2" customFormat="1" ht="16.5" customHeight="1">
      <c r="A281" s="35"/>
      <c r="B281" s="145"/>
      <c r="C281" s="189" t="s">
        <v>437</v>
      </c>
      <c r="D281" s="189" t="s">
        <v>150</v>
      </c>
      <c r="E281" s="190" t="s">
        <v>696</v>
      </c>
      <c r="F281" s="191" t="s">
        <v>697</v>
      </c>
      <c r="G281" s="192" t="s">
        <v>286</v>
      </c>
      <c r="H281" s="193">
        <v>346.8</v>
      </c>
      <c r="I281" s="194"/>
      <c r="J281" s="195">
        <f>ROUND(I281*H281,2)</f>
        <v>0</v>
      </c>
      <c r="K281" s="191" t="s">
        <v>138</v>
      </c>
      <c r="L281" s="196"/>
      <c r="M281" s="197" t="s">
        <v>3</v>
      </c>
      <c r="N281" s="198" t="s">
        <v>42</v>
      </c>
      <c r="O281" s="56"/>
      <c r="P281" s="155">
        <f>O281*H281</f>
        <v>0</v>
      </c>
      <c r="Q281" s="155">
        <v>1.98E-3</v>
      </c>
      <c r="R281" s="155">
        <f>Q281*H281</f>
        <v>0.68666400000000005</v>
      </c>
      <c r="S281" s="155">
        <v>0</v>
      </c>
      <c r="T281" s="156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57" t="s">
        <v>154</v>
      </c>
      <c r="AT281" s="157" t="s">
        <v>150</v>
      </c>
      <c r="AU281" s="157" t="s">
        <v>80</v>
      </c>
      <c r="AY281" s="20" t="s">
        <v>132</v>
      </c>
      <c r="BE281" s="158">
        <f>IF(N281="základní",J281,0)</f>
        <v>0</v>
      </c>
      <c r="BF281" s="158">
        <f>IF(N281="snížená",J281,0)</f>
        <v>0</v>
      </c>
      <c r="BG281" s="158">
        <f>IF(N281="zákl. přenesená",J281,0)</f>
        <v>0</v>
      </c>
      <c r="BH281" s="158">
        <f>IF(N281="sníž. přenesená",J281,0)</f>
        <v>0</v>
      </c>
      <c r="BI281" s="158">
        <f>IF(N281="nulová",J281,0)</f>
        <v>0</v>
      </c>
      <c r="BJ281" s="20" t="s">
        <v>78</v>
      </c>
      <c r="BK281" s="158">
        <f>ROUND(I281*H281,2)</f>
        <v>0</v>
      </c>
      <c r="BL281" s="20" t="s">
        <v>139</v>
      </c>
      <c r="BM281" s="157" t="s">
        <v>698</v>
      </c>
    </row>
    <row r="282" spans="1:65" s="2" customFormat="1" ht="11.25">
      <c r="A282" s="35"/>
      <c r="B282" s="36"/>
      <c r="C282" s="35"/>
      <c r="D282" s="159" t="s">
        <v>141</v>
      </c>
      <c r="E282" s="35"/>
      <c r="F282" s="160" t="s">
        <v>697</v>
      </c>
      <c r="G282" s="35"/>
      <c r="H282" s="35"/>
      <c r="I282" s="161"/>
      <c r="J282" s="35"/>
      <c r="K282" s="35"/>
      <c r="L282" s="36"/>
      <c r="M282" s="162"/>
      <c r="N282" s="163"/>
      <c r="O282" s="56"/>
      <c r="P282" s="56"/>
      <c r="Q282" s="56"/>
      <c r="R282" s="56"/>
      <c r="S282" s="56"/>
      <c r="T282" s="57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20" t="s">
        <v>141</v>
      </c>
      <c r="AU282" s="20" t="s">
        <v>80</v>
      </c>
    </row>
    <row r="283" spans="1:65" s="14" customFormat="1" ht="11.25">
      <c r="B283" s="173"/>
      <c r="D283" s="159" t="s">
        <v>145</v>
      </c>
      <c r="E283" s="174" t="s">
        <v>3</v>
      </c>
      <c r="F283" s="175" t="s">
        <v>699</v>
      </c>
      <c r="H283" s="176">
        <v>346.8</v>
      </c>
      <c r="I283" s="177"/>
      <c r="L283" s="173"/>
      <c r="M283" s="178"/>
      <c r="N283" s="179"/>
      <c r="O283" s="179"/>
      <c r="P283" s="179"/>
      <c r="Q283" s="179"/>
      <c r="R283" s="179"/>
      <c r="S283" s="179"/>
      <c r="T283" s="180"/>
      <c r="AT283" s="174" t="s">
        <v>145</v>
      </c>
      <c r="AU283" s="174" t="s">
        <v>80</v>
      </c>
      <c r="AV283" s="14" t="s">
        <v>80</v>
      </c>
      <c r="AW283" s="14" t="s">
        <v>32</v>
      </c>
      <c r="AX283" s="14" t="s">
        <v>71</v>
      </c>
      <c r="AY283" s="174" t="s">
        <v>132</v>
      </c>
    </row>
    <row r="284" spans="1:65" s="15" customFormat="1" ht="11.25">
      <c r="B284" s="181"/>
      <c r="D284" s="159" t="s">
        <v>145</v>
      </c>
      <c r="E284" s="182" t="s">
        <v>3</v>
      </c>
      <c r="F284" s="183" t="s">
        <v>149</v>
      </c>
      <c r="H284" s="184">
        <v>346.8</v>
      </c>
      <c r="I284" s="185"/>
      <c r="L284" s="181"/>
      <c r="M284" s="186"/>
      <c r="N284" s="187"/>
      <c r="O284" s="187"/>
      <c r="P284" s="187"/>
      <c r="Q284" s="187"/>
      <c r="R284" s="187"/>
      <c r="S284" s="187"/>
      <c r="T284" s="188"/>
      <c r="AT284" s="182" t="s">
        <v>145</v>
      </c>
      <c r="AU284" s="182" t="s">
        <v>80</v>
      </c>
      <c r="AV284" s="15" t="s">
        <v>139</v>
      </c>
      <c r="AW284" s="15" t="s">
        <v>32</v>
      </c>
      <c r="AX284" s="15" t="s">
        <v>78</v>
      </c>
      <c r="AY284" s="182" t="s">
        <v>132</v>
      </c>
    </row>
    <row r="285" spans="1:65" s="2" customFormat="1" ht="24.2" customHeight="1">
      <c r="A285" s="35"/>
      <c r="B285" s="145"/>
      <c r="C285" s="189" t="s">
        <v>338</v>
      </c>
      <c r="D285" s="189" t="s">
        <v>150</v>
      </c>
      <c r="E285" s="190" t="s">
        <v>700</v>
      </c>
      <c r="F285" s="191" t="s">
        <v>701</v>
      </c>
      <c r="G285" s="192" t="s">
        <v>702</v>
      </c>
      <c r="H285" s="193">
        <v>8.67</v>
      </c>
      <c r="I285" s="194"/>
      <c r="J285" s="195">
        <f>ROUND(I285*H285,2)</f>
        <v>0</v>
      </c>
      <c r="K285" s="191" t="s">
        <v>138</v>
      </c>
      <c r="L285" s="196"/>
      <c r="M285" s="197" t="s">
        <v>3</v>
      </c>
      <c r="N285" s="198" t="s">
        <v>42</v>
      </c>
      <c r="O285" s="56"/>
      <c r="P285" s="155">
        <f>O285*H285</f>
        <v>0</v>
      </c>
      <c r="Q285" s="155">
        <v>6.4400000000000004E-3</v>
      </c>
      <c r="R285" s="155">
        <f>Q285*H285</f>
        <v>5.5834800000000004E-2</v>
      </c>
      <c r="S285" s="155">
        <v>0</v>
      </c>
      <c r="T285" s="156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57" t="s">
        <v>154</v>
      </c>
      <c r="AT285" s="157" t="s">
        <v>150</v>
      </c>
      <c r="AU285" s="157" t="s">
        <v>80</v>
      </c>
      <c r="AY285" s="20" t="s">
        <v>132</v>
      </c>
      <c r="BE285" s="158">
        <f>IF(N285="základní",J285,0)</f>
        <v>0</v>
      </c>
      <c r="BF285" s="158">
        <f>IF(N285="snížená",J285,0)</f>
        <v>0</v>
      </c>
      <c r="BG285" s="158">
        <f>IF(N285="zákl. přenesená",J285,0)</f>
        <v>0</v>
      </c>
      <c r="BH285" s="158">
        <f>IF(N285="sníž. přenesená",J285,0)</f>
        <v>0</v>
      </c>
      <c r="BI285" s="158">
        <f>IF(N285="nulová",J285,0)</f>
        <v>0</v>
      </c>
      <c r="BJ285" s="20" t="s">
        <v>78</v>
      </c>
      <c r="BK285" s="158">
        <f>ROUND(I285*H285,2)</f>
        <v>0</v>
      </c>
      <c r="BL285" s="20" t="s">
        <v>139</v>
      </c>
      <c r="BM285" s="157" t="s">
        <v>703</v>
      </c>
    </row>
    <row r="286" spans="1:65" s="2" customFormat="1" ht="11.25">
      <c r="A286" s="35"/>
      <c r="B286" s="36"/>
      <c r="C286" s="35"/>
      <c r="D286" s="159" t="s">
        <v>141</v>
      </c>
      <c r="E286" s="35"/>
      <c r="F286" s="160" t="s">
        <v>701</v>
      </c>
      <c r="G286" s="35"/>
      <c r="H286" s="35"/>
      <c r="I286" s="161"/>
      <c r="J286" s="35"/>
      <c r="K286" s="35"/>
      <c r="L286" s="36"/>
      <c r="M286" s="162"/>
      <c r="N286" s="163"/>
      <c r="O286" s="56"/>
      <c r="P286" s="56"/>
      <c r="Q286" s="56"/>
      <c r="R286" s="56"/>
      <c r="S286" s="56"/>
      <c r="T286" s="57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20" t="s">
        <v>141</v>
      </c>
      <c r="AU286" s="20" t="s">
        <v>80</v>
      </c>
    </row>
    <row r="287" spans="1:65" s="14" customFormat="1" ht="11.25">
      <c r="B287" s="173"/>
      <c r="D287" s="159" t="s">
        <v>145</v>
      </c>
      <c r="E287" s="174" t="s">
        <v>3</v>
      </c>
      <c r="F287" s="175" t="s">
        <v>704</v>
      </c>
      <c r="H287" s="176">
        <v>8.67</v>
      </c>
      <c r="I287" s="177"/>
      <c r="L287" s="173"/>
      <c r="M287" s="178"/>
      <c r="N287" s="179"/>
      <c r="O287" s="179"/>
      <c r="P287" s="179"/>
      <c r="Q287" s="179"/>
      <c r="R287" s="179"/>
      <c r="S287" s="179"/>
      <c r="T287" s="180"/>
      <c r="AT287" s="174" t="s">
        <v>145</v>
      </c>
      <c r="AU287" s="174" t="s">
        <v>80</v>
      </c>
      <c r="AV287" s="14" t="s">
        <v>80</v>
      </c>
      <c r="AW287" s="14" t="s">
        <v>32</v>
      </c>
      <c r="AX287" s="14" t="s">
        <v>71</v>
      </c>
      <c r="AY287" s="174" t="s">
        <v>132</v>
      </c>
    </row>
    <row r="288" spans="1:65" s="15" customFormat="1" ht="11.25">
      <c r="B288" s="181"/>
      <c r="D288" s="159" t="s">
        <v>145</v>
      </c>
      <c r="E288" s="182" t="s">
        <v>3</v>
      </c>
      <c r="F288" s="183" t="s">
        <v>149</v>
      </c>
      <c r="H288" s="184">
        <v>8.67</v>
      </c>
      <c r="I288" s="185"/>
      <c r="L288" s="181"/>
      <c r="M288" s="186"/>
      <c r="N288" s="187"/>
      <c r="O288" s="187"/>
      <c r="P288" s="187"/>
      <c r="Q288" s="187"/>
      <c r="R288" s="187"/>
      <c r="S288" s="187"/>
      <c r="T288" s="188"/>
      <c r="AT288" s="182" t="s">
        <v>145</v>
      </c>
      <c r="AU288" s="182" t="s">
        <v>80</v>
      </c>
      <c r="AV288" s="15" t="s">
        <v>139</v>
      </c>
      <c r="AW288" s="15" t="s">
        <v>32</v>
      </c>
      <c r="AX288" s="15" t="s">
        <v>78</v>
      </c>
      <c r="AY288" s="182" t="s">
        <v>132</v>
      </c>
    </row>
    <row r="289" spans="1:65" s="2" customFormat="1" ht="16.5" customHeight="1">
      <c r="A289" s="35"/>
      <c r="B289" s="145"/>
      <c r="C289" s="189" t="s">
        <v>450</v>
      </c>
      <c r="D289" s="189" t="s">
        <v>150</v>
      </c>
      <c r="E289" s="190" t="s">
        <v>9</v>
      </c>
      <c r="F289" s="191" t="s">
        <v>705</v>
      </c>
      <c r="G289" s="192" t="s">
        <v>555</v>
      </c>
      <c r="H289" s="193">
        <v>1734</v>
      </c>
      <c r="I289" s="194"/>
      <c r="J289" s="195">
        <f>ROUND(I289*H289,2)</f>
        <v>0</v>
      </c>
      <c r="K289" s="191" t="s">
        <v>3</v>
      </c>
      <c r="L289" s="196"/>
      <c r="M289" s="197" t="s">
        <v>3</v>
      </c>
      <c r="N289" s="198" t="s">
        <v>42</v>
      </c>
      <c r="O289" s="56"/>
      <c r="P289" s="155">
        <f>O289*H289</f>
        <v>0</v>
      </c>
      <c r="Q289" s="155">
        <v>0</v>
      </c>
      <c r="R289" s="155">
        <f>Q289*H289</f>
        <v>0</v>
      </c>
      <c r="S289" s="155">
        <v>0</v>
      </c>
      <c r="T289" s="156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57" t="s">
        <v>154</v>
      </c>
      <c r="AT289" s="157" t="s">
        <v>150</v>
      </c>
      <c r="AU289" s="157" t="s">
        <v>80</v>
      </c>
      <c r="AY289" s="20" t="s">
        <v>132</v>
      </c>
      <c r="BE289" s="158">
        <f>IF(N289="základní",J289,0)</f>
        <v>0</v>
      </c>
      <c r="BF289" s="158">
        <f>IF(N289="snížená",J289,0)</f>
        <v>0</v>
      </c>
      <c r="BG289" s="158">
        <f>IF(N289="zákl. přenesená",J289,0)</f>
        <v>0</v>
      </c>
      <c r="BH289" s="158">
        <f>IF(N289="sníž. přenesená",J289,0)</f>
        <v>0</v>
      </c>
      <c r="BI289" s="158">
        <f>IF(N289="nulová",J289,0)</f>
        <v>0</v>
      </c>
      <c r="BJ289" s="20" t="s">
        <v>78</v>
      </c>
      <c r="BK289" s="158">
        <f>ROUND(I289*H289,2)</f>
        <v>0</v>
      </c>
      <c r="BL289" s="20" t="s">
        <v>139</v>
      </c>
      <c r="BM289" s="157" t="s">
        <v>706</v>
      </c>
    </row>
    <row r="290" spans="1:65" s="2" customFormat="1" ht="11.25">
      <c r="A290" s="35"/>
      <c r="B290" s="36"/>
      <c r="C290" s="35"/>
      <c r="D290" s="159" t="s">
        <v>141</v>
      </c>
      <c r="E290" s="35"/>
      <c r="F290" s="160" t="s">
        <v>705</v>
      </c>
      <c r="G290" s="35"/>
      <c r="H290" s="35"/>
      <c r="I290" s="161"/>
      <c r="J290" s="35"/>
      <c r="K290" s="35"/>
      <c r="L290" s="36"/>
      <c r="M290" s="162"/>
      <c r="N290" s="163"/>
      <c r="O290" s="56"/>
      <c r="P290" s="56"/>
      <c r="Q290" s="56"/>
      <c r="R290" s="56"/>
      <c r="S290" s="56"/>
      <c r="T290" s="57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20" t="s">
        <v>141</v>
      </c>
      <c r="AU290" s="20" t="s">
        <v>80</v>
      </c>
    </row>
    <row r="291" spans="1:65" s="14" customFormat="1" ht="11.25">
      <c r="B291" s="173"/>
      <c r="D291" s="159" t="s">
        <v>145</v>
      </c>
      <c r="E291" s="174" t="s">
        <v>3</v>
      </c>
      <c r="F291" s="175" t="s">
        <v>707</v>
      </c>
      <c r="H291" s="176">
        <v>1734</v>
      </c>
      <c r="I291" s="177"/>
      <c r="L291" s="173"/>
      <c r="M291" s="178"/>
      <c r="N291" s="179"/>
      <c r="O291" s="179"/>
      <c r="P291" s="179"/>
      <c r="Q291" s="179"/>
      <c r="R291" s="179"/>
      <c r="S291" s="179"/>
      <c r="T291" s="180"/>
      <c r="AT291" s="174" t="s">
        <v>145</v>
      </c>
      <c r="AU291" s="174" t="s">
        <v>80</v>
      </c>
      <c r="AV291" s="14" t="s">
        <v>80</v>
      </c>
      <c r="AW291" s="14" t="s">
        <v>32</v>
      </c>
      <c r="AX291" s="14" t="s">
        <v>71</v>
      </c>
      <c r="AY291" s="174" t="s">
        <v>132</v>
      </c>
    </row>
    <row r="292" spans="1:65" s="15" customFormat="1" ht="11.25">
      <c r="B292" s="181"/>
      <c r="D292" s="159" t="s">
        <v>145</v>
      </c>
      <c r="E292" s="182" t="s">
        <v>3</v>
      </c>
      <c r="F292" s="183" t="s">
        <v>149</v>
      </c>
      <c r="H292" s="184">
        <v>1734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2" t="s">
        <v>145</v>
      </c>
      <c r="AU292" s="182" t="s">
        <v>80</v>
      </c>
      <c r="AV292" s="15" t="s">
        <v>139</v>
      </c>
      <c r="AW292" s="15" t="s">
        <v>32</v>
      </c>
      <c r="AX292" s="15" t="s">
        <v>78</v>
      </c>
      <c r="AY292" s="182" t="s">
        <v>132</v>
      </c>
    </row>
    <row r="293" spans="1:65" s="2" customFormat="1" ht="16.5" customHeight="1">
      <c r="A293" s="35"/>
      <c r="B293" s="145"/>
      <c r="C293" s="189" t="s">
        <v>460</v>
      </c>
      <c r="D293" s="189" t="s">
        <v>150</v>
      </c>
      <c r="E293" s="190" t="s">
        <v>708</v>
      </c>
      <c r="F293" s="191" t="s">
        <v>709</v>
      </c>
      <c r="G293" s="192" t="s">
        <v>710</v>
      </c>
      <c r="H293" s="193">
        <v>8.67</v>
      </c>
      <c r="I293" s="194"/>
      <c r="J293" s="195">
        <f>ROUND(I293*H293,2)</f>
        <v>0</v>
      </c>
      <c r="K293" s="191" t="s">
        <v>138</v>
      </c>
      <c r="L293" s="196"/>
      <c r="M293" s="197" t="s">
        <v>3</v>
      </c>
      <c r="N293" s="198" t="s">
        <v>42</v>
      </c>
      <c r="O293" s="56"/>
      <c r="P293" s="155">
        <f>O293*H293</f>
        <v>0</v>
      </c>
      <c r="Q293" s="155">
        <v>1.25E-3</v>
      </c>
      <c r="R293" s="155">
        <f>Q293*H293</f>
        <v>1.08375E-2</v>
      </c>
      <c r="S293" s="155">
        <v>0</v>
      </c>
      <c r="T293" s="156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57" t="s">
        <v>154</v>
      </c>
      <c r="AT293" s="157" t="s">
        <v>150</v>
      </c>
      <c r="AU293" s="157" t="s">
        <v>80</v>
      </c>
      <c r="AY293" s="20" t="s">
        <v>132</v>
      </c>
      <c r="BE293" s="158">
        <f>IF(N293="základní",J293,0)</f>
        <v>0</v>
      </c>
      <c r="BF293" s="158">
        <f>IF(N293="snížená",J293,0)</f>
        <v>0</v>
      </c>
      <c r="BG293" s="158">
        <f>IF(N293="zákl. přenesená",J293,0)</f>
        <v>0</v>
      </c>
      <c r="BH293" s="158">
        <f>IF(N293="sníž. přenesená",J293,0)</f>
        <v>0</v>
      </c>
      <c r="BI293" s="158">
        <f>IF(N293="nulová",J293,0)</f>
        <v>0</v>
      </c>
      <c r="BJ293" s="20" t="s">
        <v>78</v>
      </c>
      <c r="BK293" s="158">
        <f>ROUND(I293*H293,2)</f>
        <v>0</v>
      </c>
      <c r="BL293" s="20" t="s">
        <v>139</v>
      </c>
      <c r="BM293" s="157" t="s">
        <v>711</v>
      </c>
    </row>
    <row r="294" spans="1:65" s="2" customFormat="1" ht="11.25">
      <c r="A294" s="35"/>
      <c r="B294" s="36"/>
      <c r="C294" s="35"/>
      <c r="D294" s="159" t="s">
        <v>141</v>
      </c>
      <c r="E294" s="35"/>
      <c r="F294" s="160" t="s">
        <v>709</v>
      </c>
      <c r="G294" s="35"/>
      <c r="H294" s="35"/>
      <c r="I294" s="161"/>
      <c r="J294" s="35"/>
      <c r="K294" s="35"/>
      <c r="L294" s="36"/>
      <c r="M294" s="162"/>
      <c r="N294" s="163"/>
      <c r="O294" s="56"/>
      <c r="P294" s="56"/>
      <c r="Q294" s="56"/>
      <c r="R294" s="56"/>
      <c r="S294" s="56"/>
      <c r="T294" s="57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20" t="s">
        <v>141</v>
      </c>
      <c r="AU294" s="20" t="s">
        <v>80</v>
      </c>
    </row>
    <row r="295" spans="1:65" s="14" customFormat="1" ht="11.25">
      <c r="B295" s="173"/>
      <c r="D295" s="159" t="s">
        <v>145</v>
      </c>
      <c r="E295" s="174" t="s">
        <v>3</v>
      </c>
      <c r="F295" s="175" t="s">
        <v>704</v>
      </c>
      <c r="H295" s="176">
        <v>8.67</v>
      </c>
      <c r="I295" s="177"/>
      <c r="L295" s="173"/>
      <c r="M295" s="178"/>
      <c r="N295" s="179"/>
      <c r="O295" s="179"/>
      <c r="P295" s="179"/>
      <c r="Q295" s="179"/>
      <c r="R295" s="179"/>
      <c r="S295" s="179"/>
      <c r="T295" s="180"/>
      <c r="AT295" s="174" t="s">
        <v>145</v>
      </c>
      <c r="AU295" s="174" t="s">
        <v>80</v>
      </c>
      <c r="AV295" s="14" t="s">
        <v>80</v>
      </c>
      <c r="AW295" s="14" t="s">
        <v>32</v>
      </c>
      <c r="AX295" s="14" t="s">
        <v>71</v>
      </c>
      <c r="AY295" s="174" t="s">
        <v>132</v>
      </c>
    </row>
    <row r="296" spans="1:65" s="15" customFormat="1" ht="11.25">
      <c r="B296" s="181"/>
      <c r="D296" s="159" t="s">
        <v>145</v>
      </c>
      <c r="E296" s="182" t="s">
        <v>3</v>
      </c>
      <c r="F296" s="183" t="s">
        <v>149</v>
      </c>
      <c r="H296" s="184">
        <v>8.67</v>
      </c>
      <c r="I296" s="185"/>
      <c r="L296" s="181"/>
      <c r="M296" s="186"/>
      <c r="N296" s="187"/>
      <c r="O296" s="187"/>
      <c r="P296" s="187"/>
      <c r="Q296" s="187"/>
      <c r="R296" s="187"/>
      <c r="S296" s="187"/>
      <c r="T296" s="188"/>
      <c r="AT296" s="182" t="s">
        <v>145</v>
      </c>
      <c r="AU296" s="182" t="s">
        <v>80</v>
      </c>
      <c r="AV296" s="15" t="s">
        <v>139</v>
      </c>
      <c r="AW296" s="15" t="s">
        <v>32</v>
      </c>
      <c r="AX296" s="15" t="s">
        <v>78</v>
      </c>
      <c r="AY296" s="182" t="s">
        <v>132</v>
      </c>
    </row>
    <row r="297" spans="1:65" s="12" customFormat="1" ht="22.9" customHeight="1">
      <c r="B297" s="132"/>
      <c r="D297" s="133" t="s">
        <v>70</v>
      </c>
      <c r="E297" s="143" t="s">
        <v>368</v>
      </c>
      <c r="F297" s="143" t="s">
        <v>369</v>
      </c>
      <c r="I297" s="135"/>
      <c r="J297" s="144">
        <f>BK297</f>
        <v>0</v>
      </c>
      <c r="L297" s="132"/>
      <c r="M297" s="137"/>
      <c r="N297" s="138"/>
      <c r="O297" s="138"/>
      <c r="P297" s="139">
        <f>SUM(P298:P312)</f>
        <v>0</v>
      </c>
      <c r="Q297" s="138"/>
      <c r="R297" s="139">
        <f>SUM(R298:R312)</f>
        <v>0</v>
      </c>
      <c r="S297" s="138"/>
      <c r="T297" s="140">
        <f>SUM(T298:T312)</f>
        <v>0</v>
      </c>
      <c r="AR297" s="133" t="s">
        <v>78</v>
      </c>
      <c r="AT297" s="141" t="s">
        <v>70</v>
      </c>
      <c r="AU297" s="141" t="s">
        <v>78</v>
      </c>
      <c r="AY297" s="133" t="s">
        <v>132</v>
      </c>
      <c r="BK297" s="142">
        <f>SUM(BK298:BK312)</f>
        <v>0</v>
      </c>
    </row>
    <row r="298" spans="1:65" s="2" customFormat="1" ht="16.5" customHeight="1">
      <c r="A298" s="35"/>
      <c r="B298" s="145"/>
      <c r="C298" s="146" t="s">
        <v>467</v>
      </c>
      <c r="D298" s="146" t="s">
        <v>134</v>
      </c>
      <c r="E298" s="147" t="s">
        <v>371</v>
      </c>
      <c r="F298" s="148" t="s">
        <v>372</v>
      </c>
      <c r="G298" s="149" t="s">
        <v>153</v>
      </c>
      <c r="H298" s="150">
        <v>394.863</v>
      </c>
      <c r="I298" s="151"/>
      <c r="J298" s="152">
        <f>ROUND(I298*H298,2)</f>
        <v>0</v>
      </c>
      <c r="K298" s="148" t="s">
        <v>138</v>
      </c>
      <c r="L298" s="36"/>
      <c r="M298" s="153" t="s">
        <v>3</v>
      </c>
      <c r="N298" s="154" t="s">
        <v>42</v>
      </c>
      <c r="O298" s="56"/>
      <c r="P298" s="155">
        <f>O298*H298</f>
        <v>0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57" t="s">
        <v>139</v>
      </c>
      <c r="AT298" s="157" t="s">
        <v>134</v>
      </c>
      <c r="AU298" s="157" t="s">
        <v>80</v>
      </c>
      <c r="AY298" s="20" t="s">
        <v>132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20" t="s">
        <v>78</v>
      </c>
      <c r="BK298" s="158">
        <f>ROUND(I298*H298,2)</f>
        <v>0</v>
      </c>
      <c r="BL298" s="20" t="s">
        <v>139</v>
      </c>
      <c r="BM298" s="157" t="s">
        <v>712</v>
      </c>
    </row>
    <row r="299" spans="1:65" s="2" customFormat="1" ht="11.25">
      <c r="A299" s="35"/>
      <c r="B299" s="36"/>
      <c r="C299" s="35"/>
      <c r="D299" s="159" t="s">
        <v>141</v>
      </c>
      <c r="E299" s="35"/>
      <c r="F299" s="160" t="s">
        <v>374</v>
      </c>
      <c r="G299" s="35"/>
      <c r="H299" s="35"/>
      <c r="I299" s="161"/>
      <c r="J299" s="35"/>
      <c r="K299" s="35"/>
      <c r="L299" s="36"/>
      <c r="M299" s="162"/>
      <c r="N299" s="163"/>
      <c r="O299" s="56"/>
      <c r="P299" s="56"/>
      <c r="Q299" s="56"/>
      <c r="R299" s="56"/>
      <c r="S299" s="56"/>
      <c r="T299" s="57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20" t="s">
        <v>141</v>
      </c>
      <c r="AU299" s="20" t="s">
        <v>80</v>
      </c>
    </row>
    <row r="300" spans="1:65" s="2" customFormat="1" ht="11.25">
      <c r="A300" s="35"/>
      <c r="B300" s="36"/>
      <c r="C300" s="35"/>
      <c r="D300" s="164" t="s">
        <v>143</v>
      </c>
      <c r="E300" s="35"/>
      <c r="F300" s="165" t="s">
        <v>375</v>
      </c>
      <c r="G300" s="35"/>
      <c r="H300" s="35"/>
      <c r="I300" s="161"/>
      <c r="J300" s="35"/>
      <c r="K300" s="35"/>
      <c r="L300" s="36"/>
      <c r="M300" s="162"/>
      <c r="N300" s="163"/>
      <c r="O300" s="56"/>
      <c r="P300" s="56"/>
      <c r="Q300" s="56"/>
      <c r="R300" s="56"/>
      <c r="S300" s="56"/>
      <c r="T300" s="57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20" t="s">
        <v>143</v>
      </c>
      <c r="AU300" s="20" t="s">
        <v>80</v>
      </c>
    </row>
    <row r="301" spans="1:65" s="2" customFormat="1" ht="16.5" customHeight="1">
      <c r="A301" s="35"/>
      <c r="B301" s="145"/>
      <c r="C301" s="146" t="s">
        <v>475</v>
      </c>
      <c r="D301" s="146" t="s">
        <v>134</v>
      </c>
      <c r="E301" s="147" t="s">
        <v>377</v>
      </c>
      <c r="F301" s="148" t="s">
        <v>378</v>
      </c>
      <c r="G301" s="149" t="s">
        <v>153</v>
      </c>
      <c r="H301" s="150">
        <v>7502.3969999999999</v>
      </c>
      <c r="I301" s="151"/>
      <c r="J301" s="152">
        <f>ROUND(I301*H301,2)</f>
        <v>0</v>
      </c>
      <c r="K301" s="148" t="s">
        <v>138</v>
      </c>
      <c r="L301" s="36"/>
      <c r="M301" s="153" t="s">
        <v>3</v>
      </c>
      <c r="N301" s="154" t="s">
        <v>42</v>
      </c>
      <c r="O301" s="56"/>
      <c r="P301" s="155">
        <f>O301*H301</f>
        <v>0</v>
      </c>
      <c r="Q301" s="155">
        <v>0</v>
      </c>
      <c r="R301" s="155">
        <f>Q301*H301</f>
        <v>0</v>
      </c>
      <c r="S301" s="155">
        <v>0</v>
      </c>
      <c r="T301" s="156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57" t="s">
        <v>139</v>
      </c>
      <c r="AT301" s="157" t="s">
        <v>134</v>
      </c>
      <c r="AU301" s="157" t="s">
        <v>80</v>
      </c>
      <c r="AY301" s="20" t="s">
        <v>132</v>
      </c>
      <c r="BE301" s="158">
        <f>IF(N301="základní",J301,0)</f>
        <v>0</v>
      </c>
      <c r="BF301" s="158">
        <f>IF(N301="snížená",J301,0)</f>
        <v>0</v>
      </c>
      <c r="BG301" s="158">
        <f>IF(N301="zákl. přenesená",J301,0)</f>
        <v>0</v>
      </c>
      <c r="BH301" s="158">
        <f>IF(N301="sníž. přenesená",J301,0)</f>
        <v>0</v>
      </c>
      <c r="BI301" s="158">
        <f>IF(N301="nulová",J301,0)</f>
        <v>0</v>
      </c>
      <c r="BJ301" s="20" t="s">
        <v>78</v>
      </c>
      <c r="BK301" s="158">
        <f>ROUND(I301*H301,2)</f>
        <v>0</v>
      </c>
      <c r="BL301" s="20" t="s">
        <v>139</v>
      </c>
      <c r="BM301" s="157" t="s">
        <v>713</v>
      </c>
    </row>
    <row r="302" spans="1:65" s="2" customFormat="1" ht="19.5">
      <c r="A302" s="35"/>
      <c r="B302" s="36"/>
      <c r="C302" s="35"/>
      <c r="D302" s="159" t="s">
        <v>141</v>
      </c>
      <c r="E302" s="35"/>
      <c r="F302" s="160" t="s">
        <v>380</v>
      </c>
      <c r="G302" s="35"/>
      <c r="H302" s="35"/>
      <c r="I302" s="161"/>
      <c r="J302" s="35"/>
      <c r="K302" s="35"/>
      <c r="L302" s="36"/>
      <c r="M302" s="162"/>
      <c r="N302" s="163"/>
      <c r="O302" s="56"/>
      <c r="P302" s="56"/>
      <c r="Q302" s="56"/>
      <c r="R302" s="56"/>
      <c r="S302" s="56"/>
      <c r="T302" s="57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20" t="s">
        <v>141</v>
      </c>
      <c r="AU302" s="20" t="s">
        <v>80</v>
      </c>
    </row>
    <row r="303" spans="1:65" s="2" customFormat="1" ht="11.25">
      <c r="A303" s="35"/>
      <c r="B303" s="36"/>
      <c r="C303" s="35"/>
      <c r="D303" s="164" t="s">
        <v>143</v>
      </c>
      <c r="E303" s="35"/>
      <c r="F303" s="165" t="s">
        <v>381</v>
      </c>
      <c r="G303" s="35"/>
      <c r="H303" s="35"/>
      <c r="I303" s="161"/>
      <c r="J303" s="35"/>
      <c r="K303" s="35"/>
      <c r="L303" s="36"/>
      <c r="M303" s="162"/>
      <c r="N303" s="163"/>
      <c r="O303" s="56"/>
      <c r="P303" s="56"/>
      <c r="Q303" s="56"/>
      <c r="R303" s="56"/>
      <c r="S303" s="56"/>
      <c r="T303" s="57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20" t="s">
        <v>143</v>
      </c>
      <c r="AU303" s="20" t="s">
        <v>80</v>
      </c>
    </row>
    <row r="304" spans="1:65" s="14" customFormat="1" ht="11.25">
      <c r="B304" s="173"/>
      <c r="D304" s="159" t="s">
        <v>145</v>
      </c>
      <c r="F304" s="175" t="s">
        <v>714</v>
      </c>
      <c r="H304" s="176">
        <v>7502.3969999999999</v>
      </c>
      <c r="I304" s="177"/>
      <c r="L304" s="173"/>
      <c r="M304" s="178"/>
      <c r="N304" s="179"/>
      <c r="O304" s="179"/>
      <c r="P304" s="179"/>
      <c r="Q304" s="179"/>
      <c r="R304" s="179"/>
      <c r="S304" s="179"/>
      <c r="T304" s="180"/>
      <c r="AT304" s="174" t="s">
        <v>145</v>
      </c>
      <c r="AU304" s="174" t="s">
        <v>80</v>
      </c>
      <c r="AV304" s="14" t="s">
        <v>80</v>
      </c>
      <c r="AW304" s="14" t="s">
        <v>4</v>
      </c>
      <c r="AX304" s="14" t="s">
        <v>78</v>
      </c>
      <c r="AY304" s="174" t="s">
        <v>132</v>
      </c>
    </row>
    <row r="305" spans="1:65" s="2" customFormat="1" ht="21.75" customHeight="1">
      <c r="A305" s="35"/>
      <c r="B305" s="145"/>
      <c r="C305" s="146" t="s">
        <v>482</v>
      </c>
      <c r="D305" s="146" t="s">
        <v>134</v>
      </c>
      <c r="E305" s="147" t="s">
        <v>384</v>
      </c>
      <c r="F305" s="148" t="s">
        <v>385</v>
      </c>
      <c r="G305" s="149" t="s">
        <v>153</v>
      </c>
      <c r="H305" s="150">
        <v>353.755</v>
      </c>
      <c r="I305" s="151"/>
      <c r="J305" s="152">
        <f>ROUND(I305*H305,2)</f>
        <v>0</v>
      </c>
      <c r="K305" s="148" t="s">
        <v>138</v>
      </c>
      <c r="L305" s="36"/>
      <c r="M305" s="153" t="s">
        <v>3</v>
      </c>
      <c r="N305" s="154" t="s">
        <v>42</v>
      </c>
      <c r="O305" s="56"/>
      <c r="P305" s="155">
        <f>O305*H305</f>
        <v>0</v>
      </c>
      <c r="Q305" s="155">
        <v>0</v>
      </c>
      <c r="R305" s="155">
        <f>Q305*H305</f>
        <v>0</v>
      </c>
      <c r="S305" s="155">
        <v>0</v>
      </c>
      <c r="T305" s="156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57" t="s">
        <v>139</v>
      </c>
      <c r="AT305" s="157" t="s">
        <v>134</v>
      </c>
      <c r="AU305" s="157" t="s">
        <v>80</v>
      </c>
      <c r="AY305" s="20" t="s">
        <v>132</v>
      </c>
      <c r="BE305" s="158">
        <f>IF(N305="základní",J305,0)</f>
        <v>0</v>
      </c>
      <c r="BF305" s="158">
        <f>IF(N305="snížená",J305,0)</f>
        <v>0</v>
      </c>
      <c r="BG305" s="158">
        <f>IF(N305="zákl. přenesená",J305,0)</f>
        <v>0</v>
      </c>
      <c r="BH305" s="158">
        <f>IF(N305="sníž. přenesená",J305,0)</f>
        <v>0</v>
      </c>
      <c r="BI305" s="158">
        <f>IF(N305="nulová",J305,0)</f>
        <v>0</v>
      </c>
      <c r="BJ305" s="20" t="s">
        <v>78</v>
      </c>
      <c r="BK305" s="158">
        <f>ROUND(I305*H305,2)</f>
        <v>0</v>
      </c>
      <c r="BL305" s="20" t="s">
        <v>139</v>
      </c>
      <c r="BM305" s="157" t="s">
        <v>715</v>
      </c>
    </row>
    <row r="306" spans="1:65" s="2" customFormat="1" ht="19.5">
      <c r="A306" s="35"/>
      <c r="B306" s="36"/>
      <c r="C306" s="35"/>
      <c r="D306" s="159" t="s">
        <v>141</v>
      </c>
      <c r="E306" s="35"/>
      <c r="F306" s="160" t="s">
        <v>387</v>
      </c>
      <c r="G306" s="35"/>
      <c r="H306" s="35"/>
      <c r="I306" s="161"/>
      <c r="J306" s="35"/>
      <c r="K306" s="35"/>
      <c r="L306" s="36"/>
      <c r="M306" s="162"/>
      <c r="N306" s="163"/>
      <c r="O306" s="56"/>
      <c r="P306" s="56"/>
      <c r="Q306" s="56"/>
      <c r="R306" s="56"/>
      <c r="S306" s="56"/>
      <c r="T306" s="57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20" t="s">
        <v>141</v>
      </c>
      <c r="AU306" s="20" t="s">
        <v>80</v>
      </c>
    </row>
    <row r="307" spans="1:65" s="2" customFormat="1" ht="11.25">
      <c r="A307" s="35"/>
      <c r="B307" s="36"/>
      <c r="C307" s="35"/>
      <c r="D307" s="164" t="s">
        <v>143</v>
      </c>
      <c r="E307" s="35"/>
      <c r="F307" s="165" t="s">
        <v>388</v>
      </c>
      <c r="G307" s="35"/>
      <c r="H307" s="35"/>
      <c r="I307" s="161"/>
      <c r="J307" s="35"/>
      <c r="K307" s="35"/>
      <c r="L307" s="36"/>
      <c r="M307" s="162"/>
      <c r="N307" s="163"/>
      <c r="O307" s="56"/>
      <c r="P307" s="56"/>
      <c r="Q307" s="56"/>
      <c r="R307" s="56"/>
      <c r="S307" s="56"/>
      <c r="T307" s="57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20" t="s">
        <v>143</v>
      </c>
      <c r="AU307" s="20" t="s">
        <v>80</v>
      </c>
    </row>
    <row r="308" spans="1:65" s="14" customFormat="1" ht="11.25">
      <c r="B308" s="173"/>
      <c r="D308" s="159" t="s">
        <v>145</v>
      </c>
      <c r="E308" s="174" t="s">
        <v>3</v>
      </c>
      <c r="F308" s="175" t="s">
        <v>716</v>
      </c>
      <c r="H308" s="176">
        <v>353.755</v>
      </c>
      <c r="I308" s="177"/>
      <c r="L308" s="173"/>
      <c r="M308" s="178"/>
      <c r="N308" s="179"/>
      <c r="O308" s="179"/>
      <c r="P308" s="179"/>
      <c r="Q308" s="179"/>
      <c r="R308" s="179"/>
      <c r="S308" s="179"/>
      <c r="T308" s="180"/>
      <c r="AT308" s="174" t="s">
        <v>145</v>
      </c>
      <c r="AU308" s="174" t="s">
        <v>80</v>
      </c>
      <c r="AV308" s="14" t="s">
        <v>80</v>
      </c>
      <c r="AW308" s="14" t="s">
        <v>32</v>
      </c>
      <c r="AX308" s="14" t="s">
        <v>71</v>
      </c>
      <c r="AY308" s="174" t="s">
        <v>132</v>
      </c>
    </row>
    <row r="309" spans="1:65" s="15" customFormat="1" ht="11.25">
      <c r="B309" s="181"/>
      <c r="D309" s="159" t="s">
        <v>145</v>
      </c>
      <c r="E309" s="182" t="s">
        <v>3</v>
      </c>
      <c r="F309" s="183" t="s">
        <v>149</v>
      </c>
      <c r="H309" s="184">
        <v>353.755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2" t="s">
        <v>145</v>
      </c>
      <c r="AU309" s="182" t="s">
        <v>80</v>
      </c>
      <c r="AV309" s="15" t="s">
        <v>139</v>
      </c>
      <c r="AW309" s="15" t="s">
        <v>32</v>
      </c>
      <c r="AX309" s="15" t="s">
        <v>78</v>
      </c>
      <c r="AY309" s="182" t="s">
        <v>132</v>
      </c>
    </row>
    <row r="310" spans="1:65" s="2" customFormat="1" ht="24.2" customHeight="1">
      <c r="A310" s="35"/>
      <c r="B310" s="145"/>
      <c r="C310" s="146" t="s">
        <v>488</v>
      </c>
      <c r="D310" s="146" t="s">
        <v>134</v>
      </c>
      <c r="E310" s="147" t="s">
        <v>717</v>
      </c>
      <c r="F310" s="148" t="s">
        <v>718</v>
      </c>
      <c r="G310" s="149" t="s">
        <v>153</v>
      </c>
      <c r="H310" s="150">
        <v>21.06</v>
      </c>
      <c r="I310" s="151"/>
      <c r="J310" s="152">
        <f>ROUND(I310*H310,2)</f>
        <v>0</v>
      </c>
      <c r="K310" s="148" t="s">
        <v>138</v>
      </c>
      <c r="L310" s="36"/>
      <c r="M310" s="153" t="s">
        <v>3</v>
      </c>
      <c r="N310" s="154" t="s">
        <v>42</v>
      </c>
      <c r="O310" s="56"/>
      <c r="P310" s="155">
        <f>O310*H310</f>
        <v>0</v>
      </c>
      <c r="Q310" s="155">
        <v>0</v>
      </c>
      <c r="R310" s="155">
        <f>Q310*H310</f>
        <v>0</v>
      </c>
      <c r="S310" s="155">
        <v>0</v>
      </c>
      <c r="T310" s="156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57" t="s">
        <v>139</v>
      </c>
      <c r="AT310" s="157" t="s">
        <v>134</v>
      </c>
      <c r="AU310" s="157" t="s">
        <v>80</v>
      </c>
      <c r="AY310" s="20" t="s">
        <v>132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20" t="s">
        <v>78</v>
      </c>
      <c r="BK310" s="158">
        <f>ROUND(I310*H310,2)</f>
        <v>0</v>
      </c>
      <c r="BL310" s="20" t="s">
        <v>139</v>
      </c>
      <c r="BM310" s="157" t="s">
        <v>719</v>
      </c>
    </row>
    <row r="311" spans="1:65" s="2" customFormat="1" ht="19.5">
      <c r="A311" s="35"/>
      <c r="B311" s="36"/>
      <c r="C311" s="35"/>
      <c r="D311" s="159" t="s">
        <v>141</v>
      </c>
      <c r="E311" s="35"/>
      <c r="F311" s="160" t="s">
        <v>720</v>
      </c>
      <c r="G311" s="35"/>
      <c r="H311" s="35"/>
      <c r="I311" s="161"/>
      <c r="J311" s="35"/>
      <c r="K311" s="35"/>
      <c r="L311" s="36"/>
      <c r="M311" s="162"/>
      <c r="N311" s="163"/>
      <c r="O311" s="56"/>
      <c r="P311" s="56"/>
      <c r="Q311" s="56"/>
      <c r="R311" s="56"/>
      <c r="S311" s="56"/>
      <c r="T311" s="57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20" t="s">
        <v>141</v>
      </c>
      <c r="AU311" s="20" t="s">
        <v>80</v>
      </c>
    </row>
    <row r="312" spans="1:65" s="2" customFormat="1" ht="11.25">
      <c r="A312" s="35"/>
      <c r="B312" s="36"/>
      <c r="C312" s="35"/>
      <c r="D312" s="164" t="s">
        <v>143</v>
      </c>
      <c r="E312" s="35"/>
      <c r="F312" s="165" t="s">
        <v>721</v>
      </c>
      <c r="G312" s="35"/>
      <c r="H312" s="35"/>
      <c r="I312" s="161"/>
      <c r="J312" s="35"/>
      <c r="K312" s="35"/>
      <c r="L312" s="36"/>
      <c r="M312" s="162"/>
      <c r="N312" s="163"/>
      <c r="O312" s="56"/>
      <c r="P312" s="56"/>
      <c r="Q312" s="56"/>
      <c r="R312" s="56"/>
      <c r="S312" s="56"/>
      <c r="T312" s="57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20" t="s">
        <v>143</v>
      </c>
      <c r="AU312" s="20" t="s">
        <v>80</v>
      </c>
    </row>
    <row r="313" spans="1:65" s="12" customFormat="1" ht="22.9" customHeight="1">
      <c r="B313" s="132"/>
      <c r="D313" s="133" t="s">
        <v>70</v>
      </c>
      <c r="E313" s="143" t="s">
        <v>404</v>
      </c>
      <c r="F313" s="143" t="s">
        <v>405</v>
      </c>
      <c r="I313" s="135"/>
      <c r="J313" s="144">
        <f>BK313</f>
        <v>0</v>
      </c>
      <c r="L313" s="132"/>
      <c r="M313" s="137"/>
      <c r="N313" s="138"/>
      <c r="O313" s="138"/>
      <c r="P313" s="139">
        <f>SUM(P314:P316)</f>
        <v>0</v>
      </c>
      <c r="Q313" s="138"/>
      <c r="R313" s="139">
        <f>SUM(R314:R316)</f>
        <v>0</v>
      </c>
      <c r="S313" s="138"/>
      <c r="T313" s="140">
        <f>SUM(T314:T316)</f>
        <v>0</v>
      </c>
      <c r="AR313" s="133" t="s">
        <v>78</v>
      </c>
      <c r="AT313" s="141" t="s">
        <v>70</v>
      </c>
      <c r="AU313" s="141" t="s">
        <v>78</v>
      </c>
      <c r="AY313" s="133" t="s">
        <v>132</v>
      </c>
      <c r="BK313" s="142">
        <f>SUM(BK314:BK316)</f>
        <v>0</v>
      </c>
    </row>
    <row r="314" spans="1:65" s="2" customFormat="1" ht="16.5" customHeight="1">
      <c r="A314" s="35"/>
      <c r="B314" s="145"/>
      <c r="C314" s="146" t="s">
        <v>496</v>
      </c>
      <c r="D314" s="146" t="s">
        <v>134</v>
      </c>
      <c r="E314" s="147" t="s">
        <v>722</v>
      </c>
      <c r="F314" s="148" t="s">
        <v>723</v>
      </c>
      <c r="G314" s="149" t="s">
        <v>153</v>
      </c>
      <c r="H314" s="150">
        <v>394.863</v>
      </c>
      <c r="I314" s="151"/>
      <c r="J314" s="152">
        <f>ROUND(I314*H314,2)</f>
        <v>0</v>
      </c>
      <c r="K314" s="148" t="s">
        <v>138</v>
      </c>
      <c r="L314" s="36"/>
      <c r="M314" s="153" t="s">
        <v>3</v>
      </c>
      <c r="N314" s="154" t="s">
        <v>42</v>
      </c>
      <c r="O314" s="56"/>
      <c r="P314" s="155">
        <f>O314*H314</f>
        <v>0</v>
      </c>
      <c r="Q314" s="155">
        <v>0</v>
      </c>
      <c r="R314" s="155">
        <f>Q314*H314</f>
        <v>0</v>
      </c>
      <c r="S314" s="155">
        <v>0</v>
      </c>
      <c r="T314" s="156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57" t="s">
        <v>139</v>
      </c>
      <c r="AT314" s="157" t="s">
        <v>134</v>
      </c>
      <c r="AU314" s="157" t="s">
        <v>80</v>
      </c>
      <c r="AY314" s="20" t="s">
        <v>132</v>
      </c>
      <c r="BE314" s="158">
        <f>IF(N314="základní",J314,0)</f>
        <v>0</v>
      </c>
      <c r="BF314" s="158">
        <f>IF(N314="snížená",J314,0)</f>
        <v>0</v>
      </c>
      <c r="BG314" s="158">
        <f>IF(N314="zákl. přenesená",J314,0)</f>
        <v>0</v>
      </c>
      <c r="BH314" s="158">
        <f>IF(N314="sníž. přenesená",J314,0)</f>
        <v>0</v>
      </c>
      <c r="BI314" s="158">
        <f>IF(N314="nulová",J314,0)</f>
        <v>0</v>
      </c>
      <c r="BJ314" s="20" t="s">
        <v>78</v>
      </c>
      <c r="BK314" s="158">
        <f>ROUND(I314*H314,2)</f>
        <v>0</v>
      </c>
      <c r="BL314" s="20" t="s">
        <v>139</v>
      </c>
      <c r="BM314" s="157" t="s">
        <v>724</v>
      </c>
    </row>
    <row r="315" spans="1:65" s="2" customFormat="1" ht="11.25">
      <c r="A315" s="35"/>
      <c r="B315" s="36"/>
      <c r="C315" s="35"/>
      <c r="D315" s="159" t="s">
        <v>141</v>
      </c>
      <c r="E315" s="35"/>
      <c r="F315" s="160" t="s">
        <v>725</v>
      </c>
      <c r="G315" s="35"/>
      <c r="H315" s="35"/>
      <c r="I315" s="161"/>
      <c r="J315" s="35"/>
      <c r="K315" s="35"/>
      <c r="L315" s="36"/>
      <c r="M315" s="162"/>
      <c r="N315" s="163"/>
      <c r="O315" s="56"/>
      <c r="P315" s="56"/>
      <c r="Q315" s="56"/>
      <c r="R315" s="56"/>
      <c r="S315" s="56"/>
      <c r="T315" s="57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20" t="s">
        <v>141</v>
      </c>
      <c r="AU315" s="20" t="s">
        <v>80</v>
      </c>
    </row>
    <row r="316" spans="1:65" s="2" customFormat="1" ht="11.25">
      <c r="A316" s="35"/>
      <c r="B316" s="36"/>
      <c r="C316" s="35"/>
      <c r="D316" s="164" t="s">
        <v>143</v>
      </c>
      <c r="E316" s="35"/>
      <c r="F316" s="165" t="s">
        <v>726</v>
      </c>
      <c r="G316" s="35"/>
      <c r="H316" s="35"/>
      <c r="I316" s="161"/>
      <c r="J316" s="35"/>
      <c r="K316" s="35"/>
      <c r="L316" s="36"/>
      <c r="M316" s="162"/>
      <c r="N316" s="163"/>
      <c r="O316" s="56"/>
      <c r="P316" s="56"/>
      <c r="Q316" s="56"/>
      <c r="R316" s="56"/>
      <c r="S316" s="56"/>
      <c r="T316" s="57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20" t="s">
        <v>143</v>
      </c>
      <c r="AU316" s="20" t="s">
        <v>80</v>
      </c>
    </row>
    <row r="317" spans="1:65" s="12" customFormat="1" ht="25.9" customHeight="1">
      <c r="B317" s="132"/>
      <c r="D317" s="133" t="s">
        <v>70</v>
      </c>
      <c r="E317" s="134" t="s">
        <v>412</v>
      </c>
      <c r="F317" s="134" t="s">
        <v>413</v>
      </c>
      <c r="I317" s="135"/>
      <c r="J317" s="136">
        <f>BK317</f>
        <v>0</v>
      </c>
      <c r="L317" s="132"/>
      <c r="M317" s="137"/>
      <c r="N317" s="138"/>
      <c r="O317" s="138"/>
      <c r="P317" s="139">
        <f>P318</f>
        <v>0</v>
      </c>
      <c r="Q317" s="138"/>
      <c r="R317" s="139">
        <f>R318</f>
        <v>0</v>
      </c>
      <c r="S317" s="138"/>
      <c r="T317" s="140">
        <f>T318</f>
        <v>0</v>
      </c>
      <c r="AR317" s="133" t="s">
        <v>80</v>
      </c>
      <c r="AT317" s="141" t="s">
        <v>70</v>
      </c>
      <c r="AU317" s="141" t="s">
        <v>71</v>
      </c>
      <c r="AY317" s="133" t="s">
        <v>132</v>
      </c>
      <c r="BK317" s="142">
        <f>BK318</f>
        <v>0</v>
      </c>
    </row>
    <row r="318" spans="1:65" s="12" customFormat="1" ht="22.9" customHeight="1">
      <c r="B318" s="132"/>
      <c r="D318" s="133" t="s">
        <v>70</v>
      </c>
      <c r="E318" s="143" t="s">
        <v>427</v>
      </c>
      <c r="F318" s="143" t="s">
        <v>428</v>
      </c>
      <c r="I318" s="135"/>
      <c r="J318" s="144">
        <f>BK318</f>
        <v>0</v>
      </c>
      <c r="L318" s="132"/>
      <c r="M318" s="137"/>
      <c r="N318" s="138"/>
      <c r="O318" s="138"/>
      <c r="P318" s="139">
        <f>SUM(P319:P323)</f>
        <v>0</v>
      </c>
      <c r="Q318" s="138"/>
      <c r="R318" s="139">
        <f>SUM(R319:R323)</f>
        <v>0</v>
      </c>
      <c r="S318" s="138"/>
      <c r="T318" s="140">
        <f>SUM(T319:T323)</f>
        <v>0</v>
      </c>
      <c r="AR318" s="133" t="s">
        <v>80</v>
      </c>
      <c r="AT318" s="141" t="s">
        <v>70</v>
      </c>
      <c r="AU318" s="141" t="s">
        <v>78</v>
      </c>
      <c r="AY318" s="133" t="s">
        <v>132</v>
      </c>
      <c r="BK318" s="142">
        <f>SUM(BK319:BK323)</f>
        <v>0</v>
      </c>
    </row>
    <row r="319" spans="1:65" s="2" customFormat="1" ht="16.5" customHeight="1">
      <c r="A319" s="35"/>
      <c r="B319" s="145"/>
      <c r="C319" s="146" t="s">
        <v>504</v>
      </c>
      <c r="D319" s="146" t="s">
        <v>134</v>
      </c>
      <c r="E319" s="147" t="s">
        <v>727</v>
      </c>
      <c r="F319" s="148" t="s">
        <v>728</v>
      </c>
      <c r="G319" s="149" t="s">
        <v>223</v>
      </c>
      <c r="H319" s="150">
        <v>10</v>
      </c>
      <c r="I319" s="151"/>
      <c r="J319" s="152">
        <f>ROUND(I319*H319,2)</f>
        <v>0</v>
      </c>
      <c r="K319" s="148" t="s">
        <v>3</v>
      </c>
      <c r="L319" s="36"/>
      <c r="M319" s="153" t="s">
        <v>3</v>
      </c>
      <c r="N319" s="154" t="s">
        <v>42</v>
      </c>
      <c r="O319" s="56"/>
      <c r="P319" s="155">
        <f>O319*H319</f>
        <v>0</v>
      </c>
      <c r="Q319" s="155">
        <v>0</v>
      </c>
      <c r="R319" s="155">
        <f>Q319*H319</f>
        <v>0</v>
      </c>
      <c r="S319" s="155">
        <v>0</v>
      </c>
      <c r="T319" s="156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57" t="s">
        <v>260</v>
      </c>
      <c r="AT319" s="157" t="s">
        <v>134</v>
      </c>
      <c r="AU319" s="157" t="s">
        <v>80</v>
      </c>
      <c r="AY319" s="20" t="s">
        <v>132</v>
      </c>
      <c r="BE319" s="158">
        <f>IF(N319="základní",J319,0)</f>
        <v>0</v>
      </c>
      <c r="BF319" s="158">
        <f>IF(N319="snížená",J319,0)</f>
        <v>0</v>
      </c>
      <c r="BG319" s="158">
        <f>IF(N319="zákl. přenesená",J319,0)</f>
        <v>0</v>
      </c>
      <c r="BH319" s="158">
        <f>IF(N319="sníž. přenesená",J319,0)</f>
        <v>0</v>
      </c>
      <c r="BI319" s="158">
        <f>IF(N319="nulová",J319,0)</f>
        <v>0</v>
      </c>
      <c r="BJ319" s="20" t="s">
        <v>78</v>
      </c>
      <c r="BK319" s="158">
        <f>ROUND(I319*H319,2)</f>
        <v>0</v>
      </c>
      <c r="BL319" s="20" t="s">
        <v>260</v>
      </c>
      <c r="BM319" s="157" t="s">
        <v>729</v>
      </c>
    </row>
    <row r="320" spans="1:65" s="2" customFormat="1" ht="11.25">
      <c r="A320" s="35"/>
      <c r="B320" s="36"/>
      <c r="C320" s="35"/>
      <c r="D320" s="159" t="s">
        <v>141</v>
      </c>
      <c r="E320" s="35"/>
      <c r="F320" s="160" t="s">
        <v>728</v>
      </c>
      <c r="G320" s="35"/>
      <c r="H320" s="35"/>
      <c r="I320" s="161"/>
      <c r="J320" s="35"/>
      <c r="K320" s="35"/>
      <c r="L320" s="36"/>
      <c r="M320" s="162"/>
      <c r="N320" s="163"/>
      <c r="O320" s="56"/>
      <c r="P320" s="56"/>
      <c r="Q320" s="56"/>
      <c r="R320" s="56"/>
      <c r="S320" s="56"/>
      <c r="T320" s="57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20" t="s">
        <v>141</v>
      </c>
      <c r="AU320" s="20" t="s">
        <v>80</v>
      </c>
    </row>
    <row r="321" spans="1:65" s="2" customFormat="1" ht="16.5" customHeight="1">
      <c r="A321" s="35"/>
      <c r="B321" s="145"/>
      <c r="C321" s="146" t="s">
        <v>730</v>
      </c>
      <c r="D321" s="146" t="s">
        <v>134</v>
      </c>
      <c r="E321" s="147" t="s">
        <v>731</v>
      </c>
      <c r="F321" s="148" t="s">
        <v>732</v>
      </c>
      <c r="G321" s="149" t="s">
        <v>733</v>
      </c>
      <c r="H321" s="210"/>
      <c r="I321" s="151"/>
      <c r="J321" s="152">
        <f>ROUND(I321*H321,2)</f>
        <v>0</v>
      </c>
      <c r="K321" s="148" t="s">
        <v>734</v>
      </c>
      <c r="L321" s="36"/>
      <c r="M321" s="153" t="s">
        <v>3</v>
      </c>
      <c r="N321" s="154" t="s">
        <v>42</v>
      </c>
      <c r="O321" s="56"/>
      <c r="P321" s="155">
        <f>O321*H321</f>
        <v>0</v>
      </c>
      <c r="Q321" s="155">
        <v>0</v>
      </c>
      <c r="R321" s="155">
        <f>Q321*H321</f>
        <v>0</v>
      </c>
      <c r="S321" s="155">
        <v>0</v>
      </c>
      <c r="T321" s="156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57" t="s">
        <v>260</v>
      </c>
      <c r="AT321" s="157" t="s">
        <v>134</v>
      </c>
      <c r="AU321" s="157" t="s">
        <v>80</v>
      </c>
      <c r="AY321" s="20" t="s">
        <v>132</v>
      </c>
      <c r="BE321" s="158">
        <f>IF(N321="základní",J321,0)</f>
        <v>0</v>
      </c>
      <c r="BF321" s="158">
        <f>IF(N321="snížená",J321,0)</f>
        <v>0</v>
      </c>
      <c r="BG321" s="158">
        <f>IF(N321="zákl. přenesená",J321,0)</f>
        <v>0</v>
      </c>
      <c r="BH321" s="158">
        <f>IF(N321="sníž. přenesená",J321,0)</f>
        <v>0</v>
      </c>
      <c r="BI321" s="158">
        <f>IF(N321="nulová",J321,0)</f>
        <v>0</v>
      </c>
      <c r="BJ321" s="20" t="s">
        <v>78</v>
      </c>
      <c r="BK321" s="158">
        <f>ROUND(I321*H321,2)</f>
        <v>0</v>
      </c>
      <c r="BL321" s="20" t="s">
        <v>260</v>
      </c>
      <c r="BM321" s="157" t="s">
        <v>735</v>
      </c>
    </row>
    <row r="322" spans="1:65" s="2" customFormat="1" ht="19.5">
      <c r="A322" s="35"/>
      <c r="B322" s="36"/>
      <c r="C322" s="35"/>
      <c r="D322" s="159" t="s">
        <v>141</v>
      </c>
      <c r="E322" s="35"/>
      <c r="F322" s="160" t="s">
        <v>736</v>
      </c>
      <c r="G322" s="35"/>
      <c r="H322" s="35"/>
      <c r="I322" s="161"/>
      <c r="J322" s="35"/>
      <c r="K322" s="35"/>
      <c r="L322" s="36"/>
      <c r="M322" s="162"/>
      <c r="N322" s="163"/>
      <c r="O322" s="56"/>
      <c r="P322" s="56"/>
      <c r="Q322" s="56"/>
      <c r="R322" s="56"/>
      <c r="S322" s="56"/>
      <c r="T322" s="57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20" t="s">
        <v>141</v>
      </c>
      <c r="AU322" s="20" t="s">
        <v>80</v>
      </c>
    </row>
    <row r="323" spans="1:65" s="2" customFormat="1" ht="11.25">
      <c r="A323" s="35"/>
      <c r="B323" s="36"/>
      <c r="C323" s="35"/>
      <c r="D323" s="164" t="s">
        <v>143</v>
      </c>
      <c r="E323" s="35"/>
      <c r="F323" s="165" t="s">
        <v>737</v>
      </c>
      <c r="G323" s="35"/>
      <c r="H323" s="35"/>
      <c r="I323" s="161"/>
      <c r="J323" s="35"/>
      <c r="K323" s="35"/>
      <c r="L323" s="36"/>
      <c r="M323" s="162"/>
      <c r="N323" s="163"/>
      <c r="O323" s="56"/>
      <c r="P323" s="56"/>
      <c r="Q323" s="56"/>
      <c r="R323" s="56"/>
      <c r="S323" s="56"/>
      <c r="T323" s="57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20" t="s">
        <v>143</v>
      </c>
      <c r="AU323" s="20" t="s">
        <v>80</v>
      </c>
    </row>
    <row r="324" spans="1:65" s="12" customFormat="1" ht="25.9" customHeight="1">
      <c r="B324" s="132"/>
      <c r="D324" s="133" t="s">
        <v>70</v>
      </c>
      <c r="E324" s="134" t="s">
        <v>456</v>
      </c>
      <c r="F324" s="134" t="s">
        <v>457</v>
      </c>
      <c r="I324" s="135"/>
      <c r="J324" s="136">
        <f>BK324</f>
        <v>0</v>
      </c>
      <c r="L324" s="132"/>
      <c r="M324" s="137"/>
      <c r="N324" s="138"/>
      <c r="O324" s="138"/>
      <c r="P324" s="139">
        <f>P325+P338+P345+P352</f>
        <v>0</v>
      </c>
      <c r="Q324" s="138"/>
      <c r="R324" s="139">
        <f>R325+R338+R345+R352</f>
        <v>0</v>
      </c>
      <c r="S324" s="138"/>
      <c r="T324" s="140">
        <f>T325+T338+T345+T352</f>
        <v>0</v>
      </c>
      <c r="AR324" s="133" t="s">
        <v>177</v>
      </c>
      <c r="AT324" s="141" t="s">
        <v>70</v>
      </c>
      <c r="AU324" s="141" t="s">
        <v>71</v>
      </c>
      <c r="AY324" s="133" t="s">
        <v>132</v>
      </c>
      <c r="BK324" s="142">
        <f>BK325+BK338+BK345+BK352</f>
        <v>0</v>
      </c>
    </row>
    <row r="325" spans="1:65" s="12" customFormat="1" ht="22.9" customHeight="1">
      <c r="B325" s="132"/>
      <c r="D325" s="133" t="s">
        <v>70</v>
      </c>
      <c r="E325" s="143" t="s">
        <v>458</v>
      </c>
      <c r="F325" s="143" t="s">
        <v>459</v>
      </c>
      <c r="I325" s="135"/>
      <c r="J325" s="144">
        <f>BK325</f>
        <v>0</v>
      </c>
      <c r="L325" s="132"/>
      <c r="M325" s="137"/>
      <c r="N325" s="138"/>
      <c r="O325" s="138"/>
      <c r="P325" s="139">
        <f>SUM(P326:P337)</f>
        <v>0</v>
      </c>
      <c r="Q325" s="138"/>
      <c r="R325" s="139">
        <f>SUM(R326:R337)</f>
        <v>0</v>
      </c>
      <c r="S325" s="138"/>
      <c r="T325" s="140">
        <f>SUM(T326:T337)</f>
        <v>0</v>
      </c>
      <c r="AR325" s="133" t="s">
        <v>177</v>
      </c>
      <c r="AT325" s="141" t="s">
        <v>70</v>
      </c>
      <c r="AU325" s="141" t="s">
        <v>78</v>
      </c>
      <c r="AY325" s="133" t="s">
        <v>132</v>
      </c>
      <c r="BK325" s="142">
        <f>SUM(BK326:BK337)</f>
        <v>0</v>
      </c>
    </row>
    <row r="326" spans="1:65" s="2" customFormat="1" ht="16.5" customHeight="1">
      <c r="A326" s="35"/>
      <c r="B326" s="145"/>
      <c r="C326" s="146" t="s">
        <v>738</v>
      </c>
      <c r="D326" s="146" t="s">
        <v>134</v>
      </c>
      <c r="E326" s="147" t="s">
        <v>461</v>
      </c>
      <c r="F326" s="148" t="s">
        <v>462</v>
      </c>
      <c r="G326" s="149" t="s">
        <v>463</v>
      </c>
      <c r="H326" s="150">
        <v>1</v>
      </c>
      <c r="I326" s="151"/>
      <c r="J326" s="152">
        <f>ROUND(I326*H326,2)</f>
        <v>0</v>
      </c>
      <c r="K326" s="148" t="s">
        <v>138</v>
      </c>
      <c r="L326" s="36"/>
      <c r="M326" s="153" t="s">
        <v>3</v>
      </c>
      <c r="N326" s="154" t="s">
        <v>42</v>
      </c>
      <c r="O326" s="56"/>
      <c r="P326" s="155">
        <f>O326*H326</f>
        <v>0</v>
      </c>
      <c r="Q326" s="155">
        <v>0</v>
      </c>
      <c r="R326" s="155">
        <f>Q326*H326</f>
        <v>0</v>
      </c>
      <c r="S326" s="155">
        <v>0</v>
      </c>
      <c r="T326" s="156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57" t="s">
        <v>139</v>
      </c>
      <c r="AT326" s="157" t="s">
        <v>134</v>
      </c>
      <c r="AU326" s="157" t="s">
        <v>80</v>
      </c>
      <c r="AY326" s="20" t="s">
        <v>132</v>
      </c>
      <c r="BE326" s="158">
        <f>IF(N326="základní",J326,0)</f>
        <v>0</v>
      </c>
      <c r="BF326" s="158">
        <f>IF(N326="snížená",J326,0)</f>
        <v>0</v>
      </c>
      <c r="BG326" s="158">
        <f>IF(N326="zákl. přenesená",J326,0)</f>
        <v>0</v>
      </c>
      <c r="BH326" s="158">
        <f>IF(N326="sníž. přenesená",J326,0)</f>
        <v>0</v>
      </c>
      <c r="BI326" s="158">
        <f>IF(N326="nulová",J326,0)</f>
        <v>0</v>
      </c>
      <c r="BJ326" s="20" t="s">
        <v>78</v>
      </c>
      <c r="BK326" s="158">
        <f>ROUND(I326*H326,2)</f>
        <v>0</v>
      </c>
      <c r="BL326" s="20" t="s">
        <v>139</v>
      </c>
      <c r="BM326" s="157" t="s">
        <v>739</v>
      </c>
    </row>
    <row r="327" spans="1:65" s="2" customFormat="1" ht="11.25">
      <c r="A327" s="35"/>
      <c r="B327" s="36"/>
      <c r="C327" s="35"/>
      <c r="D327" s="159" t="s">
        <v>141</v>
      </c>
      <c r="E327" s="35"/>
      <c r="F327" s="160" t="s">
        <v>462</v>
      </c>
      <c r="G327" s="35"/>
      <c r="H327" s="35"/>
      <c r="I327" s="161"/>
      <c r="J327" s="35"/>
      <c r="K327" s="35"/>
      <c r="L327" s="36"/>
      <c r="M327" s="162"/>
      <c r="N327" s="163"/>
      <c r="O327" s="56"/>
      <c r="P327" s="56"/>
      <c r="Q327" s="56"/>
      <c r="R327" s="56"/>
      <c r="S327" s="56"/>
      <c r="T327" s="57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20" t="s">
        <v>141</v>
      </c>
      <c r="AU327" s="20" t="s">
        <v>80</v>
      </c>
    </row>
    <row r="328" spans="1:65" s="2" customFormat="1" ht="11.25">
      <c r="A328" s="35"/>
      <c r="B328" s="36"/>
      <c r="C328" s="35"/>
      <c r="D328" s="164" t="s">
        <v>143</v>
      </c>
      <c r="E328" s="35"/>
      <c r="F328" s="165" t="s">
        <v>465</v>
      </c>
      <c r="G328" s="35"/>
      <c r="H328" s="35"/>
      <c r="I328" s="161"/>
      <c r="J328" s="35"/>
      <c r="K328" s="35"/>
      <c r="L328" s="36"/>
      <c r="M328" s="162"/>
      <c r="N328" s="163"/>
      <c r="O328" s="56"/>
      <c r="P328" s="56"/>
      <c r="Q328" s="56"/>
      <c r="R328" s="56"/>
      <c r="S328" s="56"/>
      <c r="T328" s="57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20" t="s">
        <v>143</v>
      </c>
      <c r="AU328" s="20" t="s">
        <v>80</v>
      </c>
    </row>
    <row r="329" spans="1:65" s="13" customFormat="1" ht="11.25">
      <c r="B329" s="166"/>
      <c r="D329" s="159" t="s">
        <v>145</v>
      </c>
      <c r="E329" s="167" t="s">
        <v>3</v>
      </c>
      <c r="F329" s="168" t="s">
        <v>466</v>
      </c>
      <c r="H329" s="167" t="s">
        <v>3</v>
      </c>
      <c r="I329" s="169"/>
      <c r="L329" s="166"/>
      <c r="M329" s="170"/>
      <c r="N329" s="171"/>
      <c r="O329" s="171"/>
      <c r="P329" s="171"/>
      <c r="Q329" s="171"/>
      <c r="R329" s="171"/>
      <c r="S329" s="171"/>
      <c r="T329" s="172"/>
      <c r="AT329" s="167" t="s">
        <v>145</v>
      </c>
      <c r="AU329" s="167" t="s">
        <v>80</v>
      </c>
      <c r="AV329" s="13" t="s">
        <v>78</v>
      </c>
      <c r="AW329" s="13" t="s">
        <v>32</v>
      </c>
      <c r="AX329" s="13" t="s">
        <v>71</v>
      </c>
      <c r="AY329" s="167" t="s">
        <v>132</v>
      </c>
    </row>
    <row r="330" spans="1:65" s="14" customFormat="1" ht="11.25">
      <c r="B330" s="173"/>
      <c r="D330" s="159" t="s">
        <v>145</v>
      </c>
      <c r="E330" s="174" t="s">
        <v>3</v>
      </c>
      <c r="F330" s="175" t="s">
        <v>78</v>
      </c>
      <c r="H330" s="176">
        <v>1</v>
      </c>
      <c r="I330" s="177"/>
      <c r="L330" s="173"/>
      <c r="M330" s="178"/>
      <c r="N330" s="179"/>
      <c r="O330" s="179"/>
      <c r="P330" s="179"/>
      <c r="Q330" s="179"/>
      <c r="R330" s="179"/>
      <c r="S330" s="179"/>
      <c r="T330" s="180"/>
      <c r="AT330" s="174" t="s">
        <v>145</v>
      </c>
      <c r="AU330" s="174" t="s">
        <v>80</v>
      </c>
      <c r="AV330" s="14" t="s">
        <v>80</v>
      </c>
      <c r="AW330" s="14" t="s">
        <v>32</v>
      </c>
      <c r="AX330" s="14" t="s">
        <v>71</v>
      </c>
      <c r="AY330" s="174" t="s">
        <v>132</v>
      </c>
    </row>
    <row r="331" spans="1:65" s="15" customFormat="1" ht="11.25">
      <c r="B331" s="181"/>
      <c r="D331" s="159" t="s">
        <v>145</v>
      </c>
      <c r="E331" s="182" t="s">
        <v>3</v>
      </c>
      <c r="F331" s="183" t="s">
        <v>149</v>
      </c>
      <c r="H331" s="184">
        <v>1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2" t="s">
        <v>145</v>
      </c>
      <c r="AU331" s="182" t="s">
        <v>80</v>
      </c>
      <c r="AV331" s="15" t="s">
        <v>139</v>
      </c>
      <c r="AW331" s="15" t="s">
        <v>32</v>
      </c>
      <c r="AX331" s="15" t="s">
        <v>78</v>
      </c>
      <c r="AY331" s="182" t="s">
        <v>132</v>
      </c>
    </row>
    <row r="332" spans="1:65" s="2" customFormat="1" ht="16.5" customHeight="1">
      <c r="A332" s="35"/>
      <c r="B332" s="145"/>
      <c r="C332" s="146" t="s">
        <v>740</v>
      </c>
      <c r="D332" s="146" t="s">
        <v>134</v>
      </c>
      <c r="E332" s="147" t="s">
        <v>468</v>
      </c>
      <c r="F332" s="148" t="s">
        <v>469</v>
      </c>
      <c r="G332" s="149" t="s">
        <v>463</v>
      </c>
      <c r="H332" s="150">
        <v>1</v>
      </c>
      <c r="I332" s="151"/>
      <c r="J332" s="152">
        <f>ROUND(I332*H332,2)</f>
        <v>0</v>
      </c>
      <c r="K332" s="148" t="s">
        <v>138</v>
      </c>
      <c r="L332" s="36"/>
      <c r="M332" s="153" t="s">
        <v>3</v>
      </c>
      <c r="N332" s="154" t="s">
        <v>42</v>
      </c>
      <c r="O332" s="56"/>
      <c r="P332" s="155">
        <f>O332*H332</f>
        <v>0</v>
      </c>
      <c r="Q332" s="155">
        <v>0</v>
      </c>
      <c r="R332" s="155">
        <f>Q332*H332</f>
        <v>0</v>
      </c>
      <c r="S332" s="155">
        <v>0</v>
      </c>
      <c r="T332" s="156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57" t="s">
        <v>139</v>
      </c>
      <c r="AT332" s="157" t="s">
        <v>134</v>
      </c>
      <c r="AU332" s="157" t="s">
        <v>80</v>
      </c>
      <c r="AY332" s="20" t="s">
        <v>132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20" t="s">
        <v>78</v>
      </c>
      <c r="BK332" s="158">
        <f>ROUND(I332*H332,2)</f>
        <v>0</v>
      </c>
      <c r="BL332" s="20" t="s">
        <v>139</v>
      </c>
      <c r="BM332" s="157" t="s">
        <v>741</v>
      </c>
    </row>
    <row r="333" spans="1:65" s="2" customFormat="1" ht="11.25">
      <c r="A333" s="35"/>
      <c r="B333" s="36"/>
      <c r="C333" s="35"/>
      <c r="D333" s="159" t="s">
        <v>141</v>
      </c>
      <c r="E333" s="35"/>
      <c r="F333" s="160" t="s">
        <v>469</v>
      </c>
      <c r="G333" s="35"/>
      <c r="H333" s="35"/>
      <c r="I333" s="161"/>
      <c r="J333" s="35"/>
      <c r="K333" s="35"/>
      <c r="L333" s="36"/>
      <c r="M333" s="162"/>
      <c r="N333" s="163"/>
      <c r="O333" s="56"/>
      <c r="P333" s="56"/>
      <c r="Q333" s="56"/>
      <c r="R333" s="56"/>
      <c r="S333" s="56"/>
      <c r="T333" s="57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20" t="s">
        <v>141</v>
      </c>
      <c r="AU333" s="20" t="s">
        <v>80</v>
      </c>
    </row>
    <row r="334" spans="1:65" s="2" customFormat="1" ht="11.25">
      <c r="A334" s="35"/>
      <c r="B334" s="36"/>
      <c r="C334" s="35"/>
      <c r="D334" s="164" t="s">
        <v>143</v>
      </c>
      <c r="E334" s="35"/>
      <c r="F334" s="165" t="s">
        <v>471</v>
      </c>
      <c r="G334" s="35"/>
      <c r="H334" s="35"/>
      <c r="I334" s="161"/>
      <c r="J334" s="35"/>
      <c r="K334" s="35"/>
      <c r="L334" s="36"/>
      <c r="M334" s="162"/>
      <c r="N334" s="163"/>
      <c r="O334" s="56"/>
      <c r="P334" s="56"/>
      <c r="Q334" s="56"/>
      <c r="R334" s="56"/>
      <c r="S334" s="56"/>
      <c r="T334" s="57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T334" s="20" t="s">
        <v>143</v>
      </c>
      <c r="AU334" s="20" t="s">
        <v>80</v>
      </c>
    </row>
    <row r="335" spans="1:65" s="13" customFormat="1" ht="11.25">
      <c r="B335" s="166"/>
      <c r="D335" s="159" t="s">
        <v>145</v>
      </c>
      <c r="E335" s="167" t="s">
        <v>3</v>
      </c>
      <c r="F335" s="168" t="s">
        <v>472</v>
      </c>
      <c r="H335" s="167" t="s">
        <v>3</v>
      </c>
      <c r="I335" s="169"/>
      <c r="L335" s="166"/>
      <c r="M335" s="170"/>
      <c r="N335" s="171"/>
      <c r="O335" s="171"/>
      <c r="P335" s="171"/>
      <c r="Q335" s="171"/>
      <c r="R335" s="171"/>
      <c r="S335" s="171"/>
      <c r="T335" s="172"/>
      <c r="AT335" s="167" t="s">
        <v>145</v>
      </c>
      <c r="AU335" s="167" t="s">
        <v>80</v>
      </c>
      <c r="AV335" s="13" t="s">
        <v>78</v>
      </c>
      <c r="AW335" s="13" t="s">
        <v>32</v>
      </c>
      <c r="AX335" s="13" t="s">
        <v>71</v>
      </c>
      <c r="AY335" s="167" t="s">
        <v>132</v>
      </c>
    </row>
    <row r="336" spans="1:65" s="14" customFormat="1" ht="11.25">
      <c r="B336" s="173"/>
      <c r="D336" s="159" t="s">
        <v>145</v>
      </c>
      <c r="E336" s="174" t="s">
        <v>3</v>
      </c>
      <c r="F336" s="175" t="s">
        <v>78</v>
      </c>
      <c r="H336" s="176">
        <v>1</v>
      </c>
      <c r="I336" s="177"/>
      <c r="L336" s="173"/>
      <c r="M336" s="178"/>
      <c r="N336" s="179"/>
      <c r="O336" s="179"/>
      <c r="P336" s="179"/>
      <c r="Q336" s="179"/>
      <c r="R336" s="179"/>
      <c r="S336" s="179"/>
      <c r="T336" s="180"/>
      <c r="AT336" s="174" t="s">
        <v>145</v>
      </c>
      <c r="AU336" s="174" t="s">
        <v>80</v>
      </c>
      <c r="AV336" s="14" t="s">
        <v>80</v>
      </c>
      <c r="AW336" s="14" t="s">
        <v>32</v>
      </c>
      <c r="AX336" s="14" t="s">
        <v>71</v>
      </c>
      <c r="AY336" s="174" t="s">
        <v>132</v>
      </c>
    </row>
    <row r="337" spans="1:65" s="15" customFormat="1" ht="11.25">
      <c r="B337" s="181"/>
      <c r="D337" s="159" t="s">
        <v>145</v>
      </c>
      <c r="E337" s="182" t="s">
        <v>3</v>
      </c>
      <c r="F337" s="183" t="s">
        <v>149</v>
      </c>
      <c r="H337" s="184">
        <v>1</v>
      </c>
      <c r="I337" s="185"/>
      <c r="L337" s="181"/>
      <c r="M337" s="186"/>
      <c r="N337" s="187"/>
      <c r="O337" s="187"/>
      <c r="P337" s="187"/>
      <c r="Q337" s="187"/>
      <c r="R337" s="187"/>
      <c r="S337" s="187"/>
      <c r="T337" s="188"/>
      <c r="AT337" s="182" t="s">
        <v>145</v>
      </c>
      <c r="AU337" s="182" t="s">
        <v>80</v>
      </c>
      <c r="AV337" s="15" t="s">
        <v>139</v>
      </c>
      <c r="AW337" s="15" t="s">
        <v>32</v>
      </c>
      <c r="AX337" s="15" t="s">
        <v>78</v>
      </c>
      <c r="AY337" s="182" t="s">
        <v>132</v>
      </c>
    </row>
    <row r="338" spans="1:65" s="12" customFormat="1" ht="22.9" customHeight="1">
      <c r="B338" s="132"/>
      <c r="D338" s="133" t="s">
        <v>70</v>
      </c>
      <c r="E338" s="143" t="s">
        <v>473</v>
      </c>
      <c r="F338" s="143" t="s">
        <v>474</v>
      </c>
      <c r="I338" s="135"/>
      <c r="J338" s="144">
        <f>BK338</f>
        <v>0</v>
      </c>
      <c r="L338" s="132"/>
      <c r="M338" s="137"/>
      <c r="N338" s="138"/>
      <c r="O338" s="138"/>
      <c r="P338" s="139">
        <f>SUM(P339:P344)</f>
        <v>0</v>
      </c>
      <c r="Q338" s="138"/>
      <c r="R338" s="139">
        <f>SUM(R339:R344)</f>
        <v>0</v>
      </c>
      <c r="S338" s="138"/>
      <c r="T338" s="140">
        <f>SUM(T339:T344)</f>
        <v>0</v>
      </c>
      <c r="AR338" s="133" t="s">
        <v>177</v>
      </c>
      <c r="AT338" s="141" t="s">
        <v>70</v>
      </c>
      <c r="AU338" s="141" t="s">
        <v>78</v>
      </c>
      <c r="AY338" s="133" t="s">
        <v>132</v>
      </c>
      <c r="BK338" s="142">
        <f>SUM(BK339:BK344)</f>
        <v>0</v>
      </c>
    </row>
    <row r="339" spans="1:65" s="2" customFormat="1" ht="16.5" customHeight="1">
      <c r="A339" s="35"/>
      <c r="B339" s="145"/>
      <c r="C339" s="146" t="s">
        <v>742</v>
      </c>
      <c r="D339" s="146" t="s">
        <v>134</v>
      </c>
      <c r="E339" s="147" t="s">
        <v>476</v>
      </c>
      <c r="F339" s="148" t="s">
        <v>474</v>
      </c>
      <c r="G339" s="149" t="s">
        <v>463</v>
      </c>
      <c r="H339" s="150">
        <v>1</v>
      </c>
      <c r="I339" s="151"/>
      <c r="J339" s="152">
        <f>ROUND(I339*H339,2)</f>
        <v>0</v>
      </c>
      <c r="K339" s="148" t="s">
        <v>138</v>
      </c>
      <c r="L339" s="36"/>
      <c r="M339" s="153" t="s">
        <v>3</v>
      </c>
      <c r="N339" s="154" t="s">
        <v>42</v>
      </c>
      <c r="O339" s="56"/>
      <c r="P339" s="155">
        <f>O339*H339</f>
        <v>0</v>
      </c>
      <c r="Q339" s="155">
        <v>0</v>
      </c>
      <c r="R339" s="155">
        <f>Q339*H339</f>
        <v>0</v>
      </c>
      <c r="S339" s="155">
        <v>0</v>
      </c>
      <c r="T339" s="156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57" t="s">
        <v>139</v>
      </c>
      <c r="AT339" s="157" t="s">
        <v>134</v>
      </c>
      <c r="AU339" s="157" t="s">
        <v>80</v>
      </c>
      <c r="AY339" s="20" t="s">
        <v>132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20" t="s">
        <v>78</v>
      </c>
      <c r="BK339" s="158">
        <f>ROUND(I339*H339,2)</f>
        <v>0</v>
      </c>
      <c r="BL339" s="20" t="s">
        <v>139</v>
      </c>
      <c r="BM339" s="157" t="s">
        <v>743</v>
      </c>
    </row>
    <row r="340" spans="1:65" s="2" customFormat="1" ht="11.25">
      <c r="A340" s="35"/>
      <c r="B340" s="36"/>
      <c r="C340" s="35"/>
      <c r="D340" s="159" t="s">
        <v>141</v>
      </c>
      <c r="E340" s="35"/>
      <c r="F340" s="160" t="s">
        <v>474</v>
      </c>
      <c r="G340" s="35"/>
      <c r="H340" s="35"/>
      <c r="I340" s="161"/>
      <c r="J340" s="35"/>
      <c r="K340" s="35"/>
      <c r="L340" s="36"/>
      <c r="M340" s="162"/>
      <c r="N340" s="163"/>
      <c r="O340" s="56"/>
      <c r="P340" s="56"/>
      <c r="Q340" s="56"/>
      <c r="R340" s="56"/>
      <c r="S340" s="56"/>
      <c r="T340" s="57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20" t="s">
        <v>141</v>
      </c>
      <c r="AU340" s="20" t="s">
        <v>80</v>
      </c>
    </row>
    <row r="341" spans="1:65" s="2" customFormat="1" ht="11.25">
      <c r="A341" s="35"/>
      <c r="B341" s="36"/>
      <c r="C341" s="35"/>
      <c r="D341" s="164" t="s">
        <v>143</v>
      </c>
      <c r="E341" s="35"/>
      <c r="F341" s="165" t="s">
        <v>478</v>
      </c>
      <c r="G341" s="35"/>
      <c r="H341" s="35"/>
      <c r="I341" s="161"/>
      <c r="J341" s="35"/>
      <c r="K341" s="35"/>
      <c r="L341" s="36"/>
      <c r="M341" s="162"/>
      <c r="N341" s="163"/>
      <c r="O341" s="56"/>
      <c r="P341" s="56"/>
      <c r="Q341" s="56"/>
      <c r="R341" s="56"/>
      <c r="S341" s="56"/>
      <c r="T341" s="57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20" t="s">
        <v>143</v>
      </c>
      <c r="AU341" s="20" t="s">
        <v>80</v>
      </c>
    </row>
    <row r="342" spans="1:65" s="13" customFormat="1" ht="11.25">
      <c r="B342" s="166"/>
      <c r="D342" s="159" t="s">
        <v>145</v>
      </c>
      <c r="E342" s="167" t="s">
        <v>3</v>
      </c>
      <c r="F342" s="168" t="s">
        <v>479</v>
      </c>
      <c r="H342" s="167" t="s">
        <v>3</v>
      </c>
      <c r="I342" s="169"/>
      <c r="L342" s="166"/>
      <c r="M342" s="170"/>
      <c r="N342" s="171"/>
      <c r="O342" s="171"/>
      <c r="P342" s="171"/>
      <c r="Q342" s="171"/>
      <c r="R342" s="171"/>
      <c r="S342" s="171"/>
      <c r="T342" s="172"/>
      <c r="AT342" s="167" t="s">
        <v>145</v>
      </c>
      <c r="AU342" s="167" t="s">
        <v>80</v>
      </c>
      <c r="AV342" s="13" t="s">
        <v>78</v>
      </c>
      <c r="AW342" s="13" t="s">
        <v>32</v>
      </c>
      <c r="AX342" s="13" t="s">
        <v>71</v>
      </c>
      <c r="AY342" s="167" t="s">
        <v>132</v>
      </c>
    </row>
    <row r="343" spans="1:65" s="14" customFormat="1" ht="11.25">
      <c r="B343" s="173"/>
      <c r="D343" s="159" t="s">
        <v>145</v>
      </c>
      <c r="E343" s="174" t="s">
        <v>3</v>
      </c>
      <c r="F343" s="175" t="s">
        <v>78</v>
      </c>
      <c r="H343" s="176">
        <v>1</v>
      </c>
      <c r="I343" s="177"/>
      <c r="L343" s="173"/>
      <c r="M343" s="178"/>
      <c r="N343" s="179"/>
      <c r="O343" s="179"/>
      <c r="P343" s="179"/>
      <c r="Q343" s="179"/>
      <c r="R343" s="179"/>
      <c r="S343" s="179"/>
      <c r="T343" s="180"/>
      <c r="AT343" s="174" t="s">
        <v>145</v>
      </c>
      <c r="AU343" s="174" t="s">
        <v>80</v>
      </c>
      <c r="AV343" s="14" t="s">
        <v>80</v>
      </c>
      <c r="AW343" s="14" t="s">
        <v>32</v>
      </c>
      <c r="AX343" s="14" t="s">
        <v>71</v>
      </c>
      <c r="AY343" s="174" t="s">
        <v>132</v>
      </c>
    </row>
    <row r="344" spans="1:65" s="15" customFormat="1" ht="11.25">
      <c r="B344" s="181"/>
      <c r="D344" s="159" t="s">
        <v>145</v>
      </c>
      <c r="E344" s="182" t="s">
        <v>3</v>
      </c>
      <c r="F344" s="183" t="s">
        <v>149</v>
      </c>
      <c r="H344" s="184">
        <v>1</v>
      </c>
      <c r="I344" s="185"/>
      <c r="L344" s="181"/>
      <c r="M344" s="186"/>
      <c r="N344" s="187"/>
      <c r="O344" s="187"/>
      <c r="P344" s="187"/>
      <c r="Q344" s="187"/>
      <c r="R344" s="187"/>
      <c r="S344" s="187"/>
      <c r="T344" s="188"/>
      <c r="AT344" s="182" t="s">
        <v>145</v>
      </c>
      <c r="AU344" s="182" t="s">
        <v>80</v>
      </c>
      <c r="AV344" s="15" t="s">
        <v>139</v>
      </c>
      <c r="AW344" s="15" t="s">
        <v>32</v>
      </c>
      <c r="AX344" s="15" t="s">
        <v>78</v>
      </c>
      <c r="AY344" s="182" t="s">
        <v>132</v>
      </c>
    </row>
    <row r="345" spans="1:65" s="12" customFormat="1" ht="22.9" customHeight="1">
      <c r="B345" s="132"/>
      <c r="D345" s="133" t="s">
        <v>70</v>
      </c>
      <c r="E345" s="143" t="s">
        <v>494</v>
      </c>
      <c r="F345" s="143" t="s">
        <v>495</v>
      </c>
      <c r="I345" s="135"/>
      <c r="J345" s="144">
        <f>BK345</f>
        <v>0</v>
      </c>
      <c r="L345" s="132"/>
      <c r="M345" s="137"/>
      <c r="N345" s="138"/>
      <c r="O345" s="138"/>
      <c r="P345" s="139">
        <f>SUM(P346:P351)</f>
        <v>0</v>
      </c>
      <c r="Q345" s="138"/>
      <c r="R345" s="139">
        <f>SUM(R346:R351)</f>
        <v>0</v>
      </c>
      <c r="S345" s="138"/>
      <c r="T345" s="140">
        <f>SUM(T346:T351)</f>
        <v>0</v>
      </c>
      <c r="AR345" s="133" t="s">
        <v>177</v>
      </c>
      <c r="AT345" s="141" t="s">
        <v>70</v>
      </c>
      <c r="AU345" s="141" t="s">
        <v>78</v>
      </c>
      <c r="AY345" s="133" t="s">
        <v>132</v>
      </c>
      <c r="BK345" s="142">
        <f>SUM(BK346:BK351)</f>
        <v>0</v>
      </c>
    </row>
    <row r="346" spans="1:65" s="2" customFormat="1" ht="16.5" customHeight="1">
      <c r="A346" s="35"/>
      <c r="B346" s="145"/>
      <c r="C346" s="146" t="s">
        <v>744</v>
      </c>
      <c r="D346" s="146" t="s">
        <v>134</v>
      </c>
      <c r="E346" s="147" t="s">
        <v>497</v>
      </c>
      <c r="F346" s="148" t="s">
        <v>498</v>
      </c>
      <c r="G346" s="149" t="s">
        <v>463</v>
      </c>
      <c r="H346" s="150">
        <v>1</v>
      </c>
      <c r="I346" s="151"/>
      <c r="J346" s="152">
        <f>ROUND(I346*H346,2)</f>
        <v>0</v>
      </c>
      <c r="K346" s="148" t="s">
        <v>138</v>
      </c>
      <c r="L346" s="36"/>
      <c r="M346" s="153" t="s">
        <v>3</v>
      </c>
      <c r="N346" s="154" t="s">
        <v>42</v>
      </c>
      <c r="O346" s="56"/>
      <c r="P346" s="155">
        <f>O346*H346</f>
        <v>0</v>
      </c>
      <c r="Q346" s="155">
        <v>0</v>
      </c>
      <c r="R346" s="155">
        <f>Q346*H346</f>
        <v>0</v>
      </c>
      <c r="S346" s="155">
        <v>0</v>
      </c>
      <c r="T346" s="156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57" t="s">
        <v>139</v>
      </c>
      <c r="AT346" s="157" t="s">
        <v>134</v>
      </c>
      <c r="AU346" s="157" t="s">
        <v>80</v>
      </c>
      <c r="AY346" s="20" t="s">
        <v>132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20" t="s">
        <v>78</v>
      </c>
      <c r="BK346" s="158">
        <f>ROUND(I346*H346,2)</f>
        <v>0</v>
      </c>
      <c r="BL346" s="20" t="s">
        <v>139</v>
      </c>
      <c r="BM346" s="157" t="s">
        <v>745</v>
      </c>
    </row>
    <row r="347" spans="1:65" s="2" customFormat="1" ht="11.25">
      <c r="A347" s="35"/>
      <c r="B347" s="36"/>
      <c r="C347" s="35"/>
      <c r="D347" s="159" t="s">
        <v>141</v>
      </c>
      <c r="E347" s="35"/>
      <c r="F347" s="160" t="s">
        <v>498</v>
      </c>
      <c r="G347" s="35"/>
      <c r="H347" s="35"/>
      <c r="I347" s="161"/>
      <c r="J347" s="35"/>
      <c r="K347" s="35"/>
      <c r="L347" s="36"/>
      <c r="M347" s="162"/>
      <c r="N347" s="163"/>
      <c r="O347" s="56"/>
      <c r="P347" s="56"/>
      <c r="Q347" s="56"/>
      <c r="R347" s="56"/>
      <c r="S347" s="56"/>
      <c r="T347" s="57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20" t="s">
        <v>141</v>
      </c>
      <c r="AU347" s="20" t="s">
        <v>80</v>
      </c>
    </row>
    <row r="348" spans="1:65" s="2" customFormat="1" ht="11.25">
      <c r="A348" s="35"/>
      <c r="B348" s="36"/>
      <c r="C348" s="35"/>
      <c r="D348" s="164" t="s">
        <v>143</v>
      </c>
      <c r="E348" s="35"/>
      <c r="F348" s="165" t="s">
        <v>500</v>
      </c>
      <c r="G348" s="35"/>
      <c r="H348" s="35"/>
      <c r="I348" s="161"/>
      <c r="J348" s="35"/>
      <c r="K348" s="35"/>
      <c r="L348" s="36"/>
      <c r="M348" s="162"/>
      <c r="N348" s="163"/>
      <c r="O348" s="56"/>
      <c r="P348" s="56"/>
      <c r="Q348" s="56"/>
      <c r="R348" s="56"/>
      <c r="S348" s="56"/>
      <c r="T348" s="57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20" t="s">
        <v>143</v>
      </c>
      <c r="AU348" s="20" t="s">
        <v>80</v>
      </c>
    </row>
    <row r="349" spans="1:65" s="13" customFormat="1" ht="11.25">
      <c r="B349" s="166"/>
      <c r="D349" s="159" t="s">
        <v>145</v>
      </c>
      <c r="E349" s="167" t="s">
        <v>3</v>
      </c>
      <c r="F349" s="168" t="s">
        <v>501</v>
      </c>
      <c r="H349" s="167" t="s">
        <v>3</v>
      </c>
      <c r="I349" s="169"/>
      <c r="L349" s="166"/>
      <c r="M349" s="170"/>
      <c r="N349" s="171"/>
      <c r="O349" s="171"/>
      <c r="P349" s="171"/>
      <c r="Q349" s="171"/>
      <c r="R349" s="171"/>
      <c r="S349" s="171"/>
      <c r="T349" s="172"/>
      <c r="AT349" s="167" t="s">
        <v>145</v>
      </c>
      <c r="AU349" s="167" t="s">
        <v>80</v>
      </c>
      <c r="AV349" s="13" t="s">
        <v>78</v>
      </c>
      <c r="AW349" s="13" t="s">
        <v>32</v>
      </c>
      <c r="AX349" s="13" t="s">
        <v>71</v>
      </c>
      <c r="AY349" s="167" t="s">
        <v>132</v>
      </c>
    </row>
    <row r="350" spans="1:65" s="14" customFormat="1" ht="11.25">
      <c r="B350" s="173"/>
      <c r="D350" s="159" t="s">
        <v>145</v>
      </c>
      <c r="E350" s="174" t="s">
        <v>3</v>
      </c>
      <c r="F350" s="175" t="s">
        <v>78</v>
      </c>
      <c r="H350" s="176">
        <v>1</v>
      </c>
      <c r="I350" s="177"/>
      <c r="L350" s="173"/>
      <c r="M350" s="178"/>
      <c r="N350" s="179"/>
      <c r="O350" s="179"/>
      <c r="P350" s="179"/>
      <c r="Q350" s="179"/>
      <c r="R350" s="179"/>
      <c r="S350" s="179"/>
      <c r="T350" s="180"/>
      <c r="AT350" s="174" t="s">
        <v>145</v>
      </c>
      <c r="AU350" s="174" t="s">
        <v>80</v>
      </c>
      <c r="AV350" s="14" t="s">
        <v>80</v>
      </c>
      <c r="AW350" s="14" t="s">
        <v>32</v>
      </c>
      <c r="AX350" s="14" t="s">
        <v>71</v>
      </c>
      <c r="AY350" s="174" t="s">
        <v>132</v>
      </c>
    </row>
    <row r="351" spans="1:65" s="15" customFormat="1" ht="11.25">
      <c r="B351" s="181"/>
      <c r="D351" s="159" t="s">
        <v>145</v>
      </c>
      <c r="E351" s="182" t="s">
        <v>3</v>
      </c>
      <c r="F351" s="183" t="s">
        <v>149</v>
      </c>
      <c r="H351" s="184">
        <v>1</v>
      </c>
      <c r="I351" s="185"/>
      <c r="L351" s="181"/>
      <c r="M351" s="186"/>
      <c r="N351" s="187"/>
      <c r="O351" s="187"/>
      <c r="P351" s="187"/>
      <c r="Q351" s="187"/>
      <c r="R351" s="187"/>
      <c r="S351" s="187"/>
      <c r="T351" s="188"/>
      <c r="AT351" s="182" t="s">
        <v>145</v>
      </c>
      <c r="AU351" s="182" t="s">
        <v>80</v>
      </c>
      <c r="AV351" s="15" t="s">
        <v>139</v>
      </c>
      <c r="AW351" s="15" t="s">
        <v>32</v>
      </c>
      <c r="AX351" s="15" t="s">
        <v>78</v>
      </c>
      <c r="AY351" s="182" t="s">
        <v>132</v>
      </c>
    </row>
    <row r="352" spans="1:65" s="12" customFormat="1" ht="22.9" customHeight="1">
      <c r="B352" s="132"/>
      <c r="D352" s="133" t="s">
        <v>70</v>
      </c>
      <c r="E352" s="143" t="s">
        <v>502</v>
      </c>
      <c r="F352" s="143" t="s">
        <v>503</v>
      </c>
      <c r="I352" s="135"/>
      <c r="J352" s="144">
        <f>BK352</f>
        <v>0</v>
      </c>
      <c r="L352" s="132"/>
      <c r="M352" s="137"/>
      <c r="N352" s="138"/>
      <c r="O352" s="138"/>
      <c r="P352" s="139">
        <f>SUM(P353:P358)</f>
        <v>0</v>
      </c>
      <c r="Q352" s="138"/>
      <c r="R352" s="139">
        <f>SUM(R353:R358)</f>
        <v>0</v>
      </c>
      <c r="S352" s="138"/>
      <c r="T352" s="140">
        <f>SUM(T353:T358)</f>
        <v>0</v>
      </c>
      <c r="AR352" s="133" t="s">
        <v>177</v>
      </c>
      <c r="AT352" s="141" t="s">
        <v>70</v>
      </c>
      <c r="AU352" s="141" t="s">
        <v>78</v>
      </c>
      <c r="AY352" s="133" t="s">
        <v>132</v>
      </c>
      <c r="BK352" s="142">
        <f>SUM(BK353:BK358)</f>
        <v>0</v>
      </c>
    </row>
    <row r="353" spans="1:65" s="2" customFormat="1" ht="16.5" customHeight="1">
      <c r="A353" s="35"/>
      <c r="B353" s="145"/>
      <c r="C353" s="146" t="s">
        <v>746</v>
      </c>
      <c r="D353" s="146" t="s">
        <v>134</v>
      </c>
      <c r="E353" s="147" t="s">
        <v>505</v>
      </c>
      <c r="F353" s="148" t="s">
        <v>503</v>
      </c>
      <c r="G353" s="149" t="s">
        <v>463</v>
      </c>
      <c r="H353" s="150">
        <v>1</v>
      </c>
      <c r="I353" s="151"/>
      <c r="J353" s="152">
        <f>ROUND(I353*H353,2)</f>
        <v>0</v>
      </c>
      <c r="K353" s="148" t="s">
        <v>138</v>
      </c>
      <c r="L353" s="36"/>
      <c r="M353" s="153" t="s">
        <v>3</v>
      </c>
      <c r="N353" s="154" t="s">
        <v>42</v>
      </c>
      <c r="O353" s="56"/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57" t="s">
        <v>139</v>
      </c>
      <c r="AT353" s="157" t="s">
        <v>134</v>
      </c>
      <c r="AU353" s="157" t="s">
        <v>80</v>
      </c>
      <c r="AY353" s="20" t="s">
        <v>132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20" t="s">
        <v>78</v>
      </c>
      <c r="BK353" s="158">
        <f>ROUND(I353*H353,2)</f>
        <v>0</v>
      </c>
      <c r="BL353" s="20" t="s">
        <v>139</v>
      </c>
      <c r="BM353" s="157" t="s">
        <v>747</v>
      </c>
    </row>
    <row r="354" spans="1:65" s="2" customFormat="1" ht="11.25">
      <c r="A354" s="35"/>
      <c r="B354" s="36"/>
      <c r="C354" s="35"/>
      <c r="D354" s="159" t="s">
        <v>141</v>
      </c>
      <c r="E354" s="35"/>
      <c r="F354" s="160" t="s">
        <v>503</v>
      </c>
      <c r="G354" s="35"/>
      <c r="H354" s="35"/>
      <c r="I354" s="161"/>
      <c r="J354" s="35"/>
      <c r="K354" s="35"/>
      <c r="L354" s="36"/>
      <c r="M354" s="162"/>
      <c r="N354" s="163"/>
      <c r="O354" s="56"/>
      <c r="P354" s="56"/>
      <c r="Q354" s="56"/>
      <c r="R354" s="56"/>
      <c r="S354" s="56"/>
      <c r="T354" s="57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20" t="s">
        <v>141</v>
      </c>
      <c r="AU354" s="20" t="s">
        <v>80</v>
      </c>
    </row>
    <row r="355" spans="1:65" s="2" customFormat="1" ht="11.25">
      <c r="A355" s="35"/>
      <c r="B355" s="36"/>
      <c r="C355" s="35"/>
      <c r="D355" s="164" t="s">
        <v>143</v>
      </c>
      <c r="E355" s="35"/>
      <c r="F355" s="165" t="s">
        <v>507</v>
      </c>
      <c r="G355" s="35"/>
      <c r="H355" s="35"/>
      <c r="I355" s="161"/>
      <c r="J355" s="35"/>
      <c r="K355" s="35"/>
      <c r="L355" s="36"/>
      <c r="M355" s="162"/>
      <c r="N355" s="163"/>
      <c r="O355" s="56"/>
      <c r="P355" s="56"/>
      <c r="Q355" s="56"/>
      <c r="R355" s="56"/>
      <c r="S355" s="56"/>
      <c r="T355" s="57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20" t="s">
        <v>143</v>
      </c>
      <c r="AU355" s="20" t="s">
        <v>80</v>
      </c>
    </row>
    <row r="356" spans="1:65" s="13" customFormat="1" ht="11.25">
      <c r="B356" s="166"/>
      <c r="D356" s="159" t="s">
        <v>145</v>
      </c>
      <c r="E356" s="167" t="s">
        <v>3</v>
      </c>
      <c r="F356" s="168" t="s">
        <v>508</v>
      </c>
      <c r="H356" s="167" t="s">
        <v>3</v>
      </c>
      <c r="I356" s="169"/>
      <c r="L356" s="166"/>
      <c r="M356" s="170"/>
      <c r="N356" s="171"/>
      <c r="O356" s="171"/>
      <c r="P356" s="171"/>
      <c r="Q356" s="171"/>
      <c r="R356" s="171"/>
      <c r="S356" s="171"/>
      <c r="T356" s="172"/>
      <c r="AT356" s="167" t="s">
        <v>145</v>
      </c>
      <c r="AU356" s="167" t="s">
        <v>80</v>
      </c>
      <c r="AV356" s="13" t="s">
        <v>78</v>
      </c>
      <c r="AW356" s="13" t="s">
        <v>32</v>
      </c>
      <c r="AX356" s="13" t="s">
        <v>71</v>
      </c>
      <c r="AY356" s="167" t="s">
        <v>132</v>
      </c>
    </row>
    <row r="357" spans="1:65" s="14" customFormat="1" ht="11.25">
      <c r="B357" s="173"/>
      <c r="D357" s="159" t="s">
        <v>145</v>
      </c>
      <c r="E357" s="174" t="s">
        <v>3</v>
      </c>
      <c r="F357" s="175" t="s">
        <v>78</v>
      </c>
      <c r="H357" s="176">
        <v>1</v>
      </c>
      <c r="I357" s="177"/>
      <c r="L357" s="173"/>
      <c r="M357" s="178"/>
      <c r="N357" s="179"/>
      <c r="O357" s="179"/>
      <c r="P357" s="179"/>
      <c r="Q357" s="179"/>
      <c r="R357" s="179"/>
      <c r="S357" s="179"/>
      <c r="T357" s="180"/>
      <c r="AT357" s="174" t="s">
        <v>145</v>
      </c>
      <c r="AU357" s="174" t="s">
        <v>80</v>
      </c>
      <c r="AV357" s="14" t="s">
        <v>80</v>
      </c>
      <c r="AW357" s="14" t="s">
        <v>32</v>
      </c>
      <c r="AX357" s="14" t="s">
        <v>71</v>
      </c>
      <c r="AY357" s="174" t="s">
        <v>132</v>
      </c>
    </row>
    <row r="358" spans="1:65" s="15" customFormat="1" ht="11.25">
      <c r="B358" s="181"/>
      <c r="D358" s="159" t="s">
        <v>145</v>
      </c>
      <c r="E358" s="182" t="s">
        <v>3</v>
      </c>
      <c r="F358" s="183" t="s">
        <v>149</v>
      </c>
      <c r="H358" s="184">
        <v>1</v>
      </c>
      <c r="I358" s="185"/>
      <c r="L358" s="181"/>
      <c r="M358" s="199"/>
      <c r="N358" s="200"/>
      <c r="O358" s="200"/>
      <c r="P358" s="200"/>
      <c r="Q358" s="200"/>
      <c r="R358" s="200"/>
      <c r="S358" s="200"/>
      <c r="T358" s="201"/>
      <c r="AT358" s="182" t="s">
        <v>145</v>
      </c>
      <c r="AU358" s="182" t="s">
        <v>80</v>
      </c>
      <c r="AV358" s="15" t="s">
        <v>139</v>
      </c>
      <c r="AW358" s="15" t="s">
        <v>32</v>
      </c>
      <c r="AX358" s="15" t="s">
        <v>78</v>
      </c>
      <c r="AY358" s="182" t="s">
        <v>132</v>
      </c>
    </row>
    <row r="359" spans="1:65" s="2" customFormat="1" ht="6.95" customHeight="1">
      <c r="A359" s="35"/>
      <c r="B359" s="45"/>
      <c r="C359" s="46"/>
      <c r="D359" s="46"/>
      <c r="E359" s="46"/>
      <c r="F359" s="46"/>
      <c r="G359" s="46"/>
      <c r="H359" s="46"/>
      <c r="I359" s="46"/>
      <c r="J359" s="46"/>
      <c r="K359" s="46"/>
      <c r="L359" s="36"/>
      <c r="M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</row>
  </sheetData>
  <autoFilter ref="C100:K358"/>
  <mergeCells count="12">
    <mergeCell ref="E93:H93"/>
    <mergeCell ref="L2:V2"/>
    <mergeCell ref="E50:H50"/>
    <mergeCell ref="E52:H52"/>
    <mergeCell ref="E54:H54"/>
    <mergeCell ref="E89:H89"/>
    <mergeCell ref="E91:H91"/>
    <mergeCell ref="E7:H7"/>
    <mergeCell ref="E9:H9"/>
    <mergeCell ref="E11:H11"/>
    <mergeCell ref="E20:H20"/>
    <mergeCell ref="E29:H29"/>
  </mergeCells>
  <hyperlinks>
    <hyperlink ref="F106" r:id="rId1"/>
    <hyperlink ref="F113" r:id="rId2"/>
    <hyperlink ref="F123" r:id="rId3"/>
    <hyperlink ref="F128" r:id="rId4"/>
    <hyperlink ref="F137" r:id="rId5"/>
    <hyperlink ref="F148" r:id="rId6"/>
    <hyperlink ref="F154" r:id="rId7"/>
    <hyperlink ref="F199" r:id="rId8"/>
    <hyperlink ref="F206" r:id="rId9"/>
    <hyperlink ref="F212" r:id="rId10"/>
    <hyperlink ref="F217" r:id="rId11"/>
    <hyperlink ref="F222" r:id="rId12"/>
    <hyperlink ref="F231" r:id="rId13"/>
    <hyperlink ref="F242" r:id="rId14"/>
    <hyperlink ref="F248" r:id="rId15"/>
    <hyperlink ref="F262" r:id="rId16"/>
    <hyperlink ref="F275" r:id="rId17"/>
    <hyperlink ref="F300" r:id="rId18"/>
    <hyperlink ref="F303" r:id="rId19"/>
    <hyperlink ref="F307" r:id="rId20"/>
    <hyperlink ref="F312" r:id="rId21"/>
    <hyperlink ref="F316" r:id="rId22"/>
    <hyperlink ref="F323" r:id="rId23"/>
    <hyperlink ref="F328" r:id="rId24"/>
    <hyperlink ref="F334" r:id="rId25"/>
    <hyperlink ref="F341" r:id="rId26"/>
    <hyperlink ref="F348" r:id="rId27"/>
    <hyperlink ref="F355" r:id="rId2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11" customWidth="1"/>
    <col min="2" max="2" width="1.6640625" style="211" customWidth="1"/>
    <col min="3" max="4" width="5" style="211" customWidth="1"/>
    <col min="5" max="5" width="11.6640625" style="211" customWidth="1"/>
    <col min="6" max="6" width="9.1640625" style="211" customWidth="1"/>
    <col min="7" max="7" width="5" style="211" customWidth="1"/>
    <col min="8" max="8" width="77.83203125" style="211" customWidth="1"/>
    <col min="9" max="10" width="20" style="211" customWidth="1"/>
    <col min="11" max="11" width="1.6640625" style="211" customWidth="1"/>
  </cols>
  <sheetData>
    <row r="1" spans="2:11" s="1" customFormat="1" ht="37.5" customHeight="1"/>
    <row r="2" spans="2:11" s="1" customFormat="1" ht="7.5" customHeight="1">
      <c r="B2" s="212"/>
      <c r="C2" s="213"/>
      <c r="D2" s="213"/>
      <c r="E2" s="213"/>
      <c r="F2" s="213"/>
      <c r="G2" s="213"/>
      <c r="H2" s="213"/>
      <c r="I2" s="213"/>
      <c r="J2" s="213"/>
      <c r="K2" s="214"/>
    </row>
    <row r="3" spans="2:11" s="17" customFormat="1" ht="45" customHeight="1">
      <c r="B3" s="215"/>
      <c r="C3" s="346" t="s">
        <v>748</v>
      </c>
      <c r="D3" s="346"/>
      <c r="E3" s="346"/>
      <c r="F3" s="346"/>
      <c r="G3" s="346"/>
      <c r="H3" s="346"/>
      <c r="I3" s="346"/>
      <c r="J3" s="346"/>
      <c r="K3" s="216"/>
    </row>
    <row r="4" spans="2:11" s="1" customFormat="1" ht="25.5" customHeight="1">
      <c r="B4" s="217"/>
      <c r="C4" s="345" t="s">
        <v>749</v>
      </c>
      <c r="D4" s="345"/>
      <c r="E4" s="345"/>
      <c r="F4" s="345"/>
      <c r="G4" s="345"/>
      <c r="H4" s="345"/>
      <c r="I4" s="345"/>
      <c r="J4" s="345"/>
      <c r="K4" s="218"/>
    </row>
    <row r="5" spans="2:11" s="1" customFormat="1" ht="5.25" customHeight="1">
      <c r="B5" s="217"/>
      <c r="C5" s="219"/>
      <c r="D5" s="219"/>
      <c r="E5" s="219"/>
      <c r="F5" s="219"/>
      <c r="G5" s="219"/>
      <c r="H5" s="219"/>
      <c r="I5" s="219"/>
      <c r="J5" s="219"/>
      <c r="K5" s="218"/>
    </row>
    <row r="6" spans="2:11" s="1" customFormat="1" ht="15" customHeight="1">
      <c r="B6" s="217"/>
      <c r="C6" s="344" t="s">
        <v>750</v>
      </c>
      <c r="D6" s="344"/>
      <c r="E6" s="344"/>
      <c r="F6" s="344"/>
      <c r="G6" s="344"/>
      <c r="H6" s="344"/>
      <c r="I6" s="344"/>
      <c r="J6" s="344"/>
      <c r="K6" s="218"/>
    </row>
    <row r="7" spans="2:11" s="1" customFormat="1" ht="15" customHeight="1">
      <c r="B7" s="221"/>
      <c r="C7" s="344" t="s">
        <v>751</v>
      </c>
      <c r="D7" s="344"/>
      <c r="E7" s="344"/>
      <c r="F7" s="344"/>
      <c r="G7" s="344"/>
      <c r="H7" s="344"/>
      <c r="I7" s="344"/>
      <c r="J7" s="344"/>
      <c r="K7" s="218"/>
    </row>
    <row r="8" spans="2:11" s="1" customFormat="1" ht="12.75" customHeight="1">
      <c r="B8" s="221"/>
      <c r="C8" s="220"/>
      <c r="D8" s="220"/>
      <c r="E8" s="220"/>
      <c r="F8" s="220"/>
      <c r="G8" s="220"/>
      <c r="H8" s="220"/>
      <c r="I8" s="220"/>
      <c r="J8" s="220"/>
      <c r="K8" s="218"/>
    </row>
    <row r="9" spans="2:11" s="1" customFormat="1" ht="15" customHeight="1">
      <c r="B9" s="221"/>
      <c r="C9" s="344" t="s">
        <v>752</v>
      </c>
      <c r="D9" s="344"/>
      <c r="E9" s="344"/>
      <c r="F9" s="344"/>
      <c r="G9" s="344"/>
      <c r="H9" s="344"/>
      <c r="I9" s="344"/>
      <c r="J9" s="344"/>
      <c r="K9" s="218"/>
    </row>
    <row r="10" spans="2:11" s="1" customFormat="1" ht="15" customHeight="1">
      <c r="B10" s="221"/>
      <c r="C10" s="220"/>
      <c r="D10" s="344" t="s">
        <v>753</v>
      </c>
      <c r="E10" s="344"/>
      <c r="F10" s="344"/>
      <c r="G10" s="344"/>
      <c r="H10" s="344"/>
      <c r="I10" s="344"/>
      <c r="J10" s="344"/>
      <c r="K10" s="218"/>
    </row>
    <row r="11" spans="2:11" s="1" customFormat="1" ht="15" customHeight="1">
      <c r="B11" s="221"/>
      <c r="C11" s="222"/>
      <c r="D11" s="344" t="s">
        <v>754</v>
      </c>
      <c r="E11" s="344"/>
      <c r="F11" s="344"/>
      <c r="G11" s="344"/>
      <c r="H11" s="344"/>
      <c r="I11" s="344"/>
      <c r="J11" s="344"/>
      <c r="K11" s="218"/>
    </row>
    <row r="12" spans="2:11" s="1" customFormat="1" ht="15" customHeight="1">
      <c r="B12" s="221"/>
      <c r="C12" s="222"/>
      <c r="D12" s="220"/>
      <c r="E12" s="220"/>
      <c r="F12" s="220"/>
      <c r="G12" s="220"/>
      <c r="H12" s="220"/>
      <c r="I12" s="220"/>
      <c r="J12" s="220"/>
      <c r="K12" s="218"/>
    </row>
    <row r="13" spans="2:11" s="1" customFormat="1" ht="15" customHeight="1">
      <c r="B13" s="221"/>
      <c r="C13" s="222"/>
      <c r="D13" s="223" t="s">
        <v>755</v>
      </c>
      <c r="E13" s="220"/>
      <c r="F13" s="220"/>
      <c r="G13" s="220"/>
      <c r="H13" s="220"/>
      <c r="I13" s="220"/>
      <c r="J13" s="220"/>
      <c r="K13" s="218"/>
    </row>
    <row r="14" spans="2:11" s="1" customFormat="1" ht="12.75" customHeight="1">
      <c r="B14" s="221"/>
      <c r="C14" s="222"/>
      <c r="D14" s="222"/>
      <c r="E14" s="222"/>
      <c r="F14" s="222"/>
      <c r="G14" s="222"/>
      <c r="H14" s="222"/>
      <c r="I14" s="222"/>
      <c r="J14" s="222"/>
      <c r="K14" s="218"/>
    </row>
    <row r="15" spans="2:11" s="1" customFormat="1" ht="15" customHeight="1">
      <c r="B15" s="221"/>
      <c r="C15" s="222"/>
      <c r="D15" s="344" t="s">
        <v>756</v>
      </c>
      <c r="E15" s="344"/>
      <c r="F15" s="344"/>
      <c r="G15" s="344"/>
      <c r="H15" s="344"/>
      <c r="I15" s="344"/>
      <c r="J15" s="344"/>
      <c r="K15" s="218"/>
    </row>
    <row r="16" spans="2:11" s="1" customFormat="1" ht="15" customHeight="1">
      <c r="B16" s="221"/>
      <c r="C16" s="222"/>
      <c r="D16" s="344" t="s">
        <v>757</v>
      </c>
      <c r="E16" s="344"/>
      <c r="F16" s="344"/>
      <c r="G16" s="344"/>
      <c r="H16" s="344"/>
      <c r="I16" s="344"/>
      <c r="J16" s="344"/>
      <c r="K16" s="218"/>
    </row>
    <row r="17" spans="2:11" s="1" customFormat="1" ht="15" customHeight="1">
      <c r="B17" s="221"/>
      <c r="C17" s="222"/>
      <c r="D17" s="344" t="s">
        <v>758</v>
      </c>
      <c r="E17" s="344"/>
      <c r="F17" s="344"/>
      <c r="G17" s="344"/>
      <c r="H17" s="344"/>
      <c r="I17" s="344"/>
      <c r="J17" s="344"/>
      <c r="K17" s="218"/>
    </row>
    <row r="18" spans="2:11" s="1" customFormat="1" ht="15" customHeight="1">
      <c r="B18" s="221"/>
      <c r="C18" s="222"/>
      <c r="D18" s="222"/>
      <c r="E18" s="224" t="s">
        <v>77</v>
      </c>
      <c r="F18" s="344" t="s">
        <v>759</v>
      </c>
      <c r="G18" s="344"/>
      <c r="H18" s="344"/>
      <c r="I18" s="344"/>
      <c r="J18" s="344"/>
      <c r="K18" s="218"/>
    </row>
    <row r="19" spans="2:11" s="1" customFormat="1" ht="15" customHeight="1">
      <c r="B19" s="221"/>
      <c r="C19" s="222"/>
      <c r="D19" s="222"/>
      <c r="E19" s="224" t="s">
        <v>760</v>
      </c>
      <c r="F19" s="344" t="s">
        <v>761</v>
      </c>
      <c r="G19" s="344"/>
      <c r="H19" s="344"/>
      <c r="I19" s="344"/>
      <c r="J19" s="344"/>
      <c r="K19" s="218"/>
    </row>
    <row r="20" spans="2:11" s="1" customFormat="1" ht="15" customHeight="1">
      <c r="B20" s="221"/>
      <c r="C20" s="222"/>
      <c r="D20" s="222"/>
      <c r="E20" s="224" t="s">
        <v>762</v>
      </c>
      <c r="F20" s="344" t="s">
        <v>763</v>
      </c>
      <c r="G20" s="344"/>
      <c r="H20" s="344"/>
      <c r="I20" s="344"/>
      <c r="J20" s="344"/>
      <c r="K20" s="218"/>
    </row>
    <row r="21" spans="2:11" s="1" customFormat="1" ht="15" customHeight="1">
      <c r="B21" s="221"/>
      <c r="C21" s="222"/>
      <c r="D21" s="222"/>
      <c r="E21" s="224" t="s">
        <v>764</v>
      </c>
      <c r="F21" s="344" t="s">
        <v>765</v>
      </c>
      <c r="G21" s="344"/>
      <c r="H21" s="344"/>
      <c r="I21" s="344"/>
      <c r="J21" s="344"/>
      <c r="K21" s="218"/>
    </row>
    <row r="22" spans="2:11" s="1" customFormat="1" ht="15" customHeight="1">
      <c r="B22" s="221"/>
      <c r="C22" s="222"/>
      <c r="D22" s="222"/>
      <c r="E22" s="224" t="s">
        <v>766</v>
      </c>
      <c r="F22" s="344" t="s">
        <v>767</v>
      </c>
      <c r="G22" s="344"/>
      <c r="H22" s="344"/>
      <c r="I22" s="344"/>
      <c r="J22" s="344"/>
      <c r="K22" s="218"/>
    </row>
    <row r="23" spans="2:11" s="1" customFormat="1" ht="15" customHeight="1">
      <c r="B23" s="221"/>
      <c r="C23" s="222"/>
      <c r="D23" s="222"/>
      <c r="E23" s="224" t="s">
        <v>84</v>
      </c>
      <c r="F23" s="344" t="s">
        <v>768</v>
      </c>
      <c r="G23" s="344"/>
      <c r="H23" s="344"/>
      <c r="I23" s="344"/>
      <c r="J23" s="344"/>
      <c r="K23" s="218"/>
    </row>
    <row r="24" spans="2:11" s="1" customFormat="1" ht="12.75" customHeight="1">
      <c r="B24" s="221"/>
      <c r="C24" s="222"/>
      <c r="D24" s="222"/>
      <c r="E24" s="222"/>
      <c r="F24" s="222"/>
      <c r="G24" s="222"/>
      <c r="H24" s="222"/>
      <c r="I24" s="222"/>
      <c r="J24" s="222"/>
      <c r="K24" s="218"/>
    </row>
    <row r="25" spans="2:11" s="1" customFormat="1" ht="15" customHeight="1">
      <c r="B25" s="221"/>
      <c r="C25" s="344" t="s">
        <v>769</v>
      </c>
      <c r="D25" s="344"/>
      <c r="E25" s="344"/>
      <c r="F25" s="344"/>
      <c r="G25" s="344"/>
      <c r="H25" s="344"/>
      <c r="I25" s="344"/>
      <c r="J25" s="344"/>
      <c r="K25" s="218"/>
    </row>
    <row r="26" spans="2:11" s="1" customFormat="1" ht="15" customHeight="1">
      <c r="B26" s="221"/>
      <c r="C26" s="344" t="s">
        <v>770</v>
      </c>
      <c r="D26" s="344"/>
      <c r="E26" s="344"/>
      <c r="F26" s="344"/>
      <c r="G26" s="344"/>
      <c r="H26" s="344"/>
      <c r="I26" s="344"/>
      <c r="J26" s="344"/>
      <c r="K26" s="218"/>
    </row>
    <row r="27" spans="2:11" s="1" customFormat="1" ht="15" customHeight="1">
      <c r="B27" s="221"/>
      <c r="C27" s="220"/>
      <c r="D27" s="344" t="s">
        <v>771</v>
      </c>
      <c r="E27" s="344"/>
      <c r="F27" s="344"/>
      <c r="G27" s="344"/>
      <c r="H27" s="344"/>
      <c r="I27" s="344"/>
      <c r="J27" s="344"/>
      <c r="K27" s="218"/>
    </row>
    <row r="28" spans="2:11" s="1" customFormat="1" ht="15" customHeight="1">
      <c r="B28" s="221"/>
      <c r="C28" s="222"/>
      <c r="D28" s="344" t="s">
        <v>772</v>
      </c>
      <c r="E28" s="344"/>
      <c r="F28" s="344"/>
      <c r="G28" s="344"/>
      <c r="H28" s="344"/>
      <c r="I28" s="344"/>
      <c r="J28" s="344"/>
      <c r="K28" s="218"/>
    </row>
    <row r="29" spans="2:11" s="1" customFormat="1" ht="12.75" customHeight="1">
      <c r="B29" s="221"/>
      <c r="C29" s="222"/>
      <c r="D29" s="222"/>
      <c r="E29" s="222"/>
      <c r="F29" s="222"/>
      <c r="G29" s="222"/>
      <c r="H29" s="222"/>
      <c r="I29" s="222"/>
      <c r="J29" s="222"/>
      <c r="K29" s="218"/>
    </row>
    <row r="30" spans="2:11" s="1" customFormat="1" ht="15" customHeight="1">
      <c r="B30" s="221"/>
      <c r="C30" s="222"/>
      <c r="D30" s="344" t="s">
        <v>773</v>
      </c>
      <c r="E30" s="344"/>
      <c r="F30" s="344"/>
      <c r="G30" s="344"/>
      <c r="H30" s="344"/>
      <c r="I30" s="344"/>
      <c r="J30" s="344"/>
      <c r="K30" s="218"/>
    </row>
    <row r="31" spans="2:11" s="1" customFormat="1" ht="15" customHeight="1">
      <c r="B31" s="221"/>
      <c r="C31" s="222"/>
      <c r="D31" s="344" t="s">
        <v>774</v>
      </c>
      <c r="E31" s="344"/>
      <c r="F31" s="344"/>
      <c r="G31" s="344"/>
      <c r="H31" s="344"/>
      <c r="I31" s="344"/>
      <c r="J31" s="344"/>
      <c r="K31" s="218"/>
    </row>
    <row r="32" spans="2:11" s="1" customFormat="1" ht="12.75" customHeight="1">
      <c r="B32" s="221"/>
      <c r="C32" s="222"/>
      <c r="D32" s="222"/>
      <c r="E32" s="222"/>
      <c r="F32" s="222"/>
      <c r="G32" s="222"/>
      <c r="H32" s="222"/>
      <c r="I32" s="222"/>
      <c r="J32" s="222"/>
      <c r="K32" s="218"/>
    </row>
    <row r="33" spans="2:11" s="1" customFormat="1" ht="15" customHeight="1">
      <c r="B33" s="221"/>
      <c r="C33" s="222"/>
      <c r="D33" s="344" t="s">
        <v>775</v>
      </c>
      <c r="E33" s="344"/>
      <c r="F33" s="344"/>
      <c r="G33" s="344"/>
      <c r="H33" s="344"/>
      <c r="I33" s="344"/>
      <c r="J33" s="344"/>
      <c r="K33" s="218"/>
    </row>
    <row r="34" spans="2:11" s="1" customFormat="1" ht="15" customHeight="1">
      <c r="B34" s="221"/>
      <c r="C34" s="222"/>
      <c r="D34" s="344" t="s">
        <v>776</v>
      </c>
      <c r="E34" s="344"/>
      <c r="F34" s="344"/>
      <c r="G34" s="344"/>
      <c r="H34" s="344"/>
      <c r="I34" s="344"/>
      <c r="J34" s="344"/>
      <c r="K34" s="218"/>
    </row>
    <row r="35" spans="2:11" s="1" customFormat="1" ht="15" customHeight="1">
      <c r="B35" s="221"/>
      <c r="C35" s="222"/>
      <c r="D35" s="344" t="s">
        <v>777</v>
      </c>
      <c r="E35" s="344"/>
      <c r="F35" s="344"/>
      <c r="G35" s="344"/>
      <c r="H35" s="344"/>
      <c r="I35" s="344"/>
      <c r="J35" s="344"/>
      <c r="K35" s="218"/>
    </row>
    <row r="36" spans="2:11" s="1" customFormat="1" ht="15" customHeight="1">
      <c r="B36" s="221"/>
      <c r="C36" s="222"/>
      <c r="D36" s="220"/>
      <c r="E36" s="223" t="s">
        <v>118</v>
      </c>
      <c r="F36" s="220"/>
      <c r="G36" s="344" t="s">
        <v>778</v>
      </c>
      <c r="H36" s="344"/>
      <c r="I36" s="344"/>
      <c r="J36" s="344"/>
      <c r="K36" s="218"/>
    </row>
    <row r="37" spans="2:11" s="1" customFormat="1" ht="30.75" customHeight="1">
      <c r="B37" s="221"/>
      <c r="C37" s="222"/>
      <c r="D37" s="220"/>
      <c r="E37" s="223" t="s">
        <v>779</v>
      </c>
      <c r="F37" s="220"/>
      <c r="G37" s="344" t="s">
        <v>780</v>
      </c>
      <c r="H37" s="344"/>
      <c r="I37" s="344"/>
      <c r="J37" s="344"/>
      <c r="K37" s="218"/>
    </row>
    <row r="38" spans="2:11" s="1" customFormat="1" ht="15" customHeight="1">
      <c r="B38" s="221"/>
      <c r="C38" s="222"/>
      <c r="D38" s="220"/>
      <c r="E38" s="223" t="s">
        <v>52</v>
      </c>
      <c r="F38" s="220"/>
      <c r="G38" s="344" t="s">
        <v>781</v>
      </c>
      <c r="H38" s="344"/>
      <c r="I38" s="344"/>
      <c r="J38" s="344"/>
      <c r="K38" s="218"/>
    </row>
    <row r="39" spans="2:11" s="1" customFormat="1" ht="15" customHeight="1">
      <c r="B39" s="221"/>
      <c r="C39" s="222"/>
      <c r="D39" s="220"/>
      <c r="E39" s="223" t="s">
        <v>53</v>
      </c>
      <c r="F39" s="220"/>
      <c r="G39" s="344" t="s">
        <v>782</v>
      </c>
      <c r="H39" s="344"/>
      <c r="I39" s="344"/>
      <c r="J39" s="344"/>
      <c r="K39" s="218"/>
    </row>
    <row r="40" spans="2:11" s="1" customFormat="1" ht="15" customHeight="1">
      <c r="B40" s="221"/>
      <c r="C40" s="222"/>
      <c r="D40" s="220"/>
      <c r="E40" s="223" t="s">
        <v>119</v>
      </c>
      <c r="F40" s="220"/>
      <c r="G40" s="344" t="s">
        <v>783</v>
      </c>
      <c r="H40" s="344"/>
      <c r="I40" s="344"/>
      <c r="J40" s="344"/>
      <c r="K40" s="218"/>
    </row>
    <row r="41" spans="2:11" s="1" customFormat="1" ht="15" customHeight="1">
      <c r="B41" s="221"/>
      <c r="C41" s="222"/>
      <c r="D41" s="220"/>
      <c r="E41" s="223" t="s">
        <v>120</v>
      </c>
      <c r="F41" s="220"/>
      <c r="G41" s="344" t="s">
        <v>784</v>
      </c>
      <c r="H41" s="344"/>
      <c r="I41" s="344"/>
      <c r="J41" s="344"/>
      <c r="K41" s="218"/>
    </row>
    <row r="42" spans="2:11" s="1" customFormat="1" ht="15" customHeight="1">
      <c r="B42" s="221"/>
      <c r="C42" s="222"/>
      <c r="D42" s="220"/>
      <c r="E42" s="223" t="s">
        <v>785</v>
      </c>
      <c r="F42" s="220"/>
      <c r="G42" s="344" t="s">
        <v>786</v>
      </c>
      <c r="H42" s="344"/>
      <c r="I42" s="344"/>
      <c r="J42" s="344"/>
      <c r="K42" s="218"/>
    </row>
    <row r="43" spans="2:11" s="1" customFormat="1" ht="15" customHeight="1">
      <c r="B43" s="221"/>
      <c r="C43" s="222"/>
      <c r="D43" s="220"/>
      <c r="E43" s="223"/>
      <c r="F43" s="220"/>
      <c r="G43" s="344" t="s">
        <v>787</v>
      </c>
      <c r="H43" s="344"/>
      <c r="I43" s="344"/>
      <c r="J43" s="344"/>
      <c r="K43" s="218"/>
    </row>
    <row r="44" spans="2:11" s="1" customFormat="1" ht="15" customHeight="1">
      <c r="B44" s="221"/>
      <c r="C44" s="222"/>
      <c r="D44" s="220"/>
      <c r="E44" s="223" t="s">
        <v>788</v>
      </c>
      <c r="F44" s="220"/>
      <c r="G44" s="344" t="s">
        <v>789</v>
      </c>
      <c r="H44" s="344"/>
      <c r="I44" s="344"/>
      <c r="J44" s="344"/>
      <c r="K44" s="218"/>
    </row>
    <row r="45" spans="2:11" s="1" customFormat="1" ht="15" customHeight="1">
      <c r="B45" s="221"/>
      <c r="C45" s="222"/>
      <c r="D45" s="220"/>
      <c r="E45" s="223" t="s">
        <v>122</v>
      </c>
      <c r="F45" s="220"/>
      <c r="G45" s="344" t="s">
        <v>790</v>
      </c>
      <c r="H45" s="344"/>
      <c r="I45" s="344"/>
      <c r="J45" s="344"/>
      <c r="K45" s="218"/>
    </row>
    <row r="46" spans="2:11" s="1" customFormat="1" ht="12.75" customHeight="1">
      <c r="B46" s="221"/>
      <c r="C46" s="222"/>
      <c r="D46" s="220"/>
      <c r="E46" s="220"/>
      <c r="F46" s="220"/>
      <c r="G46" s="220"/>
      <c r="H46" s="220"/>
      <c r="I46" s="220"/>
      <c r="J46" s="220"/>
      <c r="K46" s="218"/>
    </row>
    <row r="47" spans="2:11" s="1" customFormat="1" ht="15" customHeight="1">
      <c r="B47" s="221"/>
      <c r="C47" s="222"/>
      <c r="D47" s="344" t="s">
        <v>791</v>
      </c>
      <c r="E47" s="344"/>
      <c r="F47" s="344"/>
      <c r="G47" s="344"/>
      <c r="H47" s="344"/>
      <c r="I47" s="344"/>
      <c r="J47" s="344"/>
      <c r="K47" s="218"/>
    </row>
    <row r="48" spans="2:11" s="1" customFormat="1" ht="15" customHeight="1">
      <c r="B48" s="221"/>
      <c r="C48" s="222"/>
      <c r="D48" s="222"/>
      <c r="E48" s="344" t="s">
        <v>792</v>
      </c>
      <c r="F48" s="344"/>
      <c r="G48" s="344"/>
      <c r="H48" s="344"/>
      <c r="I48" s="344"/>
      <c r="J48" s="344"/>
      <c r="K48" s="218"/>
    </row>
    <row r="49" spans="2:11" s="1" customFormat="1" ht="15" customHeight="1">
      <c r="B49" s="221"/>
      <c r="C49" s="222"/>
      <c r="D49" s="222"/>
      <c r="E49" s="344" t="s">
        <v>793</v>
      </c>
      <c r="F49" s="344"/>
      <c r="G49" s="344"/>
      <c r="H49" s="344"/>
      <c r="I49" s="344"/>
      <c r="J49" s="344"/>
      <c r="K49" s="218"/>
    </row>
    <row r="50" spans="2:11" s="1" customFormat="1" ht="15" customHeight="1">
      <c r="B50" s="221"/>
      <c r="C50" s="222"/>
      <c r="D50" s="222"/>
      <c r="E50" s="344" t="s">
        <v>794</v>
      </c>
      <c r="F50" s="344"/>
      <c r="G50" s="344"/>
      <c r="H50" s="344"/>
      <c r="I50" s="344"/>
      <c r="J50" s="344"/>
      <c r="K50" s="218"/>
    </row>
    <row r="51" spans="2:11" s="1" customFormat="1" ht="15" customHeight="1">
      <c r="B51" s="221"/>
      <c r="C51" s="222"/>
      <c r="D51" s="344" t="s">
        <v>795</v>
      </c>
      <c r="E51" s="344"/>
      <c r="F51" s="344"/>
      <c r="G51" s="344"/>
      <c r="H51" s="344"/>
      <c r="I51" s="344"/>
      <c r="J51" s="344"/>
      <c r="K51" s="218"/>
    </row>
    <row r="52" spans="2:11" s="1" customFormat="1" ht="25.5" customHeight="1">
      <c r="B52" s="217"/>
      <c r="C52" s="345" t="s">
        <v>796</v>
      </c>
      <c r="D52" s="345"/>
      <c r="E52" s="345"/>
      <c r="F52" s="345"/>
      <c r="G52" s="345"/>
      <c r="H52" s="345"/>
      <c r="I52" s="345"/>
      <c r="J52" s="345"/>
      <c r="K52" s="218"/>
    </row>
    <row r="53" spans="2:11" s="1" customFormat="1" ht="5.25" customHeight="1">
      <c r="B53" s="217"/>
      <c r="C53" s="219"/>
      <c r="D53" s="219"/>
      <c r="E53" s="219"/>
      <c r="F53" s="219"/>
      <c r="G53" s="219"/>
      <c r="H53" s="219"/>
      <c r="I53" s="219"/>
      <c r="J53" s="219"/>
      <c r="K53" s="218"/>
    </row>
    <row r="54" spans="2:11" s="1" customFormat="1" ht="15" customHeight="1">
      <c r="B54" s="217"/>
      <c r="C54" s="344" t="s">
        <v>797</v>
      </c>
      <c r="D54" s="344"/>
      <c r="E54" s="344"/>
      <c r="F54" s="344"/>
      <c r="G54" s="344"/>
      <c r="H54" s="344"/>
      <c r="I54" s="344"/>
      <c r="J54" s="344"/>
      <c r="K54" s="218"/>
    </row>
    <row r="55" spans="2:11" s="1" customFormat="1" ht="15" customHeight="1">
      <c r="B55" s="217"/>
      <c r="C55" s="344" t="s">
        <v>798</v>
      </c>
      <c r="D55" s="344"/>
      <c r="E55" s="344"/>
      <c r="F55" s="344"/>
      <c r="G55" s="344"/>
      <c r="H55" s="344"/>
      <c r="I55" s="344"/>
      <c r="J55" s="344"/>
      <c r="K55" s="218"/>
    </row>
    <row r="56" spans="2:11" s="1" customFormat="1" ht="12.75" customHeight="1">
      <c r="B56" s="217"/>
      <c r="C56" s="220"/>
      <c r="D56" s="220"/>
      <c r="E56" s="220"/>
      <c r="F56" s="220"/>
      <c r="G56" s="220"/>
      <c r="H56" s="220"/>
      <c r="I56" s="220"/>
      <c r="J56" s="220"/>
      <c r="K56" s="218"/>
    </row>
    <row r="57" spans="2:11" s="1" customFormat="1" ht="15" customHeight="1">
      <c r="B57" s="217"/>
      <c r="C57" s="344" t="s">
        <v>799</v>
      </c>
      <c r="D57" s="344"/>
      <c r="E57" s="344"/>
      <c r="F57" s="344"/>
      <c r="G57" s="344"/>
      <c r="H57" s="344"/>
      <c r="I57" s="344"/>
      <c r="J57" s="344"/>
      <c r="K57" s="218"/>
    </row>
    <row r="58" spans="2:11" s="1" customFormat="1" ht="15" customHeight="1">
      <c r="B58" s="217"/>
      <c r="C58" s="222"/>
      <c r="D58" s="344" t="s">
        <v>800</v>
      </c>
      <c r="E58" s="344"/>
      <c r="F58" s="344"/>
      <c r="G58" s="344"/>
      <c r="H58" s="344"/>
      <c r="I58" s="344"/>
      <c r="J58" s="344"/>
      <c r="K58" s="218"/>
    </row>
    <row r="59" spans="2:11" s="1" customFormat="1" ht="15" customHeight="1">
      <c r="B59" s="217"/>
      <c r="C59" s="222"/>
      <c r="D59" s="344" t="s">
        <v>801</v>
      </c>
      <c r="E59" s="344"/>
      <c r="F59" s="344"/>
      <c r="G59" s="344"/>
      <c r="H59" s="344"/>
      <c r="I59" s="344"/>
      <c r="J59" s="344"/>
      <c r="K59" s="218"/>
    </row>
    <row r="60" spans="2:11" s="1" customFormat="1" ht="15" customHeight="1">
      <c r="B60" s="217"/>
      <c r="C60" s="222"/>
      <c r="D60" s="344" t="s">
        <v>802</v>
      </c>
      <c r="E60" s="344"/>
      <c r="F60" s="344"/>
      <c r="G60" s="344"/>
      <c r="H60" s="344"/>
      <c r="I60" s="344"/>
      <c r="J60" s="344"/>
      <c r="K60" s="218"/>
    </row>
    <row r="61" spans="2:11" s="1" customFormat="1" ht="15" customHeight="1">
      <c r="B61" s="217"/>
      <c r="C61" s="222"/>
      <c r="D61" s="344" t="s">
        <v>803</v>
      </c>
      <c r="E61" s="344"/>
      <c r="F61" s="344"/>
      <c r="G61" s="344"/>
      <c r="H61" s="344"/>
      <c r="I61" s="344"/>
      <c r="J61" s="344"/>
      <c r="K61" s="218"/>
    </row>
    <row r="62" spans="2:11" s="1" customFormat="1" ht="15" customHeight="1">
      <c r="B62" s="217"/>
      <c r="C62" s="222"/>
      <c r="D62" s="347" t="s">
        <v>804</v>
      </c>
      <c r="E62" s="347"/>
      <c r="F62" s="347"/>
      <c r="G62" s="347"/>
      <c r="H62" s="347"/>
      <c r="I62" s="347"/>
      <c r="J62" s="347"/>
      <c r="K62" s="218"/>
    </row>
    <row r="63" spans="2:11" s="1" customFormat="1" ht="15" customHeight="1">
      <c r="B63" s="217"/>
      <c r="C63" s="222"/>
      <c r="D63" s="344" t="s">
        <v>805</v>
      </c>
      <c r="E63" s="344"/>
      <c r="F63" s="344"/>
      <c r="G63" s="344"/>
      <c r="H63" s="344"/>
      <c r="I63" s="344"/>
      <c r="J63" s="344"/>
      <c r="K63" s="218"/>
    </row>
    <row r="64" spans="2:11" s="1" customFormat="1" ht="12.75" customHeight="1">
      <c r="B64" s="217"/>
      <c r="C64" s="222"/>
      <c r="D64" s="222"/>
      <c r="E64" s="225"/>
      <c r="F64" s="222"/>
      <c r="G64" s="222"/>
      <c r="H64" s="222"/>
      <c r="I64" s="222"/>
      <c r="J64" s="222"/>
      <c r="K64" s="218"/>
    </row>
    <row r="65" spans="2:11" s="1" customFormat="1" ht="15" customHeight="1">
      <c r="B65" s="217"/>
      <c r="C65" s="222"/>
      <c r="D65" s="344" t="s">
        <v>806</v>
      </c>
      <c r="E65" s="344"/>
      <c r="F65" s="344"/>
      <c r="G65" s="344"/>
      <c r="H65" s="344"/>
      <c r="I65" s="344"/>
      <c r="J65" s="344"/>
      <c r="K65" s="218"/>
    </row>
    <row r="66" spans="2:11" s="1" customFormat="1" ht="15" customHeight="1">
      <c r="B66" s="217"/>
      <c r="C66" s="222"/>
      <c r="D66" s="347" t="s">
        <v>807</v>
      </c>
      <c r="E66" s="347"/>
      <c r="F66" s="347"/>
      <c r="G66" s="347"/>
      <c r="H66" s="347"/>
      <c r="I66" s="347"/>
      <c r="J66" s="347"/>
      <c r="K66" s="218"/>
    </row>
    <row r="67" spans="2:11" s="1" customFormat="1" ht="15" customHeight="1">
      <c r="B67" s="217"/>
      <c r="C67" s="222"/>
      <c r="D67" s="344" t="s">
        <v>808</v>
      </c>
      <c r="E67" s="344"/>
      <c r="F67" s="344"/>
      <c r="G67" s="344"/>
      <c r="H67" s="344"/>
      <c r="I67" s="344"/>
      <c r="J67" s="344"/>
      <c r="K67" s="218"/>
    </row>
    <row r="68" spans="2:11" s="1" customFormat="1" ht="15" customHeight="1">
      <c r="B68" s="217"/>
      <c r="C68" s="222"/>
      <c r="D68" s="344" t="s">
        <v>809</v>
      </c>
      <c r="E68" s="344"/>
      <c r="F68" s="344"/>
      <c r="G68" s="344"/>
      <c r="H68" s="344"/>
      <c r="I68" s="344"/>
      <c r="J68" s="344"/>
      <c r="K68" s="218"/>
    </row>
    <row r="69" spans="2:11" s="1" customFormat="1" ht="15" customHeight="1">
      <c r="B69" s="217"/>
      <c r="C69" s="222"/>
      <c r="D69" s="344" t="s">
        <v>810</v>
      </c>
      <c r="E69" s="344"/>
      <c r="F69" s="344"/>
      <c r="G69" s="344"/>
      <c r="H69" s="344"/>
      <c r="I69" s="344"/>
      <c r="J69" s="344"/>
      <c r="K69" s="218"/>
    </row>
    <row r="70" spans="2:11" s="1" customFormat="1" ht="15" customHeight="1">
      <c r="B70" s="217"/>
      <c r="C70" s="222"/>
      <c r="D70" s="344" t="s">
        <v>811</v>
      </c>
      <c r="E70" s="344"/>
      <c r="F70" s="344"/>
      <c r="G70" s="344"/>
      <c r="H70" s="344"/>
      <c r="I70" s="344"/>
      <c r="J70" s="344"/>
      <c r="K70" s="218"/>
    </row>
    <row r="71" spans="2:11" s="1" customFormat="1" ht="12.75" customHeight="1">
      <c r="B71" s="226"/>
      <c r="C71" s="227"/>
      <c r="D71" s="227"/>
      <c r="E71" s="227"/>
      <c r="F71" s="227"/>
      <c r="G71" s="227"/>
      <c r="H71" s="227"/>
      <c r="I71" s="227"/>
      <c r="J71" s="227"/>
      <c r="K71" s="228"/>
    </row>
    <row r="72" spans="2:11" s="1" customFormat="1" ht="18.75" customHeight="1">
      <c r="B72" s="229"/>
      <c r="C72" s="229"/>
      <c r="D72" s="229"/>
      <c r="E72" s="229"/>
      <c r="F72" s="229"/>
      <c r="G72" s="229"/>
      <c r="H72" s="229"/>
      <c r="I72" s="229"/>
      <c r="J72" s="229"/>
      <c r="K72" s="230"/>
    </row>
    <row r="73" spans="2:11" s="1" customFormat="1" ht="18.75" customHeight="1">
      <c r="B73" s="230"/>
      <c r="C73" s="230"/>
      <c r="D73" s="230"/>
      <c r="E73" s="230"/>
      <c r="F73" s="230"/>
      <c r="G73" s="230"/>
      <c r="H73" s="230"/>
      <c r="I73" s="230"/>
      <c r="J73" s="230"/>
      <c r="K73" s="230"/>
    </row>
    <row r="74" spans="2:11" s="1" customFormat="1" ht="7.5" customHeight="1">
      <c r="B74" s="231"/>
      <c r="C74" s="232"/>
      <c r="D74" s="232"/>
      <c r="E74" s="232"/>
      <c r="F74" s="232"/>
      <c r="G74" s="232"/>
      <c r="H74" s="232"/>
      <c r="I74" s="232"/>
      <c r="J74" s="232"/>
      <c r="K74" s="233"/>
    </row>
    <row r="75" spans="2:11" s="1" customFormat="1" ht="45" customHeight="1">
      <c r="B75" s="234"/>
      <c r="C75" s="348" t="s">
        <v>812</v>
      </c>
      <c r="D75" s="348"/>
      <c r="E75" s="348"/>
      <c r="F75" s="348"/>
      <c r="G75" s="348"/>
      <c r="H75" s="348"/>
      <c r="I75" s="348"/>
      <c r="J75" s="348"/>
      <c r="K75" s="235"/>
    </row>
    <row r="76" spans="2:11" s="1" customFormat="1" ht="17.25" customHeight="1">
      <c r="B76" s="234"/>
      <c r="C76" s="236" t="s">
        <v>813</v>
      </c>
      <c r="D76" s="236"/>
      <c r="E76" s="236"/>
      <c r="F76" s="236" t="s">
        <v>814</v>
      </c>
      <c r="G76" s="237"/>
      <c r="H76" s="236" t="s">
        <v>53</v>
      </c>
      <c r="I76" s="236" t="s">
        <v>56</v>
      </c>
      <c r="J76" s="236" t="s">
        <v>815</v>
      </c>
      <c r="K76" s="235"/>
    </row>
    <row r="77" spans="2:11" s="1" customFormat="1" ht="17.25" customHeight="1">
      <c r="B77" s="234"/>
      <c r="C77" s="238" t="s">
        <v>816</v>
      </c>
      <c r="D77" s="238"/>
      <c r="E77" s="238"/>
      <c r="F77" s="239" t="s">
        <v>817</v>
      </c>
      <c r="G77" s="240"/>
      <c r="H77" s="238"/>
      <c r="I77" s="238"/>
      <c r="J77" s="238" t="s">
        <v>818</v>
      </c>
      <c r="K77" s="235"/>
    </row>
    <row r="78" spans="2:11" s="1" customFormat="1" ht="5.25" customHeight="1">
      <c r="B78" s="234"/>
      <c r="C78" s="241"/>
      <c r="D78" s="241"/>
      <c r="E78" s="241"/>
      <c r="F78" s="241"/>
      <c r="G78" s="242"/>
      <c r="H78" s="241"/>
      <c r="I78" s="241"/>
      <c r="J78" s="241"/>
      <c r="K78" s="235"/>
    </row>
    <row r="79" spans="2:11" s="1" customFormat="1" ht="15" customHeight="1">
      <c r="B79" s="234"/>
      <c r="C79" s="223" t="s">
        <v>52</v>
      </c>
      <c r="D79" s="243"/>
      <c r="E79" s="243"/>
      <c r="F79" s="244" t="s">
        <v>819</v>
      </c>
      <c r="G79" s="245"/>
      <c r="H79" s="223" t="s">
        <v>820</v>
      </c>
      <c r="I79" s="223" t="s">
        <v>821</v>
      </c>
      <c r="J79" s="223">
        <v>20</v>
      </c>
      <c r="K79" s="235"/>
    </row>
    <row r="80" spans="2:11" s="1" customFormat="1" ht="15" customHeight="1">
      <c r="B80" s="234"/>
      <c r="C80" s="223" t="s">
        <v>822</v>
      </c>
      <c r="D80" s="223"/>
      <c r="E80" s="223"/>
      <c r="F80" s="244" t="s">
        <v>819</v>
      </c>
      <c r="G80" s="245"/>
      <c r="H80" s="223" t="s">
        <v>823</v>
      </c>
      <c r="I80" s="223" t="s">
        <v>821</v>
      </c>
      <c r="J80" s="223">
        <v>120</v>
      </c>
      <c r="K80" s="235"/>
    </row>
    <row r="81" spans="2:11" s="1" customFormat="1" ht="15" customHeight="1">
      <c r="B81" s="246"/>
      <c r="C81" s="223" t="s">
        <v>824</v>
      </c>
      <c r="D81" s="223"/>
      <c r="E81" s="223"/>
      <c r="F81" s="244" t="s">
        <v>825</v>
      </c>
      <c r="G81" s="245"/>
      <c r="H81" s="223" t="s">
        <v>826</v>
      </c>
      <c r="I81" s="223" t="s">
        <v>821</v>
      </c>
      <c r="J81" s="223">
        <v>50</v>
      </c>
      <c r="K81" s="235"/>
    </row>
    <row r="82" spans="2:11" s="1" customFormat="1" ht="15" customHeight="1">
      <c r="B82" s="246"/>
      <c r="C82" s="223" t="s">
        <v>827</v>
      </c>
      <c r="D82" s="223"/>
      <c r="E82" s="223"/>
      <c r="F82" s="244" t="s">
        <v>819</v>
      </c>
      <c r="G82" s="245"/>
      <c r="H82" s="223" t="s">
        <v>828</v>
      </c>
      <c r="I82" s="223" t="s">
        <v>829</v>
      </c>
      <c r="J82" s="223"/>
      <c r="K82" s="235"/>
    </row>
    <row r="83" spans="2:11" s="1" customFormat="1" ht="15" customHeight="1">
      <c r="B83" s="246"/>
      <c r="C83" s="247" t="s">
        <v>830</v>
      </c>
      <c r="D83" s="247"/>
      <c r="E83" s="247"/>
      <c r="F83" s="248" t="s">
        <v>825</v>
      </c>
      <c r="G83" s="247"/>
      <c r="H83" s="247" t="s">
        <v>831</v>
      </c>
      <c r="I83" s="247" t="s">
        <v>821</v>
      </c>
      <c r="J83" s="247">
        <v>15</v>
      </c>
      <c r="K83" s="235"/>
    </row>
    <row r="84" spans="2:11" s="1" customFormat="1" ht="15" customHeight="1">
      <c r="B84" s="246"/>
      <c r="C84" s="247" t="s">
        <v>832</v>
      </c>
      <c r="D84" s="247"/>
      <c r="E84" s="247"/>
      <c r="F84" s="248" t="s">
        <v>825</v>
      </c>
      <c r="G84" s="247"/>
      <c r="H84" s="247" t="s">
        <v>833</v>
      </c>
      <c r="I84" s="247" t="s">
        <v>821</v>
      </c>
      <c r="J84" s="247">
        <v>15</v>
      </c>
      <c r="K84" s="235"/>
    </row>
    <row r="85" spans="2:11" s="1" customFormat="1" ht="15" customHeight="1">
      <c r="B85" s="246"/>
      <c r="C85" s="247" t="s">
        <v>834</v>
      </c>
      <c r="D85" s="247"/>
      <c r="E85" s="247"/>
      <c r="F85" s="248" t="s">
        <v>825</v>
      </c>
      <c r="G85" s="247"/>
      <c r="H85" s="247" t="s">
        <v>835</v>
      </c>
      <c r="I85" s="247" t="s">
        <v>821</v>
      </c>
      <c r="J85" s="247">
        <v>20</v>
      </c>
      <c r="K85" s="235"/>
    </row>
    <row r="86" spans="2:11" s="1" customFormat="1" ht="15" customHeight="1">
      <c r="B86" s="246"/>
      <c r="C86" s="247" t="s">
        <v>836</v>
      </c>
      <c r="D86" s="247"/>
      <c r="E86" s="247"/>
      <c r="F86" s="248" t="s">
        <v>825</v>
      </c>
      <c r="G86" s="247"/>
      <c r="H86" s="247" t="s">
        <v>837</v>
      </c>
      <c r="I86" s="247" t="s">
        <v>821</v>
      </c>
      <c r="J86" s="247">
        <v>20</v>
      </c>
      <c r="K86" s="235"/>
    </row>
    <row r="87" spans="2:11" s="1" customFormat="1" ht="15" customHeight="1">
      <c r="B87" s="246"/>
      <c r="C87" s="223" t="s">
        <v>838</v>
      </c>
      <c r="D87" s="223"/>
      <c r="E87" s="223"/>
      <c r="F87" s="244" t="s">
        <v>825</v>
      </c>
      <c r="G87" s="245"/>
      <c r="H87" s="223" t="s">
        <v>839</v>
      </c>
      <c r="I87" s="223" t="s">
        <v>821</v>
      </c>
      <c r="J87" s="223">
        <v>50</v>
      </c>
      <c r="K87" s="235"/>
    </row>
    <row r="88" spans="2:11" s="1" customFormat="1" ht="15" customHeight="1">
      <c r="B88" s="246"/>
      <c r="C88" s="223" t="s">
        <v>840</v>
      </c>
      <c r="D88" s="223"/>
      <c r="E88" s="223"/>
      <c r="F88" s="244" t="s">
        <v>825</v>
      </c>
      <c r="G88" s="245"/>
      <c r="H88" s="223" t="s">
        <v>841</v>
      </c>
      <c r="I88" s="223" t="s">
        <v>821</v>
      </c>
      <c r="J88" s="223">
        <v>20</v>
      </c>
      <c r="K88" s="235"/>
    </row>
    <row r="89" spans="2:11" s="1" customFormat="1" ht="15" customHeight="1">
      <c r="B89" s="246"/>
      <c r="C89" s="223" t="s">
        <v>842</v>
      </c>
      <c r="D89" s="223"/>
      <c r="E89" s="223"/>
      <c r="F89" s="244" t="s">
        <v>825</v>
      </c>
      <c r="G89" s="245"/>
      <c r="H89" s="223" t="s">
        <v>843</v>
      </c>
      <c r="I89" s="223" t="s">
        <v>821</v>
      </c>
      <c r="J89" s="223">
        <v>20</v>
      </c>
      <c r="K89" s="235"/>
    </row>
    <row r="90" spans="2:11" s="1" customFormat="1" ht="15" customHeight="1">
      <c r="B90" s="246"/>
      <c r="C90" s="223" t="s">
        <v>844</v>
      </c>
      <c r="D90" s="223"/>
      <c r="E90" s="223"/>
      <c r="F90" s="244" t="s">
        <v>825</v>
      </c>
      <c r="G90" s="245"/>
      <c r="H90" s="223" t="s">
        <v>845</v>
      </c>
      <c r="I90" s="223" t="s">
        <v>821</v>
      </c>
      <c r="J90" s="223">
        <v>50</v>
      </c>
      <c r="K90" s="235"/>
    </row>
    <row r="91" spans="2:11" s="1" customFormat="1" ht="15" customHeight="1">
      <c r="B91" s="246"/>
      <c r="C91" s="223" t="s">
        <v>846</v>
      </c>
      <c r="D91" s="223"/>
      <c r="E91" s="223"/>
      <c r="F91" s="244" t="s">
        <v>825</v>
      </c>
      <c r="G91" s="245"/>
      <c r="H91" s="223" t="s">
        <v>846</v>
      </c>
      <c r="I91" s="223" t="s">
        <v>821</v>
      </c>
      <c r="J91" s="223">
        <v>50</v>
      </c>
      <c r="K91" s="235"/>
    </row>
    <row r="92" spans="2:11" s="1" customFormat="1" ht="15" customHeight="1">
      <c r="B92" s="246"/>
      <c r="C92" s="223" t="s">
        <v>847</v>
      </c>
      <c r="D92" s="223"/>
      <c r="E92" s="223"/>
      <c r="F92" s="244" t="s">
        <v>825</v>
      </c>
      <c r="G92" s="245"/>
      <c r="H92" s="223" t="s">
        <v>848</v>
      </c>
      <c r="I92" s="223" t="s">
        <v>821</v>
      </c>
      <c r="J92" s="223">
        <v>255</v>
      </c>
      <c r="K92" s="235"/>
    </row>
    <row r="93" spans="2:11" s="1" customFormat="1" ht="15" customHeight="1">
      <c r="B93" s="246"/>
      <c r="C93" s="223" t="s">
        <v>849</v>
      </c>
      <c r="D93" s="223"/>
      <c r="E93" s="223"/>
      <c r="F93" s="244" t="s">
        <v>819</v>
      </c>
      <c r="G93" s="245"/>
      <c r="H93" s="223" t="s">
        <v>850</v>
      </c>
      <c r="I93" s="223" t="s">
        <v>851</v>
      </c>
      <c r="J93" s="223"/>
      <c r="K93" s="235"/>
    </row>
    <row r="94" spans="2:11" s="1" customFormat="1" ht="15" customHeight="1">
      <c r="B94" s="246"/>
      <c r="C94" s="223" t="s">
        <v>852</v>
      </c>
      <c r="D94" s="223"/>
      <c r="E94" s="223"/>
      <c r="F94" s="244" t="s">
        <v>819</v>
      </c>
      <c r="G94" s="245"/>
      <c r="H94" s="223" t="s">
        <v>853</v>
      </c>
      <c r="I94" s="223" t="s">
        <v>854</v>
      </c>
      <c r="J94" s="223"/>
      <c r="K94" s="235"/>
    </row>
    <row r="95" spans="2:11" s="1" customFormat="1" ht="15" customHeight="1">
      <c r="B95" s="246"/>
      <c r="C95" s="223" t="s">
        <v>855</v>
      </c>
      <c r="D95" s="223"/>
      <c r="E95" s="223"/>
      <c r="F95" s="244" t="s">
        <v>819</v>
      </c>
      <c r="G95" s="245"/>
      <c r="H95" s="223" t="s">
        <v>855</v>
      </c>
      <c r="I95" s="223" t="s">
        <v>854</v>
      </c>
      <c r="J95" s="223"/>
      <c r="K95" s="235"/>
    </row>
    <row r="96" spans="2:11" s="1" customFormat="1" ht="15" customHeight="1">
      <c r="B96" s="246"/>
      <c r="C96" s="223" t="s">
        <v>37</v>
      </c>
      <c r="D96" s="223"/>
      <c r="E96" s="223"/>
      <c r="F96" s="244" t="s">
        <v>819</v>
      </c>
      <c r="G96" s="245"/>
      <c r="H96" s="223" t="s">
        <v>856</v>
      </c>
      <c r="I96" s="223" t="s">
        <v>854</v>
      </c>
      <c r="J96" s="223"/>
      <c r="K96" s="235"/>
    </row>
    <row r="97" spans="2:11" s="1" customFormat="1" ht="15" customHeight="1">
      <c r="B97" s="246"/>
      <c r="C97" s="223" t="s">
        <v>47</v>
      </c>
      <c r="D97" s="223"/>
      <c r="E97" s="223"/>
      <c r="F97" s="244" t="s">
        <v>819</v>
      </c>
      <c r="G97" s="245"/>
      <c r="H97" s="223" t="s">
        <v>857</v>
      </c>
      <c r="I97" s="223" t="s">
        <v>854</v>
      </c>
      <c r="J97" s="223"/>
      <c r="K97" s="235"/>
    </row>
    <row r="98" spans="2:11" s="1" customFormat="1" ht="15" customHeight="1">
      <c r="B98" s="249"/>
      <c r="C98" s="250"/>
      <c r="D98" s="250"/>
      <c r="E98" s="250"/>
      <c r="F98" s="250"/>
      <c r="G98" s="250"/>
      <c r="H98" s="250"/>
      <c r="I98" s="250"/>
      <c r="J98" s="250"/>
      <c r="K98" s="251"/>
    </row>
    <row r="99" spans="2:11" s="1" customFormat="1" ht="18.75" customHeight="1">
      <c r="B99" s="252"/>
      <c r="C99" s="253"/>
      <c r="D99" s="253"/>
      <c r="E99" s="253"/>
      <c r="F99" s="253"/>
      <c r="G99" s="253"/>
      <c r="H99" s="253"/>
      <c r="I99" s="253"/>
      <c r="J99" s="253"/>
      <c r="K99" s="252"/>
    </row>
    <row r="100" spans="2:11" s="1" customFormat="1" ht="18.75" customHeight="1"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</row>
    <row r="101" spans="2:11" s="1" customFormat="1" ht="7.5" customHeight="1">
      <c r="B101" s="231"/>
      <c r="C101" s="232"/>
      <c r="D101" s="232"/>
      <c r="E101" s="232"/>
      <c r="F101" s="232"/>
      <c r="G101" s="232"/>
      <c r="H101" s="232"/>
      <c r="I101" s="232"/>
      <c r="J101" s="232"/>
      <c r="K101" s="233"/>
    </row>
    <row r="102" spans="2:11" s="1" customFormat="1" ht="45" customHeight="1">
      <c r="B102" s="234"/>
      <c r="C102" s="348" t="s">
        <v>858</v>
      </c>
      <c r="D102" s="348"/>
      <c r="E102" s="348"/>
      <c r="F102" s="348"/>
      <c r="G102" s="348"/>
      <c r="H102" s="348"/>
      <c r="I102" s="348"/>
      <c r="J102" s="348"/>
      <c r="K102" s="235"/>
    </row>
    <row r="103" spans="2:11" s="1" customFormat="1" ht="17.25" customHeight="1">
      <c r="B103" s="234"/>
      <c r="C103" s="236" t="s">
        <v>813</v>
      </c>
      <c r="D103" s="236"/>
      <c r="E103" s="236"/>
      <c r="F103" s="236" t="s">
        <v>814</v>
      </c>
      <c r="G103" s="237"/>
      <c r="H103" s="236" t="s">
        <v>53</v>
      </c>
      <c r="I103" s="236" t="s">
        <v>56</v>
      </c>
      <c r="J103" s="236" t="s">
        <v>815</v>
      </c>
      <c r="K103" s="235"/>
    </row>
    <row r="104" spans="2:11" s="1" customFormat="1" ht="17.25" customHeight="1">
      <c r="B104" s="234"/>
      <c r="C104" s="238" t="s">
        <v>816</v>
      </c>
      <c r="D104" s="238"/>
      <c r="E104" s="238"/>
      <c r="F104" s="239" t="s">
        <v>817</v>
      </c>
      <c r="G104" s="240"/>
      <c r="H104" s="238"/>
      <c r="I104" s="238"/>
      <c r="J104" s="238" t="s">
        <v>818</v>
      </c>
      <c r="K104" s="235"/>
    </row>
    <row r="105" spans="2:11" s="1" customFormat="1" ht="5.25" customHeight="1">
      <c r="B105" s="234"/>
      <c r="C105" s="236"/>
      <c r="D105" s="236"/>
      <c r="E105" s="236"/>
      <c r="F105" s="236"/>
      <c r="G105" s="254"/>
      <c r="H105" s="236"/>
      <c r="I105" s="236"/>
      <c r="J105" s="236"/>
      <c r="K105" s="235"/>
    </row>
    <row r="106" spans="2:11" s="1" customFormat="1" ht="15" customHeight="1">
      <c r="B106" s="234"/>
      <c r="C106" s="223" t="s">
        <v>52</v>
      </c>
      <c r="D106" s="243"/>
      <c r="E106" s="243"/>
      <c r="F106" s="244" t="s">
        <v>819</v>
      </c>
      <c r="G106" s="223"/>
      <c r="H106" s="223" t="s">
        <v>859</v>
      </c>
      <c r="I106" s="223" t="s">
        <v>821</v>
      </c>
      <c r="J106" s="223">
        <v>20</v>
      </c>
      <c r="K106" s="235"/>
    </row>
    <row r="107" spans="2:11" s="1" customFormat="1" ht="15" customHeight="1">
      <c r="B107" s="234"/>
      <c r="C107" s="223" t="s">
        <v>822</v>
      </c>
      <c r="D107" s="223"/>
      <c r="E107" s="223"/>
      <c r="F107" s="244" t="s">
        <v>819</v>
      </c>
      <c r="G107" s="223"/>
      <c r="H107" s="223" t="s">
        <v>859</v>
      </c>
      <c r="I107" s="223" t="s">
        <v>821</v>
      </c>
      <c r="J107" s="223">
        <v>120</v>
      </c>
      <c r="K107" s="235"/>
    </row>
    <row r="108" spans="2:11" s="1" customFormat="1" ht="15" customHeight="1">
      <c r="B108" s="246"/>
      <c r="C108" s="223" t="s">
        <v>824</v>
      </c>
      <c r="D108" s="223"/>
      <c r="E108" s="223"/>
      <c r="F108" s="244" t="s">
        <v>825</v>
      </c>
      <c r="G108" s="223"/>
      <c r="H108" s="223" t="s">
        <v>859</v>
      </c>
      <c r="I108" s="223" t="s">
        <v>821</v>
      </c>
      <c r="J108" s="223">
        <v>50</v>
      </c>
      <c r="K108" s="235"/>
    </row>
    <row r="109" spans="2:11" s="1" customFormat="1" ht="15" customHeight="1">
      <c r="B109" s="246"/>
      <c r="C109" s="223" t="s">
        <v>827</v>
      </c>
      <c r="D109" s="223"/>
      <c r="E109" s="223"/>
      <c r="F109" s="244" t="s">
        <v>819</v>
      </c>
      <c r="G109" s="223"/>
      <c r="H109" s="223" t="s">
        <v>859</v>
      </c>
      <c r="I109" s="223" t="s">
        <v>829</v>
      </c>
      <c r="J109" s="223"/>
      <c r="K109" s="235"/>
    </row>
    <row r="110" spans="2:11" s="1" customFormat="1" ht="15" customHeight="1">
      <c r="B110" s="246"/>
      <c r="C110" s="223" t="s">
        <v>838</v>
      </c>
      <c r="D110" s="223"/>
      <c r="E110" s="223"/>
      <c r="F110" s="244" t="s">
        <v>825</v>
      </c>
      <c r="G110" s="223"/>
      <c r="H110" s="223" t="s">
        <v>859</v>
      </c>
      <c r="I110" s="223" t="s">
        <v>821</v>
      </c>
      <c r="J110" s="223">
        <v>50</v>
      </c>
      <c r="K110" s="235"/>
    </row>
    <row r="111" spans="2:11" s="1" customFormat="1" ht="15" customHeight="1">
      <c r="B111" s="246"/>
      <c r="C111" s="223" t="s">
        <v>846</v>
      </c>
      <c r="D111" s="223"/>
      <c r="E111" s="223"/>
      <c r="F111" s="244" t="s">
        <v>825</v>
      </c>
      <c r="G111" s="223"/>
      <c r="H111" s="223" t="s">
        <v>859</v>
      </c>
      <c r="I111" s="223" t="s">
        <v>821</v>
      </c>
      <c r="J111" s="223">
        <v>50</v>
      </c>
      <c r="K111" s="235"/>
    </row>
    <row r="112" spans="2:11" s="1" customFormat="1" ht="15" customHeight="1">
      <c r="B112" s="246"/>
      <c r="C112" s="223" t="s">
        <v>844</v>
      </c>
      <c r="D112" s="223"/>
      <c r="E112" s="223"/>
      <c r="F112" s="244" t="s">
        <v>825</v>
      </c>
      <c r="G112" s="223"/>
      <c r="H112" s="223" t="s">
        <v>859</v>
      </c>
      <c r="I112" s="223" t="s">
        <v>821</v>
      </c>
      <c r="J112" s="223">
        <v>50</v>
      </c>
      <c r="K112" s="235"/>
    </row>
    <row r="113" spans="2:11" s="1" customFormat="1" ht="15" customHeight="1">
      <c r="B113" s="246"/>
      <c r="C113" s="223" t="s">
        <v>52</v>
      </c>
      <c r="D113" s="223"/>
      <c r="E113" s="223"/>
      <c r="F113" s="244" t="s">
        <v>819</v>
      </c>
      <c r="G113" s="223"/>
      <c r="H113" s="223" t="s">
        <v>860</v>
      </c>
      <c r="I113" s="223" t="s">
        <v>821</v>
      </c>
      <c r="J113" s="223">
        <v>20</v>
      </c>
      <c r="K113" s="235"/>
    </row>
    <row r="114" spans="2:11" s="1" customFormat="1" ht="15" customHeight="1">
      <c r="B114" s="246"/>
      <c r="C114" s="223" t="s">
        <v>861</v>
      </c>
      <c r="D114" s="223"/>
      <c r="E114" s="223"/>
      <c r="F114" s="244" t="s">
        <v>819</v>
      </c>
      <c r="G114" s="223"/>
      <c r="H114" s="223" t="s">
        <v>862</v>
      </c>
      <c r="I114" s="223" t="s">
        <v>821</v>
      </c>
      <c r="J114" s="223">
        <v>120</v>
      </c>
      <c r="K114" s="235"/>
    </row>
    <row r="115" spans="2:11" s="1" customFormat="1" ht="15" customHeight="1">
      <c r="B115" s="246"/>
      <c r="C115" s="223" t="s">
        <v>37</v>
      </c>
      <c r="D115" s="223"/>
      <c r="E115" s="223"/>
      <c r="F115" s="244" t="s">
        <v>819</v>
      </c>
      <c r="G115" s="223"/>
      <c r="H115" s="223" t="s">
        <v>863</v>
      </c>
      <c r="I115" s="223" t="s">
        <v>854</v>
      </c>
      <c r="J115" s="223"/>
      <c r="K115" s="235"/>
    </row>
    <row r="116" spans="2:11" s="1" customFormat="1" ht="15" customHeight="1">
      <c r="B116" s="246"/>
      <c r="C116" s="223" t="s">
        <v>47</v>
      </c>
      <c r="D116" s="223"/>
      <c r="E116" s="223"/>
      <c r="F116" s="244" t="s">
        <v>819</v>
      </c>
      <c r="G116" s="223"/>
      <c r="H116" s="223" t="s">
        <v>864</v>
      </c>
      <c r="I116" s="223" t="s">
        <v>854</v>
      </c>
      <c r="J116" s="223"/>
      <c r="K116" s="235"/>
    </row>
    <row r="117" spans="2:11" s="1" customFormat="1" ht="15" customHeight="1">
      <c r="B117" s="246"/>
      <c r="C117" s="223" t="s">
        <v>56</v>
      </c>
      <c r="D117" s="223"/>
      <c r="E117" s="223"/>
      <c r="F117" s="244" t="s">
        <v>819</v>
      </c>
      <c r="G117" s="223"/>
      <c r="H117" s="223" t="s">
        <v>865</v>
      </c>
      <c r="I117" s="223" t="s">
        <v>866</v>
      </c>
      <c r="J117" s="223"/>
      <c r="K117" s="235"/>
    </row>
    <row r="118" spans="2:11" s="1" customFormat="1" ht="15" customHeight="1">
      <c r="B118" s="249"/>
      <c r="C118" s="255"/>
      <c r="D118" s="255"/>
      <c r="E118" s="255"/>
      <c r="F118" s="255"/>
      <c r="G118" s="255"/>
      <c r="H118" s="255"/>
      <c r="I118" s="255"/>
      <c r="J118" s="255"/>
      <c r="K118" s="251"/>
    </row>
    <row r="119" spans="2:11" s="1" customFormat="1" ht="18.75" customHeight="1">
      <c r="B119" s="256"/>
      <c r="C119" s="257"/>
      <c r="D119" s="257"/>
      <c r="E119" s="257"/>
      <c r="F119" s="258"/>
      <c r="G119" s="257"/>
      <c r="H119" s="257"/>
      <c r="I119" s="257"/>
      <c r="J119" s="257"/>
      <c r="K119" s="256"/>
    </row>
    <row r="120" spans="2:11" s="1" customFormat="1" ht="18.75" customHeight="1">
      <c r="B120" s="230"/>
      <c r="C120" s="230"/>
      <c r="D120" s="230"/>
      <c r="E120" s="230"/>
      <c r="F120" s="230"/>
      <c r="G120" s="230"/>
      <c r="H120" s="230"/>
      <c r="I120" s="230"/>
      <c r="J120" s="230"/>
      <c r="K120" s="230"/>
    </row>
    <row r="121" spans="2:11" s="1" customFormat="1" ht="7.5" customHeight="1">
      <c r="B121" s="259"/>
      <c r="C121" s="260"/>
      <c r="D121" s="260"/>
      <c r="E121" s="260"/>
      <c r="F121" s="260"/>
      <c r="G121" s="260"/>
      <c r="H121" s="260"/>
      <c r="I121" s="260"/>
      <c r="J121" s="260"/>
      <c r="K121" s="261"/>
    </row>
    <row r="122" spans="2:11" s="1" customFormat="1" ht="45" customHeight="1">
      <c r="B122" s="262"/>
      <c r="C122" s="346" t="s">
        <v>867</v>
      </c>
      <c r="D122" s="346"/>
      <c r="E122" s="346"/>
      <c r="F122" s="346"/>
      <c r="G122" s="346"/>
      <c r="H122" s="346"/>
      <c r="I122" s="346"/>
      <c r="J122" s="346"/>
      <c r="K122" s="263"/>
    </row>
    <row r="123" spans="2:11" s="1" customFormat="1" ht="17.25" customHeight="1">
      <c r="B123" s="264"/>
      <c r="C123" s="236" t="s">
        <v>813</v>
      </c>
      <c r="D123" s="236"/>
      <c r="E123" s="236"/>
      <c r="F123" s="236" t="s">
        <v>814</v>
      </c>
      <c r="G123" s="237"/>
      <c r="H123" s="236" t="s">
        <v>53</v>
      </c>
      <c r="I123" s="236" t="s">
        <v>56</v>
      </c>
      <c r="J123" s="236" t="s">
        <v>815</v>
      </c>
      <c r="K123" s="265"/>
    </row>
    <row r="124" spans="2:11" s="1" customFormat="1" ht="17.25" customHeight="1">
      <c r="B124" s="264"/>
      <c r="C124" s="238" t="s">
        <v>816</v>
      </c>
      <c r="D124" s="238"/>
      <c r="E124" s="238"/>
      <c r="F124" s="239" t="s">
        <v>817</v>
      </c>
      <c r="G124" s="240"/>
      <c r="H124" s="238"/>
      <c r="I124" s="238"/>
      <c r="J124" s="238" t="s">
        <v>818</v>
      </c>
      <c r="K124" s="265"/>
    </row>
    <row r="125" spans="2:11" s="1" customFormat="1" ht="5.25" customHeight="1">
      <c r="B125" s="266"/>
      <c r="C125" s="241"/>
      <c r="D125" s="241"/>
      <c r="E125" s="241"/>
      <c r="F125" s="241"/>
      <c r="G125" s="267"/>
      <c r="H125" s="241"/>
      <c r="I125" s="241"/>
      <c r="J125" s="241"/>
      <c r="K125" s="268"/>
    </row>
    <row r="126" spans="2:11" s="1" customFormat="1" ht="15" customHeight="1">
      <c r="B126" s="266"/>
      <c r="C126" s="223" t="s">
        <v>822</v>
      </c>
      <c r="D126" s="243"/>
      <c r="E126" s="243"/>
      <c r="F126" s="244" t="s">
        <v>819</v>
      </c>
      <c r="G126" s="223"/>
      <c r="H126" s="223" t="s">
        <v>859</v>
      </c>
      <c r="I126" s="223" t="s">
        <v>821</v>
      </c>
      <c r="J126" s="223">
        <v>120</v>
      </c>
      <c r="K126" s="269"/>
    </row>
    <row r="127" spans="2:11" s="1" customFormat="1" ht="15" customHeight="1">
      <c r="B127" s="266"/>
      <c r="C127" s="223" t="s">
        <v>868</v>
      </c>
      <c r="D127" s="223"/>
      <c r="E127" s="223"/>
      <c r="F127" s="244" t="s">
        <v>819</v>
      </c>
      <c r="G127" s="223"/>
      <c r="H127" s="223" t="s">
        <v>869</v>
      </c>
      <c r="I127" s="223" t="s">
        <v>821</v>
      </c>
      <c r="J127" s="223" t="s">
        <v>870</v>
      </c>
      <c r="K127" s="269"/>
    </row>
    <row r="128" spans="2:11" s="1" customFormat="1" ht="15" customHeight="1">
      <c r="B128" s="266"/>
      <c r="C128" s="223" t="s">
        <v>84</v>
      </c>
      <c r="D128" s="223"/>
      <c r="E128" s="223"/>
      <c r="F128" s="244" t="s">
        <v>819</v>
      </c>
      <c r="G128" s="223"/>
      <c r="H128" s="223" t="s">
        <v>871</v>
      </c>
      <c r="I128" s="223" t="s">
        <v>821</v>
      </c>
      <c r="J128" s="223" t="s">
        <v>870</v>
      </c>
      <c r="K128" s="269"/>
    </row>
    <row r="129" spans="2:11" s="1" customFormat="1" ht="15" customHeight="1">
      <c r="B129" s="266"/>
      <c r="C129" s="223" t="s">
        <v>830</v>
      </c>
      <c r="D129" s="223"/>
      <c r="E129" s="223"/>
      <c r="F129" s="244" t="s">
        <v>825</v>
      </c>
      <c r="G129" s="223"/>
      <c r="H129" s="223" t="s">
        <v>831</v>
      </c>
      <c r="I129" s="223" t="s">
        <v>821</v>
      </c>
      <c r="J129" s="223">
        <v>15</v>
      </c>
      <c r="K129" s="269"/>
    </row>
    <row r="130" spans="2:11" s="1" customFormat="1" ht="15" customHeight="1">
      <c r="B130" s="266"/>
      <c r="C130" s="247" t="s">
        <v>832</v>
      </c>
      <c r="D130" s="247"/>
      <c r="E130" s="247"/>
      <c r="F130" s="248" t="s">
        <v>825</v>
      </c>
      <c r="G130" s="247"/>
      <c r="H130" s="247" t="s">
        <v>833</v>
      </c>
      <c r="I130" s="247" t="s">
        <v>821</v>
      </c>
      <c r="J130" s="247">
        <v>15</v>
      </c>
      <c r="K130" s="269"/>
    </row>
    <row r="131" spans="2:11" s="1" customFormat="1" ht="15" customHeight="1">
      <c r="B131" s="266"/>
      <c r="C131" s="247" t="s">
        <v>834</v>
      </c>
      <c r="D131" s="247"/>
      <c r="E131" s="247"/>
      <c r="F131" s="248" t="s">
        <v>825</v>
      </c>
      <c r="G131" s="247"/>
      <c r="H131" s="247" t="s">
        <v>835</v>
      </c>
      <c r="I131" s="247" t="s">
        <v>821</v>
      </c>
      <c r="J131" s="247">
        <v>20</v>
      </c>
      <c r="K131" s="269"/>
    </row>
    <row r="132" spans="2:11" s="1" customFormat="1" ht="15" customHeight="1">
      <c r="B132" s="266"/>
      <c r="C132" s="247" t="s">
        <v>836</v>
      </c>
      <c r="D132" s="247"/>
      <c r="E132" s="247"/>
      <c r="F132" s="248" t="s">
        <v>825</v>
      </c>
      <c r="G132" s="247"/>
      <c r="H132" s="247" t="s">
        <v>837</v>
      </c>
      <c r="I132" s="247" t="s">
        <v>821</v>
      </c>
      <c r="J132" s="247">
        <v>20</v>
      </c>
      <c r="K132" s="269"/>
    </row>
    <row r="133" spans="2:11" s="1" customFormat="1" ht="15" customHeight="1">
      <c r="B133" s="266"/>
      <c r="C133" s="223" t="s">
        <v>824</v>
      </c>
      <c r="D133" s="223"/>
      <c r="E133" s="223"/>
      <c r="F133" s="244" t="s">
        <v>825</v>
      </c>
      <c r="G133" s="223"/>
      <c r="H133" s="223" t="s">
        <v>859</v>
      </c>
      <c r="I133" s="223" t="s">
        <v>821</v>
      </c>
      <c r="J133" s="223">
        <v>50</v>
      </c>
      <c r="K133" s="269"/>
    </row>
    <row r="134" spans="2:11" s="1" customFormat="1" ht="15" customHeight="1">
      <c r="B134" s="266"/>
      <c r="C134" s="223" t="s">
        <v>838</v>
      </c>
      <c r="D134" s="223"/>
      <c r="E134" s="223"/>
      <c r="F134" s="244" t="s">
        <v>825</v>
      </c>
      <c r="G134" s="223"/>
      <c r="H134" s="223" t="s">
        <v>859</v>
      </c>
      <c r="I134" s="223" t="s">
        <v>821</v>
      </c>
      <c r="J134" s="223">
        <v>50</v>
      </c>
      <c r="K134" s="269"/>
    </row>
    <row r="135" spans="2:11" s="1" customFormat="1" ht="15" customHeight="1">
      <c r="B135" s="266"/>
      <c r="C135" s="223" t="s">
        <v>844</v>
      </c>
      <c r="D135" s="223"/>
      <c r="E135" s="223"/>
      <c r="F135" s="244" t="s">
        <v>825</v>
      </c>
      <c r="G135" s="223"/>
      <c r="H135" s="223" t="s">
        <v>859</v>
      </c>
      <c r="I135" s="223" t="s">
        <v>821</v>
      </c>
      <c r="J135" s="223">
        <v>50</v>
      </c>
      <c r="K135" s="269"/>
    </row>
    <row r="136" spans="2:11" s="1" customFormat="1" ht="15" customHeight="1">
      <c r="B136" s="266"/>
      <c r="C136" s="223" t="s">
        <v>846</v>
      </c>
      <c r="D136" s="223"/>
      <c r="E136" s="223"/>
      <c r="F136" s="244" t="s">
        <v>825</v>
      </c>
      <c r="G136" s="223"/>
      <c r="H136" s="223" t="s">
        <v>859</v>
      </c>
      <c r="I136" s="223" t="s">
        <v>821</v>
      </c>
      <c r="J136" s="223">
        <v>50</v>
      </c>
      <c r="K136" s="269"/>
    </row>
    <row r="137" spans="2:11" s="1" customFormat="1" ht="15" customHeight="1">
      <c r="B137" s="266"/>
      <c r="C137" s="223" t="s">
        <v>847</v>
      </c>
      <c r="D137" s="223"/>
      <c r="E137" s="223"/>
      <c r="F137" s="244" t="s">
        <v>825</v>
      </c>
      <c r="G137" s="223"/>
      <c r="H137" s="223" t="s">
        <v>872</v>
      </c>
      <c r="I137" s="223" t="s">
        <v>821</v>
      </c>
      <c r="J137" s="223">
        <v>255</v>
      </c>
      <c r="K137" s="269"/>
    </row>
    <row r="138" spans="2:11" s="1" customFormat="1" ht="15" customHeight="1">
      <c r="B138" s="266"/>
      <c r="C138" s="223" t="s">
        <v>849</v>
      </c>
      <c r="D138" s="223"/>
      <c r="E138" s="223"/>
      <c r="F138" s="244" t="s">
        <v>819</v>
      </c>
      <c r="G138" s="223"/>
      <c r="H138" s="223" t="s">
        <v>873</v>
      </c>
      <c r="I138" s="223" t="s">
        <v>851</v>
      </c>
      <c r="J138" s="223"/>
      <c r="K138" s="269"/>
    </row>
    <row r="139" spans="2:11" s="1" customFormat="1" ht="15" customHeight="1">
      <c r="B139" s="266"/>
      <c r="C139" s="223" t="s">
        <v>852</v>
      </c>
      <c r="D139" s="223"/>
      <c r="E139" s="223"/>
      <c r="F139" s="244" t="s">
        <v>819</v>
      </c>
      <c r="G139" s="223"/>
      <c r="H139" s="223" t="s">
        <v>874</v>
      </c>
      <c r="I139" s="223" t="s">
        <v>854</v>
      </c>
      <c r="J139" s="223"/>
      <c r="K139" s="269"/>
    </row>
    <row r="140" spans="2:11" s="1" customFormat="1" ht="15" customHeight="1">
      <c r="B140" s="266"/>
      <c r="C140" s="223" t="s">
        <v>855</v>
      </c>
      <c r="D140" s="223"/>
      <c r="E140" s="223"/>
      <c r="F140" s="244" t="s">
        <v>819</v>
      </c>
      <c r="G140" s="223"/>
      <c r="H140" s="223" t="s">
        <v>855</v>
      </c>
      <c r="I140" s="223" t="s">
        <v>854</v>
      </c>
      <c r="J140" s="223"/>
      <c r="K140" s="269"/>
    </row>
    <row r="141" spans="2:11" s="1" customFormat="1" ht="15" customHeight="1">
      <c r="B141" s="266"/>
      <c r="C141" s="223" t="s">
        <v>37</v>
      </c>
      <c r="D141" s="223"/>
      <c r="E141" s="223"/>
      <c r="F141" s="244" t="s">
        <v>819</v>
      </c>
      <c r="G141" s="223"/>
      <c r="H141" s="223" t="s">
        <v>875</v>
      </c>
      <c r="I141" s="223" t="s">
        <v>854</v>
      </c>
      <c r="J141" s="223"/>
      <c r="K141" s="269"/>
    </row>
    <row r="142" spans="2:11" s="1" customFormat="1" ht="15" customHeight="1">
      <c r="B142" s="266"/>
      <c r="C142" s="223" t="s">
        <v>876</v>
      </c>
      <c r="D142" s="223"/>
      <c r="E142" s="223"/>
      <c r="F142" s="244" t="s">
        <v>819</v>
      </c>
      <c r="G142" s="223"/>
      <c r="H142" s="223" t="s">
        <v>877</v>
      </c>
      <c r="I142" s="223" t="s">
        <v>854</v>
      </c>
      <c r="J142" s="223"/>
      <c r="K142" s="269"/>
    </row>
    <row r="143" spans="2:11" s="1" customFormat="1" ht="1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2"/>
    </row>
    <row r="144" spans="2:11" s="1" customFormat="1" ht="18.75" customHeight="1">
      <c r="B144" s="257"/>
      <c r="C144" s="257"/>
      <c r="D144" s="257"/>
      <c r="E144" s="257"/>
      <c r="F144" s="258"/>
      <c r="G144" s="257"/>
      <c r="H144" s="257"/>
      <c r="I144" s="257"/>
      <c r="J144" s="257"/>
      <c r="K144" s="257"/>
    </row>
    <row r="145" spans="2:11" s="1" customFormat="1" ht="18.75" customHeight="1">
      <c r="B145" s="230"/>
      <c r="C145" s="230"/>
      <c r="D145" s="230"/>
      <c r="E145" s="230"/>
      <c r="F145" s="230"/>
      <c r="G145" s="230"/>
      <c r="H145" s="230"/>
      <c r="I145" s="230"/>
      <c r="J145" s="230"/>
      <c r="K145" s="230"/>
    </row>
    <row r="146" spans="2:11" s="1" customFormat="1" ht="7.5" customHeight="1">
      <c r="B146" s="231"/>
      <c r="C146" s="232"/>
      <c r="D146" s="232"/>
      <c r="E146" s="232"/>
      <c r="F146" s="232"/>
      <c r="G146" s="232"/>
      <c r="H146" s="232"/>
      <c r="I146" s="232"/>
      <c r="J146" s="232"/>
      <c r="K146" s="233"/>
    </row>
    <row r="147" spans="2:11" s="1" customFormat="1" ht="45" customHeight="1">
      <c r="B147" s="234"/>
      <c r="C147" s="348" t="s">
        <v>878</v>
      </c>
      <c r="D147" s="348"/>
      <c r="E147" s="348"/>
      <c r="F147" s="348"/>
      <c r="G147" s="348"/>
      <c r="H147" s="348"/>
      <c r="I147" s="348"/>
      <c r="J147" s="348"/>
      <c r="K147" s="235"/>
    </row>
    <row r="148" spans="2:11" s="1" customFormat="1" ht="17.25" customHeight="1">
      <c r="B148" s="234"/>
      <c r="C148" s="236" t="s">
        <v>813</v>
      </c>
      <c r="D148" s="236"/>
      <c r="E148" s="236"/>
      <c r="F148" s="236" t="s">
        <v>814</v>
      </c>
      <c r="G148" s="237"/>
      <c r="H148" s="236" t="s">
        <v>53</v>
      </c>
      <c r="I148" s="236" t="s">
        <v>56</v>
      </c>
      <c r="J148" s="236" t="s">
        <v>815</v>
      </c>
      <c r="K148" s="235"/>
    </row>
    <row r="149" spans="2:11" s="1" customFormat="1" ht="17.25" customHeight="1">
      <c r="B149" s="234"/>
      <c r="C149" s="238" t="s">
        <v>816</v>
      </c>
      <c r="D149" s="238"/>
      <c r="E149" s="238"/>
      <c r="F149" s="239" t="s">
        <v>817</v>
      </c>
      <c r="G149" s="240"/>
      <c r="H149" s="238"/>
      <c r="I149" s="238"/>
      <c r="J149" s="238" t="s">
        <v>818</v>
      </c>
      <c r="K149" s="235"/>
    </row>
    <row r="150" spans="2:11" s="1" customFormat="1" ht="5.25" customHeight="1">
      <c r="B150" s="246"/>
      <c r="C150" s="241"/>
      <c r="D150" s="241"/>
      <c r="E150" s="241"/>
      <c r="F150" s="241"/>
      <c r="G150" s="242"/>
      <c r="H150" s="241"/>
      <c r="I150" s="241"/>
      <c r="J150" s="241"/>
      <c r="K150" s="269"/>
    </row>
    <row r="151" spans="2:11" s="1" customFormat="1" ht="15" customHeight="1">
      <c r="B151" s="246"/>
      <c r="C151" s="273" t="s">
        <v>822</v>
      </c>
      <c r="D151" s="223"/>
      <c r="E151" s="223"/>
      <c r="F151" s="274" t="s">
        <v>819</v>
      </c>
      <c r="G151" s="223"/>
      <c r="H151" s="273" t="s">
        <v>859</v>
      </c>
      <c r="I151" s="273" t="s">
        <v>821</v>
      </c>
      <c r="J151" s="273">
        <v>120</v>
      </c>
      <c r="K151" s="269"/>
    </row>
    <row r="152" spans="2:11" s="1" customFormat="1" ht="15" customHeight="1">
      <c r="B152" s="246"/>
      <c r="C152" s="273" t="s">
        <v>868</v>
      </c>
      <c r="D152" s="223"/>
      <c r="E152" s="223"/>
      <c r="F152" s="274" t="s">
        <v>819</v>
      </c>
      <c r="G152" s="223"/>
      <c r="H152" s="273" t="s">
        <v>879</v>
      </c>
      <c r="I152" s="273" t="s">
        <v>821</v>
      </c>
      <c r="J152" s="273" t="s">
        <v>870</v>
      </c>
      <c r="K152" s="269"/>
    </row>
    <row r="153" spans="2:11" s="1" customFormat="1" ht="15" customHeight="1">
      <c r="B153" s="246"/>
      <c r="C153" s="273" t="s">
        <v>84</v>
      </c>
      <c r="D153" s="223"/>
      <c r="E153" s="223"/>
      <c r="F153" s="274" t="s">
        <v>819</v>
      </c>
      <c r="G153" s="223"/>
      <c r="H153" s="273" t="s">
        <v>880</v>
      </c>
      <c r="I153" s="273" t="s">
        <v>821</v>
      </c>
      <c r="J153" s="273" t="s">
        <v>870</v>
      </c>
      <c r="K153" s="269"/>
    </row>
    <row r="154" spans="2:11" s="1" customFormat="1" ht="15" customHeight="1">
      <c r="B154" s="246"/>
      <c r="C154" s="273" t="s">
        <v>824</v>
      </c>
      <c r="D154" s="223"/>
      <c r="E154" s="223"/>
      <c r="F154" s="274" t="s">
        <v>825</v>
      </c>
      <c r="G154" s="223"/>
      <c r="H154" s="273" t="s">
        <v>859</v>
      </c>
      <c r="I154" s="273" t="s">
        <v>821</v>
      </c>
      <c r="J154" s="273">
        <v>50</v>
      </c>
      <c r="K154" s="269"/>
    </row>
    <row r="155" spans="2:11" s="1" customFormat="1" ht="15" customHeight="1">
      <c r="B155" s="246"/>
      <c r="C155" s="273" t="s">
        <v>827</v>
      </c>
      <c r="D155" s="223"/>
      <c r="E155" s="223"/>
      <c r="F155" s="274" t="s">
        <v>819</v>
      </c>
      <c r="G155" s="223"/>
      <c r="H155" s="273" t="s">
        <v>859</v>
      </c>
      <c r="I155" s="273" t="s">
        <v>829</v>
      </c>
      <c r="J155" s="273"/>
      <c r="K155" s="269"/>
    </row>
    <row r="156" spans="2:11" s="1" customFormat="1" ht="15" customHeight="1">
      <c r="B156" s="246"/>
      <c r="C156" s="273" t="s">
        <v>838</v>
      </c>
      <c r="D156" s="223"/>
      <c r="E156" s="223"/>
      <c r="F156" s="274" t="s">
        <v>825</v>
      </c>
      <c r="G156" s="223"/>
      <c r="H156" s="273" t="s">
        <v>859</v>
      </c>
      <c r="I156" s="273" t="s">
        <v>821</v>
      </c>
      <c r="J156" s="273">
        <v>50</v>
      </c>
      <c r="K156" s="269"/>
    </row>
    <row r="157" spans="2:11" s="1" customFormat="1" ht="15" customHeight="1">
      <c r="B157" s="246"/>
      <c r="C157" s="273" t="s">
        <v>846</v>
      </c>
      <c r="D157" s="223"/>
      <c r="E157" s="223"/>
      <c r="F157" s="274" t="s">
        <v>825</v>
      </c>
      <c r="G157" s="223"/>
      <c r="H157" s="273" t="s">
        <v>859</v>
      </c>
      <c r="I157" s="273" t="s">
        <v>821</v>
      </c>
      <c r="J157" s="273">
        <v>50</v>
      </c>
      <c r="K157" s="269"/>
    </row>
    <row r="158" spans="2:11" s="1" customFormat="1" ht="15" customHeight="1">
      <c r="B158" s="246"/>
      <c r="C158" s="273" t="s">
        <v>844</v>
      </c>
      <c r="D158" s="223"/>
      <c r="E158" s="223"/>
      <c r="F158" s="274" t="s">
        <v>825</v>
      </c>
      <c r="G158" s="223"/>
      <c r="H158" s="273" t="s">
        <v>859</v>
      </c>
      <c r="I158" s="273" t="s">
        <v>821</v>
      </c>
      <c r="J158" s="273">
        <v>50</v>
      </c>
      <c r="K158" s="269"/>
    </row>
    <row r="159" spans="2:11" s="1" customFormat="1" ht="15" customHeight="1">
      <c r="B159" s="246"/>
      <c r="C159" s="273" t="s">
        <v>97</v>
      </c>
      <c r="D159" s="223"/>
      <c r="E159" s="223"/>
      <c r="F159" s="274" t="s">
        <v>819</v>
      </c>
      <c r="G159" s="223"/>
      <c r="H159" s="273" t="s">
        <v>881</v>
      </c>
      <c r="I159" s="273" t="s">
        <v>821</v>
      </c>
      <c r="J159" s="273" t="s">
        <v>882</v>
      </c>
      <c r="K159" s="269"/>
    </row>
    <row r="160" spans="2:11" s="1" customFormat="1" ht="15" customHeight="1">
      <c r="B160" s="246"/>
      <c r="C160" s="273" t="s">
        <v>883</v>
      </c>
      <c r="D160" s="223"/>
      <c r="E160" s="223"/>
      <c r="F160" s="274" t="s">
        <v>819</v>
      </c>
      <c r="G160" s="223"/>
      <c r="H160" s="273" t="s">
        <v>884</v>
      </c>
      <c r="I160" s="273" t="s">
        <v>854</v>
      </c>
      <c r="J160" s="273"/>
      <c r="K160" s="269"/>
    </row>
    <row r="161" spans="2:11" s="1" customFormat="1" ht="15" customHeight="1">
      <c r="B161" s="275"/>
      <c r="C161" s="255"/>
      <c r="D161" s="255"/>
      <c r="E161" s="255"/>
      <c r="F161" s="255"/>
      <c r="G161" s="255"/>
      <c r="H161" s="255"/>
      <c r="I161" s="255"/>
      <c r="J161" s="255"/>
      <c r="K161" s="276"/>
    </row>
    <row r="162" spans="2:11" s="1" customFormat="1" ht="18.75" customHeight="1">
      <c r="B162" s="257"/>
      <c r="C162" s="267"/>
      <c r="D162" s="267"/>
      <c r="E162" s="267"/>
      <c r="F162" s="277"/>
      <c r="G162" s="267"/>
      <c r="H162" s="267"/>
      <c r="I162" s="267"/>
      <c r="J162" s="267"/>
      <c r="K162" s="257"/>
    </row>
    <row r="163" spans="2:11" s="1" customFormat="1" ht="18.75" customHeight="1">
      <c r="B163" s="230"/>
      <c r="C163" s="230"/>
      <c r="D163" s="230"/>
      <c r="E163" s="230"/>
      <c r="F163" s="230"/>
      <c r="G163" s="230"/>
      <c r="H163" s="230"/>
      <c r="I163" s="230"/>
      <c r="J163" s="230"/>
      <c r="K163" s="230"/>
    </row>
    <row r="164" spans="2:11" s="1" customFormat="1" ht="7.5" customHeight="1">
      <c r="B164" s="212"/>
      <c r="C164" s="213"/>
      <c r="D164" s="213"/>
      <c r="E164" s="213"/>
      <c r="F164" s="213"/>
      <c r="G164" s="213"/>
      <c r="H164" s="213"/>
      <c r="I164" s="213"/>
      <c r="J164" s="213"/>
      <c r="K164" s="214"/>
    </row>
    <row r="165" spans="2:11" s="1" customFormat="1" ht="45" customHeight="1">
      <c r="B165" s="215"/>
      <c r="C165" s="346" t="s">
        <v>885</v>
      </c>
      <c r="D165" s="346"/>
      <c r="E165" s="346"/>
      <c r="F165" s="346"/>
      <c r="G165" s="346"/>
      <c r="H165" s="346"/>
      <c r="I165" s="346"/>
      <c r="J165" s="346"/>
      <c r="K165" s="216"/>
    </row>
    <row r="166" spans="2:11" s="1" customFormat="1" ht="17.25" customHeight="1">
      <c r="B166" s="215"/>
      <c r="C166" s="236" t="s">
        <v>813</v>
      </c>
      <c r="D166" s="236"/>
      <c r="E166" s="236"/>
      <c r="F166" s="236" t="s">
        <v>814</v>
      </c>
      <c r="G166" s="278"/>
      <c r="H166" s="279" t="s">
        <v>53</v>
      </c>
      <c r="I166" s="279" t="s">
        <v>56</v>
      </c>
      <c r="J166" s="236" t="s">
        <v>815</v>
      </c>
      <c r="K166" s="216"/>
    </row>
    <row r="167" spans="2:11" s="1" customFormat="1" ht="17.25" customHeight="1">
      <c r="B167" s="217"/>
      <c r="C167" s="238" t="s">
        <v>816</v>
      </c>
      <c r="D167" s="238"/>
      <c r="E167" s="238"/>
      <c r="F167" s="239" t="s">
        <v>817</v>
      </c>
      <c r="G167" s="280"/>
      <c r="H167" s="281"/>
      <c r="I167" s="281"/>
      <c r="J167" s="238" t="s">
        <v>818</v>
      </c>
      <c r="K167" s="218"/>
    </row>
    <row r="168" spans="2:11" s="1" customFormat="1" ht="5.25" customHeight="1">
      <c r="B168" s="246"/>
      <c r="C168" s="241"/>
      <c r="D168" s="241"/>
      <c r="E168" s="241"/>
      <c r="F168" s="241"/>
      <c r="G168" s="242"/>
      <c r="H168" s="241"/>
      <c r="I168" s="241"/>
      <c r="J168" s="241"/>
      <c r="K168" s="269"/>
    </row>
    <row r="169" spans="2:11" s="1" customFormat="1" ht="15" customHeight="1">
      <c r="B169" s="246"/>
      <c r="C169" s="223" t="s">
        <v>822</v>
      </c>
      <c r="D169" s="223"/>
      <c r="E169" s="223"/>
      <c r="F169" s="244" t="s">
        <v>819</v>
      </c>
      <c r="G169" s="223"/>
      <c r="H169" s="223" t="s">
        <v>859</v>
      </c>
      <c r="I169" s="223" t="s">
        <v>821</v>
      </c>
      <c r="J169" s="223">
        <v>120</v>
      </c>
      <c r="K169" s="269"/>
    </row>
    <row r="170" spans="2:11" s="1" customFormat="1" ht="15" customHeight="1">
      <c r="B170" s="246"/>
      <c r="C170" s="223" t="s">
        <v>868</v>
      </c>
      <c r="D170" s="223"/>
      <c r="E170" s="223"/>
      <c r="F170" s="244" t="s">
        <v>819</v>
      </c>
      <c r="G170" s="223"/>
      <c r="H170" s="223" t="s">
        <v>869</v>
      </c>
      <c r="I170" s="223" t="s">
        <v>821</v>
      </c>
      <c r="J170" s="223" t="s">
        <v>870</v>
      </c>
      <c r="K170" s="269"/>
    </row>
    <row r="171" spans="2:11" s="1" customFormat="1" ht="15" customHeight="1">
      <c r="B171" s="246"/>
      <c r="C171" s="223" t="s">
        <v>84</v>
      </c>
      <c r="D171" s="223"/>
      <c r="E171" s="223"/>
      <c r="F171" s="244" t="s">
        <v>819</v>
      </c>
      <c r="G171" s="223"/>
      <c r="H171" s="223" t="s">
        <v>886</v>
      </c>
      <c r="I171" s="223" t="s">
        <v>821</v>
      </c>
      <c r="J171" s="223" t="s">
        <v>870</v>
      </c>
      <c r="K171" s="269"/>
    </row>
    <row r="172" spans="2:11" s="1" customFormat="1" ht="15" customHeight="1">
      <c r="B172" s="246"/>
      <c r="C172" s="223" t="s">
        <v>824</v>
      </c>
      <c r="D172" s="223"/>
      <c r="E172" s="223"/>
      <c r="F172" s="244" t="s">
        <v>825</v>
      </c>
      <c r="G172" s="223"/>
      <c r="H172" s="223" t="s">
        <v>886</v>
      </c>
      <c r="I172" s="223" t="s">
        <v>821</v>
      </c>
      <c r="J172" s="223">
        <v>50</v>
      </c>
      <c r="K172" s="269"/>
    </row>
    <row r="173" spans="2:11" s="1" customFormat="1" ht="15" customHeight="1">
      <c r="B173" s="246"/>
      <c r="C173" s="223" t="s">
        <v>827</v>
      </c>
      <c r="D173" s="223"/>
      <c r="E173" s="223"/>
      <c r="F173" s="244" t="s">
        <v>819</v>
      </c>
      <c r="G173" s="223"/>
      <c r="H173" s="223" t="s">
        <v>886</v>
      </c>
      <c r="I173" s="223" t="s">
        <v>829</v>
      </c>
      <c r="J173" s="223"/>
      <c r="K173" s="269"/>
    </row>
    <row r="174" spans="2:11" s="1" customFormat="1" ht="15" customHeight="1">
      <c r="B174" s="246"/>
      <c r="C174" s="223" t="s">
        <v>838</v>
      </c>
      <c r="D174" s="223"/>
      <c r="E174" s="223"/>
      <c r="F174" s="244" t="s">
        <v>825</v>
      </c>
      <c r="G174" s="223"/>
      <c r="H174" s="223" t="s">
        <v>886</v>
      </c>
      <c r="I174" s="223" t="s">
        <v>821</v>
      </c>
      <c r="J174" s="223">
        <v>50</v>
      </c>
      <c r="K174" s="269"/>
    </row>
    <row r="175" spans="2:11" s="1" customFormat="1" ht="15" customHeight="1">
      <c r="B175" s="246"/>
      <c r="C175" s="223" t="s">
        <v>846</v>
      </c>
      <c r="D175" s="223"/>
      <c r="E175" s="223"/>
      <c r="F175" s="244" t="s">
        <v>825</v>
      </c>
      <c r="G175" s="223"/>
      <c r="H175" s="223" t="s">
        <v>886</v>
      </c>
      <c r="I175" s="223" t="s">
        <v>821</v>
      </c>
      <c r="J175" s="223">
        <v>50</v>
      </c>
      <c r="K175" s="269"/>
    </row>
    <row r="176" spans="2:11" s="1" customFormat="1" ht="15" customHeight="1">
      <c r="B176" s="246"/>
      <c r="C176" s="223" t="s">
        <v>844</v>
      </c>
      <c r="D176" s="223"/>
      <c r="E176" s="223"/>
      <c r="F176" s="244" t="s">
        <v>825</v>
      </c>
      <c r="G176" s="223"/>
      <c r="H176" s="223" t="s">
        <v>886</v>
      </c>
      <c r="I176" s="223" t="s">
        <v>821</v>
      </c>
      <c r="J176" s="223">
        <v>50</v>
      </c>
      <c r="K176" s="269"/>
    </row>
    <row r="177" spans="2:11" s="1" customFormat="1" ht="15" customHeight="1">
      <c r="B177" s="246"/>
      <c r="C177" s="223" t="s">
        <v>118</v>
      </c>
      <c r="D177" s="223"/>
      <c r="E177" s="223"/>
      <c r="F177" s="244" t="s">
        <v>819</v>
      </c>
      <c r="G177" s="223"/>
      <c r="H177" s="223" t="s">
        <v>887</v>
      </c>
      <c r="I177" s="223" t="s">
        <v>888</v>
      </c>
      <c r="J177" s="223"/>
      <c r="K177" s="269"/>
    </row>
    <row r="178" spans="2:11" s="1" customFormat="1" ht="15" customHeight="1">
      <c r="B178" s="246"/>
      <c r="C178" s="223" t="s">
        <v>56</v>
      </c>
      <c r="D178" s="223"/>
      <c r="E178" s="223"/>
      <c r="F178" s="244" t="s">
        <v>819</v>
      </c>
      <c r="G178" s="223"/>
      <c r="H178" s="223" t="s">
        <v>889</v>
      </c>
      <c r="I178" s="223" t="s">
        <v>890</v>
      </c>
      <c r="J178" s="223">
        <v>1</v>
      </c>
      <c r="K178" s="269"/>
    </row>
    <row r="179" spans="2:11" s="1" customFormat="1" ht="15" customHeight="1">
      <c r="B179" s="246"/>
      <c r="C179" s="223" t="s">
        <v>52</v>
      </c>
      <c r="D179" s="223"/>
      <c r="E179" s="223"/>
      <c r="F179" s="244" t="s">
        <v>819</v>
      </c>
      <c r="G179" s="223"/>
      <c r="H179" s="223" t="s">
        <v>891</v>
      </c>
      <c r="I179" s="223" t="s">
        <v>821</v>
      </c>
      <c r="J179" s="223">
        <v>20</v>
      </c>
      <c r="K179" s="269"/>
    </row>
    <row r="180" spans="2:11" s="1" customFormat="1" ht="15" customHeight="1">
      <c r="B180" s="246"/>
      <c r="C180" s="223" t="s">
        <v>53</v>
      </c>
      <c r="D180" s="223"/>
      <c r="E180" s="223"/>
      <c r="F180" s="244" t="s">
        <v>819</v>
      </c>
      <c r="G180" s="223"/>
      <c r="H180" s="223" t="s">
        <v>892</v>
      </c>
      <c r="I180" s="223" t="s">
        <v>821</v>
      </c>
      <c r="J180" s="223">
        <v>255</v>
      </c>
      <c r="K180" s="269"/>
    </row>
    <row r="181" spans="2:11" s="1" customFormat="1" ht="15" customHeight="1">
      <c r="B181" s="246"/>
      <c r="C181" s="223" t="s">
        <v>119</v>
      </c>
      <c r="D181" s="223"/>
      <c r="E181" s="223"/>
      <c r="F181" s="244" t="s">
        <v>819</v>
      </c>
      <c r="G181" s="223"/>
      <c r="H181" s="223" t="s">
        <v>783</v>
      </c>
      <c r="I181" s="223" t="s">
        <v>821</v>
      </c>
      <c r="J181" s="223">
        <v>10</v>
      </c>
      <c r="K181" s="269"/>
    </row>
    <row r="182" spans="2:11" s="1" customFormat="1" ht="15" customHeight="1">
      <c r="B182" s="246"/>
      <c r="C182" s="223" t="s">
        <v>120</v>
      </c>
      <c r="D182" s="223"/>
      <c r="E182" s="223"/>
      <c r="F182" s="244" t="s">
        <v>819</v>
      </c>
      <c r="G182" s="223"/>
      <c r="H182" s="223" t="s">
        <v>893</v>
      </c>
      <c r="I182" s="223" t="s">
        <v>854</v>
      </c>
      <c r="J182" s="223"/>
      <c r="K182" s="269"/>
    </row>
    <row r="183" spans="2:11" s="1" customFormat="1" ht="15" customHeight="1">
      <c r="B183" s="246"/>
      <c r="C183" s="223" t="s">
        <v>894</v>
      </c>
      <c r="D183" s="223"/>
      <c r="E183" s="223"/>
      <c r="F183" s="244" t="s">
        <v>819</v>
      </c>
      <c r="G183" s="223"/>
      <c r="H183" s="223" t="s">
        <v>895</v>
      </c>
      <c r="I183" s="223" t="s">
        <v>854</v>
      </c>
      <c r="J183" s="223"/>
      <c r="K183" s="269"/>
    </row>
    <row r="184" spans="2:11" s="1" customFormat="1" ht="15" customHeight="1">
      <c r="B184" s="246"/>
      <c r="C184" s="223" t="s">
        <v>883</v>
      </c>
      <c r="D184" s="223"/>
      <c r="E184" s="223"/>
      <c r="F184" s="244" t="s">
        <v>819</v>
      </c>
      <c r="G184" s="223"/>
      <c r="H184" s="223" t="s">
        <v>896</v>
      </c>
      <c r="I184" s="223" t="s">
        <v>854</v>
      </c>
      <c r="J184" s="223"/>
      <c r="K184" s="269"/>
    </row>
    <row r="185" spans="2:11" s="1" customFormat="1" ht="15" customHeight="1">
      <c r="B185" s="246"/>
      <c r="C185" s="223" t="s">
        <v>122</v>
      </c>
      <c r="D185" s="223"/>
      <c r="E185" s="223"/>
      <c r="F185" s="244" t="s">
        <v>825</v>
      </c>
      <c r="G185" s="223"/>
      <c r="H185" s="223" t="s">
        <v>897</v>
      </c>
      <c r="I185" s="223" t="s">
        <v>821</v>
      </c>
      <c r="J185" s="223">
        <v>50</v>
      </c>
      <c r="K185" s="269"/>
    </row>
    <row r="186" spans="2:11" s="1" customFormat="1" ht="15" customHeight="1">
      <c r="B186" s="246"/>
      <c r="C186" s="223" t="s">
        <v>898</v>
      </c>
      <c r="D186" s="223"/>
      <c r="E186" s="223"/>
      <c r="F186" s="244" t="s">
        <v>825</v>
      </c>
      <c r="G186" s="223"/>
      <c r="H186" s="223" t="s">
        <v>899</v>
      </c>
      <c r="I186" s="223" t="s">
        <v>900</v>
      </c>
      <c r="J186" s="223"/>
      <c r="K186" s="269"/>
    </row>
    <row r="187" spans="2:11" s="1" customFormat="1" ht="15" customHeight="1">
      <c r="B187" s="246"/>
      <c r="C187" s="223" t="s">
        <v>901</v>
      </c>
      <c r="D187" s="223"/>
      <c r="E187" s="223"/>
      <c r="F187" s="244" t="s">
        <v>825</v>
      </c>
      <c r="G187" s="223"/>
      <c r="H187" s="223" t="s">
        <v>902</v>
      </c>
      <c r="I187" s="223" t="s">
        <v>900</v>
      </c>
      <c r="J187" s="223"/>
      <c r="K187" s="269"/>
    </row>
    <row r="188" spans="2:11" s="1" customFormat="1" ht="15" customHeight="1">
      <c r="B188" s="246"/>
      <c r="C188" s="223" t="s">
        <v>903</v>
      </c>
      <c r="D188" s="223"/>
      <c r="E188" s="223"/>
      <c r="F188" s="244" t="s">
        <v>825</v>
      </c>
      <c r="G188" s="223"/>
      <c r="H188" s="223" t="s">
        <v>904</v>
      </c>
      <c r="I188" s="223" t="s">
        <v>900</v>
      </c>
      <c r="J188" s="223"/>
      <c r="K188" s="269"/>
    </row>
    <row r="189" spans="2:11" s="1" customFormat="1" ht="15" customHeight="1">
      <c r="B189" s="246"/>
      <c r="C189" s="282" t="s">
        <v>905</v>
      </c>
      <c r="D189" s="223"/>
      <c r="E189" s="223"/>
      <c r="F189" s="244" t="s">
        <v>825</v>
      </c>
      <c r="G189" s="223"/>
      <c r="H189" s="223" t="s">
        <v>906</v>
      </c>
      <c r="I189" s="223" t="s">
        <v>907</v>
      </c>
      <c r="J189" s="283" t="s">
        <v>908</v>
      </c>
      <c r="K189" s="269"/>
    </row>
    <row r="190" spans="2:11" s="18" customFormat="1" ht="15" customHeight="1">
      <c r="B190" s="284"/>
      <c r="C190" s="285" t="s">
        <v>909</v>
      </c>
      <c r="D190" s="286"/>
      <c r="E190" s="286"/>
      <c r="F190" s="287" t="s">
        <v>825</v>
      </c>
      <c r="G190" s="286"/>
      <c r="H190" s="286" t="s">
        <v>910</v>
      </c>
      <c r="I190" s="286" t="s">
        <v>907</v>
      </c>
      <c r="J190" s="288" t="s">
        <v>908</v>
      </c>
      <c r="K190" s="289"/>
    </row>
    <row r="191" spans="2:11" s="1" customFormat="1" ht="15" customHeight="1">
      <c r="B191" s="246"/>
      <c r="C191" s="282" t="s">
        <v>41</v>
      </c>
      <c r="D191" s="223"/>
      <c r="E191" s="223"/>
      <c r="F191" s="244" t="s">
        <v>819</v>
      </c>
      <c r="G191" s="223"/>
      <c r="H191" s="220" t="s">
        <v>911</v>
      </c>
      <c r="I191" s="223" t="s">
        <v>912</v>
      </c>
      <c r="J191" s="223"/>
      <c r="K191" s="269"/>
    </row>
    <row r="192" spans="2:11" s="1" customFormat="1" ht="15" customHeight="1">
      <c r="B192" s="246"/>
      <c r="C192" s="282" t="s">
        <v>913</v>
      </c>
      <c r="D192" s="223"/>
      <c r="E192" s="223"/>
      <c r="F192" s="244" t="s">
        <v>819</v>
      </c>
      <c r="G192" s="223"/>
      <c r="H192" s="223" t="s">
        <v>914</v>
      </c>
      <c r="I192" s="223" t="s">
        <v>854</v>
      </c>
      <c r="J192" s="223"/>
      <c r="K192" s="269"/>
    </row>
    <row r="193" spans="2:11" s="1" customFormat="1" ht="15" customHeight="1">
      <c r="B193" s="246"/>
      <c r="C193" s="282" t="s">
        <v>915</v>
      </c>
      <c r="D193" s="223"/>
      <c r="E193" s="223"/>
      <c r="F193" s="244" t="s">
        <v>819</v>
      </c>
      <c r="G193" s="223"/>
      <c r="H193" s="223" t="s">
        <v>916</v>
      </c>
      <c r="I193" s="223" t="s">
        <v>854</v>
      </c>
      <c r="J193" s="223"/>
      <c r="K193" s="269"/>
    </row>
    <row r="194" spans="2:11" s="1" customFormat="1" ht="15" customHeight="1">
      <c r="B194" s="246"/>
      <c r="C194" s="282" t="s">
        <v>917</v>
      </c>
      <c r="D194" s="223"/>
      <c r="E194" s="223"/>
      <c r="F194" s="244" t="s">
        <v>825</v>
      </c>
      <c r="G194" s="223"/>
      <c r="H194" s="223" t="s">
        <v>918</v>
      </c>
      <c r="I194" s="223" t="s">
        <v>854</v>
      </c>
      <c r="J194" s="223"/>
      <c r="K194" s="269"/>
    </row>
    <row r="195" spans="2:11" s="1" customFormat="1" ht="15" customHeight="1">
      <c r="B195" s="275"/>
      <c r="C195" s="290"/>
      <c r="D195" s="255"/>
      <c r="E195" s="255"/>
      <c r="F195" s="255"/>
      <c r="G195" s="255"/>
      <c r="H195" s="255"/>
      <c r="I195" s="255"/>
      <c r="J195" s="255"/>
      <c r="K195" s="276"/>
    </row>
    <row r="196" spans="2:11" s="1" customFormat="1" ht="18.75" customHeight="1">
      <c r="B196" s="257"/>
      <c r="C196" s="267"/>
      <c r="D196" s="267"/>
      <c r="E196" s="267"/>
      <c r="F196" s="277"/>
      <c r="G196" s="267"/>
      <c r="H196" s="267"/>
      <c r="I196" s="267"/>
      <c r="J196" s="267"/>
      <c r="K196" s="257"/>
    </row>
    <row r="197" spans="2:11" s="1" customFormat="1" ht="18.75" customHeight="1">
      <c r="B197" s="257"/>
      <c r="C197" s="267"/>
      <c r="D197" s="267"/>
      <c r="E197" s="267"/>
      <c r="F197" s="277"/>
      <c r="G197" s="267"/>
      <c r="H197" s="267"/>
      <c r="I197" s="267"/>
      <c r="J197" s="267"/>
      <c r="K197" s="257"/>
    </row>
    <row r="198" spans="2:11" s="1" customFormat="1" ht="18.75" customHeight="1">
      <c r="B198" s="230"/>
      <c r="C198" s="230"/>
      <c r="D198" s="230"/>
      <c r="E198" s="230"/>
      <c r="F198" s="230"/>
      <c r="G198" s="230"/>
      <c r="H198" s="230"/>
      <c r="I198" s="230"/>
      <c r="J198" s="230"/>
      <c r="K198" s="230"/>
    </row>
    <row r="199" spans="2:11" s="1" customFormat="1" ht="13.5">
      <c r="B199" s="212"/>
      <c r="C199" s="213"/>
      <c r="D199" s="213"/>
      <c r="E199" s="213"/>
      <c r="F199" s="213"/>
      <c r="G199" s="213"/>
      <c r="H199" s="213"/>
      <c r="I199" s="213"/>
      <c r="J199" s="213"/>
      <c r="K199" s="214"/>
    </row>
    <row r="200" spans="2:11" s="1" customFormat="1" ht="21">
      <c r="B200" s="215"/>
      <c r="C200" s="346" t="s">
        <v>919</v>
      </c>
      <c r="D200" s="346"/>
      <c r="E200" s="346"/>
      <c r="F200" s="346"/>
      <c r="G200" s="346"/>
      <c r="H200" s="346"/>
      <c r="I200" s="346"/>
      <c r="J200" s="346"/>
      <c r="K200" s="216"/>
    </row>
    <row r="201" spans="2:11" s="1" customFormat="1" ht="25.5" customHeight="1">
      <c r="B201" s="215"/>
      <c r="C201" s="291" t="s">
        <v>920</v>
      </c>
      <c r="D201" s="291"/>
      <c r="E201" s="291"/>
      <c r="F201" s="291" t="s">
        <v>921</v>
      </c>
      <c r="G201" s="292"/>
      <c r="H201" s="349" t="s">
        <v>922</v>
      </c>
      <c r="I201" s="349"/>
      <c r="J201" s="349"/>
      <c r="K201" s="216"/>
    </row>
    <row r="202" spans="2:11" s="1" customFormat="1" ht="5.25" customHeight="1">
      <c r="B202" s="246"/>
      <c r="C202" s="241"/>
      <c r="D202" s="241"/>
      <c r="E202" s="241"/>
      <c r="F202" s="241"/>
      <c r="G202" s="267"/>
      <c r="H202" s="241"/>
      <c r="I202" s="241"/>
      <c r="J202" s="241"/>
      <c r="K202" s="269"/>
    </row>
    <row r="203" spans="2:11" s="1" customFormat="1" ht="15" customHeight="1">
      <c r="B203" s="246"/>
      <c r="C203" s="223" t="s">
        <v>912</v>
      </c>
      <c r="D203" s="223"/>
      <c r="E203" s="223"/>
      <c r="F203" s="244" t="s">
        <v>42</v>
      </c>
      <c r="G203" s="223"/>
      <c r="H203" s="350" t="s">
        <v>923</v>
      </c>
      <c r="I203" s="350"/>
      <c r="J203" s="350"/>
      <c r="K203" s="269"/>
    </row>
    <row r="204" spans="2:11" s="1" customFormat="1" ht="15" customHeight="1">
      <c r="B204" s="246"/>
      <c r="C204" s="223"/>
      <c r="D204" s="223"/>
      <c r="E204" s="223"/>
      <c r="F204" s="244" t="s">
        <v>43</v>
      </c>
      <c r="G204" s="223"/>
      <c r="H204" s="350" t="s">
        <v>924</v>
      </c>
      <c r="I204" s="350"/>
      <c r="J204" s="350"/>
      <c r="K204" s="269"/>
    </row>
    <row r="205" spans="2:11" s="1" customFormat="1" ht="15" customHeight="1">
      <c r="B205" s="246"/>
      <c r="C205" s="223"/>
      <c r="D205" s="223"/>
      <c r="E205" s="223"/>
      <c r="F205" s="244" t="s">
        <v>46</v>
      </c>
      <c r="G205" s="223"/>
      <c r="H205" s="350" t="s">
        <v>925</v>
      </c>
      <c r="I205" s="350"/>
      <c r="J205" s="350"/>
      <c r="K205" s="269"/>
    </row>
    <row r="206" spans="2:11" s="1" customFormat="1" ht="15" customHeight="1">
      <c r="B206" s="246"/>
      <c r="C206" s="223"/>
      <c r="D206" s="223"/>
      <c r="E206" s="223"/>
      <c r="F206" s="244" t="s">
        <v>44</v>
      </c>
      <c r="G206" s="223"/>
      <c r="H206" s="350" t="s">
        <v>926</v>
      </c>
      <c r="I206" s="350"/>
      <c r="J206" s="350"/>
      <c r="K206" s="269"/>
    </row>
    <row r="207" spans="2:11" s="1" customFormat="1" ht="15" customHeight="1">
      <c r="B207" s="246"/>
      <c r="C207" s="223"/>
      <c r="D207" s="223"/>
      <c r="E207" s="223"/>
      <c r="F207" s="244" t="s">
        <v>45</v>
      </c>
      <c r="G207" s="223"/>
      <c r="H207" s="350" t="s">
        <v>927</v>
      </c>
      <c r="I207" s="350"/>
      <c r="J207" s="350"/>
      <c r="K207" s="269"/>
    </row>
    <row r="208" spans="2:11" s="1" customFormat="1" ht="15" customHeight="1">
      <c r="B208" s="246"/>
      <c r="C208" s="223"/>
      <c r="D208" s="223"/>
      <c r="E208" s="223"/>
      <c r="F208" s="244"/>
      <c r="G208" s="223"/>
      <c r="H208" s="223"/>
      <c r="I208" s="223"/>
      <c r="J208" s="223"/>
      <c r="K208" s="269"/>
    </row>
    <row r="209" spans="2:11" s="1" customFormat="1" ht="15" customHeight="1">
      <c r="B209" s="246"/>
      <c r="C209" s="223" t="s">
        <v>866</v>
      </c>
      <c r="D209" s="223"/>
      <c r="E209" s="223"/>
      <c r="F209" s="244" t="s">
        <v>77</v>
      </c>
      <c r="G209" s="223"/>
      <c r="H209" s="350" t="s">
        <v>928</v>
      </c>
      <c r="I209" s="350"/>
      <c r="J209" s="350"/>
      <c r="K209" s="269"/>
    </row>
    <row r="210" spans="2:11" s="1" customFormat="1" ht="15" customHeight="1">
      <c r="B210" s="246"/>
      <c r="C210" s="223"/>
      <c r="D210" s="223"/>
      <c r="E210" s="223"/>
      <c r="F210" s="244" t="s">
        <v>762</v>
      </c>
      <c r="G210" s="223"/>
      <c r="H210" s="350" t="s">
        <v>763</v>
      </c>
      <c r="I210" s="350"/>
      <c r="J210" s="350"/>
      <c r="K210" s="269"/>
    </row>
    <row r="211" spans="2:11" s="1" customFormat="1" ht="15" customHeight="1">
      <c r="B211" s="246"/>
      <c r="C211" s="223"/>
      <c r="D211" s="223"/>
      <c r="E211" s="223"/>
      <c r="F211" s="244" t="s">
        <v>760</v>
      </c>
      <c r="G211" s="223"/>
      <c r="H211" s="350" t="s">
        <v>929</v>
      </c>
      <c r="I211" s="350"/>
      <c r="J211" s="350"/>
      <c r="K211" s="269"/>
    </row>
    <row r="212" spans="2:11" s="1" customFormat="1" ht="15" customHeight="1">
      <c r="B212" s="293"/>
      <c r="C212" s="223"/>
      <c r="D212" s="223"/>
      <c r="E212" s="223"/>
      <c r="F212" s="244" t="s">
        <v>764</v>
      </c>
      <c r="G212" s="282"/>
      <c r="H212" s="351" t="s">
        <v>765</v>
      </c>
      <c r="I212" s="351"/>
      <c r="J212" s="351"/>
      <c r="K212" s="294"/>
    </row>
    <row r="213" spans="2:11" s="1" customFormat="1" ht="15" customHeight="1">
      <c r="B213" s="293"/>
      <c r="C213" s="223"/>
      <c r="D213" s="223"/>
      <c r="E213" s="223"/>
      <c r="F213" s="244" t="s">
        <v>766</v>
      </c>
      <c r="G213" s="282"/>
      <c r="H213" s="351" t="s">
        <v>503</v>
      </c>
      <c r="I213" s="351"/>
      <c r="J213" s="351"/>
      <c r="K213" s="294"/>
    </row>
    <row r="214" spans="2:11" s="1" customFormat="1" ht="15" customHeight="1">
      <c r="B214" s="293"/>
      <c r="C214" s="223"/>
      <c r="D214" s="223"/>
      <c r="E214" s="223"/>
      <c r="F214" s="244"/>
      <c r="G214" s="282"/>
      <c r="H214" s="273"/>
      <c r="I214" s="273"/>
      <c r="J214" s="273"/>
      <c r="K214" s="294"/>
    </row>
    <row r="215" spans="2:11" s="1" customFormat="1" ht="15" customHeight="1">
      <c r="B215" s="293"/>
      <c r="C215" s="223" t="s">
        <v>890</v>
      </c>
      <c r="D215" s="223"/>
      <c r="E215" s="223"/>
      <c r="F215" s="244">
        <v>1</v>
      </c>
      <c r="G215" s="282"/>
      <c r="H215" s="351" t="s">
        <v>930</v>
      </c>
      <c r="I215" s="351"/>
      <c r="J215" s="351"/>
      <c r="K215" s="294"/>
    </row>
    <row r="216" spans="2:11" s="1" customFormat="1" ht="15" customHeight="1">
      <c r="B216" s="293"/>
      <c r="C216" s="223"/>
      <c r="D216" s="223"/>
      <c r="E216" s="223"/>
      <c r="F216" s="244">
        <v>2</v>
      </c>
      <c r="G216" s="282"/>
      <c r="H216" s="351" t="s">
        <v>931</v>
      </c>
      <c r="I216" s="351"/>
      <c r="J216" s="351"/>
      <c r="K216" s="294"/>
    </row>
    <row r="217" spans="2:11" s="1" customFormat="1" ht="15" customHeight="1">
      <c r="B217" s="293"/>
      <c r="C217" s="223"/>
      <c r="D217" s="223"/>
      <c r="E217" s="223"/>
      <c r="F217" s="244">
        <v>3</v>
      </c>
      <c r="G217" s="282"/>
      <c r="H217" s="351" t="s">
        <v>932</v>
      </c>
      <c r="I217" s="351"/>
      <c r="J217" s="351"/>
      <c r="K217" s="294"/>
    </row>
    <row r="218" spans="2:11" s="1" customFormat="1" ht="15" customHeight="1">
      <c r="B218" s="293"/>
      <c r="C218" s="223"/>
      <c r="D218" s="223"/>
      <c r="E218" s="223"/>
      <c r="F218" s="244">
        <v>4</v>
      </c>
      <c r="G218" s="282"/>
      <c r="H218" s="351" t="s">
        <v>933</v>
      </c>
      <c r="I218" s="351"/>
      <c r="J218" s="351"/>
      <c r="K218" s="294"/>
    </row>
    <row r="219" spans="2:11" s="1" customFormat="1" ht="12.75" customHeight="1">
      <c r="B219" s="295"/>
      <c r="C219" s="296"/>
      <c r="D219" s="296"/>
      <c r="E219" s="296"/>
      <c r="F219" s="296"/>
      <c r="G219" s="296"/>
      <c r="H219" s="296"/>
      <c r="I219" s="296"/>
      <c r="J219" s="296"/>
      <c r="K219" s="29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10-2 - Stavebně konstr...</vt:lpstr>
      <vt:lpstr>SO 20-2 - Tramvajový svrš...</vt:lpstr>
      <vt:lpstr>Pokyny pro vyplnění</vt:lpstr>
      <vt:lpstr>'Rekapitulace stavby'!Názvy_tisku</vt:lpstr>
      <vt:lpstr>'SO 10-2 - Stavebně konstr...'!Názvy_tisku</vt:lpstr>
      <vt:lpstr>'SO 20-2 - Tramvajový svrš...'!Názvy_tisku</vt:lpstr>
      <vt:lpstr>'Pokyny pro vyplnění'!Oblast_tisku</vt:lpstr>
      <vt:lpstr>'Rekapitulace stavby'!Oblast_tisku</vt:lpstr>
      <vt:lpstr>'SO 10-2 - Stavebně konstr...'!Oblast_tisku</vt:lpstr>
      <vt:lpstr>'SO 20-2 - Tramvajový svrš...'!Oblast_tisku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JINDRA-NOTEBOOK\Jindra</dc:creator>
  <cp:lastModifiedBy>Vlastik</cp:lastModifiedBy>
  <dcterms:created xsi:type="dcterms:W3CDTF">2026-01-19T15:49:38Z</dcterms:created>
  <dcterms:modified xsi:type="dcterms:W3CDTF">2026-01-20T05:00:30Z</dcterms:modified>
</cp:coreProperties>
</file>