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X:\2024\02-2024 DPO, Hranečník kanalizace\5 CD export\02 Dokumentace pro provedení stavby (DPS)\03 Soupis prací_rozpočet\"/>
    </mc:Choice>
  </mc:AlternateContent>
  <xr:revisionPtr revIDLastSave="0" documentId="13_ncr:1_{D9263D44-F677-42AA-99DC-59A22DA25B20}" xr6:coauthVersionLast="47" xr6:coauthVersionMax="47" xr10:uidLastSave="{00000000-0000-0000-0000-000000000000}"/>
  <bookViews>
    <workbookView xWindow="33204" yWindow="1176" windowWidth="23040" windowHeight="12120" xr2:uid="{00000000-000D-0000-FFFF-FFFF00000000}"/>
  </bookViews>
  <sheets>
    <sheet name="Krycí list" sheetId="4" r:id="rId1"/>
    <sheet name="Rekapitulace stavby" sheetId="1" r:id="rId2"/>
    <sheet name="01 - SO 01 Kanalizační př..." sheetId="2" r:id="rId3"/>
    <sheet name="02 - SO 02 Zrušení ČOV" sheetId="3" r:id="rId4"/>
  </sheets>
  <externalReferences>
    <externalReference r:id="rId5"/>
  </externalReferences>
  <definedNames>
    <definedName name="_xlnm._FilterDatabase" localSheetId="2" hidden="1">'01 - SO 01 Kanalizační př...'!$C$142:$K$426</definedName>
    <definedName name="_xlnm._FilterDatabase" localSheetId="3" hidden="1">'02 - SO 02 Zrušení ČOV'!$C$134:$K$155</definedName>
    <definedName name="_xlnm.Print_Titles" localSheetId="2">'01 - SO 01 Kanalizační př...'!$142:$142</definedName>
    <definedName name="_xlnm.Print_Titles" localSheetId="3">'02 - SO 02 Zrušení ČOV'!$134:$134</definedName>
    <definedName name="_xlnm.Print_Titles" localSheetId="1">'Rekapitulace stavby'!$92:$92</definedName>
    <definedName name="_xlnm.Print_Area" localSheetId="2">'01 - SO 01 Kanalizační př...'!$C$4:$J$76,'01 - SO 01 Kanalizační př...'!$C$82:$J$124,'01 - SO 01 Kanalizační př...'!$C$130:$J$426</definedName>
    <definedName name="_xlnm.Print_Area" localSheetId="3">'02 - SO 02 Zrušení ČOV'!$C$4:$J$76,'02 - SO 02 Zrušení ČOV'!$C$82:$J$116,'02 - SO 02 Zrušení ČOV'!$C$122:$J$155</definedName>
    <definedName name="_xlnm.Print_Area" localSheetId="1">'Rekapitulace stavby'!$D$4:$AO$76,'Rekapitulace stavby'!$C$82:$AQ$104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4" l="1"/>
  <c r="C32" i="4"/>
  <c r="C30" i="4"/>
  <c r="C24" i="4"/>
  <c r="C23" i="4"/>
  <c r="J39" i="3"/>
  <c r="J38" i="3"/>
  <c r="AY96" i="1" s="1"/>
  <c r="J37" i="3"/>
  <c r="AX96" i="1" s="1"/>
  <c r="BI155" i="3"/>
  <c r="BH155" i="3"/>
  <c r="BG155" i="3"/>
  <c r="BF155" i="3"/>
  <c r="T155" i="3"/>
  <c r="R155" i="3"/>
  <c r="P155" i="3"/>
  <c r="BI154" i="3"/>
  <c r="BH154" i="3"/>
  <c r="BG154" i="3"/>
  <c r="BF154" i="3"/>
  <c r="T154" i="3"/>
  <c r="R154" i="3"/>
  <c r="P154" i="3"/>
  <c r="BI152" i="3"/>
  <c r="BH152" i="3"/>
  <c r="BG152" i="3"/>
  <c r="BF152" i="3"/>
  <c r="T152" i="3"/>
  <c r="T151" i="3" s="1"/>
  <c r="T150" i="3" s="1"/>
  <c r="R152" i="3"/>
  <c r="R151" i="3"/>
  <c r="R150" i="3" s="1"/>
  <c r="P152" i="3"/>
  <c r="P151" i="3" s="1"/>
  <c r="P150" i="3" s="1"/>
  <c r="BI149" i="3"/>
  <c r="BH149" i="3"/>
  <c r="BG149" i="3"/>
  <c r="BF149" i="3"/>
  <c r="T149" i="3"/>
  <c r="R149" i="3"/>
  <c r="P149" i="3"/>
  <c r="BI148" i="3"/>
  <c r="BH148" i="3"/>
  <c r="BG148" i="3"/>
  <c r="BF148" i="3"/>
  <c r="T148" i="3"/>
  <c r="R148" i="3"/>
  <c r="P148" i="3"/>
  <c r="BI147" i="3"/>
  <c r="BH147" i="3"/>
  <c r="BG147" i="3"/>
  <c r="BF147" i="3"/>
  <c r="T147" i="3"/>
  <c r="R147" i="3"/>
  <c r="P147" i="3"/>
  <c r="BI144" i="3"/>
  <c r="BH144" i="3"/>
  <c r="BG144" i="3"/>
  <c r="BF144" i="3"/>
  <c r="T144" i="3"/>
  <c r="T143" i="3" s="1"/>
  <c r="R144" i="3"/>
  <c r="R143" i="3" s="1"/>
  <c r="P144" i="3"/>
  <c r="P143" i="3" s="1"/>
  <c r="BI141" i="3"/>
  <c r="BH141" i="3"/>
  <c r="BG141" i="3"/>
  <c r="BF141" i="3"/>
  <c r="T141" i="3"/>
  <c r="R141" i="3"/>
  <c r="P141" i="3"/>
  <c r="BI140" i="3"/>
  <c r="BH140" i="3"/>
  <c r="BG140" i="3"/>
  <c r="BF140" i="3"/>
  <c r="T140" i="3"/>
  <c r="R140" i="3"/>
  <c r="P140" i="3"/>
  <c r="BI138" i="3"/>
  <c r="BH138" i="3"/>
  <c r="BG138" i="3"/>
  <c r="BF138" i="3"/>
  <c r="T138" i="3"/>
  <c r="T137" i="3" s="1"/>
  <c r="R138" i="3"/>
  <c r="R137" i="3" s="1"/>
  <c r="P138" i="3"/>
  <c r="P137" i="3" s="1"/>
  <c r="J132" i="3"/>
  <c r="J131" i="3"/>
  <c r="F131" i="3"/>
  <c r="F129" i="3"/>
  <c r="E127" i="3"/>
  <c r="BI114" i="3"/>
  <c r="BH114" i="3"/>
  <c r="BG114" i="3"/>
  <c r="BF114" i="3"/>
  <c r="BI113" i="3"/>
  <c r="BH113" i="3"/>
  <c r="BG113" i="3"/>
  <c r="BF113" i="3"/>
  <c r="BE113" i="3"/>
  <c r="BI112" i="3"/>
  <c r="BH112" i="3"/>
  <c r="BG112" i="3"/>
  <c r="BF112" i="3"/>
  <c r="BE112" i="3"/>
  <c r="BI111" i="3"/>
  <c r="BH111" i="3"/>
  <c r="BG111" i="3"/>
  <c r="BF111" i="3"/>
  <c r="BE111" i="3"/>
  <c r="BI110" i="3"/>
  <c r="BH110" i="3"/>
  <c r="BG110" i="3"/>
  <c r="BF110" i="3"/>
  <c r="BE110" i="3"/>
  <c r="BI109" i="3"/>
  <c r="BH109" i="3"/>
  <c r="BG109" i="3"/>
  <c r="BF109" i="3"/>
  <c r="BE109" i="3"/>
  <c r="J92" i="3"/>
  <c r="J91" i="3"/>
  <c r="F91" i="3"/>
  <c r="F89" i="3"/>
  <c r="E87" i="3"/>
  <c r="J18" i="3"/>
  <c r="E18" i="3"/>
  <c r="F132" i="3" s="1"/>
  <c r="J17" i="3"/>
  <c r="J12" i="3"/>
  <c r="J129" i="3"/>
  <c r="E7" i="3"/>
  <c r="E125" i="3"/>
  <c r="J39" i="2"/>
  <c r="J38" i="2"/>
  <c r="AY95" i="1" s="1"/>
  <c r="J37" i="2"/>
  <c r="AX95" i="1" s="1"/>
  <c r="BI426" i="2"/>
  <c r="BH426" i="2"/>
  <c r="BG426" i="2"/>
  <c r="BF426" i="2"/>
  <c r="T426" i="2"/>
  <c r="R426" i="2"/>
  <c r="P426" i="2"/>
  <c r="BI425" i="2"/>
  <c r="BH425" i="2"/>
  <c r="BG425" i="2"/>
  <c r="BF425" i="2"/>
  <c r="T425" i="2"/>
  <c r="R425" i="2"/>
  <c r="P425" i="2"/>
  <c r="BI424" i="2"/>
  <c r="BH424" i="2"/>
  <c r="BG424" i="2"/>
  <c r="BF424" i="2"/>
  <c r="T424" i="2"/>
  <c r="R424" i="2"/>
  <c r="P424" i="2"/>
  <c r="BI422" i="2"/>
  <c r="BH422" i="2"/>
  <c r="BG422" i="2"/>
  <c r="BF422" i="2"/>
  <c r="T422" i="2"/>
  <c r="R422" i="2"/>
  <c r="P422" i="2"/>
  <c r="BI420" i="2"/>
  <c r="BH420" i="2"/>
  <c r="BG420" i="2"/>
  <c r="BF420" i="2"/>
  <c r="T420" i="2"/>
  <c r="T419" i="2" s="1"/>
  <c r="R420" i="2"/>
  <c r="R419" i="2" s="1"/>
  <c r="P420" i="2"/>
  <c r="P419" i="2" s="1"/>
  <c r="BI418" i="2"/>
  <c r="BH418" i="2"/>
  <c r="BG418" i="2"/>
  <c r="BF418" i="2"/>
  <c r="T418" i="2"/>
  <c r="R418" i="2"/>
  <c r="P418" i="2"/>
  <c r="BI417" i="2"/>
  <c r="BH417" i="2"/>
  <c r="BG417" i="2"/>
  <c r="BF417" i="2"/>
  <c r="T417" i="2"/>
  <c r="R417" i="2"/>
  <c r="P417" i="2"/>
  <c r="BI416" i="2"/>
  <c r="BH416" i="2"/>
  <c r="BG416" i="2"/>
  <c r="BF416" i="2"/>
  <c r="T416" i="2"/>
  <c r="R416" i="2"/>
  <c r="P416" i="2"/>
  <c r="BI415" i="2"/>
  <c r="BH415" i="2"/>
  <c r="BG415" i="2"/>
  <c r="BF415" i="2"/>
  <c r="T415" i="2"/>
  <c r="R415" i="2"/>
  <c r="P415" i="2"/>
  <c r="BI414" i="2"/>
  <c r="BH414" i="2"/>
  <c r="BG414" i="2"/>
  <c r="BF414" i="2"/>
  <c r="T414" i="2"/>
  <c r="R414" i="2"/>
  <c r="P414" i="2"/>
  <c r="BI413" i="2"/>
  <c r="BH413" i="2"/>
  <c r="BG413" i="2"/>
  <c r="BF413" i="2"/>
  <c r="T413" i="2"/>
  <c r="R413" i="2"/>
  <c r="P413" i="2"/>
  <c r="BI412" i="2"/>
  <c r="BH412" i="2"/>
  <c r="BG412" i="2"/>
  <c r="BF412" i="2"/>
  <c r="T412" i="2"/>
  <c r="R412" i="2"/>
  <c r="P412" i="2"/>
  <c r="BI411" i="2"/>
  <c r="BH411" i="2"/>
  <c r="BG411" i="2"/>
  <c r="BF411" i="2"/>
  <c r="T411" i="2"/>
  <c r="R411" i="2"/>
  <c r="P411" i="2"/>
  <c r="BI410" i="2"/>
  <c r="BH410" i="2"/>
  <c r="BG410" i="2"/>
  <c r="BF410" i="2"/>
  <c r="T410" i="2"/>
  <c r="R410" i="2"/>
  <c r="P410" i="2"/>
  <c r="BI409" i="2"/>
  <c r="BH409" i="2"/>
  <c r="BG409" i="2"/>
  <c r="BF409" i="2"/>
  <c r="T409" i="2"/>
  <c r="R409" i="2"/>
  <c r="P409" i="2"/>
  <c r="BI408" i="2"/>
  <c r="BH408" i="2"/>
  <c r="BG408" i="2"/>
  <c r="BF408" i="2"/>
  <c r="T408" i="2"/>
  <c r="R408" i="2"/>
  <c r="P408" i="2"/>
  <c r="BI407" i="2"/>
  <c r="BH407" i="2"/>
  <c r="BG407" i="2"/>
  <c r="BF407" i="2"/>
  <c r="T407" i="2"/>
  <c r="R407" i="2"/>
  <c r="P407" i="2"/>
  <c r="BI405" i="2"/>
  <c r="BH405" i="2"/>
  <c r="BG405" i="2"/>
  <c r="BF405" i="2"/>
  <c r="T405" i="2"/>
  <c r="R405" i="2"/>
  <c r="P405" i="2"/>
  <c r="BI404" i="2"/>
  <c r="BH404" i="2"/>
  <c r="BG404" i="2"/>
  <c r="BF404" i="2"/>
  <c r="T404" i="2"/>
  <c r="R404" i="2"/>
  <c r="P404" i="2"/>
  <c r="BI401" i="2"/>
  <c r="BH401" i="2"/>
  <c r="BG401" i="2"/>
  <c r="BF401" i="2"/>
  <c r="T401" i="2"/>
  <c r="T400" i="2" s="1"/>
  <c r="R401" i="2"/>
  <c r="R400" i="2" s="1"/>
  <c r="P401" i="2"/>
  <c r="P400" i="2" s="1"/>
  <c r="BI399" i="2"/>
  <c r="BH399" i="2"/>
  <c r="BG399" i="2"/>
  <c r="BF399" i="2"/>
  <c r="T399" i="2"/>
  <c r="R399" i="2"/>
  <c r="P399" i="2"/>
  <c r="BI398" i="2"/>
  <c r="BH398" i="2"/>
  <c r="BG398" i="2"/>
  <c r="BF398" i="2"/>
  <c r="T398" i="2"/>
  <c r="R398" i="2"/>
  <c r="P398" i="2"/>
  <c r="BI397" i="2"/>
  <c r="BH397" i="2"/>
  <c r="BG397" i="2"/>
  <c r="BF397" i="2"/>
  <c r="T397" i="2"/>
  <c r="R397" i="2"/>
  <c r="P397" i="2"/>
  <c r="BI395" i="2"/>
  <c r="BH395" i="2"/>
  <c r="BG395" i="2"/>
  <c r="BF395" i="2"/>
  <c r="T395" i="2"/>
  <c r="R395" i="2"/>
  <c r="P395" i="2"/>
  <c r="BI394" i="2"/>
  <c r="BH394" i="2"/>
  <c r="BG394" i="2"/>
  <c r="BF394" i="2"/>
  <c r="T394" i="2"/>
  <c r="R394" i="2"/>
  <c r="P394" i="2"/>
  <c r="BI393" i="2"/>
  <c r="BH393" i="2"/>
  <c r="BG393" i="2"/>
  <c r="BF393" i="2"/>
  <c r="T393" i="2"/>
  <c r="R393" i="2"/>
  <c r="P393" i="2"/>
  <c r="BI392" i="2"/>
  <c r="BH392" i="2"/>
  <c r="BG392" i="2"/>
  <c r="BF392" i="2"/>
  <c r="T392" i="2"/>
  <c r="R392" i="2"/>
  <c r="P392" i="2"/>
  <c r="BI391" i="2"/>
  <c r="BH391" i="2"/>
  <c r="BG391" i="2"/>
  <c r="BF391" i="2"/>
  <c r="T391" i="2"/>
  <c r="R391" i="2"/>
  <c r="P391" i="2"/>
  <c r="BI390" i="2"/>
  <c r="BH390" i="2"/>
  <c r="BG390" i="2"/>
  <c r="BF390" i="2"/>
  <c r="T390" i="2"/>
  <c r="R390" i="2"/>
  <c r="P390" i="2"/>
  <c r="BI388" i="2"/>
  <c r="BH388" i="2"/>
  <c r="BG388" i="2"/>
  <c r="BF388" i="2"/>
  <c r="T388" i="2"/>
  <c r="R388" i="2"/>
  <c r="P388" i="2"/>
  <c r="BI387" i="2"/>
  <c r="BH387" i="2"/>
  <c r="BG387" i="2"/>
  <c r="BF387" i="2"/>
  <c r="T387" i="2"/>
  <c r="R387" i="2"/>
  <c r="P387" i="2"/>
  <c r="BI384" i="2"/>
  <c r="BH384" i="2"/>
  <c r="BG384" i="2"/>
  <c r="BF384" i="2"/>
  <c r="T384" i="2"/>
  <c r="R384" i="2"/>
  <c r="P384" i="2"/>
  <c r="BI383" i="2"/>
  <c r="BH383" i="2"/>
  <c r="BG383" i="2"/>
  <c r="BF383" i="2"/>
  <c r="T383" i="2"/>
  <c r="R383" i="2"/>
  <c r="P383" i="2"/>
  <c r="BI381" i="2"/>
  <c r="BH381" i="2"/>
  <c r="BG381" i="2"/>
  <c r="BF381" i="2"/>
  <c r="T381" i="2"/>
  <c r="R381" i="2"/>
  <c r="P381" i="2"/>
  <c r="BI380" i="2"/>
  <c r="BH380" i="2"/>
  <c r="BG380" i="2"/>
  <c r="BF380" i="2"/>
  <c r="T380" i="2"/>
  <c r="R380" i="2"/>
  <c r="P380" i="2"/>
  <c r="BI378" i="2"/>
  <c r="BH378" i="2"/>
  <c r="BG378" i="2"/>
  <c r="BF378" i="2"/>
  <c r="T378" i="2"/>
  <c r="R378" i="2"/>
  <c r="P378" i="2"/>
  <c r="BI377" i="2"/>
  <c r="BH377" i="2"/>
  <c r="BG377" i="2"/>
  <c r="BF377" i="2"/>
  <c r="T377" i="2"/>
  <c r="R377" i="2"/>
  <c r="P377" i="2"/>
  <c r="BI374" i="2"/>
  <c r="BH374" i="2"/>
  <c r="BG374" i="2"/>
  <c r="BF374" i="2"/>
  <c r="T374" i="2"/>
  <c r="R374" i="2"/>
  <c r="P374" i="2"/>
  <c r="BI372" i="2"/>
  <c r="BH372" i="2"/>
  <c r="BG372" i="2"/>
  <c r="BF372" i="2"/>
  <c r="T372" i="2"/>
  <c r="R372" i="2"/>
  <c r="P372" i="2"/>
  <c r="BI371" i="2"/>
  <c r="BH371" i="2"/>
  <c r="BG371" i="2"/>
  <c r="BF371" i="2"/>
  <c r="T371" i="2"/>
  <c r="R371" i="2"/>
  <c r="P371" i="2"/>
  <c r="BI369" i="2"/>
  <c r="BH369" i="2"/>
  <c r="BG369" i="2"/>
  <c r="BF369" i="2"/>
  <c r="T369" i="2"/>
  <c r="R369" i="2"/>
  <c r="P369" i="2"/>
  <c r="BI368" i="2"/>
  <c r="BH368" i="2"/>
  <c r="BG368" i="2"/>
  <c r="BF368" i="2"/>
  <c r="T368" i="2"/>
  <c r="R368" i="2"/>
  <c r="P368" i="2"/>
  <c r="BI367" i="2"/>
  <c r="BH367" i="2"/>
  <c r="BG367" i="2"/>
  <c r="BF367" i="2"/>
  <c r="T367" i="2"/>
  <c r="R367" i="2"/>
  <c r="P367" i="2"/>
  <c r="BI366" i="2"/>
  <c r="BH366" i="2"/>
  <c r="BG366" i="2"/>
  <c r="BF366" i="2"/>
  <c r="T366" i="2"/>
  <c r="R366" i="2"/>
  <c r="P366" i="2"/>
  <c r="BI365" i="2"/>
  <c r="BH365" i="2"/>
  <c r="BG365" i="2"/>
  <c r="BF365" i="2"/>
  <c r="T365" i="2"/>
  <c r="R365" i="2"/>
  <c r="P365" i="2"/>
  <c r="BI352" i="2"/>
  <c r="BH352" i="2"/>
  <c r="BG352" i="2"/>
  <c r="BF352" i="2"/>
  <c r="T352" i="2"/>
  <c r="R352" i="2"/>
  <c r="P352" i="2"/>
  <c r="BI350" i="2"/>
  <c r="BH350" i="2"/>
  <c r="BG350" i="2"/>
  <c r="BF350" i="2"/>
  <c r="T350" i="2"/>
  <c r="R350" i="2"/>
  <c r="P350" i="2"/>
  <c r="BI348" i="2"/>
  <c r="BH348" i="2"/>
  <c r="BG348" i="2"/>
  <c r="BF348" i="2"/>
  <c r="T348" i="2"/>
  <c r="R348" i="2"/>
  <c r="P348" i="2"/>
  <c r="BI346" i="2"/>
  <c r="BH346" i="2"/>
  <c r="BG346" i="2"/>
  <c r="BF346" i="2"/>
  <c r="T346" i="2"/>
  <c r="R346" i="2"/>
  <c r="P346" i="2"/>
  <c r="BI345" i="2"/>
  <c r="BH345" i="2"/>
  <c r="BG345" i="2"/>
  <c r="BF345" i="2"/>
  <c r="T345" i="2"/>
  <c r="R345" i="2"/>
  <c r="P345" i="2"/>
  <c r="BI343" i="2"/>
  <c r="BH343" i="2"/>
  <c r="BG343" i="2"/>
  <c r="BF343" i="2"/>
  <c r="T343" i="2"/>
  <c r="R343" i="2"/>
  <c r="P343" i="2"/>
  <c r="BI342" i="2"/>
  <c r="BH342" i="2"/>
  <c r="BG342" i="2"/>
  <c r="BF342" i="2"/>
  <c r="T342" i="2"/>
  <c r="R342" i="2"/>
  <c r="P342" i="2"/>
  <c r="BI341" i="2"/>
  <c r="BH341" i="2"/>
  <c r="BG341" i="2"/>
  <c r="BF341" i="2"/>
  <c r="T341" i="2"/>
  <c r="R341" i="2"/>
  <c r="P341" i="2"/>
  <c r="BI340" i="2"/>
  <c r="BH340" i="2"/>
  <c r="BG340" i="2"/>
  <c r="BF340" i="2"/>
  <c r="T340" i="2"/>
  <c r="R340" i="2"/>
  <c r="P340" i="2"/>
  <c r="BI339" i="2"/>
  <c r="BH339" i="2"/>
  <c r="BG339" i="2"/>
  <c r="BF339" i="2"/>
  <c r="T339" i="2"/>
  <c r="R339" i="2"/>
  <c r="P339" i="2"/>
  <c r="BI338" i="2"/>
  <c r="BH338" i="2"/>
  <c r="BG338" i="2"/>
  <c r="BF338" i="2"/>
  <c r="T338" i="2"/>
  <c r="R338" i="2"/>
  <c r="P338" i="2"/>
  <c r="BI337" i="2"/>
  <c r="BH337" i="2"/>
  <c r="BG337" i="2"/>
  <c r="BF337" i="2"/>
  <c r="T337" i="2"/>
  <c r="R337" i="2"/>
  <c r="P337" i="2"/>
  <c r="BI335" i="2"/>
  <c r="BH335" i="2"/>
  <c r="BG335" i="2"/>
  <c r="BF335" i="2"/>
  <c r="T335" i="2"/>
  <c r="R335" i="2"/>
  <c r="P335" i="2"/>
  <c r="BI333" i="2"/>
  <c r="BH333" i="2"/>
  <c r="BG333" i="2"/>
  <c r="BF333" i="2"/>
  <c r="T333" i="2"/>
  <c r="R333" i="2"/>
  <c r="P333" i="2"/>
  <c r="BI331" i="2"/>
  <c r="BH331" i="2"/>
  <c r="BG331" i="2"/>
  <c r="BF331" i="2"/>
  <c r="T331" i="2"/>
  <c r="R331" i="2"/>
  <c r="P331" i="2"/>
  <c r="BI330" i="2"/>
  <c r="BH330" i="2"/>
  <c r="BG330" i="2"/>
  <c r="BF330" i="2"/>
  <c r="T330" i="2"/>
  <c r="R330" i="2"/>
  <c r="P330" i="2"/>
  <c r="BI329" i="2"/>
  <c r="BH329" i="2"/>
  <c r="BG329" i="2"/>
  <c r="BF329" i="2"/>
  <c r="T329" i="2"/>
  <c r="R329" i="2"/>
  <c r="P329" i="2"/>
  <c r="BI328" i="2"/>
  <c r="BH328" i="2"/>
  <c r="BG328" i="2"/>
  <c r="BF328" i="2"/>
  <c r="T328" i="2"/>
  <c r="R328" i="2"/>
  <c r="P328" i="2"/>
  <c r="BI327" i="2"/>
  <c r="BH327" i="2"/>
  <c r="BG327" i="2"/>
  <c r="BF327" i="2"/>
  <c r="T327" i="2"/>
  <c r="R327" i="2"/>
  <c r="P327" i="2"/>
  <c r="BI326" i="2"/>
  <c r="BH326" i="2"/>
  <c r="BG326" i="2"/>
  <c r="BF326" i="2"/>
  <c r="T326" i="2"/>
  <c r="R326" i="2"/>
  <c r="P326" i="2"/>
  <c r="BI325" i="2"/>
  <c r="BH325" i="2"/>
  <c r="BG325" i="2"/>
  <c r="BF325" i="2"/>
  <c r="T325" i="2"/>
  <c r="R325" i="2"/>
  <c r="P325" i="2"/>
  <c r="BI324" i="2"/>
  <c r="BH324" i="2"/>
  <c r="BG324" i="2"/>
  <c r="BF324" i="2"/>
  <c r="T324" i="2"/>
  <c r="R324" i="2"/>
  <c r="P324" i="2"/>
  <c r="BI323" i="2"/>
  <c r="BH323" i="2"/>
  <c r="BG323" i="2"/>
  <c r="BF323" i="2"/>
  <c r="T323" i="2"/>
  <c r="R323" i="2"/>
  <c r="P323" i="2"/>
  <c r="BI322" i="2"/>
  <c r="BH322" i="2"/>
  <c r="BG322" i="2"/>
  <c r="BF322" i="2"/>
  <c r="T322" i="2"/>
  <c r="R322" i="2"/>
  <c r="P322" i="2"/>
  <c r="BI321" i="2"/>
  <c r="BH321" i="2"/>
  <c r="BG321" i="2"/>
  <c r="BF321" i="2"/>
  <c r="T321" i="2"/>
  <c r="R321" i="2"/>
  <c r="P321" i="2"/>
  <c r="BI320" i="2"/>
  <c r="BH320" i="2"/>
  <c r="BG320" i="2"/>
  <c r="BF320" i="2"/>
  <c r="T320" i="2"/>
  <c r="R320" i="2"/>
  <c r="P320" i="2"/>
  <c r="BI319" i="2"/>
  <c r="BH319" i="2"/>
  <c r="BG319" i="2"/>
  <c r="BF319" i="2"/>
  <c r="T319" i="2"/>
  <c r="R319" i="2"/>
  <c r="P319" i="2"/>
  <c r="BI318" i="2"/>
  <c r="BH318" i="2"/>
  <c r="BG318" i="2"/>
  <c r="BF318" i="2"/>
  <c r="T318" i="2"/>
  <c r="R318" i="2"/>
  <c r="P318" i="2"/>
  <c r="BI316" i="2"/>
  <c r="BH316" i="2"/>
  <c r="BG316" i="2"/>
  <c r="BF316" i="2"/>
  <c r="T316" i="2"/>
  <c r="R316" i="2"/>
  <c r="P316" i="2"/>
  <c r="BI314" i="2"/>
  <c r="BH314" i="2"/>
  <c r="BG314" i="2"/>
  <c r="BF314" i="2"/>
  <c r="T314" i="2"/>
  <c r="R314" i="2"/>
  <c r="P314" i="2"/>
  <c r="BI313" i="2"/>
  <c r="BH313" i="2"/>
  <c r="BG313" i="2"/>
  <c r="BF313" i="2"/>
  <c r="T313" i="2"/>
  <c r="R313" i="2"/>
  <c r="P313" i="2"/>
  <c r="BI312" i="2"/>
  <c r="BH312" i="2"/>
  <c r="BG312" i="2"/>
  <c r="BF312" i="2"/>
  <c r="T312" i="2"/>
  <c r="R312" i="2"/>
  <c r="P312" i="2"/>
  <c r="BI311" i="2"/>
  <c r="BH311" i="2"/>
  <c r="BG311" i="2"/>
  <c r="BF311" i="2"/>
  <c r="T311" i="2"/>
  <c r="R311" i="2"/>
  <c r="P311" i="2"/>
  <c r="BI310" i="2"/>
  <c r="BH310" i="2"/>
  <c r="BG310" i="2"/>
  <c r="BF310" i="2"/>
  <c r="T310" i="2"/>
  <c r="R310" i="2"/>
  <c r="P310" i="2"/>
  <c r="BI309" i="2"/>
  <c r="BH309" i="2"/>
  <c r="BG309" i="2"/>
  <c r="BF309" i="2"/>
  <c r="T309" i="2"/>
  <c r="R309" i="2"/>
  <c r="P309" i="2"/>
  <c r="BI308" i="2"/>
  <c r="BH308" i="2"/>
  <c r="BG308" i="2"/>
  <c r="BF308" i="2"/>
  <c r="T308" i="2"/>
  <c r="R308" i="2"/>
  <c r="P308" i="2"/>
  <c r="BI307" i="2"/>
  <c r="BH307" i="2"/>
  <c r="BG307" i="2"/>
  <c r="BF307" i="2"/>
  <c r="T307" i="2"/>
  <c r="R307" i="2"/>
  <c r="P307" i="2"/>
  <c r="BI306" i="2"/>
  <c r="BH306" i="2"/>
  <c r="BG306" i="2"/>
  <c r="BF306" i="2"/>
  <c r="T306" i="2"/>
  <c r="R306" i="2"/>
  <c r="P306" i="2"/>
  <c r="BI305" i="2"/>
  <c r="BH305" i="2"/>
  <c r="BG305" i="2"/>
  <c r="BF305" i="2"/>
  <c r="T305" i="2"/>
  <c r="R305" i="2"/>
  <c r="P305" i="2"/>
  <c r="BI304" i="2"/>
  <c r="BH304" i="2"/>
  <c r="BG304" i="2"/>
  <c r="BF304" i="2"/>
  <c r="T304" i="2"/>
  <c r="R304" i="2"/>
  <c r="P304" i="2"/>
  <c r="BI303" i="2"/>
  <c r="BH303" i="2"/>
  <c r="BG303" i="2"/>
  <c r="BF303" i="2"/>
  <c r="T303" i="2"/>
  <c r="R303" i="2"/>
  <c r="P303" i="2"/>
  <c r="BI302" i="2"/>
  <c r="BH302" i="2"/>
  <c r="BG302" i="2"/>
  <c r="BF302" i="2"/>
  <c r="T302" i="2"/>
  <c r="R302" i="2"/>
  <c r="P302" i="2"/>
  <c r="BI301" i="2"/>
  <c r="BH301" i="2"/>
  <c r="BG301" i="2"/>
  <c r="BF301" i="2"/>
  <c r="T301" i="2"/>
  <c r="R301" i="2"/>
  <c r="P301" i="2"/>
  <c r="BI300" i="2"/>
  <c r="BH300" i="2"/>
  <c r="BG300" i="2"/>
  <c r="BF300" i="2"/>
  <c r="T300" i="2"/>
  <c r="R300" i="2"/>
  <c r="P300" i="2"/>
  <c r="BI299" i="2"/>
  <c r="BH299" i="2"/>
  <c r="BG299" i="2"/>
  <c r="BF299" i="2"/>
  <c r="T299" i="2"/>
  <c r="R299" i="2"/>
  <c r="P299" i="2"/>
  <c r="BI298" i="2"/>
  <c r="BH298" i="2"/>
  <c r="BG298" i="2"/>
  <c r="BF298" i="2"/>
  <c r="T298" i="2"/>
  <c r="R298" i="2"/>
  <c r="P298" i="2"/>
  <c r="BI297" i="2"/>
  <c r="BH297" i="2"/>
  <c r="BG297" i="2"/>
  <c r="BF297" i="2"/>
  <c r="T297" i="2"/>
  <c r="R297" i="2"/>
  <c r="P297" i="2"/>
  <c r="BI296" i="2"/>
  <c r="BH296" i="2"/>
  <c r="BG296" i="2"/>
  <c r="BF296" i="2"/>
  <c r="T296" i="2"/>
  <c r="R296" i="2"/>
  <c r="P296" i="2"/>
  <c r="BI295" i="2"/>
  <c r="BH295" i="2"/>
  <c r="BG295" i="2"/>
  <c r="BF295" i="2"/>
  <c r="T295" i="2"/>
  <c r="R295" i="2"/>
  <c r="P295" i="2"/>
  <c r="BI294" i="2"/>
  <c r="BH294" i="2"/>
  <c r="BG294" i="2"/>
  <c r="BF294" i="2"/>
  <c r="T294" i="2"/>
  <c r="R294" i="2"/>
  <c r="P294" i="2"/>
  <c r="BI293" i="2"/>
  <c r="BH293" i="2"/>
  <c r="BG293" i="2"/>
  <c r="BF293" i="2"/>
  <c r="T293" i="2"/>
  <c r="R293" i="2"/>
  <c r="P293" i="2"/>
  <c r="BI292" i="2"/>
  <c r="BH292" i="2"/>
  <c r="BG292" i="2"/>
  <c r="BF292" i="2"/>
  <c r="T292" i="2"/>
  <c r="R292" i="2"/>
  <c r="P292" i="2"/>
  <c r="BI291" i="2"/>
  <c r="BH291" i="2"/>
  <c r="BG291" i="2"/>
  <c r="BF291" i="2"/>
  <c r="T291" i="2"/>
  <c r="R291" i="2"/>
  <c r="P291" i="2"/>
  <c r="BI290" i="2"/>
  <c r="BH290" i="2"/>
  <c r="BG290" i="2"/>
  <c r="BF290" i="2"/>
  <c r="T290" i="2"/>
  <c r="R290" i="2"/>
  <c r="P290" i="2"/>
  <c r="BI288" i="2"/>
  <c r="BH288" i="2"/>
  <c r="BG288" i="2"/>
  <c r="BF288" i="2"/>
  <c r="T288" i="2"/>
  <c r="R288" i="2"/>
  <c r="P288" i="2"/>
  <c r="BI287" i="2"/>
  <c r="BH287" i="2"/>
  <c r="BG287" i="2"/>
  <c r="BF287" i="2"/>
  <c r="T287" i="2"/>
  <c r="R287" i="2"/>
  <c r="P287" i="2"/>
  <c r="BI285" i="2"/>
  <c r="BH285" i="2"/>
  <c r="BG285" i="2"/>
  <c r="BF285" i="2"/>
  <c r="T285" i="2"/>
  <c r="R285" i="2"/>
  <c r="P285" i="2"/>
  <c r="BI284" i="2"/>
  <c r="BH284" i="2"/>
  <c r="BG284" i="2"/>
  <c r="BF284" i="2"/>
  <c r="T284" i="2"/>
  <c r="R284" i="2"/>
  <c r="P284" i="2"/>
  <c r="BI283" i="2"/>
  <c r="BH283" i="2"/>
  <c r="BG283" i="2"/>
  <c r="BF283" i="2"/>
  <c r="T283" i="2"/>
  <c r="R283" i="2"/>
  <c r="P283" i="2"/>
  <c r="BI281" i="2"/>
  <c r="BH281" i="2"/>
  <c r="BG281" i="2"/>
  <c r="BF281" i="2"/>
  <c r="T281" i="2"/>
  <c r="R281" i="2"/>
  <c r="P281" i="2"/>
  <c r="BI280" i="2"/>
  <c r="BH280" i="2"/>
  <c r="BG280" i="2"/>
  <c r="BF280" i="2"/>
  <c r="T280" i="2"/>
  <c r="R280" i="2"/>
  <c r="P280" i="2"/>
  <c r="BI279" i="2"/>
  <c r="BH279" i="2"/>
  <c r="BG279" i="2"/>
  <c r="BF279" i="2"/>
  <c r="T279" i="2"/>
  <c r="R279" i="2"/>
  <c r="P279" i="2"/>
  <c r="BI278" i="2"/>
  <c r="BH278" i="2"/>
  <c r="BG278" i="2"/>
  <c r="BF278" i="2"/>
  <c r="T278" i="2"/>
  <c r="R278" i="2"/>
  <c r="P278" i="2"/>
  <c r="BI277" i="2"/>
  <c r="BH277" i="2"/>
  <c r="BG277" i="2"/>
  <c r="BF277" i="2"/>
  <c r="T277" i="2"/>
  <c r="R277" i="2"/>
  <c r="P277" i="2"/>
  <c r="BI276" i="2"/>
  <c r="BH276" i="2"/>
  <c r="BG276" i="2"/>
  <c r="BF276" i="2"/>
  <c r="T276" i="2"/>
  <c r="R276" i="2"/>
  <c r="P276" i="2"/>
  <c r="BI274" i="2"/>
  <c r="BH274" i="2"/>
  <c r="BG274" i="2"/>
  <c r="BF274" i="2"/>
  <c r="T274" i="2"/>
  <c r="R274" i="2"/>
  <c r="P274" i="2"/>
  <c r="BI273" i="2"/>
  <c r="BH273" i="2"/>
  <c r="BG273" i="2"/>
  <c r="BF273" i="2"/>
  <c r="T273" i="2"/>
  <c r="R273" i="2"/>
  <c r="P273" i="2"/>
  <c r="BI271" i="2"/>
  <c r="BH271" i="2"/>
  <c r="BG271" i="2"/>
  <c r="BF271" i="2"/>
  <c r="T271" i="2"/>
  <c r="R271" i="2"/>
  <c r="P271" i="2"/>
  <c r="BI270" i="2"/>
  <c r="BH270" i="2"/>
  <c r="BG270" i="2"/>
  <c r="BF270" i="2"/>
  <c r="T270" i="2"/>
  <c r="R270" i="2"/>
  <c r="P270" i="2"/>
  <c r="BI269" i="2"/>
  <c r="BH269" i="2"/>
  <c r="BG269" i="2"/>
  <c r="BF269" i="2"/>
  <c r="T269" i="2"/>
  <c r="R269" i="2"/>
  <c r="P269" i="2"/>
  <c r="BI267" i="2"/>
  <c r="BH267" i="2"/>
  <c r="BG267" i="2"/>
  <c r="BF267" i="2"/>
  <c r="T267" i="2"/>
  <c r="R267" i="2"/>
  <c r="P267" i="2"/>
  <c r="BI266" i="2"/>
  <c r="BH266" i="2"/>
  <c r="BG266" i="2"/>
  <c r="BF266" i="2"/>
  <c r="T266" i="2"/>
  <c r="R266" i="2"/>
  <c r="P266" i="2"/>
  <c r="BI265" i="2"/>
  <c r="BH265" i="2"/>
  <c r="BG265" i="2"/>
  <c r="BF265" i="2"/>
  <c r="T265" i="2"/>
  <c r="R265" i="2"/>
  <c r="P265" i="2"/>
  <c r="BI253" i="2"/>
  <c r="BH253" i="2"/>
  <c r="BG253" i="2"/>
  <c r="BF253" i="2"/>
  <c r="T253" i="2"/>
  <c r="R253" i="2"/>
  <c r="P253" i="2"/>
  <c r="BI250" i="2"/>
  <c r="BH250" i="2"/>
  <c r="BG250" i="2"/>
  <c r="BF250" i="2"/>
  <c r="T250" i="2"/>
  <c r="R250" i="2"/>
  <c r="P250" i="2"/>
  <c r="BI249" i="2"/>
  <c r="BH249" i="2"/>
  <c r="BG249" i="2"/>
  <c r="BF249" i="2"/>
  <c r="T249" i="2"/>
  <c r="R249" i="2"/>
  <c r="P249" i="2"/>
  <c r="BI247" i="2"/>
  <c r="BH247" i="2"/>
  <c r="BG247" i="2"/>
  <c r="BF247" i="2"/>
  <c r="T247" i="2"/>
  <c r="R247" i="2"/>
  <c r="P247" i="2"/>
  <c r="BI245" i="2"/>
  <c r="BH245" i="2"/>
  <c r="BG245" i="2"/>
  <c r="BF245" i="2"/>
  <c r="T245" i="2"/>
  <c r="R245" i="2"/>
  <c r="P245" i="2"/>
  <c r="BI233" i="2"/>
  <c r="BH233" i="2"/>
  <c r="BG233" i="2"/>
  <c r="BF233" i="2"/>
  <c r="T233" i="2"/>
  <c r="R233" i="2"/>
  <c r="P233" i="2"/>
  <c r="BI231" i="2"/>
  <c r="BH231" i="2"/>
  <c r="BG231" i="2"/>
  <c r="BF231" i="2"/>
  <c r="T231" i="2"/>
  <c r="R231" i="2"/>
  <c r="P231" i="2"/>
  <c r="BI229" i="2"/>
  <c r="BH229" i="2"/>
  <c r="BG229" i="2"/>
  <c r="BF229" i="2"/>
  <c r="T229" i="2"/>
  <c r="R229" i="2"/>
  <c r="P229" i="2"/>
  <c r="BI228" i="2"/>
  <c r="BH228" i="2"/>
  <c r="BG228" i="2"/>
  <c r="BF228" i="2"/>
  <c r="T228" i="2"/>
  <c r="R228" i="2"/>
  <c r="P228" i="2"/>
  <c r="BI226" i="2"/>
  <c r="BH226" i="2"/>
  <c r="BG226" i="2"/>
  <c r="BF226" i="2"/>
  <c r="T226" i="2"/>
  <c r="R226" i="2"/>
  <c r="P226" i="2"/>
  <c r="BI225" i="2"/>
  <c r="BH225" i="2"/>
  <c r="BG225" i="2"/>
  <c r="BF225" i="2"/>
  <c r="T225" i="2"/>
  <c r="R225" i="2"/>
  <c r="P225" i="2"/>
  <c r="BI224" i="2"/>
  <c r="BH224" i="2"/>
  <c r="BG224" i="2"/>
  <c r="BF224" i="2"/>
  <c r="T224" i="2"/>
  <c r="R224" i="2"/>
  <c r="P224" i="2"/>
  <c r="BI223" i="2"/>
  <c r="BH223" i="2"/>
  <c r="BG223" i="2"/>
  <c r="BF223" i="2"/>
  <c r="T223" i="2"/>
  <c r="R223" i="2"/>
  <c r="P223" i="2"/>
  <c r="BI222" i="2"/>
  <c r="BH222" i="2"/>
  <c r="BG222" i="2"/>
  <c r="BF222" i="2"/>
  <c r="T222" i="2"/>
  <c r="R222" i="2"/>
  <c r="P222" i="2"/>
  <c r="BI216" i="2"/>
  <c r="BH216" i="2"/>
  <c r="BG216" i="2"/>
  <c r="BF216" i="2"/>
  <c r="T216" i="2"/>
  <c r="R216" i="2"/>
  <c r="P216" i="2"/>
  <c r="BI208" i="2"/>
  <c r="BH208" i="2"/>
  <c r="BG208" i="2"/>
  <c r="BF208" i="2"/>
  <c r="T208" i="2"/>
  <c r="R208" i="2"/>
  <c r="P208" i="2"/>
  <c r="BI207" i="2"/>
  <c r="BH207" i="2"/>
  <c r="BG207" i="2"/>
  <c r="BF207" i="2"/>
  <c r="T207" i="2"/>
  <c r="R207" i="2"/>
  <c r="P207" i="2"/>
  <c r="BI206" i="2"/>
  <c r="BH206" i="2"/>
  <c r="BG206" i="2"/>
  <c r="BF206" i="2"/>
  <c r="T206" i="2"/>
  <c r="R206" i="2"/>
  <c r="P206" i="2"/>
  <c r="BI191" i="2"/>
  <c r="BH191" i="2"/>
  <c r="BG191" i="2"/>
  <c r="BF191" i="2"/>
  <c r="T191" i="2"/>
  <c r="R191" i="2"/>
  <c r="P191" i="2"/>
  <c r="BI188" i="2"/>
  <c r="BH188" i="2"/>
  <c r="BG188" i="2"/>
  <c r="BF188" i="2"/>
  <c r="T188" i="2"/>
  <c r="R188" i="2"/>
  <c r="P188" i="2"/>
  <c r="BI182" i="2"/>
  <c r="BH182" i="2"/>
  <c r="BG182" i="2"/>
  <c r="BF182" i="2"/>
  <c r="T182" i="2"/>
  <c r="R182" i="2"/>
  <c r="P182" i="2"/>
  <c r="BI180" i="2"/>
  <c r="BH180" i="2"/>
  <c r="BG180" i="2"/>
  <c r="BF180" i="2"/>
  <c r="T180" i="2"/>
  <c r="R180" i="2"/>
  <c r="P180" i="2"/>
  <c r="BI178" i="2"/>
  <c r="BH178" i="2"/>
  <c r="BG178" i="2"/>
  <c r="BF178" i="2"/>
  <c r="T178" i="2"/>
  <c r="R178" i="2"/>
  <c r="P178" i="2"/>
  <c r="BI176" i="2"/>
  <c r="BH176" i="2"/>
  <c r="BG176" i="2"/>
  <c r="BF176" i="2"/>
  <c r="T176" i="2"/>
  <c r="R176" i="2"/>
  <c r="P176" i="2"/>
  <c r="BI174" i="2"/>
  <c r="BH174" i="2"/>
  <c r="BG174" i="2"/>
  <c r="BF174" i="2"/>
  <c r="T174" i="2"/>
  <c r="R174" i="2"/>
  <c r="P174" i="2"/>
  <c r="BI173" i="2"/>
  <c r="BH173" i="2"/>
  <c r="BG173" i="2"/>
  <c r="BF173" i="2"/>
  <c r="T173" i="2"/>
  <c r="R173" i="2"/>
  <c r="P173" i="2"/>
  <c r="BI172" i="2"/>
  <c r="BH172" i="2"/>
  <c r="BG172" i="2"/>
  <c r="BF172" i="2"/>
  <c r="T172" i="2"/>
  <c r="R172" i="2"/>
  <c r="P172" i="2"/>
  <c r="BI159" i="2"/>
  <c r="BH159" i="2"/>
  <c r="BG159" i="2"/>
  <c r="BF159" i="2"/>
  <c r="T159" i="2"/>
  <c r="R159" i="2"/>
  <c r="P159" i="2"/>
  <c r="BI146" i="2"/>
  <c r="BH146" i="2"/>
  <c r="BG146" i="2"/>
  <c r="BF146" i="2"/>
  <c r="T146" i="2"/>
  <c r="R146" i="2"/>
  <c r="P146" i="2"/>
  <c r="J140" i="2"/>
  <c r="J139" i="2"/>
  <c r="F139" i="2"/>
  <c r="F137" i="2"/>
  <c r="E135" i="2"/>
  <c r="BI122" i="2"/>
  <c r="BH122" i="2"/>
  <c r="BG122" i="2"/>
  <c r="BF122" i="2"/>
  <c r="BI121" i="2"/>
  <c r="BH121" i="2"/>
  <c r="BG121" i="2"/>
  <c r="BF121" i="2"/>
  <c r="BE121" i="2"/>
  <c r="BI120" i="2"/>
  <c r="BH120" i="2"/>
  <c r="BG120" i="2"/>
  <c r="BF120" i="2"/>
  <c r="BE120" i="2"/>
  <c r="BI119" i="2"/>
  <c r="BH119" i="2"/>
  <c r="BG119" i="2"/>
  <c r="BF119" i="2"/>
  <c r="BE119" i="2"/>
  <c r="BI118" i="2"/>
  <c r="BH118" i="2"/>
  <c r="BG118" i="2"/>
  <c r="BF118" i="2"/>
  <c r="BE118" i="2"/>
  <c r="BI117" i="2"/>
  <c r="BH117" i="2"/>
  <c r="BG117" i="2"/>
  <c r="BF117" i="2"/>
  <c r="BE117" i="2"/>
  <c r="J92" i="2"/>
  <c r="J91" i="2"/>
  <c r="F91" i="2"/>
  <c r="F89" i="2"/>
  <c r="E87" i="2"/>
  <c r="J18" i="2"/>
  <c r="E18" i="2"/>
  <c r="F140" i="2"/>
  <c r="J17" i="2"/>
  <c r="J12" i="2"/>
  <c r="J137" i="2" s="1"/>
  <c r="E7" i="2"/>
  <c r="E133" i="2"/>
  <c r="CK102" i="1"/>
  <c r="CJ102" i="1"/>
  <c r="CI102" i="1"/>
  <c r="CH102" i="1"/>
  <c r="CG102" i="1"/>
  <c r="CF102" i="1"/>
  <c r="BZ102" i="1"/>
  <c r="CE102" i="1"/>
  <c r="CK101" i="1"/>
  <c r="CJ101" i="1"/>
  <c r="CI101" i="1"/>
  <c r="CH101" i="1"/>
  <c r="CG101" i="1"/>
  <c r="CF101" i="1"/>
  <c r="BZ101" i="1"/>
  <c r="CE101" i="1"/>
  <c r="CK100" i="1"/>
  <c r="CJ100" i="1"/>
  <c r="CI100" i="1"/>
  <c r="CH100" i="1"/>
  <c r="CG100" i="1"/>
  <c r="CF100" i="1"/>
  <c r="BZ100" i="1"/>
  <c r="CE100" i="1"/>
  <c r="CK99" i="1"/>
  <c r="CJ99" i="1"/>
  <c r="CI99" i="1"/>
  <c r="CH99" i="1"/>
  <c r="CG99" i="1"/>
  <c r="CF99" i="1"/>
  <c r="BZ99" i="1"/>
  <c r="CE99" i="1"/>
  <c r="L90" i="1"/>
  <c r="AM90" i="1"/>
  <c r="AM89" i="1"/>
  <c r="L89" i="1"/>
  <c r="AM87" i="1"/>
  <c r="L87" i="1"/>
  <c r="L85" i="1"/>
  <c r="L84" i="1"/>
  <c r="J301" i="2"/>
  <c r="J285" i="2"/>
  <c r="J270" i="2"/>
  <c r="BK250" i="2"/>
  <c r="BK159" i="2"/>
  <c r="BK416" i="2"/>
  <c r="BK413" i="2"/>
  <c r="BK408" i="2"/>
  <c r="J404" i="2"/>
  <c r="J397" i="2"/>
  <c r="BK374" i="2"/>
  <c r="BK365" i="2"/>
  <c r="J339" i="2"/>
  <c r="BK323" i="2"/>
  <c r="BK271" i="2"/>
  <c r="J191" i="2"/>
  <c r="J159" i="2"/>
  <c r="BK319" i="2"/>
  <c r="BK301" i="2"/>
  <c r="J291" i="2"/>
  <c r="J266" i="2"/>
  <c r="BK249" i="2"/>
  <c r="J178" i="2"/>
  <c r="J418" i="2"/>
  <c r="J392" i="2"/>
  <c r="J384" i="2"/>
  <c r="BK377" i="2"/>
  <c r="J365" i="2"/>
  <c r="BK343" i="2"/>
  <c r="J326" i="2"/>
  <c r="BK322" i="2"/>
  <c r="J302" i="2"/>
  <c r="BK290" i="2"/>
  <c r="BK178" i="2"/>
  <c r="BK398" i="2"/>
  <c r="BK387" i="2"/>
  <c r="J371" i="2"/>
  <c r="J345" i="2"/>
  <c r="BK329" i="2"/>
  <c r="J308" i="2"/>
  <c r="J299" i="2"/>
  <c r="BK270" i="2"/>
  <c r="BK155" i="3"/>
  <c r="J144" i="3"/>
  <c r="BK138" i="3"/>
  <c r="J140" i="3"/>
  <c r="BK321" i="2"/>
  <c r="J306" i="2"/>
  <c r="BK294" i="2"/>
  <c r="J281" i="2"/>
  <c r="BK266" i="2"/>
  <c r="BK245" i="2"/>
  <c r="J223" i="2"/>
  <c r="BK176" i="2"/>
  <c r="BK338" i="2"/>
  <c r="BK326" i="2"/>
  <c r="J311" i="2"/>
  <c r="J294" i="2"/>
  <c r="BK280" i="2"/>
  <c r="BK273" i="2"/>
  <c r="J233" i="2"/>
  <c r="BK191" i="2"/>
  <c r="BK420" i="2"/>
  <c r="J415" i="2"/>
  <c r="BK412" i="2"/>
  <c r="BK407" i="2"/>
  <c r="BK401" i="2"/>
  <c r="J394" i="2"/>
  <c r="BK378" i="2"/>
  <c r="BK368" i="2"/>
  <c r="BK345" i="2"/>
  <c r="J330" i="2"/>
  <c r="BK297" i="2"/>
  <c r="BK208" i="2"/>
  <c r="J176" i="2"/>
  <c r="J327" i="2"/>
  <c r="BK316" i="2"/>
  <c r="BK298" i="2"/>
  <c r="BK284" i="2"/>
  <c r="BK253" i="2"/>
  <c r="BK222" i="2"/>
  <c r="BK425" i="2"/>
  <c r="J409" i="2"/>
  <c r="BK380" i="2"/>
  <c r="J368" i="2"/>
  <c r="J340" i="2"/>
  <c r="BK331" i="2"/>
  <c r="J319" i="2"/>
  <c r="J297" i="2"/>
  <c r="BK188" i="2"/>
  <c r="J399" i="2"/>
  <c r="J388" i="2"/>
  <c r="BK372" i="2"/>
  <c r="J350" i="2"/>
  <c r="J304" i="2"/>
  <c r="BK293" i="2"/>
  <c r="BK274" i="2"/>
  <c r="J172" i="2"/>
  <c r="BK152" i="3"/>
  <c r="BK154" i="3"/>
  <c r="BK318" i="2"/>
  <c r="BK304" i="2"/>
  <c r="J288" i="2"/>
  <c r="J273" i="2"/>
  <c r="BK247" i="2"/>
  <c r="BK229" i="2"/>
  <c r="BK206" i="2"/>
  <c r="J426" i="2"/>
  <c r="J328" i="2"/>
  <c r="J316" i="2"/>
  <c r="J305" i="2"/>
  <c r="BK291" i="2"/>
  <c r="J278" i="2"/>
  <c r="BK267" i="2"/>
  <c r="J222" i="2"/>
  <c r="J422" i="2"/>
  <c r="BK415" i="2"/>
  <c r="BK411" i="2"/>
  <c r="J408" i="2"/>
  <c r="BK404" i="2"/>
  <c r="BK392" i="2"/>
  <c r="J369" i="2"/>
  <c r="BK342" i="2"/>
  <c r="BK325" i="2"/>
  <c r="J280" i="2"/>
  <c r="BK225" i="2"/>
  <c r="J174" i="2"/>
  <c r="J325" i="2"/>
  <c r="BK312" i="2"/>
  <c r="J293" i="2"/>
  <c r="BK277" i="2"/>
  <c r="J231" i="2"/>
  <c r="J206" i="2"/>
  <c r="BK424" i="2"/>
  <c r="BK391" i="2"/>
  <c r="BK383" i="2"/>
  <c r="BK369" i="2"/>
  <c r="BK350" i="2"/>
  <c r="BK333" i="2"/>
  <c r="J323" i="2"/>
  <c r="J309" i="2"/>
  <c r="J300" i="2"/>
  <c r="BK287" i="2"/>
  <c r="BK173" i="2"/>
  <c r="BK395" i="2"/>
  <c r="J380" i="2"/>
  <c r="J366" i="2"/>
  <c r="J342" i="2"/>
  <c r="J314" i="2"/>
  <c r="BK302" i="2"/>
  <c r="J296" i="2"/>
  <c r="J271" i="2"/>
  <c r="BK180" i="2"/>
  <c r="J148" i="3"/>
  <c r="BK141" i="3"/>
  <c r="BK149" i="3"/>
  <c r="J279" i="2"/>
  <c r="J247" i="2"/>
  <c r="BK207" i="2"/>
  <c r="BK422" i="2"/>
  <c r="BK414" i="2"/>
  <c r="J412" i="2"/>
  <c r="BK409" i="2"/>
  <c r="BK405" i="2"/>
  <c r="J398" i="2"/>
  <c r="J391" i="2"/>
  <c r="BK371" i="2"/>
  <c r="J343" i="2"/>
  <c r="J322" i="2"/>
  <c r="BK231" i="2"/>
  <c r="J180" i="2"/>
  <c r="BK337" i="2"/>
  <c r="BK314" i="2"/>
  <c r="J295" i="2"/>
  <c r="BK278" i="2"/>
  <c r="BK265" i="2"/>
  <c r="BK224" i="2"/>
  <c r="J173" i="2"/>
  <c r="J417" i="2"/>
  <c r="BK388" i="2"/>
  <c r="J374" i="2"/>
  <c r="J367" i="2"/>
  <c r="BK339" i="2"/>
  <c r="BK330" i="2"/>
  <c r="BK306" i="2"/>
  <c r="J292" i="2"/>
  <c r="J276" i="2"/>
  <c r="BK174" i="2"/>
  <c r="BK397" i="2"/>
  <c r="J393" i="2"/>
  <c r="J381" i="2"/>
  <c r="BK348" i="2"/>
  <c r="J338" i="2"/>
  <c r="J313" i="2"/>
  <c r="BK300" i="2"/>
  <c r="BK288" i="2"/>
  <c r="BK216" i="2"/>
  <c r="J147" i="3"/>
  <c r="J141" i="3"/>
  <c r="BK148" i="3"/>
  <c r="J152" i="3"/>
  <c r="BK418" i="2"/>
  <c r="J337" i="2"/>
  <c r="J331" i="2"/>
  <c r="J329" i="2"/>
  <c r="J312" i="2"/>
  <c r="BK311" i="2"/>
  <c r="BK299" i="2"/>
  <c r="BK283" i="2"/>
  <c r="BK269" i="2"/>
  <c r="J249" i="2"/>
  <c r="J226" i="2"/>
  <c r="BK182" i="2"/>
  <c r="BK426" i="2"/>
  <c r="J335" i="2"/>
  <c r="J324" i="2"/>
  <c r="BK307" i="2"/>
  <c r="J287" i="2"/>
  <c r="J274" i="2"/>
  <c r="J265" i="2"/>
  <c r="BK226" i="2"/>
  <c r="J182" i="2"/>
  <c r="J420" i="2"/>
  <c r="J414" i="2"/>
  <c r="J411" i="2"/>
  <c r="J407" i="2"/>
  <c r="J401" i="2"/>
  <c r="J395" i="2"/>
  <c r="BK381" i="2"/>
  <c r="BK366" i="2"/>
  <c r="J341" i="2"/>
  <c r="BK308" i="2"/>
  <c r="BK228" i="2"/>
  <c r="J188" i="2"/>
  <c r="J146" i="2"/>
  <c r="J318" i="2"/>
  <c r="BK310" i="2"/>
  <c r="BK292" i="2"/>
  <c r="J267" i="2"/>
  <c r="J229" i="2"/>
  <c r="J425" i="2"/>
  <c r="J410" i="2"/>
  <c r="J387" i="2"/>
  <c r="J372" i="2"/>
  <c r="BK346" i="2"/>
  <c r="BK327" i="2"/>
  <c r="J321" i="2"/>
  <c r="J303" i="2"/>
  <c r="J284" i="2"/>
  <c r="BK223" i="2"/>
  <c r="BK172" i="2"/>
  <c r="BK394" i="2"/>
  <c r="BK384" i="2"/>
  <c r="BK367" i="2"/>
  <c r="J346" i="2"/>
  <c r="BK340" i="2"/>
  <c r="J310" i="2"/>
  <c r="BK303" i="2"/>
  <c r="BK281" i="2"/>
  <c r="J228" i="2"/>
  <c r="BK140" i="3"/>
  <c r="J149" i="3"/>
  <c r="J155" i="3"/>
  <c r="BK320" i="2"/>
  <c r="J290" i="2"/>
  <c r="BK276" i="2"/>
  <c r="J253" i="2"/>
  <c r="BK233" i="2"/>
  <c r="J216" i="2"/>
  <c r="AS94" i="1"/>
  <c r="BK295" i="2"/>
  <c r="BK285" i="2"/>
  <c r="J269" i="2"/>
  <c r="J225" i="2"/>
  <c r="J424" i="2"/>
  <c r="J416" i="2"/>
  <c r="J413" i="2"/>
  <c r="BK410" i="2"/>
  <c r="J405" i="2"/>
  <c r="BK399" i="2"/>
  <c r="BK393" i="2"/>
  <c r="J377" i="2"/>
  <c r="J348" i="2"/>
  <c r="J333" i="2"/>
  <c r="BK309" i="2"/>
  <c r="J245" i="2"/>
  <c r="J224" i="2"/>
  <c r="J320" i="2"/>
  <c r="BK313" i="2"/>
  <c r="BK296" i="2"/>
  <c r="J283" i="2"/>
  <c r="J250" i="2"/>
  <c r="J207" i="2"/>
  <c r="BK417" i="2"/>
  <c r="BK390" i="2"/>
  <c r="J378" i="2"/>
  <c r="J352" i="2"/>
  <c r="BK335" i="2"/>
  <c r="BK324" i="2"/>
  <c r="BK305" i="2"/>
  <c r="BK279" i="2"/>
  <c r="BK146" i="2"/>
  <c r="J390" i="2"/>
  <c r="J383" i="2"/>
  <c r="BK352" i="2"/>
  <c r="BK341" i="2"/>
  <c r="BK328" i="2"/>
  <c r="J307" i="2"/>
  <c r="J298" i="2"/>
  <c r="J277" i="2"/>
  <c r="J208" i="2"/>
  <c r="BK144" i="3"/>
  <c r="BK147" i="3"/>
  <c r="J138" i="3"/>
  <c r="J154" i="3"/>
  <c r="P145" i="2" l="1"/>
  <c r="P252" i="2"/>
  <c r="P268" i="2"/>
  <c r="P272" i="2"/>
  <c r="BK344" i="2"/>
  <c r="J344" i="2"/>
  <c r="J102" i="2" s="1"/>
  <c r="BK376" i="2"/>
  <c r="J376" i="2"/>
  <c r="J103" i="2"/>
  <c r="BK382" i="2"/>
  <c r="J382" i="2"/>
  <c r="J104" i="2" s="1"/>
  <c r="T386" i="2"/>
  <c r="R389" i="2"/>
  <c r="R403" i="2"/>
  <c r="R406" i="2"/>
  <c r="P421" i="2"/>
  <c r="BK146" i="3"/>
  <c r="J146" i="3" s="1"/>
  <c r="J102" i="3" s="1"/>
  <c r="R145" i="2"/>
  <c r="R252" i="2"/>
  <c r="R268" i="2"/>
  <c r="BK272" i="2"/>
  <c r="J272" i="2" s="1"/>
  <c r="J101" i="2" s="1"/>
  <c r="T344" i="2"/>
  <c r="T376" i="2"/>
  <c r="T382" i="2"/>
  <c r="P386" i="2"/>
  <c r="P385" i="2" s="1"/>
  <c r="P389" i="2"/>
  <c r="BK403" i="2"/>
  <c r="J403" i="2"/>
  <c r="J110" i="2"/>
  <c r="P406" i="2"/>
  <c r="BK421" i="2"/>
  <c r="J421" i="2" s="1"/>
  <c r="J113" i="2" s="1"/>
  <c r="P139" i="3"/>
  <c r="P136" i="3"/>
  <c r="T139" i="3"/>
  <c r="T136" i="3"/>
  <c r="P146" i="3"/>
  <c r="P145" i="3" s="1"/>
  <c r="BK145" i="2"/>
  <c r="J145" i="2" s="1"/>
  <c r="J98" i="2" s="1"/>
  <c r="BK252" i="2"/>
  <c r="BK144" i="2" s="1"/>
  <c r="J144" i="2" s="1"/>
  <c r="J97" i="2" s="1"/>
  <c r="J252" i="2"/>
  <c r="J99" i="2" s="1"/>
  <c r="BK268" i="2"/>
  <c r="J268" i="2" s="1"/>
  <c r="J100" i="2" s="1"/>
  <c r="R272" i="2"/>
  <c r="P344" i="2"/>
  <c r="P376" i="2"/>
  <c r="P382" i="2"/>
  <c r="BK386" i="2"/>
  <c r="J386" i="2"/>
  <c r="J106" i="2"/>
  <c r="T389" i="2"/>
  <c r="T403" i="2"/>
  <c r="T406" i="2"/>
  <c r="T421" i="2"/>
  <c r="P153" i="3"/>
  <c r="BK139" i="3"/>
  <c r="J139" i="3"/>
  <c r="J99" i="3" s="1"/>
  <c r="T146" i="3"/>
  <c r="T145" i="3" s="1"/>
  <c r="T135" i="3" s="1"/>
  <c r="BK153" i="3"/>
  <c r="J153" i="3"/>
  <c r="J105" i="3"/>
  <c r="R153" i="3"/>
  <c r="T145" i="2"/>
  <c r="T144" i="2" s="1"/>
  <c r="T252" i="2"/>
  <c r="T268" i="2"/>
  <c r="T272" i="2"/>
  <c r="R344" i="2"/>
  <c r="R376" i="2"/>
  <c r="R382" i="2"/>
  <c r="R386" i="2"/>
  <c r="BK389" i="2"/>
  <c r="J389" i="2"/>
  <c r="J107" i="2" s="1"/>
  <c r="P403" i="2"/>
  <c r="BK406" i="2"/>
  <c r="J406" i="2"/>
  <c r="J111" i="2"/>
  <c r="R421" i="2"/>
  <c r="R139" i="3"/>
  <c r="R136" i="3" s="1"/>
  <c r="R135" i="3" s="1"/>
  <c r="R146" i="3"/>
  <c r="R145" i="3"/>
  <c r="T153" i="3"/>
  <c r="BK143" i="3"/>
  <c r="J143" i="3" s="1"/>
  <c r="J100" i="3" s="1"/>
  <c r="BK151" i="3"/>
  <c r="J151" i="3"/>
  <c r="J104" i="3"/>
  <c r="BK137" i="3"/>
  <c r="J137" i="3" s="1"/>
  <c r="J98" i="3" s="1"/>
  <c r="BK400" i="2"/>
  <c r="J400" i="2"/>
  <c r="J108" i="2"/>
  <c r="BK419" i="2"/>
  <c r="J419" i="2" s="1"/>
  <c r="J112" i="2" s="1"/>
  <c r="BE140" i="3"/>
  <c r="BE141" i="3"/>
  <c r="BE144" i="3"/>
  <c r="J89" i="3"/>
  <c r="BE147" i="3"/>
  <c r="BE149" i="3"/>
  <c r="BE152" i="3"/>
  <c r="E85" i="3"/>
  <c r="BE148" i="3"/>
  <c r="BE155" i="3"/>
  <c r="F92" i="3"/>
  <c r="BE154" i="3"/>
  <c r="BE138" i="3"/>
  <c r="BE188" i="2"/>
  <c r="BE226" i="2"/>
  <c r="BE229" i="2"/>
  <c r="BE250" i="2"/>
  <c r="BE267" i="2"/>
  <c r="BE269" i="2"/>
  <c r="BE285" i="2"/>
  <c r="BE287" i="2"/>
  <c r="BE295" i="2"/>
  <c r="BE312" i="2"/>
  <c r="BE331" i="2"/>
  <c r="BE335" i="2"/>
  <c r="BE337" i="2"/>
  <c r="BE339" i="2"/>
  <c r="BE340" i="2"/>
  <c r="BE343" i="2"/>
  <c r="BE366" i="2"/>
  <c r="BE371" i="2"/>
  <c r="BE374" i="2"/>
  <c r="BE378" i="2"/>
  <c r="BE383" i="2"/>
  <c r="BE387" i="2"/>
  <c r="BE392" i="2"/>
  <c r="BE394" i="2"/>
  <c r="BE399" i="2"/>
  <c r="F92" i="2"/>
  <c r="BE159" i="2"/>
  <c r="BE222" i="2"/>
  <c r="BE278" i="2"/>
  <c r="BE283" i="2"/>
  <c r="BE288" i="2"/>
  <c r="BE293" i="2"/>
  <c r="BE296" i="2"/>
  <c r="BE301" i="2"/>
  <c r="BE310" i="2"/>
  <c r="BE311" i="2"/>
  <c r="BE316" i="2"/>
  <c r="BE318" i="2"/>
  <c r="BE329" i="2"/>
  <c r="BE342" i="2"/>
  <c r="BE345" i="2"/>
  <c r="BE348" i="2"/>
  <c r="BE350" i="2"/>
  <c r="BE368" i="2"/>
  <c r="BE388" i="2"/>
  <c r="BE390" i="2"/>
  <c r="BE393" i="2"/>
  <c r="BE395" i="2"/>
  <c r="BE417" i="2"/>
  <c r="BE424" i="2"/>
  <c r="BE425" i="2"/>
  <c r="E85" i="2"/>
  <c r="BE172" i="2"/>
  <c r="BE176" i="2"/>
  <c r="BE180" i="2"/>
  <c r="BE191" i="2"/>
  <c r="BE216" i="2"/>
  <c r="BE228" i="2"/>
  <c r="BE233" i="2"/>
  <c r="BE245" i="2"/>
  <c r="BE266" i="2"/>
  <c r="BE271" i="2"/>
  <c r="BE276" i="2"/>
  <c r="BE281" i="2"/>
  <c r="BE294" i="2"/>
  <c r="BE299" i="2"/>
  <c r="BE302" i="2"/>
  <c r="BE304" i="2"/>
  <c r="BE305" i="2"/>
  <c r="BE309" i="2"/>
  <c r="BE323" i="2"/>
  <c r="BE324" i="2"/>
  <c r="BE326" i="2"/>
  <c r="BE426" i="2"/>
  <c r="J89" i="2"/>
  <c r="BE178" i="2"/>
  <c r="BE182" i="2"/>
  <c r="BE207" i="2"/>
  <c r="BE223" i="2"/>
  <c r="BE279" i="2"/>
  <c r="BE291" i="2"/>
  <c r="BE292" i="2"/>
  <c r="BE320" i="2"/>
  <c r="BE321" i="2"/>
  <c r="BE322" i="2"/>
  <c r="BE327" i="2"/>
  <c r="BE328" i="2"/>
  <c r="BE341" i="2"/>
  <c r="BE346" i="2"/>
  <c r="BE352" i="2"/>
  <c r="BE365" i="2"/>
  <c r="BE367" i="2"/>
  <c r="BE369" i="2"/>
  <c r="BE372" i="2"/>
  <c r="BE377" i="2"/>
  <c r="BE380" i="2"/>
  <c r="BE381" i="2"/>
  <c r="BE384" i="2"/>
  <c r="BE391" i="2"/>
  <c r="BE397" i="2"/>
  <c r="BE398" i="2"/>
  <c r="BE401" i="2"/>
  <c r="BE404" i="2"/>
  <c r="BE405" i="2"/>
  <c r="BE407" i="2"/>
  <c r="BE408" i="2"/>
  <c r="BE409" i="2"/>
  <c r="BE410" i="2"/>
  <c r="BE411" i="2"/>
  <c r="BE412" i="2"/>
  <c r="BE413" i="2"/>
  <c r="BE414" i="2"/>
  <c r="BE415" i="2"/>
  <c r="BE416" i="2"/>
  <c r="BE420" i="2"/>
  <c r="BE422" i="2"/>
  <c r="BE146" i="2"/>
  <c r="BE206" i="2"/>
  <c r="BE224" i="2"/>
  <c r="BE247" i="2"/>
  <c r="BE265" i="2"/>
  <c r="BE277" i="2"/>
  <c r="BE284" i="2"/>
  <c r="BE290" i="2"/>
  <c r="BE300" i="2"/>
  <c r="BE306" i="2"/>
  <c r="BE325" i="2"/>
  <c r="BE333" i="2"/>
  <c r="BE418" i="2"/>
  <c r="BE173" i="2"/>
  <c r="BE174" i="2"/>
  <c r="BE208" i="2"/>
  <c r="BE225" i="2"/>
  <c r="BE231" i="2"/>
  <c r="BE249" i="2"/>
  <c r="BE253" i="2"/>
  <c r="BE270" i="2"/>
  <c r="BE273" i="2"/>
  <c r="BE274" i="2"/>
  <c r="BE280" i="2"/>
  <c r="BE297" i="2"/>
  <c r="BE298" i="2"/>
  <c r="BE303" i="2"/>
  <c r="BE307" i="2"/>
  <c r="BE308" i="2"/>
  <c r="BE313" i="2"/>
  <c r="BE314" i="2"/>
  <c r="BE319" i="2"/>
  <c r="BE330" i="2"/>
  <c r="BE338" i="2"/>
  <c r="J36" i="3"/>
  <c r="AW96" i="1" s="1"/>
  <c r="F39" i="2"/>
  <c r="BD95" i="1"/>
  <c r="F36" i="3"/>
  <c r="BA96" i="1" s="1"/>
  <c r="F36" i="2"/>
  <c r="BA95" i="1" s="1"/>
  <c r="BA94" i="1" s="1"/>
  <c r="AW94" i="1" s="1"/>
  <c r="AK33" i="1" s="1"/>
  <c r="F39" i="3"/>
  <c r="BD96" i="1"/>
  <c r="F37" i="2"/>
  <c r="BB95" i="1"/>
  <c r="F37" i="3"/>
  <c r="BB96" i="1"/>
  <c r="F38" i="2"/>
  <c r="BC95" i="1"/>
  <c r="F38" i="3"/>
  <c r="BC96" i="1"/>
  <c r="J36" i="2"/>
  <c r="AW95" i="1"/>
  <c r="P135" i="3" l="1"/>
  <c r="AU96" i="1" s="1"/>
  <c r="R144" i="2"/>
  <c r="R402" i="2"/>
  <c r="P402" i="2"/>
  <c r="P143" i="2" s="1"/>
  <c r="AU95" i="1" s="1"/>
  <c r="AU94" i="1" s="1"/>
  <c r="R385" i="2"/>
  <c r="T385" i="2"/>
  <c r="T402" i="2"/>
  <c r="P144" i="2"/>
  <c r="BK385" i="2"/>
  <c r="J385" i="2"/>
  <c r="J105" i="2" s="1"/>
  <c r="BK402" i="2"/>
  <c r="J402" i="2"/>
  <c r="J109" i="2"/>
  <c r="BK136" i="3"/>
  <c r="J136" i="3"/>
  <c r="J97" i="3" s="1"/>
  <c r="BK145" i="3"/>
  <c r="J145" i="3"/>
  <c r="J101" i="3"/>
  <c r="BK150" i="3"/>
  <c r="J150" i="3"/>
  <c r="J103" i="3" s="1"/>
  <c r="BK143" i="2"/>
  <c r="J143" i="2"/>
  <c r="J96" i="2"/>
  <c r="J30" i="2" s="1"/>
  <c r="J122" i="2" s="1"/>
  <c r="BE122" i="2" s="1"/>
  <c r="J35" i="2" s="1"/>
  <c r="AV95" i="1" s="1"/>
  <c r="AT95" i="1" s="1"/>
  <c r="BB94" i="1"/>
  <c r="AX94" i="1" s="1"/>
  <c r="BC94" i="1"/>
  <c r="W35" i="1"/>
  <c r="BD94" i="1"/>
  <c r="W36" i="1"/>
  <c r="W33" i="1"/>
  <c r="T143" i="2" l="1"/>
  <c r="R143" i="2"/>
  <c r="BK135" i="3"/>
  <c r="J135" i="3"/>
  <c r="J96" i="3"/>
  <c r="J30" i="3"/>
  <c r="J114" i="3" s="1"/>
  <c r="BE114" i="3" s="1"/>
  <c r="F35" i="3" s="1"/>
  <c r="AZ96" i="1" s="1"/>
  <c r="AY94" i="1"/>
  <c r="W34" i="1"/>
  <c r="J116" i="2"/>
  <c r="J31" i="2" s="1"/>
  <c r="J32" i="2" s="1"/>
  <c r="AG95" i="1" s="1"/>
  <c r="AN95" i="1" s="1"/>
  <c r="F35" i="2"/>
  <c r="AZ95" i="1" s="1"/>
  <c r="AZ94" i="1" l="1"/>
  <c r="AV94" i="1" s="1"/>
  <c r="J41" i="2"/>
  <c r="J108" i="3"/>
  <c r="J116" i="3" s="1"/>
  <c r="J35" i="3"/>
  <c r="AV96" i="1" s="1"/>
  <c r="AT96" i="1" s="1"/>
  <c r="AT94" i="1"/>
  <c r="J124" i="2"/>
  <c r="J31" i="3" l="1"/>
  <c r="J32" i="3"/>
  <c r="AG96" i="1" s="1"/>
  <c r="AN96" i="1" s="1"/>
  <c r="J41" i="3" l="1"/>
  <c r="AG94" i="1"/>
  <c r="AG101" i="1"/>
  <c r="CD101" i="1"/>
  <c r="AN94" i="1" l="1"/>
  <c r="AG102" i="1"/>
  <c r="AV102" i="1"/>
  <c r="BY102" i="1" s="1"/>
  <c r="AG99" i="1"/>
  <c r="CD99" i="1"/>
  <c r="AG100" i="1"/>
  <c r="AV100" i="1"/>
  <c r="BY100" i="1"/>
  <c r="AV101" i="1"/>
  <c r="BY101" i="1"/>
  <c r="AK26" i="1"/>
  <c r="CD102" i="1" l="1"/>
  <c r="CD100" i="1"/>
  <c r="AN101" i="1"/>
  <c r="AN102" i="1"/>
  <c r="AG98" i="1"/>
  <c r="AK27" i="1"/>
  <c r="AK29" i="1" s="1"/>
  <c r="AN100" i="1"/>
  <c r="AV99" i="1"/>
  <c r="BY99" i="1"/>
  <c r="AK32" i="1" s="1"/>
  <c r="AK38" i="1" l="1"/>
  <c r="AN99" i="1"/>
  <c r="AN98" i="1"/>
  <c r="AN104" i="1" s="1"/>
  <c r="AG104" i="1"/>
  <c r="W32" i="1"/>
</calcChain>
</file>

<file path=xl/sharedStrings.xml><?xml version="1.0" encoding="utf-8"?>
<sst xmlns="http://schemas.openxmlformats.org/spreadsheetml/2006/main" count="3979" uniqueCount="890">
  <si>
    <t>Export Komplet</t>
  </si>
  <si>
    <t/>
  </si>
  <si>
    <t>2.0</t>
  </si>
  <si>
    <t>False</t>
  </si>
  <si>
    <t>{bd54bd52-79ea-4b09-9b7c-d0c3e3063ea9}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</si>
  <si>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</si>
  <si>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</si>
  <si>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</si>
  <si>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</si>
  <si>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</si>
  <si>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</si>
  <si>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</si>
  <si>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</si>
  <si>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</si>
  <si>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2024-02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</si>
  <si>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</si>
  <si>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</si>
  <si>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Areál autobusy Hranečník, Přečerpání splaškové kanalizace na veřejný sběrač</t>
  </si>
  <si>
    <t>KSO:</t>
  </si>
  <si>
    <t>CC-CZ:</t>
  </si>
  <si>
    <t>Místo:</t>
  </si>
  <si>
    <t>Město Ostrava</t>
  </si>
  <si>
    <t>Datum:</t>
  </si>
  <si>
    <t>29. 1. 2025</t>
  </si>
  <si>
    <t>Zadavatel:</t>
  </si>
  <si>
    <t>IČ:</t>
  </si>
  <si>
    <t>Dopravní podnik Ostrava. a.s.</t>
  </si>
  <si>
    <t>DIČ:</t>
  </si>
  <si>
    <t>Uchazeč:</t>
  </si>
  <si>
    <t>Vyplň údaj</t>
  </si>
  <si>
    <t>Projektant:</t>
  </si>
  <si>
    <t>Josef Rechtik</t>
  </si>
  <si>
    <t>True</t>
  </si>
  <si>
    <t>Zpracovatel:</t>
  </si>
  <si>
    <t>Poznámka:</t>
  </si>
  <si>
    <t>Náklady z rozpočtů</t>
  </si>
  <si>
    <t>Ostatní náklady ze souhrnného listu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</si>
  <si>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</si>
  <si>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</si>
  <si>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</si>
  <si>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</si>
  <si>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</si>
  <si>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</si>
  <si>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</si>
  <si>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</si>
  <si>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</si>
  <si>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</si>
  <si>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</si>
  <si>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</si>
  <si>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</si>
  <si>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</si>
  <si>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</si>
  <si>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</si>
  <si>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</si>
  <si>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</si>
  <si>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</si>
  <si>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</si>
  <si>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</si>
  <si>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</si>
  <si>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</si>
  <si>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</si>
  <si>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</si>
  <si>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</si>
  <si>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</si>
  <si>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</si>
  <si>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</si>
  <si>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</si>
  <si>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</si>
  <si>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</si>
  <si>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</si>
  <si>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</si>
  <si>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</si>
  <si>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</si>
  <si>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</si>
  <si>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</si>
  <si>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1) 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</si>
  <si>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</si>
  <si>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</si>
  <si>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</si>
  <si>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</si>
  <si>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</si>
  <si>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</si>
  <si>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</si>
  <si>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SO 01 Kanalizační přípojka</t>
  </si>
  <si>
    <t>ING</t>
  </si>
  <si>
    <t>1</t>
  </si>
  <si>
    <t>{f5988f94-e865-4def-929f-4d530ea8cb9f}</t>
  </si>
  <si>
    <t>2</t>
  </si>
  <si>
    <t>02</t>
  </si>
  <si>
    <t>SO 02 Zrušení ČOV</t>
  </si>
  <si>
    <t>{b44ee3de-2958-4aab-80db-6e61dfabe0e8}</t>
  </si>
  <si>
    <t>2) Ostatní náklady ze souhrnného listu</t>
  </si>
  <si>
    <t>Procent. zadání_x000D_
[% nákladů rozpočtu]</t>
  </si>
  <si>
    <t>Zařazení nákladů</t>
  </si>
  <si>
    <t>Ostatní náklady</t>
  </si>
  <si>
    <t>stavební čast</t>
  </si>
  <si>
    <t>OSTATNENAKLADY</t>
  </si>
  <si>
    <t>Vyplň vlastní</t>
  </si>
  <si>
    <t>OSTATNENAKLADYVLASTNE</t>
  </si>
  <si>
    <t>Celkové náklady za stavbu 1) + 2)</t>
  </si>
  <si>
    <t>KRYCÍ LIST SOUPISU PRACÍ</t>
  </si>
  <si>
    <t>Objekt:</t>
  </si>
  <si>
    <t>01 - SO 01 Kanalizační přípojka</t>
  </si>
  <si>
    <t>Náklady z rozpočtu</t>
  </si>
  <si>
    <t>REKAPITULACE ČLENĚNÍ SOUPISU PRACÍ</t>
  </si>
  <si>
    <t>Kód dílu - Popis</t>
  </si>
  <si>
    <t>Cena celkem [CZK]</t>
  </si>
  <si>
    <t>1) Náklady ze soupisu prací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</si>
  <si>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</si>
  <si>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</si>
  <si>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</si>
  <si>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</si>
  <si>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</si>
  <si>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</si>
  <si>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</si>
  <si>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</si>
  <si>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</si>
  <si>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</si>
  <si>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741 - Elektroinstalace - silnoproud</t>
  </si>
  <si>
    <t xml:space="preserve">    767 - Konstrukce zámečnické</t>
  </si>
  <si>
    <t>46-M - Zemní práce při extr.mont.pracích</t>
  </si>
  <si>
    <t>M - Práce a dodávky M</t>
  </si>
  <si>
    <t xml:space="preserve">    21-M - Elektromontáže</t>
  </si>
  <si>
    <t xml:space="preserve">    23-M - Montáže potrubí</t>
  </si>
  <si>
    <t>000 - Ostatní náklady</t>
  </si>
  <si>
    <t>VRN - Vedlejší rozpočtové náklady</t>
  </si>
  <si>
    <t>2) Ostatní náklady</t>
  </si>
  <si>
    <t>Zařízení staveniště</t>
  </si>
  <si>
    <t>VRN</t>
  </si>
  <si>
    <t>Projektové práce</t>
  </si>
  <si>
    <t>Územní vlivy</t>
  </si>
  <si>
    <t>Provozní vlivy</t>
  </si>
  <si>
    <t>Jiné VRN</t>
  </si>
  <si>
    <t>Kompletační činnost</t>
  </si>
  <si>
    <t>KOMPLETACNA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</si>
  <si>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</si>
  <si>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</si>
  <si>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</si>
  <si>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</si>
  <si>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</si>
  <si>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</si>
  <si>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</si>
  <si>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</si>
  <si>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</si>
  <si>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</si>
  <si>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</si>
  <si>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</si>
  <si>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</si>
  <si>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</si>
  <si>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</si>
  <si>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</si>
  <si>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</si>
  <si>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</si>
  <si>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113107237</t>
  </si>
  <si>
    <t>Odstranění podkladu z betonu vyztuženého sítěmi tl přes 150 do 300 mm strojně pl přes 200 m2</t>
  </si>
  <si>
    <t>m2</t>
  </si>
  <si>
    <t>4</t>
  </si>
  <si>
    <t>1969996790</t>
  </si>
  <si>
    <t>VV</t>
  </si>
  <si>
    <t>montážní jámy zemního protlaku</t>
  </si>
  <si>
    <t>2,00*2,00</t>
  </si>
  <si>
    <t>Otevřený výkop výtlaku DN80</t>
  </si>
  <si>
    <t>27,00*0,80</t>
  </si>
  <si>
    <t>Otevřený výkop výtlaku DN50</t>
  </si>
  <si>
    <t>18,00*0,80</t>
  </si>
  <si>
    <t>dešťová kanalizace</t>
  </si>
  <si>
    <t>9,00*1,00</t>
  </si>
  <si>
    <t>Mezisoučet</t>
  </si>
  <si>
    <t>3</t>
  </si>
  <si>
    <t>Rozšíření v místech šachet a napojení 10%</t>
  </si>
  <si>
    <t>49,00*0,1</t>
  </si>
  <si>
    <t>Součet</t>
  </si>
  <si>
    <t>113107313</t>
  </si>
  <si>
    <t>Odstranění podkladu z kameniva těženého tl přes 200 do 300 mm strojně pl do 50 m2</t>
  </si>
  <si>
    <t>981777498</t>
  </si>
  <si>
    <t>115101201</t>
  </si>
  <si>
    <t>Čerpání vody na dopravní výšku do 10 m průměrný přítok do 500 l/min</t>
  </si>
  <si>
    <t>hod</t>
  </si>
  <si>
    <t>-561156282</t>
  </si>
  <si>
    <t>115101301</t>
  </si>
  <si>
    <t>Pohotovost čerpací soupravy pro dopravní výšku do 10 m přítok do 500 l/min</t>
  </si>
  <si>
    <t>den</t>
  </si>
  <si>
    <t>1122819091</t>
  </si>
  <si>
    <t>5</t>
  </si>
  <si>
    <t>119001405</t>
  </si>
  <si>
    <t>Dočasné zajištění potrubí z PE DN do 200 mm</t>
  </si>
  <si>
    <t>m</t>
  </si>
  <si>
    <t>118537623</t>
  </si>
  <si>
    <t>4*1,00</t>
  </si>
  <si>
    <t>6</t>
  </si>
  <si>
    <t>119001421</t>
  </si>
  <si>
    <t>Dočasné zajištění kabelů a kabelových tratí ze 3 volně ložených kabelů</t>
  </si>
  <si>
    <t>521291513</t>
  </si>
  <si>
    <t>5*1,00</t>
  </si>
  <si>
    <t>7</t>
  </si>
  <si>
    <t>120001101</t>
  </si>
  <si>
    <t>Příplatek za ztížení vykopávky v blízkosti podzemního vedení</t>
  </si>
  <si>
    <t>m3</t>
  </si>
  <si>
    <t>2085406410</t>
  </si>
  <si>
    <t>(4,00+5,00)*2,00*1,50</t>
  </si>
  <si>
    <t>8</t>
  </si>
  <si>
    <t>121151103</t>
  </si>
  <si>
    <t>Sejmutí ornice plochy do 100 m2 tl vrstvy do 200 mm strojně</t>
  </si>
  <si>
    <t>1911201233</t>
  </si>
  <si>
    <t>6,00*1,50</t>
  </si>
  <si>
    <t>9</t>
  </si>
  <si>
    <t>132211401</t>
  </si>
  <si>
    <t>Hloubená vykopávka pod základy v hornině třídy těžitelnosti I skupiny 3 ručně</t>
  </si>
  <si>
    <t>1325169498</t>
  </si>
  <si>
    <t>výkop pod opěrnou zdí</t>
  </si>
  <si>
    <t>1,00*1,50*1,50*2</t>
  </si>
  <si>
    <t>výkopy pod liniovou vpustí</t>
  </si>
  <si>
    <t>1,00*1,00*1,20*2</t>
  </si>
  <si>
    <t>10</t>
  </si>
  <si>
    <t>132212121</t>
  </si>
  <si>
    <t>Hloubení zapažených rýh šířky do 800 mm v soudržných horninách třídy těžitelnosti I skupiny 3 ručně</t>
  </si>
  <si>
    <t>-1801873613</t>
  </si>
  <si>
    <t>Kopané sondy v místě podzemních překážek</t>
  </si>
  <si>
    <t>(4,00+5,00)*1,50*0,80</t>
  </si>
  <si>
    <t>11</t>
  </si>
  <si>
    <t>132254203</t>
  </si>
  <si>
    <t>Hloubení zapažených rýh š do 2000 mm v hornině třídy těžitelnosti I skupiny 3 objem do 100 m3</t>
  </si>
  <si>
    <t>786634731</t>
  </si>
  <si>
    <t>napojení na sběrač</t>
  </si>
  <si>
    <t>6,00*1,00*(3,61+2,21)/2</t>
  </si>
  <si>
    <t>2,00*2,00*2,20</t>
  </si>
  <si>
    <t>Otevřený výkop výtlaku DN80, průměrná hl. 1,75 m</t>
  </si>
  <si>
    <t>27,00*0,80*1,75</t>
  </si>
  <si>
    <t>Otevřený výkop výtlaku DN50, průměrná hl. 1,50 m</t>
  </si>
  <si>
    <t>18,00*0,80*1,50</t>
  </si>
  <si>
    <t>dešťová kanalizace, průměrná hl. 1,20 m</t>
  </si>
  <si>
    <t>9,00*1,00*1,20</t>
  </si>
  <si>
    <t>Rozšíření v místech šachet a místa napojení 10%</t>
  </si>
  <si>
    <t>96,46*0,1</t>
  </si>
  <si>
    <t>139951121</t>
  </si>
  <si>
    <t>Bourání kcí v hloubených vykopávkách ze zdiva z betonu prostého strojně</t>
  </si>
  <si>
    <t>-1437766479</t>
  </si>
  <si>
    <t>13</t>
  </si>
  <si>
    <t>141721251</t>
  </si>
  <si>
    <t>Řízený zemní protlak délky přes 50 do 100 m hl do 6 m s protlačením potrubí vnějšího průměru vrtu do 90 mm v hornině třídy těžitelnosti I a II skupiny 1 až 4</t>
  </si>
  <si>
    <t>888663070</t>
  </si>
  <si>
    <t>14</t>
  </si>
  <si>
    <t>151101101</t>
  </si>
  <si>
    <t>Zřízení příložného pažení a rozepření stěn rýh hl do 2 m</t>
  </si>
  <si>
    <t>-1346181042</t>
  </si>
  <si>
    <t>27,00*1,75*2</t>
  </si>
  <si>
    <t>18,00*1,50*2</t>
  </si>
  <si>
    <t>9,00*1,20*2</t>
  </si>
  <si>
    <t>15</t>
  </si>
  <si>
    <t>151101102</t>
  </si>
  <si>
    <t>Zřízení příložného pažení a rozepření stěn rýh hl přes 2 do 4 m</t>
  </si>
  <si>
    <t>-1352329082</t>
  </si>
  <si>
    <t>6,00*(3,61+2,21)</t>
  </si>
  <si>
    <t>(2,00+2,00)*2*2,20</t>
  </si>
  <si>
    <t>16</t>
  </si>
  <si>
    <t>151101111</t>
  </si>
  <si>
    <t>Odstranění příložného pažení a rozepření stěn rýh hl do 2 m</t>
  </si>
  <si>
    <t>248288187</t>
  </si>
  <si>
    <t>17</t>
  </si>
  <si>
    <t>151101112</t>
  </si>
  <si>
    <t>Odstranění příložného pažení a rozepření stěn rýh hl přes 2 do 4 m</t>
  </si>
  <si>
    <t>797199288</t>
  </si>
  <si>
    <t>18</t>
  </si>
  <si>
    <t>162751117</t>
  </si>
  <si>
    <t>Vodorovné přemístění přes 9 000 do 10000 m výkopku/sypaniny z horniny třídy těžitelnosti I skupiny 1 až 3</t>
  </si>
  <si>
    <t>-1247977264</t>
  </si>
  <si>
    <t>19</t>
  </si>
  <si>
    <t>167151101</t>
  </si>
  <si>
    <t>Nakládání výkopku z hornin třídy těžitelnosti I skupiny 1 až 3 do 100 m3</t>
  </si>
  <si>
    <t>-1657946795</t>
  </si>
  <si>
    <t>20</t>
  </si>
  <si>
    <t>171201231</t>
  </si>
  <si>
    <t>Poplatek za uložení zeminy a kamení na recyklační skládce (skládkovné) kód odpadu 17 05 04</t>
  </si>
  <si>
    <t>t</t>
  </si>
  <si>
    <t>-1235910416</t>
  </si>
  <si>
    <t>106,11*1,80</t>
  </si>
  <si>
    <t>171251201</t>
  </si>
  <si>
    <t>Uložení sypaniny na skládky nebo meziskládky</t>
  </si>
  <si>
    <t>-553912066</t>
  </si>
  <si>
    <t>22</t>
  </si>
  <si>
    <t>174101101</t>
  </si>
  <si>
    <t>Zásyp jam, šachet rýh nebo kolem objektů sypaninou se zhutněním</t>
  </si>
  <si>
    <t>-322773077</t>
  </si>
  <si>
    <t>106,11-23,18-8,25</t>
  </si>
  <si>
    <t>23</t>
  </si>
  <si>
    <t>M</t>
  </si>
  <si>
    <t>58331202</t>
  </si>
  <si>
    <t>štěrkodrť netříděná do 100mm amfibolit</t>
  </si>
  <si>
    <t>-1771585045</t>
  </si>
  <si>
    <t>74,68*1,70</t>
  </si>
  <si>
    <t>24</t>
  </si>
  <si>
    <t>175151101</t>
  </si>
  <si>
    <t>Obsypání potrubí strojně sypaninou bez prohození, uloženou do 3 m</t>
  </si>
  <si>
    <t>1694315381</t>
  </si>
  <si>
    <t>6,00*1,00*0,50</t>
  </si>
  <si>
    <t>2,00*2*0,80*0,40</t>
  </si>
  <si>
    <t>27,00*0,80*0,40</t>
  </si>
  <si>
    <t>18,00*0,80*0,40</t>
  </si>
  <si>
    <t>9,00*1,00*0,50</t>
  </si>
  <si>
    <t>25</t>
  </si>
  <si>
    <t>58337302</t>
  </si>
  <si>
    <t>štěrkopísek frakce 0/16</t>
  </si>
  <si>
    <t>1337879754</t>
  </si>
  <si>
    <t>23,18*1,67</t>
  </si>
  <si>
    <t>26</t>
  </si>
  <si>
    <t>181111111</t>
  </si>
  <si>
    <t>Plošná úprava terénu do 500 m2 zemina skupiny 1 až 4 nerovnosti přes 50 do 100 mm v rovinně a svahu do 1:5</t>
  </si>
  <si>
    <t>2116666943</t>
  </si>
  <si>
    <t>6,00*3,00</t>
  </si>
  <si>
    <t>27</t>
  </si>
  <si>
    <t>181411131</t>
  </si>
  <si>
    <t>Založení parkového trávníku výsevem pl do 1000 m2 v rovině a ve svahu do 1:5</t>
  </si>
  <si>
    <t>-1458916857</t>
  </si>
  <si>
    <t>28</t>
  </si>
  <si>
    <t>00572410</t>
  </si>
  <si>
    <t>osivo směs travní parková</t>
  </si>
  <si>
    <t>kg</t>
  </si>
  <si>
    <t>725428938</t>
  </si>
  <si>
    <t>18*0,025 'Přepočtené koeficientem množství</t>
  </si>
  <si>
    <t>Vodorovné konstrukce</t>
  </si>
  <si>
    <t>29</t>
  </si>
  <si>
    <t>451572111</t>
  </si>
  <si>
    <t>Lože pod potrubí otevřený výkop z kameniva drobného těženého</t>
  </si>
  <si>
    <t>1571478531</t>
  </si>
  <si>
    <t>6,00*1,00*0,15</t>
  </si>
  <si>
    <t>2,00*2,00*0,15</t>
  </si>
  <si>
    <t>27,00*0,80*0,15</t>
  </si>
  <si>
    <t>18,00*0,80*0,15</t>
  </si>
  <si>
    <t>9,00*1,00*0,15</t>
  </si>
  <si>
    <t>30</t>
  </si>
  <si>
    <t>452387111</t>
  </si>
  <si>
    <t>Podkladní rám z betonu prostého tř. C 25/30 v do 100 mm</t>
  </si>
  <si>
    <t>kus</t>
  </si>
  <si>
    <t>1657422121</t>
  </si>
  <si>
    <t>31</t>
  </si>
  <si>
    <t>59224187</t>
  </si>
  <si>
    <t>prstenec šachtový vyrovnávací betonový 625x120x100mm</t>
  </si>
  <si>
    <t>-1862556890</t>
  </si>
  <si>
    <t>32</t>
  </si>
  <si>
    <t>59224176</t>
  </si>
  <si>
    <t>prstenec šachtový vyrovnávací betonový 625x120x80mm</t>
  </si>
  <si>
    <t>-1164106146</t>
  </si>
  <si>
    <t>Komunikace pozemní</t>
  </si>
  <si>
    <t>33</t>
  </si>
  <si>
    <t>564851011</t>
  </si>
  <si>
    <t>Podklad ze štěrkodrtě ŠD plochy do 100 m2 tl 150 mm</t>
  </si>
  <si>
    <t>1938139937</t>
  </si>
  <si>
    <t>34</t>
  </si>
  <si>
    <t>564861011</t>
  </si>
  <si>
    <t>Podklad ze štěrkodrtě ŠD plochy do 100 m2 tl 200 mm</t>
  </si>
  <si>
    <t>-2045444213</t>
  </si>
  <si>
    <t>35</t>
  </si>
  <si>
    <t>581131316</t>
  </si>
  <si>
    <t>Kryt cementobetonový vozovek skupiny CB III tl 200 mm</t>
  </si>
  <si>
    <t>808379524</t>
  </si>
  <si>
    <t>Trubní vedení</t>
  </si>
  <si>
    <t>36</t>
  </si>
  <si>
    <t>831352121</t>
  </si>
  <si>
    <t>Montáž potrubí z trub kameninových hrdlových s integrovaným těsněním výkop sklon do 20 % DN 200</t>
  </si>
  <si>
    <t>-1858156533</t>
  </si>
  <si>
    <t>37</t>
  </si>
  <si>
    <t>59710676</t>
  </si>
  <si>
    <t>trouba kameninová glazovaná DN 200 dl 1,50m spojovací systém F</t>
  </si>
  <si>
    <t>1026761595</t>
  </si>
  <si>
    <t>6*1,015 'Přepočtené koeficientem množství</t>
  </si>
  <si>
    <t>38</t>
  </si>
  <si>
    <t>837354111</t>
  </si>
  <si>
    <t>Montáž kameninových útesů s hrdlem DN 200</t>
  </si>
  <si>
    <t>370441962</t>
  </si>
  <si>
    <t>39</t>
  </si>
  <si>
    <t>597107nab1</t>
  </si>
  <si>
    <t>Odbočka FABEKUN DN/OD 200 pro potrubí 500 - 600 - šířka stěny 50-120mm</t>
  </si>
  <si>
    <t>1544692072</t>
  </si>
  <si>
    <t>40</t>
  </si>
  <si>
    <t>871211211</t>
  </si>
  <si>
    <t>Montáž potrubí z PE100 RC SDR 11 otevřený výkop svařovaných elektrotvarovkou d 63 x 5,8 mm</t>
  </si>
  <si>
    <t>533481679</t>
  </si>
  <si>
    <t>41</t>
  </si>
  <si>
    <t>28613853</t>
  </si>
  <si>
    <t>trubka vodovodní PE100 PN 16 SDR11 s ochranným pláštěm z PP 63x5,8mm</t>
  </si>
  <si>
    <t>-391113285</t>
  </si>
  <si>
    <t>42</t>
  </si>
  <si>
    <t>871241211</t>
  </si>
  <si>
    <t>Montáž potrubí z PE100 RC SDR 11 otevřený výkop svařovaných elektrotvarovkou d 90 x 8,2 mm</t>
  </si>
  <si>
    <t>1593735860</t>
  </si>
  <si>
    <t>43</t>
  </si>
  <si>
    <t>28613530</t>
  </si>
  <si>
    <t>potrubí vodovodní třívrstvé PE100 RC SDR11 90x8,2mm</t>
  </si>
  <si>
    <t>859931242</t>
  </si>
  <si>
    <t>116,85*1,015 'Přepočtené koeficientem množství</t>
  </si>
  <si>
    <t>44</t>
  </si>
  <si>
    <t>871275811</t>
  </si>
  <si>
    <t>Bourání stávajícího potrubí z PVC nebo PP DN 150</t>
  </si>
  <si>
    <t>1473549948</t>
  </si>
  <si>
    <t>45</t>
  </si>
  <si>
    <t>871313122</t>
  </si>
  <si>
    <t>Montáž kanalizačního potrubí hladkého plnostěnného SN 10 z PVC-U DN 160</t>
  </si>
  <si>
    <t>528578749</t>
  </si>
  <si>
    <t>46</t>
  </si>
  <si>
    <t>28611174</t>
  </si>
  <si>
    <t>trubka kanalizační PVC-U plnostěnná jednovrstvá DN 160x3000mm SN10</t>
  </si>
  <si>
    <t>-384099352</t>
  </si>
  <si>
    <t>7*1,03 'Přepočtené koeficientem množství</t>
  </si>
  <si>
    <t>47</t>
  </si>
  <si>
    <t>871353122</t>
  </si>
  <si>
    <t>Montáž kanalizačního potrubí hladkého plnostěnného SN 10 z PVC-U DN 200</t>
  </si>
  <si>
    <t>1233515671</t>
  </si>
  <si>
    <t>48</t>
  </si>
  <si>
    <t>28611176</t>
  </si>
  <si>
    <t>trubka kanalizační PVC-U plnostěnná jednovrstvá DN 200x1000mm SN10</t>
  </si>
  <si>
    <t>-1076813062</t>
  </si>
  <si>
    <t>2*1,03 'Přepočtené koeficientem množství</t>
  </si>
  <si>
    <t>49</t>
  </si>
  <si>
    <t>877211101</t>
  </si>
  <si>
    <t>Montáž elektrospojek na vodovodním potrubí z PE trub d 63</t>
  </si>
  <si>
    <t>1052493380</t>
  </si>
  <si>
    <t>50</t>
  </si>
  <si>
    <t>28615972</t>
  </si>
  <si>
    <t>elektrospojka SDR11 PE 100 PN16 D 63mm</t>
  </si>
  <si>
    <t>-1169932176</t>
  </si>
  <si>
    <t>51</t>
  </si>
  <si>
    <t>28653081</t>
  </si>
  <si>
    <t>vložka přechodová PE/mosaz pro vodovodní potrubí PN16 plyn PN10 vnější závit 63-1 1/4"</t>
  </si>
  <si>
    <t>648566850</t>
  </si>
  <si>
    <t>52</t>
  </si>
  <si>
    <t>28614976</t>
  </si>
  <si>
    <t>elektroredukce PE 100 PN16 D 63-50mm</t>
  </si>
  <si>
    <t>993275320</t>
  </si>
  <si>
    <t>53</t>
  </si>
  <si>
    <t>28614946</t>
  </si>
  <si>
    <t>elektrokoleno 45° PE 100 PN16 D 63mm</t>
  </si>
  <si>
    <t>-1775665183</t>
  </si>
  <si>
    <t>54</t>
  </si>
  <si>
    <t>28653055</t>
  </si>
  <si>
    <t>elektrokoleno 90° PE 100 D 63mm</t>
  </si>
  <si>
    <t>-432485435</t>
  </si>
  <si>
    <t>55</t>
  </si>
  <si>
    <t>877241101</t>
  </si>
  <si>
    <t>Montáž elektrospojek na vodovodním potrubí z PE trub d 90</t>
  </si>
  <si>
    <t>317161099</t>
  </si>
  <si>
    <t>56</t>
  </si>
  <si>
    <t>28615974</t>
  </si>
  <si>
    <t>elektrospojka SDR11 PE 100 PN16 D 90mm</t>
  </si>
  <si>
    <t>1006743526</t>
  </si>
  <si>
    <t>57</t>
  </si>
  <si>
    <t>28653060</t>
  </si>
  <si>
    <t>elektrokoleno 90° PE 100 D 90mm</t>
  </si>
  <si>
    <t>811741533</t>
  </si>
  <si>
    <t>58</t>
  </si>
  <si>
    <t>28614948</t>
  </si>
  <si>
    <t>elektrokoleno 45° PE 100 PN16 D 90mm</t>
  </si>
  <si>
    <t>2092523158</t>
  </si>
  <si>
    <t>59</t>
  </si>
  <si>
    <t>28653135</t>
  </si>
  <si>
    <t>nákružek lemový PE 100 SDR11 90mm</t>
  </si>
  <si>
    <t>-1320296701</t>
  </si>
  <si>
    <t>60</t>
  </si>
  <si>
    <t>28654368</t>
  </si>
  <si>
    <t>příruba volná k lemovému nákružku z polypropylénu 90</t>
  </si>
  <si>
    <t>-1290222022</t>
  </si>
  <si>
    <t>61</t>
  </si>
  <si>
    <t>877350310</t>
  </si>
  <si>
    <t>Montáž kolen na kanalizačním potrubí z PP nebo tvrdého PVC-U trub hladkých plnostěnných DN 200</t>
  </si>
  <si>
    <t>1166232100</t>
  </si>
  <si>
    <t>62</t>
  </si>
  <si>
    <t>28611360</t>
  </si>
  <si>
    <t>koleno kanalizační PVC KG 160x30°</t>
  </si>
  <si>
    <t>-788861715</t>
  </si>
  <si>
    <t>63</t>
  </si>
  <si>
    <t>28615693</t>
  </si>
  <si>
    <t>zátka hrdlová odpadní HTM DN 160</t>
  </si>
  <si>
    <t>-1092595234</t>
  </si>
  <si>
    <t>64</t>
  </si>
  <si>
    <t>877350330</t>
  </si>
  <si>
    <t>Montáž spojek na kanalizačním potrubí z PP nebo tvrdého PVC-U trub hladkých plnostěnných DN 200</t>
  </si>
  <si>
    <t>-538129597</t>
  </si>
  <si>
    <t>65</t>
  </si>
  <si>
    <t>28611508</t>
  </si>
  <si>
    <t>redukce kanalizační PVC 200/160</t>
  </si>
  <si>
    <t>-282510767</t>
  </si>
  <si>
    <t>66</t>
  </si>
  <si>
    <t>890811811</t>
  </si>
  <si>
    <t>Bourání šachet z plastu ručně obestavěného prostoru do 1,5 m3</t>
  </si>
  <si>
    <t>1192023954</t>
  </si>
  <si>
    <t>67</t>
  </si>
  <si>
    <t>891212312</t>
  </si>
  <si>
    <t>Montáž přírubového vodoměru DN 50 v šachtě</t>
  </si>
  <si>
    <t>1164857919</t>
  </si>
  <si>
    <t>68</t>
  </si>
  <si>
    <t>38823nab1</t>
  </si>
  <si>
    <t>průtokoměr indukční přírubový DN 50</t>
  </si>
  <si>
    <t>607780643</t>
  </si>
  <si>
    <t>69</t>
  </si>
  <si>
    <t>891241222</t>
  </si>
  <si>
    <t>Montáž vodovodních šoupátek s ručním kolečkem v šachtách DN 80</t>
  </si>
  <si>
    <t>-539461538</t>
  </si>
  <si>
    <t>70</t>
  </si>
  <si>
    <t>55128077</t>
  </si>
  <si>
    <t>klapka uzavírací mezipřírubová PN16 T 120°C disk litina DN 80</t>
  </si>
  <si>
    <t>-372152677</t>
  </si>
  <si>
    <t>71</t>
  </si>
  <si>
    <t>891245321</t>
  </si>
  <si>
    <t>Montáž zpětných klapek DN 80</t>
  </si>
  <si>
    <t>2117314703</t>
  </si>
  <si>
    <t>72</t>
  </si>
  <si>
    <t>42283043</t>
  </si>
  <si>
    <t>klapka zpětná samočinná přírubová litinová PN 16 pro vodu DN 80</t>
  </si>
  <si>
    <t>-741633057</t>
  </si>
  <si>
    <t>73</t>
  </si>
  <si>
    <t>892241111</t>
  </si>
  <si>
    <t>Tlaková zkouška vodou potrubí DN do 80</t>
  </si>
  <si>
    <t>1115830238</t>
  </si>
  <si>
    <t>116,85+18,00</t>
  </si>
  <si>
    <t>74</t>
  </si>
  <si>
    <t>892351111</t>
  </si>
  <si>
    <t>Tlaková zkouška vodou potrubí DN 150 nebo 200</t>
  </si>
  <si>
    <t>-1095957247</t>
  </si>
  <si>
    <t>9,00+6,00</t>
  </si>
  <si>
    <t>75</t>
  </si>
  <si>
    <t>892372111</t>
  </si>
  <si>
    <t>Zabezpečení konců potrubí DN do 300 při tlakových zkouškách vodou</t>
  </si>
  <si>
    <t>1875103700</t>
  </si>
  <si>
    <t>76</t>
  </si>
  <si>
    <t>894411121</t>
  </si>
  <si>
    <t>Zřízení šachet kanalizačních z betonových dílců na potrubí DN přes 200 do 300 dno beton tř. C 25/30</t>
  </si>
  <si>
    <t>-1381565380</t>
  </si>
  <si>
    <t>77</t>
  </si>
  <si>
    <t>59224337</t>
  </si>
  <si>
    <t>dno betonové šachty kanalizační přímé 100x60x40cm</t>
  </si>
  <si>
    <t>-1162606150</t>
  </si>
  <si>
    <t>78</t>
  </si>
  <si>
    <t>59224056</t>
  </si>
  <si>
    <t>kónus pro kanalizační šachty s kapsovým stupadlem 100/62,5x67x12cm</t>
  </si>
  <si>
    <t>-2110501660</t>
  </si>
  <si>
    <t>79</t>
  </si>
  <si>
    <t>59224418</t>
  </si>
  <si>
    <t>skruž betonové šachty DN 1000 kanalizační 100x50x10cm stupadla poplastovaná</t>
  </si>
  <si>
    <t>-518522469</t>
  </si>
  <si>
    <t>80</t>
  </si>
  <si>
    <t>894812201</t>
  </si>
  <si>
    <t>Revizní a čistící šachta z PP šachtové dno DN 425/150 průtočné</t>
  </si>
  <si>
    <t>-1494530048</t>
  </si>
  <si>
    <t>81</t>
  </si>
  <si>
    <t>894812202</t>
  </si>
  <si>
    <t>Revizní a čistící šachta z PP šachtové dno DN 425/150 průtočné 30°,60°,90°</t>
  </si>
  <si>
    <t>1472272615</t>
  </si>
  <si>
    <t>82</t>
  </si>
  <si>
    <t>894812231</t>
  </si>
  <si>
    <t>Revizní a čistící šachta z PP DN 425 šachtová roura korugovaná bez hrdla světlé hloubky 1500 mm</t>
  </si>
  <si>
    <t>-677241199</t>
  </si>
  <si>
    <t>83</t>
  </si>
  <si>
    <t>894812241</t>
  </si>
  <si>
    <t>Revizní a čistící šachta z PP DN 425 šachtová roura teleskopická světlé hloubky 375 mm</t>
  </si>
  <si>
    <t>-1281913235</t>
  </si>
  <si>
    <t>84</t>
  </si>
  <si>
    <t>894812249</t>
  </si>
  <si>
    <t>Příplatek k rourám revizní a čistící šachty z PP DN 425 za uříznutí šachtové roury</t>
  </si>
  <si>
    <t>1014619835</t>
  </si>
  <si>
    <t>85</t>
  </si>
  <si>
    <t>894812262</t>
  </si>
  <si>
    <t>Revizní a čistící šachta z PP DN 425 poklop litinový plný do teleskopické trubky pro třídu zatížení D400</t>
  </si>
  <si>
    <t>-350339473</t>
  </si>
  <si>
    <t>86</t>
  </si>
  <si>
    <t>899104112</t>
  </si>
  <si>
    <t>Osazení poklopů litinových nebo ocelových včetně rámů pro třídu zatížení D400, E600</t>
  </si>
  <si>
    <t>859874699</t>
  </si>
  <si>
    <t>87</t>
  </si>
  <si>
    <t>55241003</t>
  </si>
  <si>
    <t>poklop kanalizační betonolitinový, rám betonolitinový 160mm, D 400 bez odvětrání</t>
  </si>
  <si>
    <t>-1801719208</t>
  </si>
  <si>
    <t>88</t>
  </si>
  <si>
    <t>899721111</t>
  </si>
  <si>
    <t>Signalizační vodič DN do 150 mm na potrubí PVC</t>
  </si>
  <si>
    <t>-1133874380</t>
  </si>
  <si>
    <t>89</t>
  </si>
  <si>
    <t>899722111</t>
  </si>
  <si>
    <t>Krytí potrubí z plastů výstražnou fólií z PVC 20 cm</t>
  </si>
  <si>
    <t>167722277</t>
  </si>
  <si>
    <t>18,00+27,00+4,00</t>
  </si>
  <si>
    <t>90</t>
  </si>
  <si>
    <t>9299</t>
  </si>
  <si>
    <t>vodič CY 4 /HO7V-U 4/ žlutozelený</t>
  </si>
  <si>
    <t>-54808410</t>
  </si>
  <si>
    <t>18,00+27,00</t>
  </si>
  <si>
    <t>91</t>
  </si>
  <si>
    <t>9299 nab1</t>
  </si>
  <si>
    <t>vodič Trace Safe</t>
  </si>
  <si>
    <t>1572861307</t>
  </si>
  <si>
    <t>92</t>
  </si>
  <si>
    <t>20223</t>
  </si>
  <si>
    <t>fólie LD-PE výstr bílá nápis POZOR-VODA š.300 mm k označení vod.potrubí - balení 100 m</t>
  </si>
  <si>
    <t>-804433085</t>
  </si>
  <si>
    <t>93</t>
  </si>
  <si>
    <t>899922111</t>
  </si>
  <si>
    <t>Čerpadlo pro čerpání závlahové vody ze studny nebo jímky automatické H 36 m Q 95 l/min</t>
  </si>
  <si>
    <t>881981594</t>
  </si>
  <si>
    <t>94</t>
  </si>
  <si>
    <t>899922335</t>
  </si>
  <si>
    <t>Plovákový hladinový spínač kabel délky 10 m</t>
  </si>
  <si>
    <t>1517143165</t>
  </si>
  <si>
    <t>95</t>
  </si>
  <si>
    <t>899922342</t>
  </si>
  <si>
    <t>Ovládací skříň čerpadla ochrana proti chodu na sucho příkon 9 W zatížení kont. 400 V/4kW</t>
  </si>
  <si>
    <t>1203032940</t>
  </si>
  <si>
    <t>96</t>
  </si>
  <si>
    <t>899922351</t>
  </si>
  <si>
    <t>Ponorná sonda pro snímání jedné hladiny kabel délky 5 m</t>
  </si>
  <si>
    <t>-1568521928</t>
  </si>
  <si>
    <t>97</t>
  </si>
  <si>
    <t>8999nab1</t>
  </si>
  <si>
    <t>Drobný spojovací materiál</t>
  </si>
  <si>
    <t>%</t>
  </si>
  <si>
    <t>2100603032</t>
  </si>
  <si>
    <t>Ostatní konstrukce a práce, bourání</t>
  </si>
  <si>
    <t>98</t>
  </si>
  <si>
    <t>919123121</t>
  </si>
  <si>
    <t>Těsnění spár přitavením asfaltových izolačních pásů v CB krytu</t>
  </si>
  <si>
    <t>-1066854750</t>
  </si>
  <si>
    <t>99</t>
  </si>
  <si>
    <t>919131111</t>
  </si>
  <si>
    <t>Vyztužení dilatačních spár kluznými trny D 25 mm dl 500 mm v CB krytu</t>
  </si>
  <si>
    <t>734693956</t>
  </si>
  <si>
    <t>136,4/4</t>
  </si>
  <si>
    <t>100</t>
  </si>
  <si>
    <t>919716111</t>
  </si>
  <si>
    <t>Výztuž cementobetonového krytu ze svařovaných sítí hmotnosti do 7,5 kg/m2</t>
  </si>
  <si>
    <t>-1535366672</t>
  </si>
  <si>
    <t>53,90*7,90/1000*1,2*2</t>
  </si>
  <si>
    <t>101</t>
  </si>
  <si>
    <t>919726123</t>
  </si>
  <si>
    <t>Geotextilie pro ochranu, separaci a filtraci netkaná měrná hm přes 300 do 500 g/m2</t>
  </si>
  <si>
    <t>129090242</t>
  </si>
  <si>
    <t>53,90*1,2</t>
  </si>
  <si>
    <t>102</t>
  </si>
  <si>
    <t>919735124</t>
  </si>
  <si>
    <t>Řezání stávajícího betonového krytu hl přes 150 do 200 mm</t>
  </si>
  <si>
    <t>1377510284</t>
  </si>
  <si>
    <t>(2,00+2,00)*2*2</t>
  </si>
  <si>
    <t>27,00*2</t>
  </si>
  <si>
    <t>18,00*2</t>
  </si>
  <si>
    <t>9,00*2</t>
  </si>
  <si>
    <t>124,00*0,1</t>
  </si>
  <si>
    <t>103</t>
  </si>
  <si>
    <t>935113111</t>
  </si>
  <si>
    <t>Osazení odvodňovacího polymerbetonového žlabu s krycím roštem šířky do 200 mm</t>
  </si>
  <si>
    <t>-680036776</t>
  </si>
  <si>
    <t>104</t>
  </si>
  <si>
    <t>59227006</t>
  </si>
  <si>
    <t>žlab odvodňovací z polymerbetonu se spádem dna 0,5% 130x155/160mm</t>
  </si>
  <si>
    <t>-1078243357</t>
  </si>
  <si>
    <t>105</t>
  </si>
  <si>
    <t>935923216</t>
  </si>
  <si>
    <t>Osazení vpusti pro odvodňovací žlab betonový nebo polymerbetonový s krycím roštem šířky do 200 mm</t>
  </si>
  <si>
    <t>430792519</t>
  </si>
  <si>
    <t>106</t>
  </si>
  <si>
    <t>59223074</t>
  </si>
  <si>
    <t>vpusť odtoková polymerbetonová s integrovaným těsněním 500x130x380</t>
  </si>
  <si>
    <t>-1785853543</t>
  </si>
  <si>
    <t>107</t>
  </si>
  <si>
    <t>952903112</t>
  </si>
  <si>
    <t>Vyčištění objektů ČOV, nádrží, žlabů a kanálů při v do 3,5 m</t>
  </si>
  <si>
    <t>-1685629353</t>
  </si>
  <si>
    <t>2,50*6,00</t>
  </si>
  <si>
    <t>108</t>
  </si>
  <si>
    <t>953945222</t>
  </si>
  <si>
    <t>Kotva mechanická M 10 dl 130 mm pro těžká kotvení do betonu, ŽB nebo kamene s vyvrtáním otvoru</t>
  </si>
  <si>
    <t>-263555508</t>
  </si>
  <si>
    <t>109</t>
  </si>
  <si>
    <t>977151118</t>
  </si>
  <si>
    <t>Jádrové vrty diamantovými korunkami do stavebních materiálů D přes 90 do 100 mm</t>
  </si>
  <si>
    <t>370589041</t>
  </si>
  <si>
    <t>0,30*3</t>
  </si>
  <si>
    <t>110</t>
  </si>
  <si>
    <t>977151128</t>
  </si>
  <si>
    <t>Jádrové vrty diamantovými korunkami do stavebních materiálů D přes 250 do 300 mm</t>
  </si>
  <si>
    <t>1725393472</t>
  </si>
  <si>
    <t>0,30*2</t>
  </si>
  <si>
    <t>997</t>
  </si>
  <si>
    <t>Přesun sutě</t>
  </si>
  <si>
    <t>111</t>
  </si>
  <si>
    <t>997006512</t>
  </si>
  <si>
    <t>Vodorovné doprava suti s naložením a složením na skládku do 1 km</t>
  </si>
  <si>
    <t>326373574</t>
  </si>
  <si>
    <t>112</t>
  </si>
  <si>
    <t>997006519</t>
  </si>
  <si>
    <t>Příplatek k vodorovnému přemístění suti na skládku ZKD 1 km přes 1 km</t>
  </si>
  <si>
    <t>-1539957142</t>
  </si>
  <si>
    <t>61,223*9 'Přepočtené koeficientem množství</t>
  </si>
  <si>
    <t>113</t>
  </si>
  <si>
    <t>997006551</t>
  </si>
  <si>
    <t>Hrubé urovnání suti na skládce bez zhutnění</t>
  </si>
  <si>
    <t>61641045</t>
  </si>
  <si>
    <t>114</t>
  </si>
  <si>
    <t>997013861</t>
  </si>
  <si>
    <t>Poplatek za uložení stavebního odpadu na recyklační skládce (skládkovné) z prostého betonu kód odpadu 17 01 01</t>
  </si>
  <si>
    <t>918719082</t>
  </si>
  <si>
    <t>998</t>
  </si>
  <si>
    <t>Přesun hmot</t>
  </si>
  <si>
    <t>115</t>
  </si>
  <si>
    <t>998225111</t>
  </si>
  <si>
    <t>Přesun hmot pro pozemní komunikace s krytem z kamene, monolitickým betonovým nebo živičným</t>
  </si>
  <si>
    <t>376509879</t>
  </si>
  <si>
    <t>116</t>
  </si>
  <si>
    <t>998276101</t>
  </si>
  <si>
    <t>Přesun hmot pro trubní vedení z trub z plastických hmot otevřený výkop</t>
  </si>
  <si>
    <t>1498426714</t>
  </si>
  <si>
    <t>PSV</t>
  </si>
  <si>
    <t>Práce a dodávky PSV</t>
  </si>
  <si>
    <t>741</t>
  </si>
  <si>
    <t>Elektroinstalace - silnoproud</t>
  </si>
  <si>
    <t>117</t>
  </si>
  <si>
    <t>741930nab1</t>
  </si>
  <si>
    <t>Zapojení ponorného čerpadla</t>
  </si>
  <si>
    <t>-598582010</t>
  </si>
  <si>
    <t>118</t>
  </si>
  <si>
    <t>741930nab2</t>
  </si>
  <si>
    <t>Zapojení indukčního průtokoměru vč. přenosu dat</t>
  </si>
  <si>
    <t>kpl</t>
  </si>
  <si>
    <t>-343554816</t>
  </si>
  <si>
    <t>767</t>
  </si>
  <si>
    <t>Konstrukce zámečnické</t>
  </si>
  <si>
    <t>119</t>
  </si>
  <si>
    <t>767221nab5</t>
  </si>
  <si>
    <t>Montáž konstrukce z kompozitů kotvených do železobetonu</t>
  </si>
  <si>
    <t>-184575897</t>
  </si>
  <si>
    <t>120</t>
  </si>
  <si>
    <t>767591011</t>
  </si>
  <si>
    <t>Montáž podlah nebo podest z kompozitních pochůzných skládaných roštů o hm do 15 kg/m2</t>
  </si>
  <si>
    <t>-674314676</t>
  </si>
  <si>
    <t>121</t>
  </si>
  <si>
    <t>63126002</t>
  </si>
  <si>
    <t>rošt kompozitní pochůzný litý 30x30/38mm A15</t>
  </si>
  <si>
    <t>-1494672315</t>
  </si>
  <si>
    <t>122</t>
  </si>
  <si>
    <t>767991003</t>
  </si>
  <si>
    <t>Montáž pomocné nebo nosné konstrukce z kompozitních profilů o hm přes 2,5 do 5 kg/m</t>
  </si>
  <si>
    <t>1821198656</t>
  </si>
  <si>
    <t>123</t>
  </si>
  <si>
    <t>63126nab3</t>
  </si>
  <si>
    <t>deska kompozitní KP 110/3</t>
  </si>
  <si>
    <t>1014421879</t>
  </si>
  <si>
    <t>124</t>
  </si>
  <si>
    <t>63126nab2</t>
  </si>
  <si>
    <t>profil kompozitní I 103x100/60</t>
  </si>
  <si>
    <t>351341682</t>
  </si>
  <si>
    <t>6,6*1,02 'Přepočtené koeficientem množství</t>
  </si>
  <si>
    <t>125</t>
  </si>
  <si>
    <t>63126nab1</t>
  </si>
  <si>
    <t>profil kompozitní I 152x80/10</t>
  </si>
  <si>
    <t>-1089792264</t>
  </si>
  <si>
    <t>126</t>
  </si>
  <si>
    <t>63126nab4</t>
  </si>
  <si>
    <t>spojovací materiál kompozitní + nerez</t>
  </si>
  <si>
    <t>-1740947246</t>
  </si>
  <si>
    <t>127</t>
  </si>
  <si>
    <t>998767101</t>
  </si>
  <si>
    <t>Přesun hmot tonážní pro zámečnické konstrukce v objektech v do 6 m</t>
  </si>
  <si>
    <t>475381739</t>
  </si>
  <si>
    <t>46-M</t>
  </si>
  <si>
    <t>Zemní práce při extr.mont.pracích</t>
  </si>
  <si>
    <t>128</t>
  </si>
  <si>
    <t>460010025</t>
  </si>
  <si>
    <t>Vytyčení trasy inženýrských sítí v zastavěném prostoru</t>
  </si>
  <si>
    <t>km</t>
  </si>
  <si>
    <t>1390484977</t>
  </si>
  <si>
    <t>Práce a dodávky M</t>
  </si>
  <si>
    <t>21-M</t>
  </si>
  <si>
    <t>Elektromontáže</t>
  </si>
  <si>
    <t>129</t>
  </si>
  <si>
    <t>210280001</t>
  </si>
  <si>
    <t>Zkoušky a prohlídky el rozvodů a zařízení celková prohlídka pro objem montážních prací do 100 tis Kč</t>
  </si>
  <si>
    <t>569365512</t>
  </si>
  <si>
    <t>130</t>
  </si>
  <si>
    <t>210280551</t>
  </si>
  <si>
    <t>Revize, seřízení a nastavení ochranných relé typ A11(S1,S2), A12,22, AM11,12,21,22, GV2,22, IZN1,3…</t>
  </si>
  <si>
    <t>512129589</t>
  </si>
  <si>
    <t>23-M</t>
  </si>
  <si>
    <t>Montáže potrubí</t>
  </si>
  <si>
    <t>131</t>
  </si>
  <si>
    <t>230140036</t>
  </si>
  <si>
    <t>Montáž trubek z nerezavějící oceli tř.17 D 57 mm, tl 2 mm</t>
  </si>
  <si>
    <t>-808714109</t>
  </si>
  <si>
    <t>132</t>
  </si>
  <si>
    <t>230140047</t>
  </si>
  <si>
    <t>Montáž trubek z nerezavějící oceli tř.17 D 89 mm, tl 2 mm</t>
  </si>
  <si>
    <t>329451722</t>
  </si>
  <si>
    <t>133</t>
  </si>
  <si>
    <t>552nab 12</t>
  </si>
  <si>
    <t>koleno 90° z ušlechtilé oceli (nerez) pro rozvod pitné vody 1.4404: 85x2</t>
  </si>
  <si>
    <t>1185463673</t>
  </si>
  <si>
    <t>134</t>
  </si>
  <si>
    <t>552nab 10</t>
  </si>
  <si>
    <t>trubka z ušlechtilé oceli (nerez) pro rozvod pitné vody d 84x2</t>
  </si>
  <si>
    <t>1719712727</t>
  </si>
  <si>
    <t>135</t>
  </si>
  <si>
    <t>319nab 16</t>
  </si>
  <si>
    <t>příruba z ušlechtilé oceli přivařovací plochá  DN 80</t>
  </si>
  <si>
    <t>279848945</t>
  </si>
  <si>
    <t>136</t>
  </si>
  <si>
    <t>319nab 15</t>
  </si>
  <si>
    <t>T-kus z ušlechtilé oceli přivařovací  DN 80/80</t>
  </si>
  <si>
    <t>428967709</t>
  </si>
  <si>
    <t>137</t>
  </si>
  <si>
    <t>319nab 14</t>
  </si>
  <si>
    <t>redukce ušlechtilé oceli  DN 80/50</t>
  </si>
  <si>
    <t>263630302</t>
  </si>
  <si>
    <t>138</t>
  </si>
  <si>
    <t>319nab 13</t>
  </si>
  <si>
    <t>spojka STRAUB  DN 80</t>
  </si>
  <si>
    <t>1657206768</t>
  </si>
  <si>
    <t>139</t>
  </si>
  <si>
    <t>552nab 17</t>
  </si>
  <si>
    <t>trubka z ušlechtilé oceli (nerez) pro rozvod pitné vody d 54x2</t>
  </si>
  <si>
    <t>129155288</t>
  </si>
  <si>
    <t>140</t>
  </si>
  <si>
    <t>230140177</t>
  </si>
  <si>
    <t>Montáž trubní dílce přivařovací z nerezavějící oceli tř.17 D 89 mm, tl 2 mm</t>
  </si>
  <si>
    <t>-1294000908</t>
  </si>
  <si>
    <t>141</t>
  </si>
  <si>
    <t>230170004</t>
  </si>
  <si>
    <t>Tlakové zkoušky těsnosti potrubí - příprava DN přes 125 do 200</t>
  </si>
  <si>
    <t>sada</t>
  </si>
  <si>
    <t>-2095657636</t>
  </si>
  <si>
    <t>142</t>
  </si>
  <si>
    <t>230170014</t>
  </si>
  <si>
    <t>Tlakové zkoušky těsnosti potrubí - zkouška DN přes 125 do 200</t>
  </si>
  <si>
    <t>1251849225</t>
  </si>
  <si>
    <t>000</t>
  </si>
  <si>
    <t>143</t>
  </si>
  <si>
    <t>ostatní 4</t>
  </si>
  <si>
    <t>Zkoušky hutnění</t>
  </si>
  <si>
    <t>512</t>
  </si>
  <si>
    <t>1668094596</t>
  </si>
  <si>
    <t>Vedlejší rozpočtové náklady</t>
  </si>
  <si>
    <t>144</t>
  </si>
  <si>
    <t>012203000</t>
  </si>
  <si>
    <t>Geodetické práce při provádění stavby, vytyčení stavby</t>
  </si>
  <si>
    <t>1024</t>
  </si>
  <si>
    <t>-1654479214</t>
  </si>
  <si>
    <t>122,85+18,00+9,00</t>
  </si>
  <si>
    <t>145</t>
  </si>
  <si>
    <t>012303000</t>
  </si>
  <si>
    <t>Geodetické práce po výstavbě, geometrický plán</t>
  </si>
  <si>
    <t>475351438</t>
  </si>
  <si>
    <t>146</t>
  </si>
  <si>
    <t>030001000</t>
  </si>
  <si>
    <t>-1694697741</t>
  </si>
  <si>
    <t>147</t>
  </si>
  <si>
    <t>070001000</t>
  </si>
  <si>
    <t>1015819841</t>
  </si>
  <si>
    <t>02 - SO 02 Zrušení ČOV</t>
  </si>
  <si>
    <t xml:space="preserve">    3 - Svislé a kompletní konstrukce</t>
  </si>
  <si>
    <t>Svislé a kompletní konstrukce</t>
  </si>
  <si>
    <t>386411nab1</t>
  </si>
  <si>
    <t>Demontáž, čistírna odpadních vod komunální počet EO 75-100</t>
  </si>
  <si>
    <t>1175205451</t>
  </si>
  <si>
    <t>939902151</t>
  </si>
  <si>
    <t>Práce speciálním vozem cisternovým</t>
  </si>
  <si>
    <t>220978595</t>
  </si>
  <si>
    <t>-1853952844</t>
  </si>
  <si>
    <t>998001123</t>
  </si>
  <si>
    <t>Přesun hmot pro demolice objektů v do 21 m</t>
  </si>
  <si>
    <t>188281245</t>
  </si>
  <si>
    <t>767221801</t>
  </si>
  <si>
    <t>Demontáž zábradlí z kompozitů</t>
  </si>
  <si>
    <t>1356813683</t>
  </si>
  <si>
    <t>767591801</t>
  </si>
  <si>
    <t>Demontáž podlah nebo podest z kompozitních pochůzných roštů</t>
  </si>
  <si>
    <t>1726405813</t>
  </si>
  <si>
    <t>767991801</t>
  </si>
  <si>
    <t>Demontáž pomocné nebo nosné konstrukce z kompozitních profilů</t>
  </si>
  <si>
    <t>-351864285</t>
  </si>
  <si>
    <t>218800nab1</t>
  </si>
  <si>
    <t>Demontáž eletroinstalace</t>
  </si>
  <si>
    <t>-1113050019</t>
  </si>
  <si>
    <t>-1175791283</t>
  </si>
  <si>
    <t>2076413090</t>
  </si>
  <si>
    <t>Rechtik – PROJEKT</t>
  </si>
  <si>
    <t>Bělská 197, 739 24 Krmelín</t>
  </si>
  <si>
    <t>tel. 603 869 049</t>
  </si>
  <si>
    <t>e-mail: rechtik-jrp@volny.cz</t>
  </si>
  <si>
    <t>Část:</t>
  </si>
  <si>
    <t>Název:</t>
  </si>
  <si>
    <t>Stupeň PD:</t>
  </si>
  <si>
    <t>Objednatel:</t>
  </si>
  <si>
    <t>Vypracoval:</t>
  </si>
  <si>
    <t>Ing. Josef Rechtik</t>
  </si>
  <si>
    <t>Arch.číslo:</t>
  </si>
  <si>
    <t>Soupis prací</t>
  </si>
  <si>
    <t>.únor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</si>
</sst>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%"/>
    <numFmt numFmtId="165" formatCode="dd\.mm\.yyyy"/>
    <numFmt numFmtId="166" formatCode="#,##0.00000"/>
    <numFmt numFmtId="167" formatCode="#,##0.000"/>
    <numFmt numFmtId="168" formatCode="[$-405]mmmm\ yy;@"/>
  </numFmts>
  <fonts count="48" x14ac:knownFonts="1">
    <font>
      <sz val="8"/>
      <name val="Arial CE"/>
      <family val="2"/>
    </font>
    <font>
      <sz val="11"/>
      <color theme="1"/>
      <name val="Calibri"/>
      <family val="2"/>
      <charset val="238"/>
      <scheme val="minor"/>
    </font>
    <font>
      <sz val="10"/>
      <color rgb="FF969696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  <font>
      <sz val="8"/>
      <color rgb="FF800080"/>
      <name val="Arial CE"/>
      <family val="2"/>
      <charset val="238"/>
    </font>
    <font>
      <sz val="8"/>
      <color rgb="FF505050"/>
      <name val="Arial CE"/>
      <family val="2"/>
      <charset val="238"/>
    </font>
    <font>
      <sz val="8"/>
      <color rgb="FF0000A8"/>
      <name val="Arial CE"/>
      <family val="2"/>
      <charset val="238"/>
    </font>
    <font>
      <sz val="8"/>
      <color rgb="FFFF0000"/>
      <name val="Arial CE"/>
      <family val="2"/>
      <charset val="238"/>
    </font>
    <font>
      <sz val="8"/>
      <color rgb="FFFFFFFF"/>
      <name val="Arial CE"/>
      <family val="2"/>
      <charset val="238"/>
    </font>
    <font>
      <sz val="8"/>
      <color rgb="FF3366FF"/>
      <name val="Arial CE"/>
      <family val="2"/>
      <charset val="238"/>
    </font>
    <font>
      <b/>
      <sz val="14"/>
      <name val="Arial CE"/>
      <family val="2"/>
      <charset val="238"/>
    </font>
    <font>
      <b/>
      <sz val="12"/>
      <color rgb="FF969696"/>
      <name val="Arial CE"/>
      <family val="2"/>
      <charset val="238"/>
    </font>
    <font>
      <b/>
      <sz val="8"/>
      <color rgb="FF969696"/>
      <name val="Arial CE"/>
      <family val="2"/>
      <charset val="238"/>
    </font>
    <font>
      <sz val="10"/>
      <color rgb="FF464646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rgb="FF969696"/>
      <name val="Arial CE"/>
      <family val="2"/>
      <charset val="238"/>
    </font>
    <font>
      <b/>
      <sz val="10"/>
      <color rgb="FF464646"/>
      <name val="Arial CE"/>
      <family val="2"/>
      <charset val="238"/>
    </font>
    <font>
      <sz val="12"/>
      <color rgb="FF969696"/>
      <name val="Arial CE"/>
      <family val="2"/>
      <charset val="238"/>
    </font>
    <font>
      <sz val="8"/>
      <color rgb="FF969696"/>
      <name val="Arial CE"/>
      <family val="2"/>
      <charset val="238"/>
    </font>
    <font>
      <sz val="9"/>
      <name val="Arial CE"/>
      <family val="2"/>
      <charset val="238"/>
    </font>
    <font>
      <sz val="9"/>
      <color rgb="FF969696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12"/>
      <name val="Arial CE"/>
      <family val="2"/>
      <charset val="238"/>
    </font>
    <font>
      <sz val="18"/>
      <color theme="10"/>
      <name val="Wingdings 2"/>
      <family val="1"/>
      <charset val="2"/>
    </font>
    <font>
      <b/>
      <sz val="11"/>
      <color rgb="FF003366"/>
      <name val="Arial CE"/>
      <family val="2"/>
      <charset val="238"/>
    </font>
    <font>
      <sz val="11"/>
      <color rgb="FF003366"/>
      <name val="Arial CE"/>
      <family val="2"/>
      <charset val="238"/>
    </font>
    <font>
      <sz val="11"/>
      <color rgb="FF969696"/>
      <name val="Arial CE"/>
      <family val="2"/>
      <charset val="238"/>
    </font>
    <font>
      <sz val="10"/>
      <color rgb="FF3366FF"/>
      <name val="Arial CE"/>
      <family val="2"/>
      <charset val="238"/>
    </font>
    <font>
      <b/>
      <sz val="12"/>
      <color rgb="FF800000"/>
      <name val="Arial CE"/>
      <family val="2"/>
      <charset val="238"/>
    </font>
    <font>
      <sz val="8"/>
      <color rgb="FF960000"/>
      <name val="Arial CE"/>
      <family val="2"/>
      <charset val="238"/>
    </font>
    <font>
      <b/>
      <sz val="8"/>
      <name val="Arial CE"/>
      <family val="2"/>
      <charset val="238"/>
    </font>
    <font>
      <sz val="7"/>
      <color rgb="FF969696"/>
      <name val="Arial CE"/>
      <family val="2"/>
      <charset val="238"/>
    </font>
    <font>
      <i/>
      <sz val="9"/>
      <color rgb="FF0000FF"/>
      <name val="Arial CE"/>
      <family val="2"/>
      <charset val="238"/>
    </font>
    <font>
      <i/>
      <sz val="8"/>
      <color rgb="FF0000FF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80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9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3" borderId="0" xfId="0" applyFont="1" applyFill="1" applyAlignment="1" applyProtection="1">
      <alignment horizontal="left" vertical="center"/>
      <protection locked="0"/>
    </xf>
    <xf numFmtId="49" fontId="3" fillId="3" borderId="0" xfId="0" applyNumberFormat="1" applyFont="1" applyFill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 wrapText="1"/>
    </xf>
    <xf numFmtId="0" fontId="0" fillId="0" borderId="4" xfId="0" applyBorder="1"/>
    <xf numFmtId="0" fontId="19" fillId="0" borderId="0" xfId="0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0" fontId="0" fillId="0" borderId="3" xfId="0" applyBorder="1" applyAlignment="1">
      <alignment vertical="center"/>
    </xf>
    <xf numFmtId="0" fontId="20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5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5" fillId="4" borderId="7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165" fontId="3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4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5" fillId="5" borderId="0" xfId="0" applyFont="1" applyFill="1" applyAlignment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4" fontId="23" fillId="0" borderId="14" xfId="0" applyNumberFormat="1" applyFont="1" applyBorder="1" applyAlignment="1">
      <alignment vertical="center"/>
    </xf>
    <xf numFmtId="4" fontId="23" fillId="0" borderId="0" xfId="0" applyNumberFormat="1" applyFont="1" applyAlignment="1">
      <alignment vertical="center"/>
    </xf>
    <xf numFmtId="166" fontId="23" fillId="0" borderId="0" xfId="0" applyNumberFormat="1" applyFont="1" applyAlignment="1">
      <alignment vertical="center"/>
    </xf>
    <xf numFmtId="4" fontId="23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" fontId="32" fillId="0" borderId="14" xfId="0" applyNumberFormat="1" applyFont="1" applyBorder="1" applyAlignment="1">
      <alignment vertical="center"/>
    </xf>
    <xf numFmtId="4" fontId="32" fillId="0" borderId="0" xfId="0" applyNumberFormat="1" applyFont="1" applyAlignment="1">
      <alignment vertical="center"/>
    </xf>
    <xf numFmtId="166" fontId="32" fillId="0" borderId="0" xfId="0" applyNumberFormat="1" applyFont="1" applyAlignment="1">
      <alignment vertical="center"/>
    </xf>
    <xf numFmtId="4" fontId="32" fillId="0" borderId="15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4" fontId="32" fillId="0" borderId="19" xfId="0" applyNumberFormat="1" applyFont="1" applyBorder="1" applyAlignment="1">
      <alignment vertical="center"/>
    </xf>
    <xf numFmtId="4" fontId="32" fillId="0" borderId="20" xfId="0" applyNumberFormat="1" applyFont="1" applyBorder="1" applyAlignment="1">
      <alignment vertical="center"/>
    </xf>
    <xf numFmtId="166" fontId="32" fillId="0" borderId="20" xfId="0" applyNumberFormat="1" applyFont="1" applyBorder="1" applyAlignment="1">
      <alignment vertical="center"/>
    </xf>
    <xf numFmtId="4" fontId="32" fillId="0" borderId="21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4" fontId="8" fillId="3" borderId="0" xfId="0" applyNumberFormat="1" applyFont="1" applyFill="1" applyAlignment="1" applyProtection="1">
      <alignment vertical="center"/>
      <protection locked="0"/>
    </xf>
    <xf numFmtId="164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4" fontId="2" fillId="0" borderId="15" xfId="0" applyNumberFormat="1" applyFont="1" applyBorder="1" applyAlignment="1">
      <alignment vertical="center"/>
    </xf>
    <xf numFmtId="4" fontId="0" fillId="0" borderId="0" xfId="0" applyNumberFormat="1" applyAlignment="1">
      <alignment vertical="center"/>
    </xf>
    <xf numFmtId="164" fontId="2" fillId="3" borderId="19" xfId="0" applyNumberFormat="1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/>
      <protection locked="0"/>
    </xf>
    <xf numFmtId="4" fontId="2" fillId="0" borderId="21" xfId="0" applyNumberFormat="1" applyFont="1" applyBorder="1" applyAlignment="1">
      <alignment vertical="center"/>
    </xf>
    <xf numFmtId="0" fontId="27" fillId="5" borderId="0" xfId="0" applyFont="1" applyFill="1" applyAlignment="1">
      <alignment horizontal="left" vertical="center"/>
    </xf>
    <xf numFmtId="0" fontId="0" fillId="5" borderId="0" xfId="0" applyFill="1" applyAlignment="1">
      <alignment vertical="center"/>
    </xf>
    <xf numFmtId="4" fontId="27" fillId="5" borderId="0" xfId="0" applyNumberFormat="1" applyFont="1" applyFill="1" applyAlignment="1">
      <alignment vertical="center"/>
    </xf>
    <xf numFmtId="0" fontId="33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20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5" fillId="5" borderId="6" xfId="0" applyFont="1" applyFill="1" applyBorder="1" applyAlignment="1">
      <alignment horizontal="left" vertical="center"/>
    </xf>
    <xf numFmtId="0" fontId="5" fillId="5" borderId="7" xfId="0" applyFont="1" applyFill="1" applyBorder="1" applyAlignment="1">
      <alignment horizontal="right" vertical="center"/>
    </xf>
    <xf numFmtId="0" fontId="5" fillId="5" borderId="7" xfId="0" applyFont="1" applyFill="1" applyBorder="1" applyAlignment="1">
      <alignment horizontal="center" vertical="center"/>
    </xf>
    <xf numFmtId="4" fontId="5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25" fillId="5" borderId="0" xfId="0" applyFont="1" applyFill="1" applyAlignment="1">
      <alignment horizontal="left" vertical="center"/>
    </xf>
    <xf numFmtId="0" fontId="25" fillId="5" borderId="0" xfId="0" applyFont="1" applyFill="1" applyAlignment="1">
      <alignment horizontal="right" vertical="center"/>
    </xf>
    <xf numFmtId="0" fontId="34" fillId="0" borderId="0" xfId="0" applyFont="1" applyAlignment="1">
      <alignment horizontal="left"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20" xfId="0" applyFont="1" applyBorder="1" applyAlignment="1">
      <alignment horizontal="left" vertical="center"/>
    </xf>
    <xf numFmtId="0" fontId="8" fillId="0" borderId="20" xfId="0" applyFont="1" applyBorder="1" applyAlignment="1">
      <alignment vertical="center"/>
    </xf>
    <xf numFmtId="4" fontId="8" fillId="0" borderId="20" xfId="0" applyNumberFormat="1" applyFont="1" applyBorder="1" applyAlignment="1">
      <alignment vertical="center"/>
    </xf>
    <xf numFmtId="4" fontId="34" fillId="0" borderId="0" xfId="0" applyNumberFormat="1" applyFont="1" applyAlignment="1">
      <alignment vertical="center"/>
    </xf>
    <xf numFmtId="0" fontId="26" fillId="0" borderId="0" xfId="0" applyFont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4" fontId="0" fillId="0" borderId="0" xfId="0" applyNumberFormat="1" applyAlignment="1" applyProtection="1">
      <alignment vertical="center"/>
      <protection locked="0"/>
    </xf>
    <xf numFmtId="0" fontId="0" fillId="0" borderId="3" xfId="0" applyBorder="1" applyAlignment="1">
      <alignment horizontal="center" vertical="center" wrapText="1"/>
    </xf>
    <xf numFmtId="0" fontId="25" fillId="5" borderId="16" xfId="0" applyFont="1" applyFill="1" applyBorder="1" applyAlignment="1">
      <alignment horizontal="center" vertical="center" wrapText="1"/>
    </xf>
    <xf numFmtId="0" fontId="25" fillId="5" borderId="17" xfId="0" applyFont="1" applyFill="1" applyBorder="1" applyAlignment="1">
      <alignment horizontal="center" vertical="center" wrapText="1"/>
    </xf>
    <xf numFmtId="0" fontId="25" fillId="5" borderId="18" xfId="0" applyFont="1" applyFill="1" applyBorder="1" applyAlignment="1">
      <alignment horizontal="center" vertical="center" wrapText="1"/>
    </xf>
    <xf numFmtId="0" fontId="25" fillId="5" borderId="0" xfId="0" applyFont="1" applyFill="1" applyAlignment="1">
      <alignment horizontal="center" vertical="center" wrapText="1"/>
    </xf>
    <xf numFmtId="4" fontId="27" fillId="0" borderId="0" xfId="0" applyNumberFormat="1" applyFont="1"/>
    <xf numFmtId="166" fontId="35" fillId="0" borderId="12" xfId="0" applyNumberFormat="1" applyFont="1" applyBorder="1"/>
    <xf numFmtId="166" fontId="35" fillId="0" borderId="13" xfId="0" applyNumberFormat="1" applyFont="1" applyBorder="1"/>
    <xf numFmtId="4" fontId="36" fillId="0" borderId="0" xfId="0" applyNumberFormat="1" applyFont="1" applyAlignment="1">
      <alignment vertical="center"/>
    </xf>
    <xf numFmtId="0" fontId="9" fillId="0" borderId="3" xfId="0" applyFont="1" applyBorder="1"/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Protection="1">
      <protection locked="0"/>
    </xf>
    <xf numFmtId="4" fontId="7" fillId="0" borderId="0" xfId="0" applyNumberFormat="1" applyFont="1"/>
    <xf numFmtId="0" fontId="9" fillId="0" borderId="14" xfId="0" applyFont="1" applyBorder="1"/>
    <xf numFmtId="166" fontId="9" fillId="0" borderId="0" xfId="0" applyNumberFormat="1" applyFont="1"/>
    <xf numFmtId="166" fontId="9" fillId="0" borderId="15" xfId="0" applyNumberFormat="1" applyFont="1" applyBorder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vertical="center"/>
    </xf>
    <xf numFmtId="0" fontId="8" fillId="0" borderId="0" xfId="0" applyFont="1" applyAlignment="1">
      <alignment horizontal="left"/>
    </xf>
    <xf numFmtId="4" fontId="8" fillId="0" borderId="0" xfId="0" applyNumberFormat="1" applyFont="1"/>
    <xf numFmtId="0" fontId="25" fillId="0" borderId="23" xfId="0" applyFont="1" applyBorder="1" applyAlignment="1" applyProtection="1">
      <alignment horizontal="center" vertical="center"/>
      <protection locked="0"/>
    </xf>
    <xf numFmtId="49" fontId="25" fillId="0" borderId="23" xfId="0" applyNumberFormat="1" applyFont="1" applyBorder="1" applyAlignment="1" applyProtection="1">
      <alignment horizontal="left" vertical="center" wrapText="1"/>
      <protection locked="0"/>
    </xf>
    <xf numFmtId="0" fontId="25" fillId="0" borderId="23" xfId="0" applyFont="1" applyBorder="1" applyAlignment="1" applyProtection="1">
      <alignment horizontal="left" vertical="center" wrapText="1"/>
      <protection locked="0"/>
    </xf>
    <xf numFmtId="0" fontId="25" fillId="0" borderId="23" xfId="0" applyFont="1" applyBorder="1" applyAlignment="1" applyProtection="1">
      <alignment horizontal="center" vertical="center" wrapText="1"/>
      <protection locked="0"/>
    </xf>
    <xf numFmtId="167" fontId="25" fillId="0" borderId="23" xfId="0" applyNumberFormat="1" applyFont="1" applyBorder="1" applyAlignment="1" applyProtection="1">
      <alignment vertical="center"/>
      <protection locked="0"/>
    </xf>
    <xf numFmtId="4" fontId="25" fillId="3" borderId="23" xfId="0" applyNumberFormat="1" applyFont="1" applyFill="1" applyBorder="1" applyAlignment="1" applyProtection="1">
      <alignment vertical="center"/>
      <protection locked="0"/>
    </xf>
    <xf numFmtId="4" fontId="25" fillId="0" borderId="23" xfId="0" applyNumberFormat="1" applyFont="1" applyBorder="1" applyAlignment="1" applyProtection="1">
      <alignment vertical="center"/>
      <protection locked="0"/>
    </xf>
    <xf numFmtId="0" fontId="0" fillId="0" borderId="23" xfId="0" applyBorder="1" applyAlignment="1" applyProtection="1">
      <alignment vertical="center"/>
      <protection locked="0"/>
    </xf>
    <xf numFmtId="0" fontId="26" fillId="3" borderId="14" xfId="0" applyFont="1" applyFill="1" applyBorder="1" applyAlignment="1" applyProtection="1">
      <alignment horizontal="left" vertical="center"/>
      <protection locked="0"/>
    </xf>
    <xf numFmtId="166" fontId="26" fillId="0" borderId="0" xfId="0" applyNumberFormat="1" applyFont="1" applyAlignment="1">
      <alignment vertical="center"/>
    </xf>
    <xf numFmtId="166" fontId="26" fillId="0" borderId="15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10" fillId="0" borderId="3" xfId="0" applyFont="1" applyBorder="1" applyAlignment="1">
      <alignment vertical="center"/>
    </xf>
    <xf numFmtId="0" fontId="37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167" fontId="13" fillId="0" borderId="0" xfId="0" applyNumberFormat="1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0" fontId="13" fillId="0" borderId="14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38" fillId="0" borderId="23" xfId="0" applyFont="1" applyBorder="1" applyAlignment="1" applyProtection="1">
      <alignment horizontal="center" vertical="center"/>
      <protection locked="0"/>
    </xf>
    <xf numFmtId="49" fontId="38" fillId="0" borderId="23" xfId="0" applyNumberFormat="1" applyFont="1" applyBorder="1" applyAlignment="1" applyProtection="1">
      <alignment horizontal="left" vertical="center" wrapText="1"/>
      <protection locked="0"/>
    </xf>
    <xf numFmtId="0" fontId="38" fillId="0" borderId="23" xfId="0" applyFont="1" applyBorder="1" applyAlignment="1" applyProtection="1">
      <alignment horizontal="left" vertical="center" wrapText="1"/>
      <protection locked="0"/>
    </xf>
    <xf numFmtId="0" fontId="38" fillId="0" borderId="23" xfId="0" applyFont="1" applyBorder="1" applyAlignment="1" applyProtection="1">
      <alignment horizontal="center" vertical="center" wrapText="1"/>
      <protection locked="0"/>
    </xf>
    <xf numFmtId="167" fontId="38" fillId="0" borderId="23" xfId="0" applyNumberFormat="1" applyFont="1" applyBorder="1" applyAlignment="1" applyProtection="1">
      <alignment vertical="center"/>
      <protection locked="0"/>
    </xf>
    <xf numFmtId="4" fontId="38" fillId="3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  <protection locked="0"/>
    </xf>
    <xf numFmtId="0" fontId="39" fillId="0" borderId="23" xfId="0" applyFont="1" applyBorder="1" applyAlignment="1" applyProtection="1">
      <alignment vertical="center"/>
      <protection locked="0"/>
    </xf>
    <xf numFmtId="0" fontId="39" fillId="0" borderId="3" xfId="0" applyFont="1" applyBorder="1" applyAlignment="1">
      <alignment vertical="center"/>
    </xf>
    <xf numFmtId="0" fontId="38" fillId="3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Alignment="1">
      <alignment horizontal="center" vertical="center"/>
    </xf>
    <xf numFmtId="167" fontId="25" fillId="3" borderId="23" xfId="0" applyNumberFormat="1" applyFont="1" applyFill="1" applyBorder="1" applyAlignment="1" applyProtection="1">
      <alignment vertical="center"/>
      <protection locked="0"/>
    </xf>
    <xf numFmtId="0" fontId="26" fillId="3" borderId="19" xfId="0" applyFont="1" applyFill="1" applyBorder="1" applyAlignment="1" applyProtection="1">
      <alignment horizontal="left" vertical="center"/>
      <protection locked="0"/>
    </xf>
    <xf numFmtId="0" fontId="26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166" fontId="26" fillId="0" borderId="21" xfId="0" applyNumberFormat="1" applyFont="1" applyBorder="1" applyAlignment="1">
      <alignment vertical="center"/>
    </xf>
    <xf numFmtId="0" fontId="41" fillId="0" borderId="24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42" fillId="0" borderId="0" xfId="0" applyFont="1" applyAlignment="1">
      <alignment horizontal="right" vertical="center"/>
    </xf>
    <xf numFmtId="0" fontId="1" fillId="0" borderId="2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43" fillId="0" borderId="25" xfId="0" applyFont="1" applyBorder="1" applyAlignment="1">
      <alignment horizontal="right" vertical="center"/>
    </xf>
    <xf numFmtId="0" fontId="43" fillId="0" borderId="0" xfId="0" applyFont="1" applyAlignment="1">
      <alignment horizontal="right" vertical="center"/>
    </xf>
    <xf numFmtId="0" fontId="1" fillId="0" borderId="26" xfId="0" applyFont="1" applyBorder="1" applyAlignment="1">
      <alignment vertical="top"/>
    </xf>
    <xf numFmtId="0" fontId="1" fillId="0" borderId="0" xfId="0" applyFont="1" applyAlignment="1">
      <alignment vertical="top"/>
    </xf>
    <xf numFmtId="0" fontId="44" fillId="0" borderId="25" xfId="1" applyFont="1" applyBorder="1" applyAlignment="1" applyProtection="1">
      <alignment horizontal="right" vertical="top"/>
    </xf>
    <xf numFmtId="0" fontId="45" fillId="0" borderId="27" xfId="0" applyFont="1" applyBorder="1" applyAlignment="1">
      <alignment vertical="center"/>
    </xf>
    <xf numFmtId="0" fontId="45" fillId="0" borderId="28" xfId="0" applyFont="1" applyBorder="1" applyAlignment="1">
      <alignment vertical="center"/>
    </xf>
    <xf numFmtId="0" fontId="45" fillId="0" borderId="0" xfId="0" applyFont="1" applyAlignment="1">
      <alignment vertical="center"/>
    </xf>
    <xf numFmtId="0" fontId="45" fillId="0" borderId="24" xfId="0" applyFont="1" applyBorder="1" applyAlignment="1">
      <alignment vertical="center"/>
    </xf>
    <xf numFmtId="0" fontId="45" fillId="0" borderId="24" xfId="0" applyFont="1" applyBorder="1" applyAlignment="1">
      <alignment horizontal="left" vertical="center" indent="1"/>
    </xf>
    <xf numFmtId="0" fontId="46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168" fontId="45" fillId="0" borderId="0" xfId="0" applyNumberFormat="1" applyFont="1" applyAlignment="1">
      <alignment vertical="center"/>
    </xf>
    <xf numFmtId="168" fontId="45" fillId="0" borderId="0" xfId="0" applyNumberFormat="1" applyFont="1" applyAlignment="1">
      <alignment horizontal="left" vertical="center"/>
    </xf>
    <xf numFmtId="4" fontId="5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5" fillId="4" borderId="7" xfId="0" applyFont="1" applyFill="1" applyBorder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0" fillId="0" borderId="0" xfId="0"/>
    <xf numFmtId="4" fontId="2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4" fontId="27" fillId="5" borderId="0" xfId="0" applyNumberFormat="1" applyFont="1" applyFill="1" applyAlignment="1">
      <alignment vertical="center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49" fontId="3" fillId="3" borderId="0" xfId="0" applyNumberFormat="1" applyFont="1" applyFill="1" applyAlignment="1" applyProtection="1">
      <alignment horizontal="left" vertical="center"/>
      <protection locked="0"/>
    </xf>
    <xf numFmtId="49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4" fontId="3" fillId="0" borderId="0" xfId="0" applyNumberFormat="1" applyFont="1" applyAlignment="1">
      <alignment vertical="center"/>
    </xf>
    <xf numFmtId="4" fontId="20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2" fillId="0" borderId="0" xfId="0" applyFont="1" applyAlignment="1">
      <alignment horizontal="right" vertical="center"/>
    </xf>
    <xf numFmtId="0" fontId="8" fillId="3" borderId="0" xfId="0" applyFont="1" applyFill="1" applyAlignment="1" applyProtection="1">
      <alignment horizontal="left" vertical="center"/>
      <protection locked="0"/>
    </xf>
    <xf numFmtId="0" fontId="8" fillId="0" borderId="0" xfId="0" applyFont="1" applyAlignment="1">
      <alignment horizontal="left" vertical="center"/>
    </xf>
    <xf numFmtId="4" fontId="8" fillId="3" borderId="0" xfId="0" applyNumberFormat="1" applyFont="1" applyFill="1" applyAlignment="1" applyProtection="1">
      <alignment vertical="center"/>
      <protection locked="0"/>
    </xf>
    <xf numFmtId="4" fontId="8" fillId="0" borderId="0" xfId="0" applyNumberFormat="1" applyFont="1" applyAlignment="1">
      <alignment vertical="center"/>
    </xf>
    <xf numFmtId="4" fontId="27" fillId="0" borderId="0" xfId="0" applyNumberFormat="1" applyFont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30" fillId="0" borderId="0" xfId="0" applyFont="1" applyAlignment="1">
      <alignment horizontal="left" vertical="center" wrapText="1"/>
    </xf>
    <xf numFmtId="4" fontId="31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0" fontId="25" fillId="5" borderId="7" xfId="0" applyFont="1" applyFill="1" applyBorder="1" applyAlignment="1">
      <alignment horizontal="right" vertical="center"/>
    </xf>
    <xf numFmtId="0" fontId="25" fillId="5" borderId="7" xfId="0" applyFont="1" applyFill="1" applyBorder="1" applyAlignment="1">
      <alignment horizontal="left" vertical="center"/>
    </xf>
    <xf numFmtId="0" fontId="25" fillId="5" borderId="7" xfId="0" applyFont="1" applyFill="1" applyBorder="1" applyAlignment="1">
      <alignment horizontal="center" vertical="center"/>
    </xf>
    <xf numFmtId="0" fontId="25" fillId="5" borderId="8" xfId="0" applyFont="1" applyFill="1" applyBorder="1" applyAlignment="1">
      <alignment horizontal="left" vertical="center"/>
    </xf>
    <xf numFmtId="0" fontId="25" fillId="5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165" fontId="3" fillId="0" borderId="0" xfId="0" applyNumberFormat="1" applyFont="1" applyAlignment="1">
      <alignment horizontal="left"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8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137160</xdr:colOff>
      <xdr:row>31</xdr:row>
      <xdr:rowOff>160020</xdr:rowOff>
    </xdr:from>
    <xdr:to>
      <xdr:col>6</xdr:col>
      <xdr:colOff>1051560</xdr:colOff>
      <xdr:row>35</xdr:row>
      <xdr:rowOff>205740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FE595B3-24AD-4E28-8B9E-19F46098789D}"/>
            </a:ext>
          </a:extLst>
        </xdr:cNvPr>
        <xdr:cNvSpPr>
          <a:spLocks noChangeArrowheads="1"/>
        </xdr:cNvSpPr>
      </xdr:nvSpPr>
      <xdr:spPr bwMode="auto">
        <a:xfrm>
          <a:off x="4610100" y="7955280"/>
          <a:ext cx="914400" cy="1051560"/>
        </a:xfrm>
        <a:prstGeom prst="rect">
          <a:avLst/>
        </a:prstGeom>
        <a:solidFill>
          <a:srgbClr val="FFFFFF"/>
        </a:solidFill>
        <a:ln w="31750">
          <a:solidFill>
            <a:srgbClr val="9FB8CD"/>
          </a:solidFill>
          <a:miter lim="800000"/>
          <a:headEnd/>
          <a:tailEnd/>
        </a:ln>
        <a:effectLst>
          <a:outerShdw dist="107763" dir="13500000" algn="ctr" rotWithShape="0">
            <a:srgbClr val="868686">
              <a:alpha val="50000"/>
            </a:srgbClr>
          </a:outerShdw>
        </a:effec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2024\02-2024%20DPO,%20Hrane&#269;n&#237;k%20kanalizace\02%20&#353;t&#237;tky,%20seznamy%20DPO,%20DPS%20.xls" TargetMode="External"/><Relationship Id="rId1" Type="http://schemas.openxmlformats.org/officeDocument/2006/relationships/externalLinkPath" Target="/2024/02-2024%20DPO,%20Hrane&#269;n&#237;k%20kanalizace/02%20&#353;t&#237;tky,%20seznamy%20DPO,%20DPS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zakázka"/>
      <sheetName val="štítky, obálky"/>
      <sheetName val="seznam dokladů SO02"/>
      <sheetName val="krycí list doklady"/>
      <sheetName val="Seznam dokladů SO01"/>
      <sheetName val="seznam příloh"/>
      <sheetName val="krycí list A4"/>
    </sheetNames>
    <sheetDataSet>
      <sheetData sheetId="0">
        <row r="1">
          <cell r="C1" t="str">
            <v>02/2024</v>
          </cell>
        </row>
        <row r="2">
          <cell r="C2" t="str">
            <v>Areál autobusy Hranečník</v>
          </cell>
        </row>
        <row r="3">
          <cell r="C3" t="str">
            <v>Přečerpání splaškové kanalizace na veřejný sběrač</v>
          </cell>
        </row>
        <row r="6">
          <cell r="C6" t="str">
            <v>Dokumentace pro provedení stavby  (DPS)</v>
          </cell>
        </row>
        <row r="8">
          <cell r="C8" t="str">
            <v>Dopravní podnik Ostrava a.s.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orechtik@volny.cz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3C252-72F1-4427-BF40-4A70222BE1C4}">
  <dimension ref="B1:G36"/>
  <sheetViews>
    <sheetView tabSelected="1" topLeftCell="A13" workbookViewId="0">
      <selection activeCell="G37" sqref="G37"/>
    </sheetView>
  </sheetViews>
  <sheetFormatPr defaultColWidth="18.85546875" defaultRowHeight="19.8" customHeight="1" x14ac:dyDescent="0.2"/>
  <cols>
    <col min="1" max="1" width="2.42578125" style="1" customWidth="1"/>
    <col min="2" max="2" width="21.140625" style="1" customWidth="1"/>
    <col min="3" max="3" width="3.7109375" style="1" customWidth="1"/>
    <col min="4" max="6" width="18.85546875" style="1"/>
    <col min="7" max="7" width="20.28515625" style="1" customWidth="1"/>
    <col min="8" max="256" width="18.85546875" style="1"/>
    <col min="257" max="257" width="2.42578125" style="1" customWidth="1"/>
    <col min="258" max="258" width="29.85546875" style="1" customWidth="1"/>
    <col min="259" max="259" width="3.7109375" style="1" customWidth="1"/>
    <col min="260" max="262" width="18.85546875" style="1"/>
    <col min="263" max="263" width="20.28515625" style="1" customWidth="1"/>
    <col min="264" max="512" width="18.85546875" style="1"/>
    <col min="513" max="513" width="2.42578125" style="1" customWidth="1"/>
    <col min="514" max="514" width="29.85546875" style="1" customWidth="1"/>
    <col min="515" max="515" width="3.7109375" style="1" customWidth="1"/>
    <col min="516" max="518" width="18.85546875" style="1"/>
    <col min="519" max="519" width="20.28515625" style="1" customWidth="1"/>
    <col min="520" max="768" width="18.85546875" style="1"/>
    <col min="769" max="769" width="2.42578125" style="1" customWidth="1"/>
    <col min="770" max="770" width="29.85546875" style="1" customWidth="1"/>
    <col min="771" max="771" width="3.7109375" style="1" customWidth="1"/>
    <col min="772" max="774" width="18.85546875" style="1"/>
    <col min="775" max="775" width="20.28515625" style="1" customWidth="1"/>
    <col min="776" max="1024" width="18.85546875" style="1"/>
    <col min="1025" max="1025" width="2.42578125" style="1" customWidth="1"/>
    <col min="1026" max="1026" width="29.85546875" style="1" customWidth="1"/>
    <col min="1027" max="1027" width="3.7109375" style="1" customWidth="1"/>
    <col min="1028" max="1030" width="18.85546875" style="1"/>
    <col min="1031" max="1031" width="20.28515625" style="1" customWidth="1"/>
    <col min="1032" max="1280" width="18.85546875" style="1"/>
    <col min="1281" max="1281" width="2.42578125" style="1" customWidth="1"/>
    <col min="1282" max="1282" width="29.85546875" style="1" customWidth="1"/>
    <col min="1283" max="1283" width="3.7109375" style="1" customWidth="1"/>
    <col min="1284" max="1286" width="18.85546875" style="1"/>
    <col min="1287" max="1287" width="20.28515625" style="1" customWidth="1"/>
    <col min="1288" max="1536" width="18.85546875" style="1"/>
    <col min="1537" max="1537" width="2.42578125" style="1" customWidth="1"/>
    <col min="1538" max="1538" width="29.85546875" style="1" customWidth="1"/>
    <col min="1539" max="1539" width="3.7109375" style="1" customWidth="1"/>
    <col min="1540" max="1542" width="18.85546875" style="1"/>
    <col min="1543" max="1543" width="20.28515625" style="1" customWidth="1"/>
    <col min="1544" max="1792" width="18.85546875" style="1"/>
    <col min="1793" max="1793" width="2.42578125" style="1" customWidth="1"/>
    <col min="1794" max="1794" width="29.85546875" style="1" customWidth="1"/>
    <col min="1795" max="1795" width="3.7109375" style="1" customWidth="1"/>
    <col min="1796" max="1798" width="18.85546875" style="1"/>
    <col min="1799" max="1799" width="20.28515625" style="1" customWidth="1"/>
    <col min="1800" max="2048" width="18.85546875" style="1"/>
    <col min="2049" max="2049" width="2.42578125" style="1" customWidth="1"/>
    <col min="2050" max="2050" width="29.85546875" style="1" customWidth="1"/>
    <col min="2051" max="2051" width="3.7109375" style="1" customWidth="1"/>
    <col min="2052" max="2054" width="18.85546875" style="1"/>
    <col min="2055" max="2055" width="20.28515625" style="1" customWidth="1"/>
    <col min="2056" max="2304" width="18.85546875" style="1"/>
    <col min="2305" max="2305" width="2.42578125" style="1" customWidth="1"/>
    <col min="2306" max="2306" width="29.85546875" style="1" customWidth="1"/>
    <col min="2307" max="2307" width="3.7109375" style="1" customWidth="1"/>
    <col min="2308" max="2310" width="18.85546875" style="1"/>
    <col min="2311" max="2311" width="20.28515625" style="1" customWidth="1"/>
    <col min="2312" max="2560" width="18.85546875" style="1"/>
    <col min="2561" max="2561" width="2.42578125" style="1" customWidth="1"/>
    <col min="2562" max="2562" width="29.85546875" style="1" customWidth="1"/>
    <col min="2563" max="2563" width="3.7109375" style="1" customWidth="1"/>
    <col min="2564" max="2566" width="18.85546875" style="1"/>
    <col min="2567" max="2567" width="20.28515625" style="1" customWidth="1"/>
    <col min="2568" max="2816" width="18.85546875" style="1"/>
    <col min="2817" max="2817" width="2.42578125" style="1" customWidth="1"/>
    <col min="2818" max="2818" width="29.85546875" style="1" customWidth="1"/>
    <col min="2819" max="2819" width="3.7109375" style="1" customWidth="1"/>
    <col min="2820" max="2822" width="18.85546875" style="1"/>
    <col min="2823" max="2823" width="20.28515625" style="1" customWidth="1"/>
    <col min="2824" max="3072" width="18.85546875" style="1"/>
    <col min="3073" max="3073" width="2.42578125" style="1" customWidth="1"/>
    <col min="3074" max="3074" width="29.85546875" style="1" customWidth="1"/>
    <col min="3075" max="3075" width="3.7109375" style="1" customWidth="1"/>
    <col min="3076" max="3078" width="18.85546875" style="1"/>
    <col min="3079" max="3079" width="20.28515625" style="1" customWidth="1"/>
    <col min="3080" max="3328" width="18.85546875" style="1"/>
    <col min="3329" max="3329" width="2.42578125" style="1" customWidth="1"/>
    <col min="3330" max="3330" width="29.85546875" style="1" customWidth="1"/>
    <col min="3331" max="3331" width="3.7109375" style="1" customWidth="1"/>
    <col min="3332" max="3334" width="18.85546875" style="1"/>
    <col min="3335" max="3335" width="20.28515625" style="1" customWidth="1"/>
    <col min="3336" max="3584" width="18.85546875" style="1"/>
    <col min="3585" max="3585" width="2.42578125" style="1" customWidth="1"/>
    <col min="3586" max="3586" width="29.85546875" style="1" customWidth="1"/>
    <col min="3587" max="3587" width="3.7109375" style="1" customWidth="1"/>
    <col min="3588" max="3590" width="18.85546875" style="1"/>
    <col min="3591" max="3591" width="20.28515625" style="1" customWidth="1"/>
    <col min="3592" max="3840" width="18.85546875" style="1"/>
    <col min="3841" max="3841" width="2.42578125" style="1" customWidth="1"/>
    <col min="3842" max="3842" width="29.85546875" style="1" customWidth="1"/>
    <col min="3843" max="3843" width="3.7109375" style="1" customWidth="1"/>
    <col min="3844" max="3846" width="18.85546875" style="1"/>
    <col min="3847" max="3847" width="20.28515625" style="1" customWidth="1"/>
    <col min="3848" max="4096" width="18.85546875" style="1"/>
    <col min="4097" max="4097" width="2.42578125" style="1" customWidth="1"/>
    <col min="4098" max="4098" width="29.85546875" style="1" customWidth="1"/>
    <col min="4099" max="4099" width="3.7109375" style="1" customWidth="1"/>
    <col min="4100" max="4102" width="18.85546875" style="1"/>
    <col min="4103" max="4103" width="20.28515625" style="1" customWidth="1"/>
    <col min="4104" max="4352" width="18.85546875" style="1"/>
    <col min="4353" max="4353" width="2.42578125" style="1" customWidth="1"/>
    <col min="4354" max="4354" width="29.85546875" style="1" customWidth="1"/>
    <col min="4355" max="4355" width="3.7109375" style="1" customWidth="1"/>
    <col min="4356" max="4358" width="18.85546875" style="1"/>
    <col min="4359" max="4359" width="20.28515625" style="1" customWidth="1"/>
    <col min="4360" max="4608" width="18.85546875" style="1"/>
    <col min="4609" max="4609" width="2.42578125" style="1" customWidth="1"/>
    <col min="4610" max="4610" width="29.85546875" style="1" customWidth="1"/>
    <col min="4611" max="4611" width="3.7109375" style="1" customWidth="1"/>
    <col min="4612" max="4614" width="18.85546875" style="1"/>
    <col min="4615" max="4615" width="20.28515625" style="1" customWidth="1"/>
    <col min="4616" max="4864" width="18.85546875" style="1"/>
    <col min="4865" max="4865" width="2.42578125" style="1" customWidth="1"/>
    <col min="4866" max="4866" width="29.85546875" style="1" customWidth="1"/>
    <col min="4867" max="4867" width="3.7109375" style="1" customWidth="1"/>
    <col min="4868" max="4870" width="18.85546875" style="1"/>
    <col min="4871" max="4871" width="20.28515625" style="1" customWidth="1"/>
    <col min="4872" max="5120" width="18.85546875" style="1"/>
    <col min="5121" max="5121" width="2.42578125" style="1" customWidth="1"/>
    <col min="5122" max="5122" width="29.85546875" style="1" customWidth="1"/>
    <col min="5123" max="5123" width="3.7109375" style="1" customWidth="1"/>
    <col min="5124" max="5126" width="18.85546875" style="1"/>
    <col min="5127" max="5127" width="20.28515625" style="1" customWidth="1"/>
    <col min="5128" max="5376" width="18.85546875" style="1"/>
    <col min="5377" max="5377" width="2.42578125" style="1" customWidth="1"/>
    <col min="5378" max="5378" width="29.85546875" style="1" customWidth="1"/>
    <col min="5379" max="5379" width="3.7109375" style="1" customWidth="1"/>
    <col min="5380" max="5382" width="18.85546875" style="1"/>
    <col min="5383" max="5383" width="20.28515625" style="1" customWidth="1"/>
    <col min="5384" max="5632" width="18.85546875" style="1"/>
    <col min="5633" max="5633" width="2.42578125" style="1" customWidth="1"/>
    <col min="5634" max="5634" width="29.85546875" style="1" customWidth="1"/>
    <col min="5635" max="5635" width="3.7109375" style="1" customWidth="1"/>
    <col min="5636" max="5638" width="18.85546875" style="1"/>
    <col min="5639" max="5639" width="20.28515625" style="1" customWidth="1"/>
    <col min="5640" max="5888" width="18.85546875" style="1"/>
    <col min="5889" max="5889" width="2.42578125" style="1" customWidth="1"/>
    <col min="5890" max="5890" width="29.85546875" style="1" customWidth="1"/>
    <col min="5891" max="5891" width="3.7109375" style="1" customWidth="1"/>
    <col min="5892" max="5894" width="18.85546875" style="1"/>
    <col min="5895" max="5895" width="20.28515625" style="1" customWidth="1"/>
    <col min="5896" max="6144" width="18.85546875" style="1"/>
    <col min="6145" max="6145" width="2.42578125" style="1" customWidth="1"/>
    <col min="6146" max="6146" width="29.85546875" style="1" customWidth="1"/>
    <col min="6147" max="6147" width="3.7109375" style="1" customWidth="1"/>
    <col min="6148" max="6150" width="18.85546875" style="1"/>
    <col min="6151" max="6151" width="20.28515625" style="1" customWidth="1"/>
    <col min="6152" max="6400" width="18.85546875" style="1"/>
    <col min="6401" max="6401" width="2.42578125" style="1" customWidth="1"/>
    <col min="6402" max="6402" width="29.85546875" style="1" customWidth="1"/>
    <col min="6403" max="6403" width="3.7109375" style="1" customWidth="1"/>
    <col min="6404" max="6406" width="18.85546875" style="1"/>
    <col min="6407" max="6407" width="20.28515625" style="1" customWidth="1"/>
    <col min="6408" max="6656" width="18.85546875" style="1"/>
    <col min="6657" max="6657" width="2.42578125" style="1" customWidth="1"/>
    <col min="6658" max="6658" width="29.85546875" style="1" customWidth="1"/>
    <col min="6659" max="6659" width="3.7109375" style="1" customWidth="1"/>
    <col min="6660" max="6662" width="18.85546875" style="1"/>
    <col min="6663" max="6663" width="20.28515625" style="1" customWidth="1"/>
    <col min="6664" max="6912" width="18.85546875" style="1"/>
    <col min="6913" max="6913" width="2.42578125" style="1" customWidth="1"/>
    <col min="6914" max="6914" width="29.85546875" style="1" customWidth="1"/>
    <col min="6915" max="6915" width="3.7109375" style="1" customWidth="1"/>
    <col min="6916" max="6918" width="18.85546875" style="1"/>
    <col min="6919" max="6919" width="20.28515625" style="1" customWidth="1"/>
    <col min="6920" max="7168" width="18.85546875" style="1"/>
    <col min="7169" max="7169" width="2.42578125" style="1" customWidth="1"/>
    <col min="7170" max="7170" width="29.85546875" style="1" customWidth="1"/>
    <col min="7171" max="7171" width="3.7109375" style="1" customWidth="1"/>
    <col min="7172" max="7174" width="18.85546875" style="1"/>
    <col min="7175" max="7175" width="20.28515625" style="1" customWidth="1"/>
    <col min="7176" max="7424" width="18.85546875" style="1"/>
    <col min="7425" max="7425" width="2.42578125" style="1" customWidth="1"/>
    <col min="7426" max="7426" width="29.85546875" style="1" customWidth="1"/>
    <col min="7427" max="7427" width="3.7109375" style="1" customWidth="1"/>
    <col min="7428" max="7430" width="18.85546875" style="1"/>
    <col min="7431" max="7431" width="20.28515625" style="1" customWidth="1"/>
    <col min="7432" max="7680" width="18.85546875" style="1"/>
    <col min="7681" max="7681" width="2.42578125" style="1" customWidth="1"/>
    <col min="7682" max="7682" width="29.85546875" style="1" customWidth="1"/>
    <col min="7683" max="7683" width="3.7109375" style="1" customWidth="1"/>
    <col min="7684" max="7686" width="18.85546875" style="1"/>
    <col min="7687" max="7687" width="20.28515625" style="1" customWidth="1"/>
    <col min="7688" max="7936" width="18.85546875" style="1"/>
    <col min="7937" max="7937" width="2.42578125" style="1" customWidth="1"/>
    <col min="7938" max="7938" width="29.85546875" style="1" customWidth="1"/>
    <col min="7939" max="7939" width="3.7109375" style="1" customWidth="1"/>
    <col min="7940" max="7942" width="18.85546875" style="1"/>
    <col min="7943" max="7943" width="20.28515625" style="1" customWidth="1"/>
    <col min="7944" max="8192" width="18.85546875" style="1"/>
    <col min="8193" max="8193" width="2.42578125" style="1" customWidth="1"/>
    <col min="8194" max="8194" width="29.85546875" style="1" customWidth="1"/>
    <col min="8195" max="8195" width="3.7109375" style="1" customWidth="1"/>
    <col min="8196" max="8198" width="18.85546875" style="1"/>
    <col min="8199" max="8199" width="20.28515625" style="1" customWidth="1"/>
    <col min="8200" max="8448" width="18.85546875" style="1"/>
    <col min="8449" max="8449" width="2.42578125" style="1" customWidth="1"/>
    <col min="8450" max="8450" width="29.85546875" style="1" customWidth="1"/>
    <col min="8451" max="8451" width="3.7109375" style="1" customWidth="1"/>
    <col min="8452" max="8454" width="18.85546875" style="1"/>
    <col min="8455" max="8455" width="20.28515625" style="1" customWidth="1"/>
    <col min="8456" max="8704" width="18.85546875" style="1"/>
    <col min="8705" max="8705" width="2.42578125" style="1" customWidth="1"/>
    <col min="8706" max="8706" width="29.85546875" style="1" customWidth="1"/>
    <col min="8707" max="8707" width="3.7109375" style="1" customWidth="1"/>
    <col min="8708" max="8710" width="18.85546875" style="1"/>
    <col min="8711" max="8711" width="20.28515625" style="1" customWidth="1"/>
    <col min="8712" max="8960" width="18.85546875" style="1"/>
    <col min="8961" max="8961" width="2.42578125" style="1" customWidth="1"/>
    <col min="8962" max="8962" width="29.85546875" style="1" customWidth="1"/>
    <col min="8963" max="8963" width="3.7109375" style="1" customWidth="1"/>
    <col min="8964" max="8966" width="18.85546875" style="1"/>
    <col min="8967" max="8967" width="20.28515625" style="1" customWidth="1"/>
    <col min="8968" max="9216" width="18.85546875" style="1"/>
    <col min="9217" max="9217" width="2.42578125" style="1" customWidth="1"/>
    <col min="9218" max="9218" width="29.85546875" style="1" customWidth="1"/>
    <col min="9219" max="9219" width="3.7109375" style="1" customWidth="1"/>
    <col min="9220" max="9222" width="18.85546875" style="1"/>
    <col min="9223" max="9223" width="20.28515625" style="1" customWidth="1"/>
    <col min="9224" max="9472" width="18.85546875" style="1"/>
    <col min="9473" max="9473" width="2.42578125" style="1" customWidth="1"/>
    <col min="9474" max="9474" width="29.85546875" style="1" customWidth="1"/>
    <col min="9475" max="9475" width="3.7109375" style="1" customWidth="1"/>
    <col min="9476" max="9478" width="18.85546875" style="1"/>
    <col min="9479" max="9479" width="20.28515625" style="1" customWidth="1"/>
    <col min="9480" max="9728" width="18.85546875" style="1"/>
    <col min="9729" max="9729" width="2.42578125" style="1" customWidth="1"/>
    <col min="9730" max="9730" width="29.85546875" style="1" customWidth="1"/>
    <col min="9731" max="9731" width="3.7109375" style="1" customWidth="1"/>
    <col min="9732" max="9734" width="18.85546875" style="1"/>
    <col min="9735" max="9735" width="20.28515625" style="1" customWidth="1"/>
    <col min="9736" max="9984" width="18.85546875" style="1"/>
    <col min="9985" max="9985" width="2.42578125" style="1" customWidth="1"/>
    <col min="9986" max="9986" width="29.85546875" style="1" customWidth="1"/>
    <col min="9987" max="9987" width="3.7109375" style="1" customWidth="1"/>
    <col min="9988" max="9990" width="18.85546875" style="1"/>
    <col min="9991" max="9991" width="20.28515625" style="1" customWidth="1"/>
    <col min="9992" max="10240" width="18.85546875" style="1"/>
    <col min="10241" max="10241" width="2.42578125" style="1" customWidth="1"/>
    <col min="10242" max="10242" width="29.85546875" style="1" customWidth="1"/>
    <col min="10243" max="10243" width="3.7109375" style="1" customWidth="1"/>
    <col min="10244" max="10246" width="18.85546875" style="1"/>
    <col min="10247" max="10247" width="20.28515625" style="1" customWidth="1"/>
    <col min="10248" max="10496" width="18.85546875" style="1"/>
    <col min="10497" max="10497" width="2.42578125" style="1" customWidth="1"/>
    <col min="10498" max="10498" width="29.85546875" style="1" customWidth="1"/>
    <col min="10499" max="10499" width="3.7109375" style="1" customWidth="1"/>
    <col min="10500" max="10502" width="18.85546875" style="1"/>
    <col min="10503" max="10503" width="20.28515625" style="1" customWidth="1"/>
    <col min="10504" max="10752" width="18.85546875" style="1"/>
    <col min="10753" max="10753" width="2.42578125" style="1" customWidth="1"/>
    <col min="10754" max="10754" width="29.85546875" style="1" customWidth="1"/>
    <col min="10755" max="10755" width="3.7109375" style="1" customWidth="1"/>
    <col min="10756" max="10758" width="18.85546875" style="1"/>
    <col min="10759" max="10759" width="20.28515625" style="1" customWidth="1"/>
    <col min="10760" max="11008" width="18.85546875" style="1"/>
    <col min="11009" max="11009" width="2.42578125" style="1" customWidth="1"/>
    <col min="11010" max="11010" width="29.85546875" style="1" customWidth="1"/>
    <col min="11011" max="11011" width="3.7109375" style="1" customWidth="1"/>
    <col min="11012" max="11014" width="18.85546875" style="1"/>
    <col min="11015" max="11015" width="20.28515625" style="1" customWidth="1"/>
    <col min="11016" max="11264" width="18.85546875" style="1"/>
    <col min="11265" max="11265" width="2.42578125" style="1" customWidth="1"/>
    <col min="11266" max="11266" width="29.85546875" style="1" customWidth="1"/>
    <col min="11267" max="11267" width="3.7109375" style="1" customWidth="1"/>
    <col min="11268" max="11270" width="18.85546875" style="1"/>
    <col min="11271" max="11271" width="20.28515625" style="1" customWidth="1"/>
    <col min="11272" max="11520" width="18.85546875" style="1"/>
    <col min="11521" max="11521" width="2.42578125" style="1" customWidth="1"/>
    <col min="11522" max="11522" width="29.85546875" style="1" customWidth="1"/>
    <col min="11523" max="11523" width="3.7109375" style="1" customWidth="1"/>
    <col min="11524" max="11526" width="18.85546875" style="1"/>
    <col min="11527" max="11527" width="20.28515625" style="1" customWidth="1"/>
    <col min="11528" max="11776" width="18.85546875" style="1"/>
    <col min="11777" max="11777" width="2.42578125" style="1" customWidth="1"/>
    <col min="11778" max="11778" width="29.85546875" style="1" customWidth="1"/>
    <col min="11779" max="11779" width="3.7109375" style="1" customWidth="1"/>
    <col min="11780" max="11782" width="18.85546875" style="1"/>
    <col min="11783" max="11783" width="20.28515625" style="1" customWidth="1"/>
    <col min="11784" max="12032" width="18.85546875" style="1"/>
    <col min="12033" max="12033" width="2.42578125" style="1" customWidth="1"/>
    <col min="12034" max="12034" width="29.85546875" style="1" customWidth="1"/>
    <col min="12035" max="12035" width="3.7109375" style="1" customWidth="1"/>
    <col min="12036" max="12038" width="18.85546875" style="1"/>
    <col min="12039" max="12039" width="20.28515625" style="1" customWidth="1"/>
    <col min="12040" max="12288" width="18.85546875" style="1"/>
    <col min="12289" max="12289" width="2.42578125" style="1" customWidth="1"/>
    <col min="12290" max="12290" width="29.85546875" style="1" customWidth="1"/>
    <col min="12291" max="12291" width="3.7109375" style="1" customWidth="1"/>
    <col min="12292" max="12294" width="18.85546875" style="1"/>
    <col min="12295" max="12295" width="20.28515625" style="1" customWidth="1"/>
    <col min="12296" max="12544" width="18.85546875" style="1"/>
    <col min="12545" max="12545" width="2.42578125" style="1" customWidth="1"/>
    <col min="12546" max="12546" width="29.85546875" style="1" customWidth="1"/>
    <col min="12547" max="12547" width="3.7109375" style="1" customWidth="1"/>
    <col min="12548" max="12550" width="18.85546875" style="1"/>
    <col min="12551" max="12551" width="20.28515625" style="1" customWidth="1"/>
    <col min="12552" max="12800" width="18.85546875" style="1"/>
    <col min="12801" max="12801" width="2.42578125" style="1" customWidth="1"/>
    <col min="12802" max="12802" width="29.85546875" style="1" customWidth="1"/>
    <col min="12803" max="12803" width="3.7109375" style="1" customWidth="1"/>
    <col min="12804" max="12806" width="18.85546875" style="1"/>
    <col min="12807" max="12807" width="20.28515625" style="1" customWidth="1"/>
    <col min="12808" max="13056" width="18.85546875" style="1"/>
    <col min="13057" max="13057" width="2.42578125" style="1" customWidth="1"/>
    <col min="13058" max="13058" width="29.85546875" style="1" customWidth="1"/>
    <col min="13059" max="13059" width="3.7109375" style="1" customWidth="1"/>
    <col min="13060" max="13062" width="18.85546875" style="1"/>
    <col min="13063" max="13063" width="20.28515625" style="1" customWidth="1"/>
    <col min="13064" max="13312" width="18.85546875" style="1"/>
    <col min="13313" max="13313" width="2.42578125" style="1" customWidth="1"/>
    <col min="13314" max="13314" width="29.85546875" style="1" customWidth="1"/>
    <col min="13315" max="13315" width="3.7109375" style="1" customWidth="1"/>
    <col min="13316" max="13318" width="18.85546875" style="1"/>
    <col min="13319" max="13319" width="20.28515625" style="1" customWidth="1"/>
    <col min="13320" max="13568" width="18.85546875" style="1"/>
    <col min="13569" max="13569" width="2.42578125" style="1" customWidth="1"/>
    <col min="13570" max="13570" width="29.85546875" style="1" customWidth="1"/>
    <col min="13571" max="13571" width="3.7109375" style="1" customWidth="1"/>
    <col min="13572" max="13574" width="18.85546875" style="1"/>
    <col min="13575" max="13575" width="20.28515625" style="1" customWidth="1"/>
    <col min="13576" max="13824" width="18.85546875" style="1"/>
    <col min="13825" max="13825" width="2.42578125" style="1" customWidth="1"/>
    <col min="13826" max="13826" width="29.85546875" style="1" customWidth="1"/>
    <col min="13827" max="13827" width="3.7109375" style="1" customWidth="1"/>
    <col min="13828" max="13830" width="18.85546875" style="1"/>
    <col min="13831" max="13831" width="20.28515625" style="1" customWidth="1"/>
    <col min="13832" max="14080" width="18.85546875" style="1"/>
    <col min="14081" max="14081" width="2.42578125" style="1" customWidth="1"/>
    <col min="14082" max="14082" width="29.85546875" style="1" customWidth="1"/>
    <col min="14083" max="14083" width="3.7109375" style="1" customWidth="1"/>
    <col min="14084" max="14086" width="18.85546875" style="1"/>
    <col min="14087" max="14087" width="20.28515625" style="1" customWidth="1"/>
    <col min="14088" max="14336" width="18.85546875" style="1"/>
    <col min="14337" max="14337" width="2.42578125" style="1" customWidth="1"/>
    <col min="14338" max="14338" width="29.85546875" style="1" customWidth="1"/>
    <col min="14339" max="14339" width="3.7109375" style="1" customWidth="1"/>
    <col min="14340" max="14342" width="18.85546875" style="1"/>
    <col min="14343" max="14343" width="20.28515625" style="1" customWidth="1"/>
    <col min="14344" max="14592" width="18.85546875" style="1"/>
    <col min="14593" max="14593" width="2.42578125" style="1" customWidth="1"/>
    <col min="14594" max="14594" width="29.85546875" style="1" customWidth="1"/>
    <col min="14595" max="14595" width="3.7109375" style="1" customWidth="1"/>
    <col min="14596" max="14598" width="18.85546875" style="1"/>
    <col min="14599" max="14599" width="20.28515625" style="1" customWidth="1"/>
    <col min="14600" max="14848" width="18.85546875" style="1"/>
    <col min="14849" max="14849" width="2.42578125" style="1" customWidth="1"/>
    <col min="14850" max="14850" width="29.85546875" style="1" customWidth="1"/>
    <col min="14851" max="14851" width="3.7109375" style="1" customWidth="1"/>
    <col min="14852" max="14854" width="18.85546875" style="1"/>
    <col min="14855" max="14855" width="20.28515625" style="1" customWidth="1"/>
    <col min="14856" max="15104" width="18.85546875" style="1"/>
    <col min="15105" max="15105" width="2.42578125" style="1" customWidth="1"/>
    <col min="15106" max="15106" width="29.85546875" style="1" customWidth="1"/>
    <col min="15107" max="15107" width="3.7109375" style="1" customWidth="1"/>
    <col min="15108" max="15110" width="18.85546875" style="1"/>
    <col min="15111" max="15111" width="20.28515625" style="1" customWidth="1"/>
    <col min="15112" max="15360" width="18.85546875" style="1"/>
    <col min="15361" max="15361" width="2.42578125" style="1" customWidth="1"/>
    <col min="15362" max="15362" width="29.85546875" style="1" customWidth="1"/>
    <col min="15363" max="15363" width="3.7109375" style="1" customWidth="1"/>
    <col min="15364" max="15366" width="18.85546875" style="1"/>
    <col min="15367" max="15367" width="20.28515625" style="1" customWidth="1"/>
    <col min="15368" max="15616" width="18.85546875" style="1"/>
    <col min="15617" max="15617" width="2.42578125" style="1" customWidth="1"/>
    <col min="15618" max="15618" width="29.85546875" style="1" customWidth="1"/>
    <col min="15619" max="15619" width="3.7109375" style="1" customWidth="1"/>
    <col min="15620" max="15622" width="18.85546875" style="1"/>
    <col min="15623" max="15623" width="20.28515625" style="1" customWidth="1"/>
    <col min="15624" max="15872" width="18.85546875" style="1"/>
    <col min="15873" max="15873" width="2.42578125" style="1" customWidth="1"/>
    <col min="15874" max="15874" width="29.85546875" style="1" customWidth="1"/>
    <col min="15875" max="15875" width="3.7109375" style="1" customWidth="1"/>
    <col min="15876" max="15878" width="18.85546875" style="1"/>
    <col min="15879" max="15879" width="20.28515625" style="1" customWidth="1"/>
    <col min="15880" max="16128" width="18.85546875" style="1"/>
    <col min="16129" max="16129" width="2.42578125" style="1" customWidth="1"/>
    <col min="16130" max="16130" width="29.85546875" style="1" customWidth="1"/>
    <col min="16131" max="16131" width="3.7109375" style="1" customWidth="1"/>
    <col min="16132" max="16134" width="18.85546875" style="1"/>
    <col min="16135" max="16135" width="20.28515625" style="1" customWidth="1"/>
    <col min="16136" max="16384" width="18.85546875" style="1"/>
  </cols>
  <sheetData>
    <row r="1" spans="2:7" s="212" customFormat="1" ht="19.8" customHeight="1" x14ac:dyDescent="0.2">
      <c r="B1" s="211"/>
      <c r="G1" s="213" t="s">
        <v>877</v>
      </c>
    </row>
    <row r="2" spans="2:7" s="215" customFormat="1" ht="19.8" customHeight="1" x14ac:dyDescent="0.2">
      <c r="B2" s="214"/>
      <c r="G2" s="216" t="s">
        <v>878</v>
      </c>
    </row>
    <row r="3" spans="2:7" s="215" customFormat="1" ht="19.8" customHeight="1" x14ac:dyDescent="0.2">
      <c r="B3" s="214"/>
      <c r="G3" s="217" t="s">
        <v>879</v>
      </c>
    </row>
    <row r="4" spans="2:7" s="219" customFormat="1" ht="19.8" customHeight="1" x14ac:dyDescent="0.2">
      <c r="B4" s="218"/>
      <c r="G4" s="220" t="s">
        <v>880</v>
      </c>
    </row>
    <row r="5" spans="2:7" s="223" customFormat="1" ht="19.8" customHeight="1" x14ac:dyDescent="0.2">
      <c r="B5" s="221"/>
      <c r="C5" s="222"/>
      <c r="D5" s="222"/>
      <c r="E5" s="222"/>
      <c r="F5" s="222"/>
      <c r="G5" s="222"/>
    </row>
    <row r="6" spans="2:7" s="223" customFormat="1" ht="19.8" customHeight="1" x14ac:dyDescent="0.2">
      <c r="B6" s="224"/>
    </row>
    <row r="7" spans="2:7" s="223" customFormat="1" ht="19.8" customHeight="1" x14ac:dyDescent="0.2">
      <c r="B7" s="224"/>
    </row>
    <row r="8" spans="2:7" s="223" customFormat="1" ht="19.8" customHeight="1" x14ac:dyDescent="0.2">
      <c r="B8" s="224"/>
    </row>
    <row r="9" spans="2:7" s="223" customFormat="1" ht="19.8" customHeight="1" x14ac:dyDescent="0.2">
      <c r="B9" s="224"/>
    </row>
    <row r="10" spans="2:7" s="223" customFormat="1" ht="19.8" customHeight="1" x14ac:dyDescent="0.2">
      <c r="B10" s="224"/>
    </row>
    <row r="11" spans="2:7" s="223" customFormat="1" ht="19.8" customHeight="1" x14ac:dyDescent="0.2">
      <c r="B11" s="224"/>
    </row>
    <row r="12" spans="2:7" s="223" customFormat="1" ht="19.8" customHeight="1" x14ac:dyDescent="0.2">
      <c r="B12" s="224"/>
    </row>
    <row r="13" spans="2:7" s="223" customFormat="1" ht="19.8" customHeight="1" x14ac:dyDescent="0.2">
      <c r="B13" s="224"/>
    </row>
    <row r="14" spans="2:7" s="223" customFormat="1" ht="19.8" customHeight="1" x14ac:dyDescent="0.2">
      <c r="B14" s="224"/>
    </row>
    <row r="15" spans="2:7" s="223" customFormat="1" ht="19.8" customHeight="1" x14ac:dyDescent="0.2">
      <c r="B15" s="224"/>
    </row>
    <row r="16" spans="2:7" s="223" customFormat="1" ht="19.8" customHeight="1" x14ac:dyDescent="0.2">
      <c r="B16" s="224"/>
    </row>
    <row r="17" spans="2:5" s="223" customFormat="1" ht="19.8" customHeight="1" x14ac:dyDescent="0.2">
      <c r="B17" s="224"/>
    </row>
    <row r="18" spans="2:5" s="223" customFormat="1" ht="19.8" customHeight="1" x14ac:dyDescent="0.2">
      <c r="B18" s="224"/>
    </row>
    <row r="19" spans="2:5" s="223" customFormat="1" ht="19.8" customHeight="1" x14ac:dyDescent="0.2">
      <c r="B19" s="224"/>
    </row>
    <row r="20" spans="2:5" s="223" customFormat="1" ht="19.8" customHeight="1" x14ac:dyDescent="0.2">
      <c r="B20" s="224"/>
    </row>
    <row r="21" spans="2:5" s="223" customFormat="1" ht="19.8" customHeight="1" x14ac:dyDescent="0.2">
      <c r="B21" s="224"/>
    </row>
    <row r="22" spans="2:5" s="223" customFormat="1" ht="19.8" customHeight="1" x14ac:dyDescent="0.2">
      <c r="B22" s="224"/>
    </row>
    <row r="23" spans="2:5" s="223" customFormat="1" ht="19.8" customHeight="1" x14ac:dyDescent="0.2">
      <c r="B23" s="225" t="s">
        <v>16</v>
      </c>
      <c r="C23" s="226" t="str">
        <f>[1]zakázka!C2</f>
        <v>Areál autobusy Hranečník</v>
      </c>
    </row>
    <row r="24" spans="2:5" s="223" customFormat="1" ht="19.8" customHeight="1" x14ac:dyDescent="0.2">
      <c r="B24" s="224"/>
      <c r="C24" s="226" t="str">
        <f>[1]zakázka!C3</f>
        <v>Přečerpání splaškové kanalizace na veřejný sběrač</v>
      </c>
    </row>
    <row r="25" spans="2:5" s="223" customFormat="1" ht="19.8" customHeight="1" x14ac:dyDescent="0.2">
      <c r="B25" s="225"/>
      <c r="C25" s="226"/>
      <c r="E25" s="227"/>
    </row>
    <row r="26" spans="2:5" s="223" customFormat="1" ht="19.8" customHeight="1" x14ac:dyDescent="0.2">
      <c r="B26" s="225" t="s">
        <v>881</v>
      </c>
      <c r="C26" s="226"/>
    </row>
    <row r="27" spans="2:5" s="223" customFormat="1" ht="19.8" customHeight="1" x14ac:dyDescent="0.2">
      <c r="B27" s="225"/>
      <c r="C27" s="226"/>
      <c r="E27" s="227"/>
    </row>
    <row r="28" spans="2:5" s="223" customFormat="1" ht="19.8" customHeight="1" x14ac:dyDescent="0.2">
      <c r="B28" s="225" t="s">
        <v>882</v>
      </c>
      <c r="C28" s="226" t="s">
        <v>888</v>
      </c>
      <c r="E28" s="227"/>
    </row>
    <row r="29" spans="2:5" s="223" customFormat="1" ht="19.8" customHeight="1" x14ac:dyDescent="0.2">
      <c r="B29" s="225"/>
      <c r="C29" s="226"/>
      <c r="E29" s="227"/>
    </row>
    <row r="30" spans="2:5" s="223" customFormat="1" ht="19.8" customHeight="1" x14ac:dyDescent="0.2">
      <c r="B30" s="225" t="s">
        <v>883</v>
      </c>
      <c r="C30" s="223" t="str">
        <f>[1]zakázka!C6</f>
        <v>Dokumentace pro provedení stavby  (DPS)</v>
      </c>
    </row>
    <row r="31" spans="2:5" s="223" customFormat="1" ht="19.8" customHeight="1" x14ac:dyDescent="0.2">
      <c r="B31" s="225"/>
    </row>
    <row r="32" spans="2:5" s="223" customFormat="1" ht="19.8" customHeight="1" x14ac:dyDescent="0.2">
      <c r="B32" s="225" t="s">
        <v>884</v>
      </c>
      <c r="C32" s="228" t="str">
        <f>[1]zakázka!C8</f>
        <v>Dopravní podnik Ostrava a.s.</v>
      </c>
    </row>
    <row r="33" spans="2:3" s="223" customFormat="1" ht="19.8" customHeight="1" x14ac:dyDescent="0.2">
      <c r="B33" s="225"/>
    </row>
    <row r="34" spans="2:3" s="223" customFormat="1" ht="19.8" customHeight="1" x14ac:dyDescent="0.2">
      <c r="B34" s="225" t="s">
        <v>885</v>
      </c>
      <c r="C34" s="223" t="s">
        <v>886</v>
      </c>
    </row>
    <row r="35" spans="2:3" s="223" customFormat="1" ht="19.8" customHeight="1" x14ac:dyDescent="0.2">
      <c r="B35" s="225" t="s">
        <v>887</v>
      </c>
      <c r="C35" s="228" t="str">
        <f>[1]zakázka!C1</f>
        <v>02/2024</v>
      </c>
    </row>
    <row r="36" spans="2:3" s="223" customFormat="1" ht="19.8" customHeight="1" x14ac:dyDescent="0.2">
      <c r="B36" s="225" t="s">
        <v>22</v>
      </c>
      <c r="C36" s="229" t="s">
        <v>889</v>
      </c>
    </row>
  </sheetData>
  <hyperlinks>
    <hyperlink ref="G4" r:id="rId1" display="mailto:jorechtik@volny.cz" xr:uid="{2D820488-690D-49A9-9546-BD05A1574FF3}"/>
  </hyperlinks>
  <pageMargins left="0.7" right="0.7" top="0.78740157499999996" bottom="0.78740157499999996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5"/>
  <sheetViews>
    <sheetView showGridLines="0" workbookViewId="0"/>
  </sheetViews>
  <sheetFormatPr defaultRowHeight="10.199999999999999" x14ac:dyDescent="0.2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x14ac:dyDescent="0.2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ht="36.9" customHeight="1" x14ac:dyDescent="0.2">
      <c r="AR2" s="234" t="s">
        <v>5</v>
      </c>
      <c r="AS2" s="235"/>
      <c r="AT2" s="235"/>
      <c r="AU2" s="235"/>
      <c r="AV2" s="235"/>
      <c r="AW2" s="235"/>
      <c r="AX2" s="235"/>
      <c r="AY2" s="235"/>
      <c r="AZ2" s="235"/>
      <c r="BA2" s="235"/>
      <c r="BB2" s="235"/>
      <c r="BC2" s="235"/>
      <c r="BD2" s="235"/>
      <c r="BE2" s="235"/>
      <c r="BS2" s="17" t="s">
        <v>6</v>
      </c>
      <c r="BT2" s="17" t="s">
        <v>7</v>
      </c>
    </row>
    <row r="3" spans="1:74" ht="6.9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" customHeight="1" x14ac:dyDescent="0.2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 x14ac:dyDescent="0.2">
      <c r="B5" s="20"/>
      <c r="D5" s="24" t="s">
        <v>13</v>
      </c>
      <c r="K5" s="243" t="s">
        <v>14</v>
      </c>
      <c r="L5" s="235"/>
      <c r="M5" s="235"/>
      <c r="N5" s="235"/>
      <c r="O5" s="235"/>
      <c r="P5" s="235"/>
      <c r="Q5" s="235"/>
      <c r="R5" s="235"/>
      <c r="S5" s="235"/>
      <c r="T5" s="235"/>
      <c r="U5" s="235"/>
      <c r="V5" s="235"/>
      <c r="W5" s="235"/>
      <c r="X5" s="235"/>
      <c r="Y5" s="235"/>
      <c r="Z5" s="235"/>
      <c r="AA5" s="235"/>
      <c r="AB5" s="235"/>
      <c r="AC5" s="235"/>
      <c r="AD5" s="235"/>
      <c r="AE5" s="235"/>
      <c r="AF5" s="235"/>
      <c r="AG5" s="235"/>
      <c r="AH5" s="235"/>
      <c r="AI5" s="235"/>
      <c r="AJ5" s="235"/>
      <c r="AK5" s="235"/>
      <c r="AL5" s="235"/>
      <c r="AM5" s="235"/>
      <c r="AN5" s="235"/>
      <c r="AO5" s="235"/>
      <c r="AR5" s="20"/>
      <c r="BE5" s="240" t="s">
        <v>15</v>
      </c>
      <c r="BS5" s="17" t="s">
        <v>6</v>
      </c>
    </row>
    <row r="6" spans="1:74" ht="36.9" customHeight="1" x14ac:dyDescent="0.2">
      <c r="B6" s="20"/>
      <c r="D6" s="26" t="s">
        <v>16</v>
      </c>
      <c r="K6" s="244" t="s">
        <v>17</v>
      </c>
      <c r="L6" s="235"/>
      <c r="M6" s="235"/>
      <c r="N6" s="235"/>
      <c r="O6" s="235"/>
      <c r="P6" s="235"/>
      <c r="Q6" s="235"/>
      <c r="R6" s="235"/>
      <c r="S6" s="235"/>
      <c r="T6" s="235"/>
      <c r="U6" s="235"/>
      <c r="V6" s="235"/>
      <c r="W6" s="235"/>
      <c r="X6" s="235"/>
      <c r="Y6" s="235"/>
      <c r="Z6" s="235"/>
      <c r="AA6" s="235"/>
      <c r="AB6" s="235"/>
      <c r="AC6" s="235"/>
      <c r="AD6" s="235"/>
      <c r="AE6" s="235"/>
      <c r="AF6" s="235"/>
      <c r="AG6" s="235"/>
      <c r="AH6" s="235"/>
      <c r="AI6" s="235"/>
      <c r="AJ6" s="235"/>
      <c r="AK6" s="235"/>
      <c r="AL6" s="235"/>
      <c r="AM6" s="235"/>
      <c r="AN6" s="235"/>
      <c r="AO6" s="235"/>
      <c r="AR6" s="20"/>
      <c r="BE6" s="241"/>
      <c r="BS6" s="17" t="s">
        <v>6</v>
      </c>
    </row>
    <row r="7" spans="1:74" ht="12" customHeight="1" x14ac:dyDescent="0.2">
      <c r="B7" s="20"/>
      <c r="D7" s="27" t="s">
        <v>18</v>
      </c>
      <c r="K7" s="25" t="s">
        <v>1</v>
      </c>
      <c r="AK7" s="27" t="s">
        <v>19</v>
      </c>
      <c r="AN7" s="25" t="s">
        <v>1</v>
      </c>
      <c r="AR7" s="20"/>
      <c r="BE7" s="241"/>
      <c r="BS7" s="17" t="s">
        <v>6</v>
      </c>
    </row>
    <row r="8" spans="1:74" ht="12" customHeight="1" x14ac:dyDescent="0.2">
      <c r="B8" s="20"/>
      <c r="D8" s="27" t="s">
        <v>20</v>
      </c>
      <c r="K8" s="25" t="s">
        <v>21</v>
      </c>
      <c r="AK8" s="27" t="s">
        <v>22</v>
      </c>
      <c r="AN8" s="28" t="s">
        <v>23</v>
      </c>
      <c r="AR8" s="20"/>
      <c r="BE8" s="241"/>
      <c r="BS8" s="17" t="s">
        <v>6</v>
      </c>
    </row>
    <row r="9" spans="1:74" ht="14.4" customHeight="1" x14ac:dyDescent="0.2">
      <c r="B9" s="20"/>
      <c r="AR9" s="20"/>
      <c r="BE9" s="241"/>
      <c r="BS9" s="17" t="s">
        <v>6</v>
      </c>
    </row>
    <row r="10" spans="1:74" ht="12" customHeight="1" x14ac:dyDescent="0.2">
      <c r="B10" s="20"/>
      <c r="D10" s="27" t="s">
        <v>24</v>
      </c>
      <c r="AK10" s="27" t="s">
        <v>25</v>
      </c>
      <c r="AN10" s="25" t="s">
        <v>1</v>
      </c>
      <c r="AR10" s="20"/>
      <c r="BE10" s="241"/>
      <c r="BS10" s="17" t="s">
        <v>6</v>
      </c>
    </row>
    <row r="11" spans="1:74" ht="18.45" customHeight="1" x14ac:dyDescent="0.2">
      <c r="B11" s="20"/>
      <c r="E11" s="25" t="s">
        <v>26</v>
      </c>
      <c r="AK11" s="27" t="s">
        <v>27</v>
      </c>
      <c r="AN11" s="25" t="s">
        <v>1</v>
      </c>
      <c r="AR11" s="20"/>
      <c r="BE11" s="241"/>
      <c r="BS11" s="17" t="s">
        <v>6</v>
      </c>
    </row>
    <row r="12" spans="1:74" ht="6.9" customHeight="1" x14ac:dyDescent="0.2">
      <c r="B12" s="20"/>
      <c r="AR12" s="20"/>
      <c r="BE12" s="241"/>
      <c r="BS12" s="17" t="s">
        <v>6</v>
      </c>
    </row>
    <row r="13" spans="1:74" ht="12" customHeight="1" x14ac:dyDescent="0.2">
      <c r="B13" s="20"/>
      <c r="D13" s="27" t="s">
        <v>28</v>
      </c>
      <c r="AK13" s="27" t="s">
        <v>25</v>
      </c>
      <c r="AN13" s="29" t="s">
        <v>29</v>
      </c>
      <c r="AR13" s="20"/>
      <c r="BE13" s="241"/>
      <c r="BS13" s="17" t="s">
        <v>6</v>
      </c>
    </row>
    <row r="14" spans="1:74" ht="13.2" x14ac:dyDescent="0.2">
      <c r="B14" s="20"/>
      <c r="E14" s="245" t="s">
        <v>29</v>
      </c>
      <c r="F14" s="246"/>
      <c r="G14" s="246"/>
      <c r="H14" s="246"/>
      <c r="I14" s="246"/>
      <c r="J14" s="246"/>
      <c r="K14" s="246"/>
      <c r="L14" s="246"/>
      <c r="M14" s="246"/>
      <c r="N14" s="246"/>
      <c r="O14" s="246"/>
      <c r="P14" s="246"/>
      <c r="Q14" s="246"/>
      <c r="R14" s="246"/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7" t="s">
        <v>27</v>
      </c>
      <c r="AN14" s="29" t="s">
        <v>29</v>
      </c>
      <c r="AR14" s="20"/>
      <c r="BE14" s="241"/>
      <c r="BS14" s="17" t="s">
        <v>6</v>
      </c>
    </row>
    <row r="15" spans="1:74" ht="6.9" customHeight="1" x14ac:dyDescent="0.2">
      <c r="B15" s="20"/>
      <c r="AR15" s="20"/>
      <c r="BE15" s="241"/>
      <c r="BS15" s="17" t="s">
        <v>3</v>
      </c>
    </row>
    <row r="16" spans="1:74" ht="12" customHeight="1" x14ac:dyDescent="0.2">
      <c r="B16" s="20"/>
      <c r="D16" s="27" t="s">
        <v>30</v>
      </c>
      <c r="AK16" s="27" t="s">
        <v>25</v>
      </c>
      <c r="AN16" s="25" t="s">
        <v>1</v>
      </c>
      <c r="AR16" s="20"/>
      <c r="BE16" s="241"/>
      <c r="BS16" s="17" t="s">
        <v>3</v>
      </c>
    </row>
    <row r="17" spans="2:71" ht="18.45" customHeight="1" x14ac:dyDescent="0.2">
      <c r="B17" s="20"/>
      <c r="E17" s="25" t="s">
        <v>31</v>
      </c>
      <c r="AK17" s="27" t="s">
        <v>27</v>
      </c>
      <c r="AN17" s="25" t="s">
        <v>1</v>
      </c>
      <c r="AR17" s="20"/>
      <c r="BE17" s="241"/>
      <c r="BS17" s="17" t="s">
        <v>32</v>
      </c>
    </row>
    <row r="18" spans="2:71" ht="6.9" customHeight="1" x14ac:dyDescent="0.2">
      <c r="B18" s="20"/>
      <c r="AR18" s="20"/>
      <c r="BE18" s="241"/>
      <c r="BS18" s="17" t="s">
        <v>6</v>
      </c>
    </row>
    <row r="19" spans="2:71" ht="12" customHeight="1" x14ac:dyDescent="0.2">
      <c r="B19" s="20"/>
      <c r="D19" s="27" t="s">
        <v>33</v>
      </c>
      <c r="AK19" s="27" t="s">
        <v>25</v>
      </c>
      <c r="AN19" s="25" t="s">
        <v>1</v>
      </c>
      <c r="AR19" s="20"/>
      <c r="BE19" s="241"/>
      <c r="BS19" s="17" t="s">
        <v>6</v>
      </c>
    </row>
    <row r="20" spans="2:71" ht="18.45" customHeight="1" x14ac:dyDescent="0.2">
      <c r="B20" s="20"/>
      <c r="E20" s="25" t="s">
        <v>31</v>
      </c>
      <c r="AK20" s="27" t="s">
        <v>27</v>
      </c>
      <c r="AN20" s="25" t="s">
        <v>1</v>
      </c>
      <c r="AR20" s="20"/>
      <c r="BE20" s="241"/>
      <c r="BS20" s="17" t="s">
        <v>32</v>
      </c>
    </row>
    <row r="21" spans="2:71" ht="6.9" customHeight="1" x14ac:dyDescent="0.2">
      <c r="B21" s="20"/>
      <c r="AR21" s="20"/>
      <c r="BE21" s="241"/>
    </row>
    <row r="22" spans="2:71" ht="12" customHeight="1" x14ac:dyDescent="0.2">
      <c r="B22" s="20"/>
      <c r="D22" s="27" t="s">
        <v>34</v>
      </c>
      <c r="AR22" s="20"/>
      <c r="BE22" s="241"/>
    </row>
    <row r="23" spans="2:71" ht="16.5" customHeight="1" x14ac:dyDescent="0.2">
      <c r="B23" s="20"/>
      <c r="E23" s="247" t="s">
        <v>1</v>
      </c>
      <c r="F23" s="247"/>
      <c r="G23" s="247"/>
      <c r="H23" s="247"/>
      <c r="I23" s="247"/>
      <c r="J23" s="247"/>
      <c r="K23" s="247"/>
      <c r="L23" s="247"/>
      <c r="M23" s="247"/>
      <c r="N23" s="247"/>
      <c r="O23" s="247"/>
      <c r="P23" s="247"/>
      <c r="Q23" s="247"/>
      <c r="R23" s="247"/>
      <c r="S23" s="247"/>
      <c r="T23" s="247"/>
      <c r="U23" s="247"/>
      <c r="V23" s="247"/>
      <c r="W23" s="247"/>
      <c r="X23" s="247"/>
      <c r="Y23" s="247"/>
      <c r="Z23" s="247"/>
      <c r="AA23" s="247"/>
      <c r="AB23" s="247"/>
      <c r="AC23" s="247"/>
      <c r="AD23" s="247"/>
      <c r="AE23" s="247"/>
      <c r="AF23" s="247"/>
      <c r="AG23" s="247"/>
      <c r="AH23" s="247"/>
      <c r="AI23" s="247"/>
      <c r="AJ23" s="247"/>
      <c r="AK23" s="247"/>
      <c r="AL23" s="247"/>
      <c r="AM23" s="247"/>
      <c r="AN23" s="247"/>
      <c r="AR23" s="20"/>
      <c r="BE23" s="241"/>
    </row>
    <row r="24" spans="2:71" ht="6.9" customHeight="1" x14ac:dyDescent="0.2">
      <c r="B24" s="20"/>
      <c r="AR24" s="20"/>
      <c r="BE24" s="241"/>
    </row>
    <row r="25" spans="2:71" ht="6.9" customHeight="1" x14ac:dyDescent="0.2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41"/>
    </row>
    <row r="26" spans="2:71" ht="14.4" customHeight="1" x14ac:dyDescent="0.2">
      <c r="B26" s="20"/>
      <c r="D26" s="32" t="s">
        <v>35</v>
      </c>
      <c r="AK26" s="248">
        <f>ROUND(AG94,2)</f>
        <v>0</v>
      </c>
      <c r="AL26" s="235"/>
      <c r="AM26" s="235"/>
      <c r="AN26" s="235"/>
      <c r="AO26" s="235"/>
      <c r="AR26" s="20"/>
      <c r="BE26" s="241"/>
    </row>
    <row r="27" spans="2:71" ht="14.4" customHeight="1" x14ac:dyDescent="0.2">
      <c r="B27" s="20"/>
      <c r="D27" s="32" t="s">
        <v>36</v>
      </c>
      <c r="AK27" s="248">
        <f>ROUND(AG98, 2)</f>
        <v>0</v>
      </c>
      <c r="AL27" s="248"/>
      <c r="AM27" s="248"/>
      <c r="AN27" s="248"/>
      <c r="AO27" s="248"/>
      <c r="AR27" s="20"/>
      <c r="BE27" s="241"/>
    </row>
    <row r="28" spans="2:71" s="1" customFormat="1" ht="6.9" customHeight="1" x14ac:dyDescent="0.2">
      <c r="B28" s="34"/>
      <c r="AR28" s="34"/>
      <c r="BE28" s="241"/>
    </row>
    <row r="29" spans="2:71" s="1" customFormat="1" ht="25.95" customHeight="1" x14ac:dyDescent="0.2">
      <c r="B29" s="34"/>
      <c r="D29" s="35" t="s">
        <v>37</v>
      </c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249">
        <f>ROUND(AK26 + AK27, 2)</f>
        <v>0</v>
      </c>
      <c r="AL29" s="250"/>
      <c r="AM29" s="250"/>
      <c r="AN29" s="250"/>
      <c r="AO29" s="250"/>
      <c r="AR29" s="34"/>
      <c r="BE29" s="241"/>
    </row>
    <row r="30" spans="2:71" s="1" customFormat="1" ht="6.9" customHeight="1" x14ac:dyDescent="0.2">
      <c r="B30" s="34"/>
      <c r="AR30" s="34"/>
      <c r="BE30" s="241"/>
    </row>
    <row r="31" spans="2:71" s="1" customFormat="1" ht="13.2" x14ac:dyDescent="0.2">
      <c r="B31" s="34"/>
      <c r="L31" s="251" t="s">
        <v>38</v>
      </c>
      <c r="M31" s="251"/>
      <c r="N31" s="251"/>
      <c r="O31" s="251"/>
      <c r="P31" s="251"/>
      <c r="W31" s="251" t="s">
        <v>39</v>
      </c>
      <c r="X31" s="251"/>
      <c r="Y31" s="251"/>
      <c r="Z31" s="251"/>
      <c r="AA31" s="251"/>
      <c r="AB31" s="251"/>
      <c r="AC31" s="251"/>
      <c r="AD31" s="251"/>
      <c r="AE31" s="251"/>
      <c r="AK31" s="251" t="s">
        <v>40</v>
      </c>
      <c r="AL31" s="251"/>
      <c r="AM31" s="251"/>
      <c r="AN31" s="251"/>
      <c r="AO31" s="251"/>
      <c r="AR31" s="34"/>
      <c r="BE31" s="241"/>
    </row>
    <row r="32" spans="2:71" s="2" customFormat="1" ht="14.4" customHeight="1" x14ac:dyDescent="0.2">
      <c r="B32" s="38"/>
      <c r="D32" s="27" t="s">
        <v>41</v>
      </c>
      <c r="F32" s="27" t="s">
        <v>42</v>
      </c>
      <c r="L32" s="238">
        <v>0.21</v>
      </c>
      <c r="M32" s="237"/>
      <c r="N32" s="237"/>
      <c r="O32" s="237"/>
      <c r="P32" s="237"/>
      <c r="W32" s="236">
        <f>ROUND(AZ94 + SUM(CD98:CD102), 2)</f>
        <v>0</v>
      </c>
      <c r="X32" s="237"/>
      <c r="Y32" s="237"/>
      <c r="Z32" s="237"/>
      <c r="AA32" s="237"/>
      <c r="AB32" s="237"/>
      <c r="AC32" s="237"/>
      <c r="AD32" s="237"/>
      <c r="AE32" s="237"/>
      <c r="AK32" s="236">
        <f>ROUND(AV94 + SUM(BY98:BY102), 2)</f>
        <v>0</v>
      </c>
      <c r="AL32" s="237"/>
      <c r="AM32" s="237"/>
      <c r="AN32" s="237"/>
      <c r="AO32" s="237"/>
      <c r="AR32" s="38"/>
      <c r="BE32" s="242"/>
    </row>
    <row r="33" spans="2:57" s="2" customFormat="1" ht="14.4" customHeight="1" x14ac:dyDescent="0.2">
      <c r="B33" s="38"/>
      <c r="F33" s="27" t="s">
        <v>43</v>
      </c>
      <c r="L33" s="238">
        <v>0.12</v>
      </c>
      <c r="M33" s="237"/>
      <c r="N33" s="237"/>
      <c r="O33" s="237"/>
      <c r="P33" s="237"/>
      <c r="W33" s="236">
        <f>ROUND(BA94 + SUM(CE98:CE102), 2)</f>
        <v>0</v>
      </c>
      <c r="X33" s="237"/>
      <c r="Y33" s="237"/>
      <c r="Z33" s="237"/>
      <c r="AA33" s="237"/>
      <c r="AB33" s="237"/>
      <c r="AC33" s="237"/>
      <c r="AD33" s="237"/>
      <c r="AE33" s="237"/>
      <c r="AK33" s="236">
        <f>ROUND(AW94 + SUM(BZ98:BZ102), 2)</f>
        <v>0</v>
      </c>
      <c r="AL33" s="237"/>
      <c r="AM33" s="237"/>
      <c r="AN33" s="237"/>
      <c r="AO33" s="237"/>
      <c r="AR33" s="38"/>
      <c r="BE33" s="242"/>
    </row>
    <row r="34" spans="2:57" s="2" customFormat="1" ht="14.4" hidden="1" customHeight="1" x14ac:dyDescent="0.2">
      <c r="B34" s="38"/>
      <c r="F34" s="27" t="s">
        <v>44</v>
      </c>
      <c r="L34" s="238">
        <v>0.21</v>
      </c>
      <c r="M34" s="237"/>
      <c r="N34" s="237"/>
      <c r="O34" s="237"/>
      <c r="P34" s="237"/>
      <c r="W34" s="236">
        <f>ROUND(BB94 + SUM(CF98:CF102), 2)</f>
        <v>0</v>
      </c>
      <c r="X34" s="237"/>
      <c r="Y34" s="237"/>
      <c r="Z34" s="237"/>
      <c r="AA34" s="237"/>
      <c r="AB34" s="237"/>
      <c r="AC34" s="237"/>
      <c r="AD34" s="237"/>
      <c r="AE34" s="237"/>
      <c r="AK34" s="236">
        <v>0</v>
      </c>
      <c r="AL34" s="237"/>
      <c r="AM34" s="237"/>
      <c r="AN34" s="237"/>
      <c r="AO34" s="237"/>
      <c r="AR34" s="38"/>
      <c r="BE34" s="242"/>
    </row>
    <row r="35" spans="2:57" s="2" customFormat="1" ht="14.4" hidden="1" customHeight="1" x14ac:dyDescent="0.2">
      <c r="B35" s="38"/>
      <c r="F35" s="27" t="s">
        <v>45</v>
      </c>
      <c r="L35" s="238">
        <v>0.12</v>
      </c>
      <c r="M35" s="237"/>
      <c r="N35" s="237"/>
      <c r="O35" s="237"/>
      <c r="P35" s="237"/>
      <c r="W35" s="236">
        <f>ROUND(BC94 + SUM(CG98:CG102), 2)</f>
        <v>0</v>
      </c>
      <c r="X35" s="237"/>
      <c r="Y35" s="237"/>
      <c r="Z35" s="237"/>
      <c r="AA35" s="237"/>
      <c r="AB35" s="237"/>
      <c r="AC35" s="237"/>
      <c r="AD35" s="237"/>
      <c r="AE35" s="237"/>
      <c r="AK35" s="236">
        <v>0</v>
      </c>
      <c r="AL35" s="237"/>
      <c r="AM35" s="237"/>
      <c r="AN35" s="237"/>
      <c r="AO35" s="237"/>
      <c r="AR35" s="38"/>
    </row>
    <row r="36" spans="2:57" s="2" customFormat="1" ht="14.4" hidden="1" customHeight="1" x14ac:dyDescent="0.2">
      <c r="B36" s="38"/>
      <c r="F36" s="27" t="s">
        <v>46</v>
      </c>
      <c r="L36" s="238">
        <v>0</v>
      </c>
      <c r="M36" s="237"/>
      <c r="N36" s="237"/>
      <c r="O36" s="237"/>
      <c r="P36" s="237"/>
      <c r="W36" s="236">
        <f>ROUND(BD94 + SUM(CH98:CH102), 2)</f>
        <v>0</v>
      </c>
      <c r="X36" s="237"/>
      <c r="Y36" s="237"/>
      <c r="Z36" s="237"/>
      <c r="AA36" s="237"/>
      <c r="AB36" s="237"/>
      <c r="AC36" s="237"/>
      <c r="AD36" s="237"/>
      <c r="AE36" s="237"/>
      <c r="AK36" s="236">
        <v>0</v>
      </c>
      <c r="AL36" s="237"/>
      <c r="AM36" s="237"/>
      <c r="AN36" s="237"/>
      <c r="AO36" s="237"/>
      <c r="AR36" s="38"/>
    </row>
    <row r="37" spans="2:57" s="1" customFormat="1" ht="6.9" customHeight="1" x14ac:dyDescent="0.2">
      <c r="B37" s="34"/>
      <c r="AR37" s="34"/>
    </row>
    <row r="38" spans="2:57" s="1" customFormat="1" ht="25.95" customHeight="1" x14ac:dyDescent="0.2">
      <c r="B38" s="34"/>
      <c r="C38" s="39"/>
      <c r="D38" s="40" t="s">
        <v>47</v>
      </c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2" t="s">
        <v>48</v>
      </c>
      <c r="U38" s="41"/>
      <c r="V38" s="41"/>
      <c r="W38" s="41"/>
      <c r="X38" s="233" t="s">
        <v>49</v>
      </c>
      <c r="Y38" s="231"/>
      <c r="Z38" s="231"/>
      <c r="AA38" s="231"/>
      <c r="AB38" s="231"/>
      <c r="AC38" s="41"/>
      <c r="AD38" s="41"/>
      <c r="AE38" s="41"/>
      <c r="AF38" s="41"/>
      <c r="AG38" s="41"/>
      <c r="AH38" s="41"/>
      <c r="AI38" s="41"/>
      <c r="AJ38" s="41"/>
      <c r="AK38" s="230">
        <f>SUM(AK29:AK36)</f>
        <v>0</v>
      </c>
      <c r="AL38" s="231"/>
      <c r="AM38" s="231"/>
      <c r="AN38" s="231"/>
      <c r="AO38" s="232"/>
      <c r="AP38" s="39"/>
      <c r="AQ38" s="39"/>
      <c r="AR38" s="34"/>
    </row>
    <row r="39" spans="2:57" s="1" customFormat="1" ht="6.9" customHeight="1" x14ac:dyDescent="0.2">
      <c r="B39" s="34"/>
      <c r="AR39" s="34"/>
    </row>
    <row r="40" spans="2:57" s="1" customFormat="1" ht="14.4" customHeight="1" x14ac:dyDescent="0.2">
      <c r="B40" s="34"/>
      <c r="AR40" s="34"/>
    </row>
    <row r="41" spans="2:57" ht="14.4" customHeight="1" x14ac:dyDescent="0.2">
      <c r="B41" s="20"/>
      <c r="AR41" s="20"/>
    </row>
    <row r="42" spans="2:57" ht="14.4" customHeight="1" x14ac:dyDescent="0.2">
      <c r="B42" s="20"/>
      <c r="AR42" s="20"/>
    </row>
    <row r="43" spans="2:57" ht="14.4" customHeight="1" x14ac:dyDescent="0.2">
      <c r="B43" s="20"/>
      <c r="AR43" s="20"/>
    </row>
    <row r="44" spans="2:57" ht="14.4" customHeight="1" x14ac:dyDescent="0.2">
      <c r="B44" s="20"/>
      <c r="AR44" s="20"/>
    </row>
    <row r="45" spans="2:57" ht="14.4" customHeight="1" x14ac:dyDescent="0.2">
      <c r="B45" s="20"/>
      <c r="AR45" s="20"/>
    </row>
    <row r="46" spans="2:57" ht="14.4" customHeight="1" x14ac:dyDescent="0.2">
      <c r="B46" s="20"/>
      <c r="AR46" s="20"/>
    </row>
    <row r="47" spans="2:57" ht="14.4" customHeight="1" x14ac:dyDescent="0.2">
      <c r="B47" s="20"/>
      <c r="AR47" s="20"/>
    </row>
    <row r="48" spans="2:57" ht="14.4" customHeight="1" x14ac:dyDescent="0.2">
      <c r="B48" s="20"/>
      <c r="AR48" s="20"/>
    </row>
    <row r="49" spans="2:44" s="1" customFormat="1" ht="14.4" customHeight="1" x14ac:dyDescent="0.2">
      <c r="B49" s="34"/>
      <c r="D49" s="43" t="s">
        <v>50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51</v>
      </c>
      <c r="AI49" s="44"/>
      <c r="AJ49" s="44"/>
      <c r="AK49" s="44"/>
      <c r="AL49" s="44"/>
      <c r="AM49" s="44"/>
      <c r="AN49" s="44"/>
      <c r="AO49" s="44"/>
      <c r="AR49" s="34"/>
    </row>
    <row r="50" spans="2:44" x14ac:dyDescent="0.2">
      <c r="B50" s="20"/>
      <c r="AR50" s="20"/>
    </row>
    <row r="51" spans="2:44" x14ac:dyDescent="0.2">
      <c r="B51" s="20"/>
      <c r="AR51" s="20"/>
    </row>
    <row r="52" spans="2:44" x14ac:dyDescent="0.2">
      <c r="B52" s="20"/>
      <c r="AR52" s="20"/>
    </row>
    <row r="53" spans="2:44" x14ac:dyDescent="0.2">
      <c r="B53" s="20"/>
      <c r="AR53" s="20"/>
    </row>
    <row r="54" spans="2:44" x14ac:dyDescent="0.2">
      <c r="B54" s="20"/>
      <c r="AR54" s="20"/>
    </row>
    <row r="55" spans="2:44" x14ac:dyDescent="0.2">
      <c r="B55" s="20"/>
      <c r="AR55" s="20"/>
    </row>
    <row r="56" spans="2:44" x14ac:dyDescent="0.2">
      <c r="B56" s="20"/>
      <c r="AR56" s="20"/>
    </row>
    <row r="57" spans="2:44" x14ac:dyDescent="0.2">
      <c r="B57" s="20"/>
      <c r="AR57" s="20"/>
    </row>
    <row r="58" spans="2:44" x14ac:dyDescent="0.2">
      <c r="B58" s="20"/>
      <c r="AR58" s="20"/>
    </row>
    <row r="59" spans="2:44" x14ac:dyDescent="0.2">
      <c r="B59" s="20"/>
      <c r="AR59" s="20"/>
    </row>
    <row r="60" spans="2:44" s="1" customFormat="1" ht="13.2" x14ac:dyDescent="0.2">
      <c r="B60" s="34"/>
      <c r="D60" s="45" t="s">
        <v>52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45" t="s">
        <v>53</v>
      </c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45" t="s">
        <v>52</v>
      </c>
      <c r="AI60" s="36"/>
      <c r="AJ60" s="36"/>
      <c r="AK60" s="36"/>
      <c r="AL60" s="36"/>
      <c r="AM60" s="45" t="s">
        <v>53</v>
      </c>
      <c r="AN60" s="36"/>
      <c r="AO60" s="36"/>
      <c r="AR60" s="34"/>
    </row>
    <row r="61" spans="2:44" x14ac:dyDescent="0.2">
      <c r="B61" s="20"/>
      <c r="AR61" s="20"/>
    </row>
    <row r="62" spans="2:44" x14ac:dyDescent="0.2">
      <c r="B62" s="20"/>
      <c r="AR62" s="20"/>
    </row>
    <row r="63" spans="2:44" x14ac:dyDescent="0.2">
      <c r="B63" s="20"/>
      <c r="AR63" s="20"/>
    </row>
    <row r="64" spans="2:44" s="1" customFormat="1" ht="13.2" x14ac:dyDescent="0.2">
      <c r="B64" s="34"/>
      <c r="D64" s="43" t="s">
        <v>54</v>
      </c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3" t="s">
        <v>55</v>
      </c>
      <c r="AI64" s="44"/>
      <c r="AJ64" s="44"/>
      <c r="AK64" s="44"/>
      <c r="AL64" s="44"/>
      <c r="AM64" s="44"/>
      <c r="AN64" s="44"/>
      <c r="AO64" s="44"/>
      <c r="AR64" s="34"/>
    </row>
    <row r="65" spans="2:44" x14ac:dyDescent="0.2">
      <c r="B65" s="20"/>
      <c r="AR65" s="20"/>
    </row>
    <row r="66" spans="2:44" x14ac:dyDescent="0.2">
      <c r="B66" s="20"/>
      <c r="AR66" s="20"/>
    </row>
    <row r="67" spans="2:44" x14ac:dyDescent="0.2">
      <c r="B67" s="20"/>
      <c r="AR67" s="20"/>
    </row>
    <row r="68" spans="2:44" x14ac:dyDescent="0.2">
      <c r="B68" s="20"/>
      <c r="AR68" s="20"/>
    </row>
    <row r="69" spans="2:44" x14ac:dyDescent="0.2">
      <c r="B69" s="20"/>
      <c r="AR69" s="20"/>
    </row>
    <row r="70" spans="2:44" x14ac:dyDescent="0.2">
      <c r="B70" s="20"/>
      <c r="AR70" s="20"/>
    </row>
    <row r="71" spans="2:44" x14ac:dyDescent="0.2">
      <c r="B71" s="20"/>
      <c r="AR71" s="20"/>
    </row>
    <row r="72" spans="2:44" x14ac:dyDescent="0.2">
      <c r="B72" s="20"/>
      <c r="AR72" s="20"/>
    </row>
    <row r="73" spans="2:44" x14ac:dyDescent="0.2">
      <c r="B73" s="20"/>
      <c r="AR73" s="20"/>
    </row>
    <row r="74" spans="2:44" x14ac:dyDescent="0.2">
      <c r="B74" s="20"/>
      <c r="AR74" s="20"/>
    </row>
    <row r="75" spans="2:44" s="1" customFormat="1" ht="13.2" x14ac:dyDescent="0.2">
      <c r="B75" s="34"/>
      <c r="D75" s="45" t="s">
        <v>52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45" t="s">
        <v>53</v>
      </c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45" t="s">
        <v>52</v>
      </c>
      <c r="AI75" s="36"/>
      <c r="AJ75" s="36"/>
      <c r="AK75" s="36"/>
      <c r="AL75" s="36"/>
      <c r="AM75" s="45" t="s">
        <v>53</v>
      </c>
      <c r="AN75" s="36"/>
      <c r="AO75" s="36"/>
      <c r="AR75" s="34"/>
    </row>
    <row r="76" spans="2:44" s="1" customFormat="1" x14ac:dyDescent="0.2">
      <c r="B76" s="34"/>
      <c r="AR76" s="34"/>
    </row>
    <row r="77" spans="2:44" s="1" customFormat="1" ht="6.9" customHeight="1" x14ac:dyDescent="0.2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34"/>
    </row>
    <row r="81" spans="1:91" s="1" customFormat="1" ht="6.9" customHeight="1" x14ac:dyDescent="0.2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34"/>
    </row>
    <row r="82" spans="1:91" s="1" customFormat="1" ht="24.9" customHeight="1" x14ac:dyDescent="0.2">
      <c r="B82" s="34"/>
      <c r="C82" s="21" t="s">
        <v>56</v>
      </c>
      <c r="AR82" s="34"/>
    </row>
    <row r="83" spans="1:91" s="1" customFormat="1" ht="6.9" customHeight="1" x14ac:dyDescent="0.2">
      <c r="B83" s="34"/>
      <c r="AR83" s="34"/>
    </row>
    <row r="84" spans="1:91" s="3" customFormat="1" ht="12" customHeight="1" x14ac:dyDescent="0.2">
      <c r="B84" s="50"/>
      <c r="C84" s="27" t="s">
        <v>13</v>
      </c>
      <c r="L84" s="3" t="str">
        <f>K5</f>
        <v>2024-02</v>
      </c>
      <c r="AR84" s="50"/>
    </row>
    <row r="85" spans="1:91" s="4" customFormat="1" ht="36.9" customHeight="1" x14ac:dyDescent="0.2">
      <c r="B85" s="51"/>
      <c r="C85" s="52" t="s">
        <v>16</v>
      </c>
      <c r="L85" s="266" t="str">
        <f>K6</f>
        <v>Areál autobusy Hranečník, Přečerpání splaškové kanalizace na veřejný sběrač</v>
      </c>
      <c r="M85" s="267"/>
      <c r="N85" s="267"/>
      <c r="O85" s="267"/>
      <c r="P85" s="267"/>
      <c r="Q85" s="267"/>
      <c r="R85" s="267"/>
      <c r="S85" s="267"/>
      <c r="T85" s="267"/>
      <c r="U85" s="267"/>
      <c r="V85" s="267"/>
      <c r="W85" s="267"/>
      <c r="X85" s="267"/>
      <c r="Y85" s="267"/>
      <c r="Z85" s="267"/>
      <c r="AA85" s="267"/>
      <c r="AB85" s="267"/>
      <c r="AC85" s="267"/>
      <c r="AD85" s="267"/>
      <c r="AE85" s="267"/>
      <c r="AF85" s="267"/>
      <c r="AG85" s="267"/>
      <c r="AH85" s="267"/>
      <c r="AI85" s="267"/>
      <c r="AJ85" s="267"/>
      <c r="AK85" s="267"/>
      <c r="AL85" s="267"/>
      <c r="AM85" s="267"/>
      <c r="AN85" s="267"/>
      <c r="AO85" s="267"/>
      <c r="AR85" s="51"/>
    </row>
    <row r="86" spans="1:91" s="1" customFormat="1" ht="6.9" customHeight="1" x14ac:dyDescent="0.2">
      <c r="B86" s="34"/>
      <c r="AR86" s="34"/>
    </row>
    <row r="87" spans="1:91" s="1" customFormat="1" ht="12" customHeight="1" x14ac:dyDescent="0.2">
      <c r="B87" s="34"/>
      <c r="C87" s="27" t="s">
        <v>20</v>
      </c>
      <c r="L87" s="53" t="str">
        <f>IF(K8="","",K8)</f>
        <v>Město Ostrava</v>
      </c>
      <c r="AI87" s="27" t="s">
        <v>22</v>
      </c>
      <c r="AM87" s="268" t="str">
        <f>IF(AN8= "","",AN8)</f>
        <v>29. 1. 2025</v>
      </c>
      <c r="AN87" s="268"/>
      <c r="AR87" s="34"/>
    </row>
    <row r="88" spans="1:91" s="1" customFormat="1" ht="6.9" customHeight="1" x14ac:dyDescent="0.2">
      <c r="B88" s="34"/>
      <c r="AR88" s="34"/>
    </row>
    <row r="89" spans="1:91" s="1" customFormat="1" ht="15.15" customHeight="1" x14ac:dyDescent="0.2">
      <c r="B89" s="34"/>
      <c r="C89" s="27" t="s">
        <v>24</v>
      </c>
      <c r="L89" s="3" t="str">
        <f>IF(E11= "","",E11)</f>
        <v>Dopravní podnik Ostrava. a.s.</v>
      </c>
      <c r="AI89" s="27" t="s">
        <v>30</v>
      </c>
      <c r="AM89" s="273" t="str">
        <f>IF(E17="","",E17)</f>
        <v>Josef Rechtik</v>
      </c>
      <c r="AN89" s="274"/>
      <c r="AO89" s="274"/>
      <c r="AP89" s="274"/>
      <c r="AR89" s="34"/>
      <c r="AS89" s="269" t="s">
        <v>57</v>
      </c>
      <c r="AT89" s="270"/>
      <c r="AU89" s="55"/>
      <c r="AV89" s="55"/>
      <c r="AW89" s="55"/>
      <c r="AX89" s="55"/>
      <c r="AY89" s="55"/>
      <c r="AZ89" s="55"/>
      <c r="BA89" s="55"/>
      <c r="BB89" s="55"/>
      <c r="BC89" s="55"/>
      <c r="BD89" s="56"/>
    </row>
    <row r="90" spans="1:91" s="1" customFormat="1" ht="15.15" customHeight="1" x14ac:dyDescent="0.2">
      <c r="B90" s="34"/>
      <c r="C90" s="27" t="s">
        <v>28</v>
      </c>
      <c r="L90" s="3" t="str">
        <f>IF(E14= "Vyplň údaj","",E14)</f>
        <v/>
      </c>
      <c r="AI90" s="27" t="s">
        <v>33</v>
      </c>
      <c r="AM90" s="273" t="str">
        <f>IF(E20="","",E20)</f>
        <v>Josef Rechtik</v>
      </c>
      <c r="AN90" s="274"/>
      <c r="AO90" s="274"/>
      <c r="AP90" s="274"/>
      <c r="AR90" s="34"/>
      <c r="AS90" s="271"/>
      <c r="AT90" s="272"/>
      <c r="BD90" s="58"/>
    </row>
    <row r="91" spans="1:91" s="1" customFormat="1" ht="10.8" customHeight="1" x14ac:dyDescent="0.2">
      <c r="B91" s="34"/>
      <c r="AR91" s="34"/>
      <c r="AS91" s="271"/>
      <c r="AT91" s="272"/>
      <c r="BD91" s="58"/>
    </row>
    <row r="92" spans="1:91" s="1" customFormat="1" ht="29.25" customHeight="1" x14ac:dyDescent="0.2">
      <c r="B92" s="34"/>
      <c r="C92" s="265" t="s">
        <v>58</v>
      </c>
      <c r="D92" s="262"/>
      <c r="E92" s="262"/>
      <c r="F92" s="262"/>
      <c r="G92" s="262"/>
      <c r="H92" s="59"/>
      <c r="I92" s="263" t="s">
        <v>59</v>
      </c>
      <c r="J92" s="262"/>
      <c r="K92" s="262"/>
      <c r="L92" s="262"/>
      <c r="M92" s="262"/>
      <c r="N92" s="262"/>
      <c r="O92" s="262"/>
      <c r="P92" s="262"/>
      <c r="Q92" s="262"/>
      <c r="R92" s="262"/>
      <c r="S92" s="262"/>
      <c r="T92" s="262"/>
      <c r="U92" s="262"/>
      <c r="V92" s="262"/>
      <c r="W92" s="262"/>
      <c r="X92" s="262"/>
      <c r="Y92" s="262"/>
      <c r="Z92" s="262"/>
      <c r="AA92" s="262"/>
      <c r="AB92" s="262"/>
      <c r="AC92" s="262"/>
      <c r="AD92" s="262"/>
      <c r="AE92" s="262"/>
      <c r="AF92" s="262"/>
      <c r="AG92" s="261" t="s">
        <v>60</v>
      </c>
      <c r="AH92" s="262"/>
      <c r="AI92" s="262"/>
      <c r="AJ92" s="262"/>
      <c r="AK92" s="262"/>
      <c r="AL92" s="262"/>
      <c r="AM92" s="262"/>
      <c r="AN92" s="263" t="s">
        <v>61</v>
      </c>
      <c r="AO92" s="262"/>
      <c r="AP92" s="264"/>
      <c r="AQ92" s="60" t="s">
        <v>62</v>
      </c>
      <c r="AR92" s="34"/>
      <c r="AS92" s="61" t="s">
        <v>63</v>
      </c>
      <c r="AT92" s="62" t="s">
        <v>64</v>
      </c>
      <c r="AU92" s="62" t="s">
        <v>65</v>
      </c>
      <c r="AV92" s="62" t="s">
        <v>66</v>
      </c>
      <c r="AW92" s="62" t="s">
        <v>67</v>
      </c>
      <c r="AX92" s="62" t="s">
        <v>68</v>
      </c>
      <c r="AY92" s="62" t="s">
        <v>69</v>
      </c>
      <c r="AZ92" s="62" t="s">
        <v>70</v>
      </c>
      <c r="BA92" s="62" t="s">
        <v>71</v>
      </c>
      <c r="BB92" s="62" t="s">
        <v>72</v>
      </c>
      <c r="BC92" s="62" t="s">
        <v>73</v>
      </c>
      <c r="BD92" s="63" t="s">
        <v>74</v>
      </c>
    </row>
    <row r="93" spans="1:91" s="1" customFormat="1" ht="10.8" customHeight="1" x14ac:dyDescent="0.2">
      <c r="B93" s="34"/>
      <c r="AR93" s="34"/>
      <c r="AS93" s="64"/>
      <c r="AT93" s="55"/>
      <c r="AU93" s="55"/>
      <c r="AV93" s="55"/>
      <c r="AW93" s="55"/>
      <c r="AX93" s="55"/>
      <c r="AY93" s="55"/>
      <c r="AZ93" s="55"/>
      <c r="BA93" s="55"/>
      <c r="BB93" s="55"/>
      <c r="BC93" s="55"/>
      <c r="BD93" s="56"/>
    </row>
    <row r="94" spans="1:91" s="5" customFormat="1" ht="32.4" customHeight="1" x14ac:dyDescent="0.2">
      <c r="B94" s="65"/>
      <c r="C94" s="66" t="s">
        <v>75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256">
        <f>ROUND(SUM(AG95:AG96),2)</f>
        <v>0</v>
      </c>
      <c r="AH94" s="256"/>
      <c r="AI94" s="256"/>
      <c r="AJ94" s="256"/>
      <c r="AK94" s="256"/>
      <c r="AL94" s="256"/>
      <c r="AM94" s="256"/>
      <c r="AN94" s="257">
        <f>SUM(AG94,AT94)</f>
        <v>0</v>
      </c>
      <c r="AO94" s="257"/>
      <c r="AP94" s="257"/>
      <c r="AQ94" s="69" t="s">
        <v>1</v>
      </c>
      <c r="AR94" s="65"/>
      <c r="AS94" s="70">
        <f>ROUND(SUM(AS95:AS96),2)</f>
        <v>0</v>
      </c>
      <c r="AT94" s="71">
        <f>ROUND(SUM(AV94:AW94),2)</f>
        <v>0</v>
      </c>
      <c r="AU94" s="72">
        <f>ROUND(SUM(AU95:AU96),5)</f>
        <v>0</v>
      </c>
      <c r="AV94" s="71">
        <f>ROUND(AZ94*L32,2)</f>
        <v>0</v>
      </c>
      <c r="AW94" s="71">
        <f>ROUND(BA94*L33,2)</f>
        <v>0</v>
      </c>
      <c r="AX94" s="71">
        <f>ROUND(BB94*L32,2)</f>
        <v>0</v>
      </c>
      <c r="AY94" s="71">
        <f>ROUND(BC94*L33,2)</f>
        <v>0</v>
      </c>
      <c r="AZ94" s="71">
        <f>ROUND(SUM(AZ95:AZ96),2)</f>
        <v>0</v>
      </c>
      <c r="BA94" s="71">
        <f>ROUND(SUM(BA95:BA96),2)</f>
        <v>0</v>
      </c>
      <c r="BB94" s="71">
        <f>ROUND(SUM(BB95:BB96),2)</f>
        <v>0</v>
      </c>
      <c r="BC94" s="71">
        <f>ROUND(SUM(BC95:BC96),2)</f>
        <v>0</v>
      </c>
      <c r="BD94" s="73">
        <f>ROUND(SUM(BD95:BD96),2)</f>
        <v>0</v>
      </c>
      <c r="BS94" s="74" t="s">
        <v>76</v>
      </c>
      <c r="BT94" s="74" t="s">
        <v>77</v>
      </c>
      <c r="BU94" s="75" t="s">
        <v>78</v>
      </c>
      <c r="BV94" s="74" t="s">
        <v>79</v>
      </c>
      <c r="BW94" s="74" t="s">
        <v>4</v>
      </c>
      <c r="BX94" s="74" t="s">
        <v>80</v>
      </c>
      <c r="CL94" s="74" t="s">
        <v>1</v>
      </c>
    </row>
    <row r="95" spans="1:91" s="6" customFormat="1" ht="16.5" customHeight="1" x14ac:dyDescent="0.2">
      <c r="A95" s="76" t="s">
        <v>81</v>
      </c>
      <c r="B95" s="77"/>
      <c r="C95" s="78"/>
      <c r="D95" s="258" t="s">
        <v>82</v>
      </c>
      <c r="E95" s="258"/>
      <c r="F95" s="258"/>
      <c r="G95" s="258"/>
      <c r="H95" s="258"/>
      <c r="I95" s="79"/>
      <c r="J95" s="258" t="s">
        <v>83</v>
      </c>
      <c r="K95" s="258"/>
      <c r="L95" s="258"/>
      <c r="M95" s="258"/>
      <c r="N95" s="258"/>
      <c r="O95" s="258"/>
      <c r="P95" s="258"/>
      <c r="Q95" s="258"/>
      <c r="R95" s="258"/>
      <c r="S95" s="258"/>
      <c r="T95" s="258"/>
      <c r="U95" s="258"/>
      <c r="V95" s="258"/>
      <c r="W95" s="258"/>
      <c r="X95" s="258"/>
      <c r="Y95" s="258"/>
      <c r="Z95" s="258"/>
      <c r="AA95" s="258"/>
      <c r="AB95" s="258"/>
      <c r="AC95" s="258"/>
      <c r="AD95" s="258"/>
      <c r="AE95" s="258"/>
      <c r="AF95" s="258"/>
      <c r="AG95" s="259">
        <f>'01 - SO 01 Kanalizační př...'!J32</f>
        <v>0</v>
      </c>
      <c r="AH95" s="260"/>
      <c r="AI95" s="260"/>
      <c r="AJ95" s="260"/>
      <c r="AK95" s="260"/>
      <c r="AL95" s="260"/>
      <c r="AM95" s="260"/>
      <c r="AN95" s="259">
        <f>SUM(AG95,AT95)</f>
        <v>0</v>
      </c>
      <c r="AO95" s="260"/>
      <c r="AP95" s="260"/>
      <c r="AQ95" s="80" t="s">
        <v>84</v>
      </c>
      <c r="AR95" s="77"/>
      <c r="AS95" s="81">
        <v>0</v>
      </c>
      <c r="AT95" s="82">
        <f>ROUND(SUM(AV95:AW95),2)</f>
        <v>0</v>
      </c>
      <c r="AU95" s="83">
        <f>'01 - SO 01 Kanalizační př...'!P143</f>
        <v>0</v>
      </c>
      <c r="AV95" s="82">
        <f>'01 - SO 01 Kanalizační př...'!J35</f>
        <v>0</v>
      </c>
      <c r="AW95" s="82">
        <f>'01 - SO 01 Kanalizační př...'!J36</f>
        <v>0</v>
      </c>
      <c r="AX95" s="82">
        <f>'01 - SO 01 Kanalizační př...'!J37</f>
        <v>0</v>
      </c>
      <c r="AY95" s="82">
        <f>'01 - SO 01 Kanalizační př...'!J38</f>
        <v>0</v>
      </c>
      <c r="AZ95" s="82">
        <f>'01 - SO 01 Kanalizační př...'!F35</f>
        <v>0</v>
      </c>
      <c r="BA95" s="82">
        <f>'01 - SO 01 Kanalizační př...'!F36</f>
        <v>0</v>
      </c>
      <c r="BB95" s="82">
        <f>'01 - SO 01 Kanalizační př...'!F37</f>
        <v>0</v>
      </c>
      <c r="BC95" s="82">
        <f>'01 - SO 01 Kanalizační př...'!F38</f>
        <v>0</v>
      </c>
      <c r="BD95" s="84">
        <f>'01 - SO 01 Kanalizační př...'!F39</f>
        <v>0</v>
      </c>
      <c r="BT95" s="85" t="s">
        <v>85</v>
      </c>
      <c r="BV95" s="85" t="s">
        <v>79</v>
      </c>
      <c r="BW95" s="85" t="s">
        <v>86</v>
      </c>
      <c r="BX95" s="85" t="s">
        <v>4</v>
      </c>
      <c r="CL95" s="85" t="s">
        <v>1</v>
      </c>
      <c r="CM95" s="85" t="s">
        <v>87</v>
      </c>
    </row>
    <row r="96" spans="1:91" s="6" customFormat="1" ht="16.5" customHeight="1" x14ac:dyDescent="0.2">
      <c r="A96" s="76" t="s">
        <v>81</v>
      </c>
      <c r="B96" s="77"/>
      <c r="C96" s="78"/>
      <c r="D96" s="258" t="s">
        <v>88</v>
      </c>
      <c r="E96" s="258"/>
      <c r="F96" s="258"/>
      <c r="G96" s="258"/>
      <c r="H96" s="258"/>
      <c r="I96" s="79"/>
      <c r="J96" s="258" t="s">
        <v>89</v>
      </c>
      <c r="K96" s="258"/>
      <c r="L96" s="258"/>
      <c r="M96" s="258"/>
      <c r="N96" s="258"/>
      <c r="O96" s="258"/>
      <c r="P96" s="258"/>
      <c r="Q96" s="258"/>
      <c r="R96" s="258"/>
      <c r="S96" s="258"/>
      <c r="T96" s="258"/>
      <c r="U96" s="258"/>
      <c r="V96" s="258"/>
      <c r="W96" s="258"/>
      <c r="X96" s="258"/>
      <c r="Y96" s="258"/>
      <c r="Z96" s="258"/>
      <c r="AA96" s="258"/>
      <c r="AB96" s="258"/>
      <c r="AC96" s="258"/>
      <c r="AD96" s="258"/>
      <c r="AE96" s="258"/>
      <c r="AF96" s="258"/>
      <c r="AG96" s="259">
        <f>'02 - SO 02 Zrušení ČOV'!J32</f>
        <v>0</v>
      </c>
      <c r="AH96" s="260"/>
      <c r="AI96" s="260"/>
      <c r="AJ96" s="260"/>
      <c r="AK96" s="260"/>
      <c r="AL96" s="260"/>
      <c r="AM96" s="260"/>
      <c r="AN96" s="259">
        <f>SUM(AG96,AT96)</f>
        <v>0</v>
      </c>
      <c r="AO96" s="260"/>
      <c r="AP96" s="260"/>
      <c r="AQ96" s="80" t="s">
        <v>84</v>
      </c>
      <c r="AR96" s="77"/>
      <c r="AS96" s="86">
        <v>0</v>
      </c>
      <c r="AT96" s="87">
        <f>ROUND(SUM(AV96:AW96),2)</f>
        <v>0</v>
      </c>
      <c r="AU96" s="88">
        <f>'02 - SO 02 Zrušení ČOV'!P135</f>
        <v>0</v>
      </c>
      <c r="AV96" s="87">
        <f>'02 - SO 02 Zrušení ČOV'!J35</f>
        <v>0</v>
      </c>
      <c r="AW96" s="87">
        <f>'02 - SO 02 Zrušení ČOV'!J36</f>
        <v>0</v>
      </c>
      <c r="AX96" s="87">
        <f>'02 - SO 02 Zrušení ČOV'!J37</f>
        <v>0</v>
      </c>
      <c r="AY96" s="87">
        <f>'02 - SO 02 Zrušení ČOV'!J38</f>
        <v>0</v>
      </c>
      <c r="AZ96" s="87">
        <f>'02 - SO 02 Zrušení ČOV'!F35</f>
        <v>0</v>
      </c>
      <c r="BA96" s="87">
        <f>'02 - SO 02 Zrušení ČOV'!F36</f>
        <v>0</v>
      </c>
      <c r="BB96" s="87">
        <f>'02 - SO 02 Zrušení ČOV'!F37</f>
        <v>0</v>
      </c>
      <c r="BC96" s="87">
        <f>'02 - SO 02 Zrušení ČOV'!F38</f>
        <v>0</v>
      </c>
      <c r="BD96" s="89">
        <f>'02 - SO 02 Zrušení ČOV'!F39</f>
        <v>0</v>
      </c>
      <c r="BT96" s="85" t="s">
        <v>85</v>
      </c>
      <c r="BV96" s="85" t="s">
        <v>79</v>
      </c>
      <c r="BW96" s="85" t="s">
        <v>90</v>
      </c>
      <c r="BX96" s="85" t="s">
        <v>4</v>
      </c>
      <c r="CL96" s="85" t="s">
        <v>1</v>
      </c>
      <c r="CM96" s="85" t="s">
        <v>87</v>
      </c>
    </row>
    <row r="97" spans="2:89" x14ac:dyDescent="0.2">
      <c r="B97" s="20"/>
      <c r="AR97" s="20"/>
    </row>
    <row r="98" spans="2:89" s="1" customFormat="1" ht="30" customHeight="1" x14ac:dyDescent="0.2">
      <c r="B98" s="34"/>
      <c r="C98" s="66" t="s">
        <v>91</v>
      </c>
      <c r="AG98" s="257">
        <f>ROUND(SUM(AG99:AG102), 2)</f>
        <v>0</v>
      </c>
      <c r="AH98" s="257"/>
      <c r="AI98" s="257"/>
      <c r="AJ98" s="257"/>
      <c r="AK98" s="257"/>
      <c r="AL98" s="257"/>
      <c r="AM98" s="257"/>
      <c r="AN98" s="257">
        <f>ROUND(SUM(AN99:AN102), 2)</f>
        <v>0</v>
      </c>
      <c r="AO98" s="257"/>
      <c r="AP98" s="257"/>
      <c r="AQ98" s="90"/>
      <c r="AR98" s="34"/>
      <c r="AS98" s="61" t="s">
        <v>92</v>
      </c>
      <c r="AT98" s="62" t="s">
        <v>93</v>
      </c>
      <c r="AU98" s="62" t="s">
        <v>41</v>
      </c>
      <c r="AV98" s="63" t="s">
        <v>64</v>
      </c>
    </row>
    <row r="99" spans="2:89" s="1" customFormat="1" ht="19.95" customHeight="1" x14ac:dyDescent="0.2">
      <c r="B99" s="34"/>
      <c r="D99" s="253" t="s">
        <v>94</v>
      </c>
      <c r="E99" s="253"/>
      <c r="F99" s="253"/>
      <c r="G99" s="253"/>
      <c r="H99" s="253"/>
      <c r="I99" s="253"/>
      <c r="J99" s="253"/>
      <c r="K99" s="253"/>
      <c r="L99" s="253"/>
      <c r="M99" s="253"/>
      <c r="N99" s="253"/>
      <c r="O99" s="253"/>
      <c r="P99" s="253"/>
      <c r="Q99" s="253"/>
      <c r="R99" s="253"/>
      <c r="S99" s="253"/>
      <c r="T99" s="253"/>
      <c r="U99" s="253"/>
      <c r="V99" s="253"/>
      <c r="W99" s="253"/>
      <c r="X99" s="253"/>
      <c r="Y99" s="253"/>
      <c r="Z99" s="253"/>
      <c r="AA99" s="253"/>
      <c r="AB99" s="253"/>
      <c r="AG99" s="254">
        <f>ROUND(AG94 * AS99, 2)</f>
        <v>0</v>
      </c>
      <c r="AH99" s="255"/>
      <c r="AI99" s="255"/>
      <c r="AJ99" s="255"/>
      <c r="AK99" s="255"/>
      <c r="AL99" s="255"/>
      <c r="AM99" s="255"/>
      <c r="AN99" s="255">
        <f>ROUND(AG99 + AV99, 2)</f>
        <v>0</v>
      </c>
      <c r="AO99" s="255"/>
      <c r="AP99" s="255"/>
      <c r="AR99" s="34"/>
      <c r="AS99" s="92">
        <v>0</v>
      </c>
      <c r="AT99" s="93" t="s">
        <v>95</v>
      </c>
      <c r="AU99" s="93" t="s">
        <v>42</v>
      </c>
      <c r="AV99" s="94">
        <f>ROUND(IF(AU99="základní",AG99*L32,IF(AU99="snížená",AG99*L33,0)), 2)</f>
        <v>0</v>
      </c>
      <c r="BV99" s="17" t="s">
        <v>96</v>
      </c>
      <c r="BY99" s="95">
        <f>IF(AU99="základní",AV99,0)</f>
        <v>0</v>
      </c>
      <c r="BZ99" s="95">
        <f>IF(AU99="snížená",AV99,0)</f>
        <v>0</v>
      </c>
      <c r="CA99" s="95">
        <v>0</v>
      </c>
      <c r="CB99" s="95">
        <v>0</v>
      </c>
      <c r="CC99" s="95">
        <v>0</v>
      </c>
      <c r="CD99" s="95">
        <f>IF(AU99="základní",AG99,0)</f>
        <v>0</v>
      </c>
      <c r="CE99" s="95">
        <f>IF(AU99="snížená",AG99,0)</f>
        <v>0</v>
      </c>
      <c r="CF99" s="95">
        <f>IF(AU99="zákl. přenesená",AG99,0)</f>
        <v>0</v>
      </c>
      <c r="CG99" s="95">
        <f>IF(AU99="sníž. přenesená",AG99,0)</f>
        <v>0</v>
      </c>
      <c r="CH99" s="95">
        <f>IF(AU99="nulová",AG99,0)</f>
        <v>0</v>
      </c>
      <c r="CI99" s="17">
        <f>IF(AU99="základní",1,IF(AU99="snížená",2,IF(AU99="zákl. přenesená",4,IF(AU99="sníž. přenesená",5,3))))</f>
        <v>1</v>
      </c>
      <c r="CJ99" s="17">
        <f>IF(AT99="stavební čast",1,IF(AT99="investiční čast",2,3))</f>
        <v>1</v>
      </c>
      <c r="CK99" s="17" t="str">
        <f>IF(D99="Vyplň vlastní","","x")</f>
        <v>x</v>
      </c>
    </row>
    <row r="100" spans="2:89" s="1" customFormat="1" ht="19.95" customHeight="1" x14ac:dyDescent="0.2">
      <c r="B100" s="34"/>
      <c r="D100" s="252" t="s">
        <v>97</v>
      </c>
      <c r="E100" s="253"/>
      <c r="F100" s="253"/>
      <c r="G100" s="253"/>
      <c r="H100" s="253"/>
      <c r="I100" s="253"/>
      <c r="J100" s="253"/>
      <c r="K100" s="253"/>
      <c r="L100" s="253"/>
      <c r="M100" s="253"/>
      <c r="N100" s="253"/>
      <c r="O100" s="253"/>
      <c r="P100" s="253"/>
      <c r="Q100" s="253"/>
      <c r="R100" s="253"/>
      <c r="S100" s="253"/>
      <c r="T100" s="253"/>
      <c r="U100" s="253"/>
      <c r="V100" s="253"/>
      <c r="W100" s="253"/>
      <c r="X100" s="253"/>
      <c r="Y100" s="253"/>
      <c r="Z100" s="253"/>
      <c r="AA100" s="253"/>
      <c r="AB100" s="253"/>
      <c r="AG100" s="254">
        <f>ROUND(AG94 * AS100, 2)</f>
        <v>0</v>
      </c>
      <c r="AH100" s="255"/>
      <c r="AI100" s="255"/>
      <c r="AJ100" s="255"/>
      <c r="AK100" s="255"/>
      <c r="AL100" s="255"/>
      <c r="AM100" s="255"/>
      <c r="AN100" s="255">
        <f>ROUND(AG100 + AV100, 2)</f>
        <v>0</v>
      </c>
      <c r="AO100" s="255"/>
      <c r="AP100" s="255"/>
      <c r="AR100" s="34"/>
      <c r="AS100" s="92">
        <v>0</v>
      </c>
      <c r="AT100" s="93" t="s">
        <v>95</v>
      </c>
      <c r="AU100" s="93" t="s">
        <v>42</v>
      </c>
      <c r="AV100" s="94">
        <f>ROUND(IF(AU100="základní",AG100*L32,IF(AU100="snížená",AG100*L33,0)), 2)</f>
        <v>0</v>
      </c>
      <c r="BV100" s="17" t="s">
        <v>98</v>
      </c>
      <c r="BY100" s="95">
        <f>IF(AU100="základní",AV100,0)</f>
        <v>0</v>
      </c>
      <c r="BZ100" s="95">
        <f>IF(AU100="snížená",AV100,0)</f>
        <v>0</v>
      </c>
      <c r="CA100" s="95">
        <v>0</v>
      </c>
      <c r="CB100" s="95">
        <v>0</v>
      </c>
      <c r="CC100" s="95">
        <v>0</v>
      </c>
      <c r="CD100" s="95">
        <f>IF(AU100="základní",AG100,0)</f>
        <v>0</v>
      </c>
      <c r="CE100" s="95">
        <f>IF(AU100="snížená",AG100,0)</f>
        <v>0</v>
      </c>
      <c r="CF100" s="95">
        <f>IF(AU100="zákl. přenesená",AG100,0)</f>
        <v>0</v>
      </c>
      <c r="CG100" s="95">
        <f>IF(AU100="sníž. přenesená",AG100,0)</f>
        <v>0</v>
      </c>
      <c r="CH100" s="95">
        <f>IF(AU100="nulová",AG100,0)</f>
        <v>0</v>
      </c>
      <c r="CI100" s="17">
        <f>IF(AU100="základní",1,IF(AU100="snížená",2,IF(AU100="zákl. přenesená",4,IF(AU100="sníž. přenesená",5,3))))</f>
        <v>1</v>
      </c>
      <c r="CJ100" s="17">
        <f>IF(AT100="stavební čast",1,IF(AT100="investiční čast",2,3))</f>
        <v>1</v>
      </c>
      <c r="CK100" s="17" t="str">
        <f>IF(D100="Vyplň vlastní","","x")</f>
        <v/>
      </c>
    </row>
    <row r="101" spans="2:89" s="1" customFormat="1" ht="19.95" customHeight="1" x14ac:dyDescent="0.2">
      <c r="B101" s="34"/>
      <c r="D101" s="252" t="s">
        <v>97</v>
      </c>
      <c r="E101" s="253"/>
      <c r="F101" s="253"/>
      <c r="G101" s="253"/>
      <c r="H101" s="253"/>
      <c r="I101" s="253"/>
      <c r="J101" s="253"/>
      <c r="K101" s="253"/>
      <c r="L101" s="253"/>
      <c r="M101" s="253"/>
      <c r="N101" s="253"/>
      <c r="O101" s="253"/>
      <c r="P101" s="253"/>
      <c r="Q101" s="253"/>
      <c r="R101" s="253"/>
      <c r="S101" s="253"/>
      <c r="T101" s="253"/>
      <c r="U101" s="253"/>
      <c r="V101" s="253"/>
      <c r="W101" s="253"/>
      <c r="X101" s="253"/>
      <c r="Y101" s="253"/>
      <c r="Z101" s="253"/>
      <c r="AA101" s="253"/>
      <c r="AB101" s="253"/>
      <c r="AG101" s="254">
        <f>ROUND(AG94 * AS101, 2)</f>
        <v>0</v>
      </c>
      <c r="AH101" s="255"/>
      <c r="AI101" s="255"/>
      <c r="AJ101" s="255"/>
      <c r="AK101" s="255"/>
      <c r="AL101" s="255"/>
      <c r="AM101" s="255"/>
      <c r="AN101" s="255">
        <f>ROUND(AG101 + AV101, 2)</f>
        <v>0</v>
      </c>
      <c r="AO101" s="255"/>
      <c r="AP101" s="255"/>
      <c r="AR101" s="34"/>
      <c r="AS101" s="92">
        <v>0</v>
      </c>
      <c r="AT101" s="93" t="s">
        <v>95</v>
      </c>
      <c r="AU101" s="93" t="s">
        <v>42</v>
      </c>
      <c r="AV101" s="94">
        <f>ROUND(IF(AU101="základní",AG101*L32,IF(AU101="snížená",AG101*L33,0)), 2)</f>
        <v>0</v>
      </c>
      <c r="BV101" s="17" t="s">
        <v>98</v>
      </c>
      <c r="BY101" s="95">
        <f>IF(AU101="základní",AV101,0)</f>
        <v>0</v>
      </c>
      <c r="BZ101" s="95">
        <f>IF(AU101="snížená",AV101,0)</f>
        <v>0</v>
      </c>
      <c r="CA101" s="95">
        <v>0</v>
      </c>
      <c r="CB101" s="95">
        <v>0</v>
      </c>
      <c r="CC101" s="95">
        <v>0</v>
      </c>
      <c r="CD101" s="95">
        <f>IF(AU101="základní",AG101,0)</f>
        <v>0</v>
      </c>
      <c r="CE101" s="95">
        <f>IF(AU101="snížená",AG101,0)</f>
        <v>0</v>
      </c>
      <c r="CF101" s="95">
        <f>IF(AU101="zákl. přenesená",AG101,0)</f>
        <v>0</v>
      </c>
      <c r="CG101" s="95">
        <f>IF(AU101="sníž. přenesená",AG101,0)</f>
        <v>0</v>
      </c>
      <c r="CH101" s="95">
        <f>IF(AU101="nulová",AG101,0)</f>
        <v>0</v>
      </c>
      <c r="CI101" s="17">
        <f>IF(AU101="základní",1,IF(AU101="snížená",2,IF(AU101="zákl. přenesená",4,IF(AU101="sníž. přenesená",5,3))))</f>
        <v>1</v>
      </c>
      <c r="CJ101" s="17">
        <f>IF(AT101="stavební čast",1,IF(AT101="investiční čast",2,3))</f>
        <v>1</v>
      </c>
      <c r="CK101" s="17" t="str">
        <f>IF(D101="Vyplň vlastní","","x")</f>
        <v/>
      </c>
    </row>
    <row r="102" spans="2:89" s="1" customFormat="1" ht="19.95" customHeight="1" x14ac:dyDescent="0.2">
      <c r="B102" s="34"/>
      <c r="D102" s="252" t="s">
        <v>97</v>
      </c>
      <c r="E102" s="253"/>
      <c r="F102" s="253"/>
      <c r="G102" s="253"/>
      <c r="H102" s="253"/>
      <c r="I102" s="253"/>
      <c r="J102" s="253"/>
      <c r="K102" s="253"/>
      <c r="L102" s="253"/>
      <c r="M102" s="253"/>
      <c r="N102" s="253"/>
      <c r="O102" s="253"/>
      <c r="P102" s="253"/>
      <c r="Q102" s="253"/>
      <c r="R102" s="253"/>
      <c r="S102" s="253"/>
      <c r="T102" s="253"/>
      <c r="U102" s="253"/>
      <c r="V102" s="253"/>
      <c r="W102" s="253"/>
      <c r="X102" s="253"/>
      <c r="Y102" s="253"/>
      <c r="Z102" s="253"/>
      <c r="AA102" s="253"/>
      <c r="AB102" s="253"/>
      <c r="AG102" s="254">
        <f>ROUND(AG94 * AS102, 2)</f>
        <v>0</v>
      </c>
      <c r="AH102" s="255"/>
      <c r="AI102" s="255"/>
      <c r="AJ102" s="255"/>
      <c r="AK102" s="255"/>
      <c r="AL102" s="255"/>
      <c r="AM102" s="255"/>
      <c r="AN102" s="255">
        <f>ROUND(AG102 + AV102, 2)</f>
        <v>0</v>
      </c>
      <c r="AO102" s="255"/>
      <c r="AP102" s="255"/>
      <c r="AR102" s="34"/>
      <c r="AS102" s="96">
        <v>0</v>
      </c>
      <c r="AT102" s="97" t="s">
        <v>95</v>
      </c>
      <c r="AU102" s="97" t="s">
        <v>42</v>
      </c>
      <c r="AV102" s="98">
        <f>ROUND(IF(AU102="základní",AG102*L32,IF(AU102="snížená",AG102*L33,0)), 2)</f>
        <v>0</v>
      </c>
      <c r="BV102" s="17" t="s">
        <v>98</v>
      </c>
      <c r="BY102" s="95">
        <f>IF(AU102="základní",AV102,0)</f>
        <v>0</v>
      </c>
      <c r="BZ102" s="95">
        <f>IF(AU102="snížená",AV102,0)</f>
        <v>0</v>
      </c>
      <c r="CA102" s="95">
        <v>0</v>
      </c>
      <c r="CB102" s="95">
        <v>0</v>
      </c>
      <c r="CC102" s="95">
        <v>0</v>
      </c>
      <c r="CD102" s="95">
        <f>IF(AU102="základní",AG102,0)</f>
        <v>0</v>
      </c>
      <c r="CE102" s="95">
        <f>IF(AU102="snížená",AG102,0)</f>
        <v>0</v>
      </c>
      <c r="CF102" s="95">
        <f>IF(AU102="zákl. přenesená",AG102,0)</f>
        <v>0</v>
      </c>
      <c r="CG102" s="95">
        <f>IF(AU102="sníž. přenesená",AG102,0)</f>
        <v>0</v>
      </c>
      <c r="CH102" s="95">
        <f>IF(AU102="nulová",AG102,0)</f>
        <v>0</v>
      </c>
      <c r="CI102" s="17">
        <f>IF(AU102="základní",1,IF(AU102="snížená",2,IF(AU102="zákl. přenesená",4,IF(AU102="sníž. přenesená",5,3))))</f>
        <v>1</v>
      </c>
      <c r="CJ102" s="17">
        <f>IF(AT102="stavební čast",1,IF(AT102="investiční čast",2,3))</f>
        <v>1</v>
      </c>
      <c r="CK102" s="17" t="str">
        <f>IF(D102="Vyplň vlastní","","x")</f>
        <v/>
      </c>
    </row>
    <row r="103" spans="2:89" s="1" customFormat="1" ht="10.8" customHeight="1" x14ac:dyDescent="0.2">
      <c r="B103" s="34"/>
      <c r="AR103" s="34"/>
    </row>
    <row r="104" spans="2:89" s="1" customFormat="1" ht="30" customHeight="1" x14ac:dyDescent="0.2">
      <c r="B104" s="34"/>
      <c r="C104" s="99" t="s">
        <v>99</v>
      </c>
      <c r="D104" s="100"/>
      <c r="E104" s="100"/>
      <c r="F104" s="100"/>
      <c r="G104" s="100"/>
      <c r="H104" s="100"/>
      <c r="I104" s="100"/>
      <c r="J104" s="100"/>
      <c r="K104" s="100"/>
      <c r="L104" s="100"/>
      <c r="M104" s="100"/>
      <c r="N104" s="100"/>
      <c r="O104" s="100"/>
      <c r="P104" s="100"/>
      <c r="Q104" s="100"/>
      <c r="R104" s="100"/>
      <c r="S104" s="100"/>
      <c r="T104" s="100"/>
      <c r="U104" s="100"/>
      <c r="V104" s="100"/>
      <c r="W104" s="100"/>
      <c r="X104" s="100"/>
      <c r="Y104" s="100"/>
      <c r="Z104" s="100"/>
      <c r="AA104" s="100"/>
      <c r="AB104" s="100"/>
      <c r="AC104" s="100"/>
      <c r="AD104" s="100"/>
      <c r="AE104" s="100"/>
      <c r="AF104" s="100"/>
      <c r="AG104" s="239">
        <f>ROUND(AG94 + AG98, 2)</f>
        <v>0</v>
      </c>
      <c r="AH104" s="239"/>
      <c r="AI104" s="239"/>
      <c r="AJ104" s="239"/>
      <c r="AK104" s="239"/>
      <c r="AL104" s="239"/>
      <c r="AM104" s="239"/>
      <c r="AN104" s="239">
        <f>ROUND(AN94 + AN98, 2)</f>
        <v>0</v>
      </c>
      <c r="AO104" s="239"/>
      <c r="AP104" s="239"/>
      <c r="AQ104" s="100"/>
      <c r="AR104" s="34"/>
    </row>
    <row r="105" spans="2:89" s="1" customFormat="1" ht="6.9" customHeight="1" x14ac:dyDescent="0.2">
      <c r="B105" s="46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34"/>
    </row>
  </sheetData>
  <mergeCells count="64">
    <mergeCell ref="L85:AO85"/>
    <mergeCell ref="AM87:AN87"/>
    <mergeCell ref="AS89:AT91"/>
    <mergeCell ref="AM89:AP89"/>
    <mergeCell ref="AM90:AP90"/>
    <mergeCell ref="J96:AF96"/>
    <mergeCell ref="AG99:AM99"/>
    <mergeCell ref="AN99:AP99"/>
    <mergeCell ref="D99:AB99"/>
    <mergeCell ref="AG92:AM92"/>
    <mergeCell ref="AN92:AP92"/>
    <mergeCell ref="I92:AF92"/>
    <mergeCell ref="C92:G92"/>
    <mergeCell ref="D95:H95"/>
    <mergeCell ref="J95:AF95"/>
    <mergeCell ref="AG95:AM95"/>
    <mergeCell ref="AN95:AP95"/>
    <mergeCell ref="D102:AB102"/>
    <mergeCell ref="AG102:AM102"/>
    <mergeCell ref="AN102:AP102"/>
    <mergeCell ref="AG94:AM94"/>
    <mergeCell ref="AN94:AP94"/>
    <mergeCell ref="AG98:AM98"/>
    <mergeCell ref="AN98:AP98"/>
    <mergeCell ref="D100:AB100"/>
    <mergeCell ref="AG100:AM100"/>
    <mergeCell ref="AN100:AP100"/>
    <mergeCell ref="D101:AB101"/>
    <mergeCell ref="AG101:AM101"/>
    <mergeCell ref="AN101:AP101"/>
    <mergeCell ref="D96:H96"/>
    <mergeCell ref="AG96:AM96"/>
    <mergeCell ref="AN96:AP96"/>
    <mergeCell ref="AG104:AM104"/>
    <mergeCell ref="AN104:AP104"/>
    <mergeCell ref="BE5:BE34"/>
    <mergeCell ref="K5:AO5"/>
    <mergeCell ref="K6:AO6"/>
    <mergeCell ref="E14:AJ14"/>
    <mergeCell ref="E23:AN23"/>
    <mergeCell ref="AK26:AO26"/>
    <mergeCell ref="AK27:AO27"/>
    <mergeCell ref="AK29:AO29"/>
    <mergeCell ref="AK31:AO31"/>
    <mergeCell ref="L31:P31"/>
    <mergeCell ref="W31:AE31"/>
    <mergeCell ref="AK32:AO32"/>
    <mergeCell ref="W32:AE32"/>
    <mergeCell ref="L32:P32"/>
    <mergeCell ref="AK38:AO38"/>
    <mergeCell ref="X38:AB38"/>
    <mergeCell ref="AR2:BE2"/>
    <mergeCell ref="W35:AE35"/>
    <mergeCell ref="L35:P35"/>
    <mergeCell ref="AK35:AO35"/>
    <mergeCell ref="AK36:AO36"/>
    <mergeCell ref="W36:AE36"/>
    <mergeCell ref="L36:P36"/>
    <mergeCell ref="W33:AE33"/>
    <mergeCell ref="AK33:AO33"/>
    <mergeCell ref="L33:P33"/>
    <mergeCell ref="AK34:AO34"/>
    <mergeCell ref="L34:P34"/>
    <mergeCell ref="W34:AE34"/>
  </mergeCells>
  <dataValidations count="2">
    <dataValidation type="list" allowBlank="1" showInputMessage="1" showErrorMessage="1" error="Povoleny jsou hodnoty základní, snížená, zákl. přenesená, sníž. přenesená, nulová." sqref="AU98:AU102" xr:uid="{00000000-0002-0000-0000-000000000000}">
      <formula1>"základní, snížená, zákl. přenesená, sníž. přenesená, nulová"</formula1>
    </dataValidation>
    <dataValidation type="list" allowBlank="1" showInputMessage="1" showErrorMessage="1" error="Povoleny jsou hodnoty stavební čast, technologická čast, investiční čast." sqref="AT98:AT102" xr:uid="{00000000-0002-0000-0000-000001000000}">
      <formula1>"stavební čast, technologická čast, investiční čast"</formula1>
    </dataValidation>
  </dataValidations>
  <hyperlinks>
    <hyperlink ref="A95" location="'01 - SO 01 Kanalizační př...'!C2" display="/" xr:uid="{00000000-0004-0000-0000-000000000000}"/>
    <hyperlink ref="A96" location="'02 - SO 02 Zrušení ČOV'!C2" display="/" xr:uid="{00000000-0004-0000-0000-000001000000}"/>
  </hyperlinks>
  <pageMargins left="0.39374999999999999" right="0.39374999999999999" top="0.39374999999999999" bottom="0.39374999999999999" header="0" footer="0"/>
  <pageSetup paperSize="9" scale="74" fitToHeight="10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427"/>
  <sheetViews>
    <sheetView showGridLines="0" workbookViewId="0"/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234" t="s">
        <v>5</v>
      </c>
      <c r="M2" s="235"/>
      <c r="N2" s="235"/>
      <c r="O2" s="235"/>
      <c r="P2" s="235"/>
      <c r="Q2" s="235"/>
      <c r="R2" s="235"/>
      <c r="S2" s="235"/>
      <c r="T2" s="235"/>
      <c r="U2" s="235"/>
      <c r="V2" s="235"/>
      <c r="AT2" s="17" t="s">
        <v>86</v>
      </c>
    </row>
    <row r="3" spans="2:46" ht="6.9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87</v>
      </c>
    </row>
    <row r="4" spans="2:46" ht="24.9" customHeight="1" x14ac:dyDescent="0.2">
      <c r="B4" s="20"/>
      <c r="D4" s="21" t="s">
        <v>100</v>
      </c>
      <c r="L4" s="20"/>
      <c r="M4" s="102" t="s">
        <v>10</v>
      </c>
      <c r="AT4" s="17" t="s">
        <v>3</v>
      </c>
    </row>
    <row r="5" spans="2:46" ht="6.9" customHeight="1" x14ac:dyDescent="0.2">
      <c r="B5" s="20"/>
      <c r="L5" s="20"/>
    </row>
    <row r="6" spans="2:46" ht="12" customHeight="1" x14ac:dyDescent="0.2">
      <c r="B6" s="20"/>
      <c r="D6" s="27" t="s">
        <v>16</v>
      </c>
      <c r="L6" s="20"/>
    </row>
    <row r="7" spans="2:46" ht="26.25" customHeight="1" x14ac:dyDescent="0.2">
      <c r="B7" s="20"/>
      <c r="E7" s="276" t="str">
        <f>'Rekapitulace stavby'!K6</f>
        <v>Areál autobusy Hranečník, Přečerpání splaškové kanalizace na veřejný sběrač</v>
      </c>
      <c r="F7" s="277"/>
      <c r="G7" s="277"/>
      <c r="H7" s="277"/>
      <c r="L7" s="20"/>
    </row>
    <row r="8" spans="2:46" s="1" customFormat="1" ht="12" customHeight="1" x14ac:dyDescent="0.2">
      <c r="B8" s="34"/>
      <c r="D8" s="27" t="s">
        <v>101</v>
      </c>
      <c r="L8" s="34"/>
    </row>
    <row r="9" spans="2:46" s="1" customFormat="1" ht="16.5" customHeight="1" x14ac:dyDescent="0.2">
      <c r="B9" s="34"/>
      <c r="E9" s="266" t="s">
        <v>102</v>
      </c>
      <c r="F9" s="278"/>
      <c r="G9" s="278"/>
      <c r="H9" s="278"/>
      <c r="L9" s="34"/>
    </row>
    <row r="10" spans="2:46" s="1" customFormat="1" x14ac:dyDescent="0.2">
      <c r="B10" s="34"/>
      <c r="L10" s="34"/>
    </row>
    <row r="11" spans="2:46" s="1" customFormat="1" ht="12" customHeight="1" x14ac:dyDescent="0.2">
      <c r="B11" s="34"/>
      <c r="D11" s="27" t="s">
        <v>18</v>
      </c>
      <c r="F11" s="25" t="s">
        <v>1</v>
      </c>
      <c r="I11" s="27" t="s">
        <v>19</v>
      </c>
      <c r="J11" s="25" t="s">
        <v>1</v>
      </c>
      <c r="L11" s="34"/>
    </row>
    <row r="12" spans="2:46" s="1" customFormat="1" ht="12" customHeight="1" x14ac:dyDescent="0.2">
      <c r="B12" s="34"/>
      <c r="D12" s="27" t="s">
        <v>20</v>
      </c>
      <c r="F12" s="25" t="s">
        <v>21</v>
      </c>
      <c r="I12" s="27" t="s">
        <v>22</v>
      </c>
      <c r="J12" s="54" t="str">
        <f>'Rekapitulace stavby'!AN8</f>
        <v>29. 1. 2025</v>
      </c>
      <c r="L12" s="34"/>
    </row>
    <row r="13" spans="2:46" s="1" customFormat="1" ht="10.8" customHeight="1" x14ac:dyDescent="0.2">
      <c r="B13" s="34"/>
      <c r="L13" s="34"/>
    </row>
    <row r="14" spans="2:46" s="1" customFormat="1" ht="12" customHeight="1" x14ac:dyDescent="0.2">
      <c r="B14" s="34"/>
      <c r="D14" s="27" t="s">
        <v>24</v>
      </c>
      <c r="I14" s="27" t="s">
        <v>25</v>
      </c>
      <c r="J14" s="25" t="s">
        <v>1</v>
      </c>
      <c r="L14" s="34"/>
    </row>
    <row r="15" spans="2:46" s="1" customFormat="1" ht="18" customHeight="1" x14ac:dyDescent="0.2">
      <c r="B15" s="34"/>
      <c r="E15" s="25" t="s">
        <v>26</v>
      </c>
      <c r="I15" s="27" t="s">
        <v>27</v>
      </c>
      <c r="J15" s="25" t="s">
        <v>1</v>
      </c>
      <c r="L15" s="34"/>
    </row>
    <row r="16" spans="2:46" s="1" customFormat="1" ht="6.9" customHeight="1" x14ac:dyDescent="0.2">
      <c r="B16" s="34"/>
      <c r="L16" s="34"/>
    </row>
    <row r="17" spans="2:12" s="1" customFormat="1" ht="12" customHeight="1" x14ac:dyDescent="0.2">
      <c r="B17" s="34"/>
      <c r="D17" s="27" t="s">
        <v>28</v>
      </c>
      <c r="I17" s="27" t="s">
        <v>25</v>
      </c>
      <c r="J17" s="28" t="str">
        <f>'Rekapitulace stavby'!AN13</f>
        <v>Vyplň údaj</v>
      </c>
      <c r="L17" s="34"/>
    </row>
    <row r="18" spans="2:12" s="1" customFormat="1" ht="18" customHeight="1" x14ac:dyDescent="0.2">
      <c r="B18" s="34"/>
      <c r="E18" s="279" t="str">
        <f>'Rekapitulace stavby'!E14</f>
        <v>Vyplň údaj</v>
      </c>
      <c r="F18" s="243"/>
      <c r="G18" s="243"/>
      <c r="H18" s="243"/>
      <c r="I18" s="27" t="s">
        <v>27</v>
      </c>
      <c r="J18" s="28" t="str">
        <f>'Rekapitulace stavby'!AN14</f>
        <v>Vyplň údaj</v>
      </c>
      <c r="L18" s="34"/>
    </row>
    <row r="19" spans="2:12" s="1" customFormat="1" ht="6.9" customHeight="1" x14ac:dyDescent="0.2">
      <c r="B19" s="34"/>
      <c r="L19" s="34"/>
    </row>
    <row r="20" spans="2:12" s="1" customFormat="1" ht="12" customHeight="1" x14ac:dyDescent="0.2">
      <c r="B20" s="34"/>
      <c r="D20" s="27" t="s">
        <v>30</v>
      </c>
      <c r="I20" s="27" t="s">
        <v>25</v>
      </c>
      <c r="J20" s="25" t="s">
        <v>1</v>
      </c>
      <c r="L20" s="34"/>
    </row>
    <row r="21" spans="2:12" s="1" customFormat="1" ht="18" customHeight="1" x14ac:dyDescent="0.2">
      <c r="B21" s="34"/>
      <c r="E21" s="25" t="s">
        <v>31</v>
      </c>
      <c r="I21" s="27" t="s">
        <v>27</v>
      </c>
      <c r="J21" s="25" t="s">
        <v>1</v>
      </c>
      <c r="L21" s="34"/>
    </row>
    <row r="22" spans="2:12" s="1" customFormat="1" ht="6.9" customHeight="1" x14ac:dyDescent="0.2">
      <c r="B22" s="34"/>
      <c r="L22" s="34"/>
    </row>
    <row r="23" spans="2:12" s="1" customFormat="1" ht="12" customHeight="1" x14ac:dyDescent="0.2">
      <c r="B23" s="34"/>
      <c r="D23" s="27" t="s">
        <v>33</v>
      </c>
      <c r="I23" s="27" t="s">
        <v>25</v>
      </c>
      <c r="J23" s="25" t="s">
        <v>1</v>
      </c>
      <c r="L23" s="34"/>
    </row>
    <row r="24" spans="2:12" s="1" customFormat="1" ht="18" customHeight="1" x14ac:dyDescent="0.2">
      <c r="B24" s="34"/>
      <c r="E24" s="25" t="s">
        <v>31</v>
      </c>
      <c r="I24" s="27" t="s">
        <v>27</v>
      </c>
      <c r="J24" s="25" t="s">
        <v>1</v>
      </c>
      <c r="L24" s="34"/>
    </row>
    <row r="25" spans="2:12" s="1" customFormat="1" ht="6.9" customHeight="1" x14ac:dyDescent="0.2">
      <c r="B25" s="34"/>
      <c r="L25" s="34"/>
    </row>
    <row r="26" spans="2:12" s="1" customFormat="1" ht="12" customHeight="1" x14ac:dyDescent="0.2">
      <c r="B26" s="34"/>
      <c r="D26" s="27" t="s">
        <v>34</v>
      </c>
      <c r="L26" s="34"/>
    </row>
    <row r="27" spans="2:12" s="7" customFormat="1" ht="16.5" customHeight="1" x14ac:dyDescent="0.2">
      <c r="B27" s="103"/>
      <c r="E27" s="247" t="s">
        <v>1</v>
      </c>
      <c r="F27" s="247"/>
      <c r="G27" s="247"/>
      <c r="H27" s="247"/>
      <c r="L27" s="103"/>
    </row>
    <row r="28" spans="2:12" s="1" customFormat="1" ht="6.9" customHeight="1" x14ac:dyDescent="0.2">
      <c r="B28" s="34"/>
      <c r="L28" s="34"/>
    </row>
    <row r="29" spans="2:12" s="1" customFormat="1" ht="6.9" customHeight="1" x14ac:dyDescent="0.2">
      <c r="B29" s="34"/>
      <c r="D29" s="55"/>
      <c r="E29" s="55"/>
      <c r="F29" s="55"/>
      <c r="G29" s="55"/>
      <c r="H29" s="55"/>
      <c r="I29" s="55"/>
      <c r="J29" s="55"/>
      <c r="K29" s="55"/>
      <c r="L29" s="34"/>
    </row>
    <row r="30" spans="2:12" s="1" customFormat="1" ht="14.4" customHeight="1" x14ac:dyDescent="0.2">
      <c r="B30" s="34"/>
      <c r="D30" s="25" t="s">
        <v>103</v>
      </c>
      <c r="J30" s="33">
        <f>J96</f>
        <v>0</v>
      </c>
      <c r="L30" s="34"/>
    </row>
    <row r="31" spans="2:12" s="1" customFormat="1" ht="14.4" customHeight="1" x14ac:dyDescent="0.2">
      <c r="B31" s="34"/>
      <c r="D31" s="32" t="s">
        <v>94</v>
      </c>
      <c r="J31" s="33">
        <f>J116</f>
        <v>0</v>
      </c>
      <c r="L31" s="34"/>
    </row>
    <row r="32" spans="2:12" s="1" customFormat="1" ht="25.35" customHeight="1" x14ac:dyDescent="0.2">
      <c r="B32" s="34"/>
      <c r="D32" s="104" t="s">
        <v>37</v>
      </c>
      <c r="J32" s="68">
        <f>ROUND(J30 + J31, 2)</f>
        <v>0</v>
      </c>
      <c r="L32" s="34"/>
    </row>
    <row r="33" spans="2:12" s="1" customFormat="1" ht="6.9" customHeight="1" x14ac:dyDescent="0.2">
      <c r="B33" s="34"/>
      <c r="D33" s="55"/>
      <c r="E33" s="55"/>
      <c r="F33" s="55"/>
      <c r="G33" s="55"/>
      <c r="H33" s="55"/>
      <c r="I33" s="55"/>
      <c r="J33" s="55"/>
      <c r="K33" s="55"/>
      <c r="L33" s="34"/>
    </row>
    <row r="34" spans="2:12" s="1" customFormat="1" ht="14.4" customHeight="1" x14ac:dyDescent="0.2">
      <c r="B34" s="34"/>
      <c r="F34" s="37" t="s">
        <v>39</v>
      </c>
      <c r="I34" s="37" t="s">
        <v>38</v>
      </c>
      <c r="J34" s="37" t="s">
        <v>40</v>
      </c>
      <c r="L34" s="34"/>
    </row>
    <row r="35" spans="2:12" s="1" customFormat="1" ht="14.4" customHeight="1" x14ac:dyDescent="0.2">
      <c r="B35" s="34"/>
      <c r="D35" s="57" t="s">
        <v>41</v>
      </c>
      <c r="E35" s="27" t="s">
        <v>42</v>
      </c>
      <c r="F35" s="105">
        <f>ROUND((SUM(BE116:BE123) + SUM(BE143:BE426)),  2)</f>
        <v>0</v>
      </c>
      <c r="I35" s="106">
        <v>0.21</v>
      </c>
      <c r="J35" s="105">
        <f>ROUND(((SUM(BE116:BE123) + SUM(BE143:BE426))*I35),  2)</f>
        <v>0</v>
      </c>
      <c r="L35" s="34"/>
    </row>
    <row r="36" spans="2:12" s="1" customFormat="1" ht="14.4" customHeight="1" x14ac:dyDescent="0.2">
      <c r="B36" s="34"/>
      <c r="E36" s="27" t="s">
        <v>43</v>
      </c>
      <c r="F36" s="105">
        <f>ROUND((SUM(BF116:BF123) + SUM(BF143:BF426)),  2)</f>
        <v>0</v>
      </c>
      <c r="I36" s="106">
        <v>0.12</v>
      </c>
      <c r="J36" s="105">
        <f>ROUND(((SUM(BF116:BF123) + SUM(BF143:BF426))*I36),  2)</f>
        <v>0</v>
      </c>
      <c r="L36" s="34"/>
    </row>
    <row r="37" spans="2:12" s="1" customFormat="1" ht="14.4" hidden="1" customHeight="1" x14ac:dyDescent="0.2">
      <c r="B37" s="34"/>
      <c r="E37" s="27" t="s">
        <v>44</v>
      </c>
      <c r="F37" s="105">
        <f>ROUND((SUM(BG116:BG123) + SUM(BG143:BG426)),  2)</f>
        <v>0</v>
      </c>
      <c r="I37" s="106">
        <v>0.21</v>
      </c>
      <c r="J37" s="105">
        <f>0</f>
        <v>0</v>
      </c>
      <c r="L37" s="34"/>
    </row>
    <row r="38" spans="2:12" s="1" customFormat="1" ht="14.4" hidden="1" customHeight="1" x14ac:dyDescent="0.2">
      <c r="B38" s="34"/>
      <c r="E38" s="27" t="s">
        <v>45</v>
      </c>
      <c r="F38" s="105">
        <f>ROUND((SUM(BH116:BH123) + SUM(BH143:BH426)),  2)</f>
        <v>0</v>
      </c>
      <c r="I38" s="106">
        <v>0.12</v>
      </c>
      <c r="J38" s="105">
        <f>0</f>
        <v>0</v>
      </c>
      <c r="L38" s="34"/>
    </row>
    <row r="39" spans="2:12" s="1" customFormat="1" ht="14.4" hidden="1" customHeight="1" x14ac:dyDescent="0.2">
      <c r="B39" s="34"/>
      <c r="E39" s="27" t="s">
        <v>46</v>
      </c>
      <c r="F39" s="105">
        <f>ROUND((SUM(BI116:BI123) + SUM(BI143:BI426)),  2)</f>
        <v>0</v>
      </c>
      <c r="I39" s="106">
        <v>0</v>
      </c>
      <c r="J39" s="105">
        <f>0</f>
        <v>0</v>
      </c>
      <c r="L39" s="34"/>
    </row>
    <row r="40" spans="2:12" s="1" customFormat="1" ht="6.9" customHeight="1" x14ac:dyDescent="0.2">
      <c r="B40" s="34"/>
      <c r="L40" s="34"/>
    </row>
    <row r="41" spans="2:12" s="1" customFormat="1" ht="25.35" customHeight="1" x14ac:dyDescent="0.2">
      <c r="B41" s="34"/>
      <c r="C41" s="100"/>
      <c r="D41" s="107" t="s">
        <v>47</v>
      </c>
      <c r="E41" s="59"/>
      <c r="F41" s="59"/>
      <c r="G41" s="108" t="s">
        <v>48</v>
      </c>
      <c r="H41" s="109" t="s">
        <v>49</v>
      </c>
      <c r="I41" s="59"/>
      <c r="J41" s="110">
        <f>SUM(J32:J39)</f>
        <v>0</v>
      </c>
      <c r="K41" s="111"/>
      <c r="L41" s="34"/>
    </row>
    <row r="42" spans="2:12" s="1" customFormat="1" ht="14.4" customHeight="1" x14ac:dyDescent="0.2">
      <c r="B42" s="34"/>
      <c r="L42" s="34"/>
    </row>
    <row r="43" spans="2:12" ht="14.4" customHeight="1" x14ac:dyDescent="0.2">
      <c r="B43" s="20"/>
      <c r="L43" s="20"/>
    </row>
    <row r="44" spans="2:12" ht="14.4" customHeight="1" x14ac:dyDescent="0.2">
      <c r="B44" s="20"/>
      <c r="L44" s="20"/>
    </row>
    <row r="45" spans="2:12" ht="14.4" customHeight="1" x14ac:dyDescent="0.2">
      <c r="B45" s="20"/>
      <c r="L45" s="20"/>
    </row>
    <row r="46" spans="2:12" ht="14.4" customHeight="1" x14ac:dyDescent="0.2">
      <c r="B46" s="20"/>
      <c r="L46" s="20"/>
    </row>
    <row r="47" spans="2:12" ht="14.4" customHeight="1" x14ac:dyDescent="0.2">
      <c r="B47" s="20"/>
      <c r="L47" s="20"/>
    </row>
    <row r="48" spans="2:12" ht="14.4" customHeight="1" x14ac:dyDescent="0.2">
      <c r="B48" s="20"/>
      <c r="L48" s="20"/>
    </row>
    <row r="49" spans="2:12" ht="14.4" customHeight="1" x14ac:dyDescent="0.2">
      <c r="B49" s="20"/>
      <c r="L49" s="20"/>
    </row>
    <row r="50" spans="2:12" s="1" customFormat="1" ht="14.4" customHeight="1" x14ac:dyDescent="0.2">
      <c r="B50" s="34"/>
      <c r="D50" s="43" t="s">
        <v>50</v>
      </c>
      <c r="E50" s="44"/>
      <c r="F50" s="44"/>
      <c r="G50" s="43" t="s">
        <v>51</v>
      </c>
      <c r="H50" s="44"/>
      <c r="I50" s="44"/>
      <c r="J50" s="44"/>
      <c r="K50" s="44"/>
      <c r="L50" s="34"/>
    </row>
    <row r="51" spans="2:12" x14ac:dyDescent="0.2">
      <c r="B51" s="20"/>
      <c r="L51" s="20"/>
    </row>
    <row r="52" spans="2:12" x14ac:dyDescent="0.2">
      <c r="B52" s="20"/>
      <c r="L52" s="20"/>
    </row>
    <row r="53" spans="2:12" x14ac:dyDescent="0.2">
      <c r="B53" s="20"/>
      <c r="L53" s="20"/>
    </row>
    <row r="54" spans="2:12" x14ac:dyDescent="0.2">
      <c r="B54" s="20"/>
      <c r="L54" s="20"/>
    </row>
    <row r="55" spans="2:12" x14ac:dyDescent="0.2">
      <c r="B55" s="20"/>
      <c r="L55" s="20"/>
    </row>
    <row r="56" spans="2:12" x14ac:dyDescent="0.2">
      <c r="B56" s="20"/>
      <c r="L56" s="20"/>
    </row>
    <row r="57" spans="2:12" x14ac:dyDescent="0.2">
      <c r="B57" s="20"/>
      <c r="L57" s="20"/>
    </row>
    <row r="58" spans="2:12" x14ac:dyDescent="0.2">
      <c r="B58" s="20"/>
      <c r="L58" s="20"/>
    </row>
    <row r="59" spans="2:12" x14ac:dyDescent="0.2">
      <c r="B59" s="20"/>
      <c r="L59" s="20"/>
    </row>
    <row r="60" spans="2:12" x14ac:dyDescent="0.2">
      <c r="B60" s="20"/>
      <c r="L60" s="20"/>
    </row>
    <row r="61" spans="2:12" s="1" customFormat="1" ht="13.2" x14ac:dyDescent="0.2">
      <c r="B61" s="34"/>
      <c r="D61" s="45" t="s">
        <v>52</v>
      </c>
      <c r="E61" s="36"/>
      <c r="F61" s="112" t="s">
        <v>53</v>
      </c>
      <c r="G61" s="45" t="s">
        <v>52</v>
      </c>
      <c r="H61" s="36"/>
      <c r="I61" s="36"/>
      <c r="J61" s="113" t="s">
        <v>53</v>
      </c>
      <c r="K61" s="36"/>
      <c r="L61" s="34"/>
    </row>
    <row r="62" spans="2:12" x14ac:dyDescent="0.2">
      <c r="B62" s="20"/>
      <c r="L62" s="20"/>
    </row>
    <row r="63" spans="2:12" x14ac:dyDescent="0.2">
      <c r="B63" s="20"/>
      <c r="L63" s="20"/>
    </row>
    <row r="64" spans="2:12" x14ac:dyDescent="0.2">
      <c r="B64" s="20"/>
      <c r="L64" s="20"/>
    </row>
    <row r="65" spans="2:12" s="1" customFormat="1" ht="13.2" x14ac:dyDescent="0.2">
      <c r="B65" s="34"/>
      <c r="D65" s="43" t="s">
        <v>54</v>
      </c>
      <c r="E65" s="44"/>
      <c r="F65" s="44"/>
      <c r="G65" s="43" t="s">
        <v>55</v>
      </c>
      <c r="H65" s="44"/>
      <c r="I65" s="44"/>
      <c r="J65" s="44"/>
      <c r="K65" s="44"/>
      <c r="L65" s="34"/>
    </row>
    <row r="66" spans="2:12" x14ac:dyDescent="0.2">
      <c r="B66" s="20"/>
      <c r="L66" s="20"/>
    </row>
    <row r="67" spans="2:12" x14ac:dyDescent="0.2">
      <c r="B67" s="20"/>
      <c r="L67" s="20"/>
    </row>
    <row r="68" spans="2:12" x14ac:dyDescent="0.2">
      <c r="B68" s="20"/>
      <c r="L68" s="20"/>
    </row>
    <row r="69" spans="2:12" x14ac:dyDescent="0.2">
      <c r="B69" s="20"/>
      <c r="L69" s="20"/>
    </row>
    <row r="70" spans="2:12" x14ac:dyDescent="0.2">
      <c r="B70" s="20"/>
      <c r="L70" s="20"/>
    </row>
    <row r="71" spans="2:12" x14ac:dyDescent="0.2">
      <c r="B71" s="20"/>
      <c r="L71" s="20"/>
    </row>
    <row r="72" spans="2:12" x14ac:dyDescent="0.2">
      <c r="B72" s="20"/>
      <c r="L72" s="20"/>
    </row>
    <row r="73" spans="2:12" x14ac:dyDescent="0.2">
      <c r="B73" s="20"/>
      <c r="L73" s="20"/>
    </row>
    <row r="74" spans="2:12" x14ac:dyDescent="0.2">
      <c r="B74" s="20"/>
      <c r="L74" s="20"/>
    </row>
    <row r="75" spans="2:12" x14ac:dyDescent="0.2">
      <c r="B75" s="20"/>
      <c r="L75" s="20"/>
    </row>
    <row r="76" spans="2:12" s="1" customFormat="1" ht="13.2" x14ac:dyDescent="0.2">
      <c r="B76" s="34"/>
      <c r="D76" s="45" t="s">
        <v>52</v>
      </c>
      <c r="E76" s="36"/>
      <c r="F76" s="112" t="s">
        <v>53</v>
      </c>
      <c r="G76" s="45" t="s">
        <v>52</v>
      </c>
      <c r="H76" s="36"/>
      <c r="I76" s="36"/>
      <c r="J76" s="113" t="s">
        <v>53</v>
      </c>
      <c r="K76" s="36"/>
      <c r="L76" s="34"/>
    </row>
    <row r="77" spans="2:12" s="1" customFormat="1" ht="14.4" customHeight="1" x14ac:dyDescent="0.2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4"/>
    </row>
    <row r="81" spans="2:47" s="1" customFormat="1" ht="6.9" customHeight="1" x14ac:dyDescent="0.2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4"/>
    </row>
    <row r="82" spans="2:47" s="1" customFormat="1" ht="24.9" customHeight="1" x14ac:dyDescent="0.2">
      <c r="B82" s="34"/>
      <c r="C82" s="21" t="s">
        <v>104</v>
      </c>
      <c r="L82" s="34"/>
    </row>
    <row r="83" spans="2:47" s="1" customFormat="1" ht="6.9" customHeight="1" x14ac:dyDescent="0.2">
      <c r="B83" s="34"/>
      <c r="L83" s="34"/>
    </row>
    <row r="84" spans="2:47" s="1" customFormat="1" ht="12" customHeight="1" x14ac:dyDescent="0.2">
      <c r="B84" s="34"/>
      <c r="C84" s="27" t="s">
        <v>16</v>
      </c>
      <c r="L84" s="34"/>
    </row>
    <row r="85" spans="2:47" s="1" customFormat="1" ht="26.25" customHeight="1" x14ac:dyDescent="0.2">
      <c r="B85" s="34"/>
      <c r="E85" s="276" t="str">
        <f>E7</f>
        <v>Areál autobusy Hranečník, Přečerpání splaškové kanalizace na veřejný sběrač</v>
      </c>
      <c r="F85" s="277"/>
      <c r="G85" s="277"/>
      <c r="H85" s="277"/>
      <c r="L85" s="34"/>
    </row>
    <row r="86" spans="2:47" s="1" customFormat="1" ht="12" customHeight="1" x14ac:dyDescent="0.2">
      <c r="B86" s="34"/>
      <c r="C86" s="27" t="s">
        <v>101</v>
      </c>
      <c r="L86" s="34"/>
    </row>
    <row r="87" spans="2:47" s="1" customFormat="1" ht="16.5" customHeight="1" x14ac:dyDescent="0.2">
      <c r="B87" s="34"/>
      <c r="E87" s="266" t="str">
        <f>E9</f>
        <v>01 - SO 01 Kanalizační přípojka</v>
      </c>
      <c r="F87" s="278"/>
      <c r="G87" s="278"/>
      <c r="H87" s="278"/>
      <c r="L87" s="34"/>
    </row>
    <row r="88" spans="2:47" s="1" customFormat="1" ht="6.9" customHeight="1" x14ac:dyDescent="0.2">
      <c r="B88" s="34"/>
      <c r="L88" s="34"/>
    </row>
    <row r="89" spans="2:47" s="1" customFormat="1" ht="12" customHeight="1" x14ac:dyDescent="0.2">
      <c r="B89" s="34"/>
      <c r="C89" s="27" t="s">
        <v>20</v>
      </c>
      <c r="F89" s="25" t="str">
        <f>F12</f>
        <v>Město Ostrava</v>
      </c>
      <c r="I89" s="27" t="s">
        <v>22</v>
      </c>
      <c r="J89" s="54" t="str">
        <f>IF(J12="","",J12)</f>
        <v>29. 1. 2025</v>
      </c>
      <c r="L89" s="34"/>
    </row>
    <row r="90" spans="2:47" s="1" customFormat="1" ht="6.9" customHeight="1" x14ac:dyDescent="0.2">
      <c r="B90" s="34"/>
      <c r="L90" s="34"/>
    </row>
    <row r="91" spans="2:47" s="1" customFormat="1" ht="15.15" customHeight="1" x14ac:dyDescent="0.2">
      <c r="B91" s="34"/>
      <c r="C91" s="27" t="s">
        <v>24</v>
      </c>
      <c r="F91" s="25" t="str">
        <f>E15</f>
        <v>Dopravní podnik Ostrava. a.s.</v>
      </c>
      <c r="I91" s="27" t="s">
        <v>30</v>
      </c>
      <c r="J91" s="30" t="str">
        <f>E21</f>
        <v>Josef Rechtik</v>
      </c>
      <c r="L91" s="34"/>
    </row>
    <row r="92" spans="2:47" s="1" customFormat="1" ht="15.15" customHeight="1" x14ac:dyDescent="0.2">
      <c r="B92" s="34"/>
      <c r="C92" s="27" t="s">
        <v>28</v>
      </c>
      <c r="F92" s="25" t="str">
        <f>IF(E18="","",E18)</f>
        <v>Vyplň údaj</v>
      </c>
      <c r="I92" s="27" t="s">
        <v>33</v>
      </c>
      <c r="J92" s="30" t="str">
        <f>E24</f>
        <v>Josef Rechtik</v>
      </c>
      <c r="L92" s="34"/>
    </row>
    <row r="93" spans="2:47" s="1" customFormat="1" ht="10.35" customHeight="1" x14ac:dyDescent="0.2">
      <c r="B93" s="34"/>
      <c r="L93" s="34"/>
    </row>
    <row r="94" spans="2:47" s="1" customFormat="1" ht="29.25" customHeight="1" x14ac:dyDescent="0.2">
      <c r="B94" s="34"/>
      <c r="C94" s="114" t="s">
        <v>105</v>
      </c>
      <c r="D94" s="100"/>
      <c r="E94" s="100"/>
      <c r="F94" s="100"/>
      <c r="G94" s="100"/>
      <c r="H94" s="100"/>
      <c r="I94" s="100"/>
      <c r="J94" s="115" t="s">
        <v>106</v>
      </c>
      <c r="K94" s="100"/>
      <c r="L94" s="34"/>
    </row>
    <row r="95" spans="2:47" s="1" customFormat="1" ht="10.35" customHeight="1" x14ac:dyDescent="0.2">
      <c r="B95" s="34"/>
      <c r="L95" s="34"/>
    </row>
    <row r="96" spans="2:47" s="1" customFormat="1" ht="22.8" customHeight="1" x14ac:dyDescent="0.2">
      <c r="B96" s="34"/>
      <c r="C96" s="116" t="s">
        <v>107</v>
      </c>
      <c r="J96" s="68">
        <f>J143</f>
        <v>0</v>
      </c>
      <c r="L96" s="34"/>
      <c r="AU96" s="17" t="s">
        <v>108</v>
      </c>
    </row>
    <row r="97" spans="2:12" s="8" customFormat="1" ht="24.9" customHeight="1" x14ac:dyDescent="0.2">
      <c r="B97" s="117"/>
      <c r="D97" s="118" t="s">
        <v>109</v>
      </c>
      <c r="E97" s="119"/>
      <c r="F97" s="119"/>
      <c r="G97" s="119"/>
      <c r="H97" s="119"/>
      <c r="I97" s="119"/>
      <c r="J97" s="120">
        <f>J144</f>
        <v>0</v>
      </c>
      <c r="L97" s="117"/>
    </row>
    <row r="98" spans="2:12" s="9" customFormat="1" ht="19.95" customHeight="1" x14ac:dyDescent="0.2">
      <c r="B98" s="121"/>
      <c r="D98" s="122" t="s">
        <v>110</v>
      </c>
      <c r="E98" s="123"/>
      <c r="F98" s="123"/>
      <c r="G98" s="123"/>
      <c r="H98" s="123"/>
      <c r="I98" s="123"/>
      <c r="J98" s="124">
        <f>J145</f>
        <v>0</v>
      </c>
      <c r="L98" s="121"/>
    </row>
    <row r="99" spans="2:12" s="9" customFormat="1" ht="19.95" customHeight="1" x14ac:dyDescent="0.2">
      <c r="B99" s="121"/>
      <c r="D99" s="122" t="s">
        <v>111</v>
      </c>
      <c r="E99" s="123"/>
      <c r="F99" s="123"/>
      <c r="G99" s="123"/>
      <c r="H99" s="123"/>
      <c r="I99" s="123"/>
      <c r="J99" s="124">
        <f>J252</f>
        <v>0</v>
      </c>
      <c r="L99" s="121"/>
    </row>
    <row r="100" spans="2:12" s="9" customFormat="1" ht="19.95" customHeight="1" x14ac:dyDescent="0.2">
      <c r="B100" s="121"/>
      <c r="D100" s="122" t="s">
        <v>112</v>
      </c>
      <c r="E100" s="123"/>
      <c r="F100" s="123"/>
      <c r="G100" s="123"/>
      <c r="H100" s="123"/>
      <c r="I100" s="123"/>
      <c r="J100" s="124">
        <f>J268</f>
        <v>0</v>
      </c>
      <c r="L100" s="121"/>
    </row>
    <row r="101" spans="2:12" s="9" customFormat="1" ht="19.95" customHeight="1" x14ac:dyDescent="0.2">
      <c r="B101" s="121"/>
      <c r="D101" s="122" t="s">
        <v>113</v>
      </c>
      <c r="E101" s="123"/>
      <c r="F101" s="123"/>
      <c r="G101" s="123"/>
      <c r="H101" s="123"/>
      <c r="I101" s="123"/>
      <c r="J101" s="124">
        <f>J272</f>
        <v>0</v>
      </c>
      <c r="L101" s="121"/>
    </row>
    <row r="102" spans="2:12" s="9" customFormat="1" ht="19.95" customHeight="1" x14ac:dyDescent="0.2">
      <c r="B102" s="121"/>
      <c r="D102" s="122" t="s">
        <v>114</v>
      </c>
      <c r="E102" s="123"/>
      <c r="F102" s="123"/>
      <c r="G102" s="123"/>
      <c r="H102" s="123"/>
      <c r="I102" s="123"/>
      <c r="J102" s="124">
        <f>J344</f>
        <v>0</v>
      </c>
      <c r="L102" s="121"/>
    </row>
    <row r="103" spans="2:12" s="9" customFormat="1" ht="19.95" customHeight="1" x14ac:dyDescent="0.2">
      <c r="B103" s="121"/>
      <c r="D103" s="122" t="s">
        <v>115</v>
      </c>
      <c r="E103" s="123"/>
      <c r="F103" s="123"/>
      <c r="G103" s="123"/>
      <c r="H103" s="123"/>
      <c r="I103" s="123"/>
      <c r="J103" s="124">
        <f>J376</f>
        <v>0</v>
      </c>
      <c r="L103" s="121"/>
    </row>
    <row r="104" spans="2:12" s="9" customFormat="1" ht="19.95" customHeight="1" x14ac:dyDescent="0.2">
      <c r="B104" s="121"/>
      <c r="D104" s="122" t="s">
        <v>116</v>
      </c>
      <c r="E104" s="123"/>
      <c r="F104" s="123"/>
      <c r="G104" s="123"/>
      <c r="H104" s="123"/>
      <c r="I104" s="123"/>
      <c r="J104" s="124">
        <f>J382</f>
        <v>0</v>
      </c>
      <c r="L104" s="121"/>
    </row>
    <row r="105" spans="2:12" s="8" customFormat="1" ht="24.9" customHeight="1" x14ac:dyDescent="0.2">
      <c r="B105" s="117"/>
      <c r="D105" s="118" t="s">
        <v>117</v>
      </c>
      <c r="E105" s="119"/>
      <c r="F105" s="119"/>
      <c r="G105" s="119"/>
      <c r="H105" s="119"/>
      <c r="I105" s="119"/>
      <c r="J105" s="120">
        <f>J385</f>
        <v>0</v>
      </c>
      <c r="L105" s="117"/>
    </row>
    <row r="106" spans="2:12" s="9" customFormat="1" ht="19.95" customHeight="1" x14ac:dyDescent="0.2">
      <c r="B106" s="121"/>
      <c r="D106" s="122" t="s">
        <v>118</v>
      </c>
      <c r="E106" s="123"/>
      <c r="F106" s="123"/>
      <c r="G106" s="123"/>
      <c r="H106" s="123"/>
      <c r="I106" s="123"/>
      <c r="J106" s="124">
        <f>J386</f>
        <v>0</v>
      </c>
      <c r="L106" s="121"/>
    </row>
    <row r="107" spans="2:12" s="9" customFormat="1" ht="19.95" customHeight="1" x14ac:dyDescent="0.2">
      <c r="B107" s="121"/>
      <c r="D107" s="122" t="s">
        <v>119</v>
      </c>
      <c r="E107" s="123"/>
      <c r="F107" s="123"/>
      <c r="G107" s="123"/>
      <c r="H107" s="123"/>
      <c r="I107" s="123"/>
      <c r="J107" s="124">
        <f>J389</f>
        <v>0</v>
      </c>
      <c r="L107" s="121"/>
    </row>
    <row r="108" spans="2:12" s="8" customFormat="1" ht="24.9" customHeight="1" x14ac:dyDescent="0.2">
      <c r="B108" s="117"/>
      <c r="D108" s="118" t="s">
        <v>120</v>
      </c>
      <c r="E108" s="119"/>
      <c r="F108" s="119"/>
      <c r="G108" s="119"/>
      <c r="H108" s="119"/>
      <c r="I108" s="119"/>
      <c r="J108" s="120">
        <f>J400</f>
        <v>0</v>
      </c>
      <c r="L108" s="117"/>
    </row>
    <row r="109" spans="2:12" s="8" customFormat="1" ht="24.9" customHeight="1" x14ac:dyDescent="0.2">
      <c r="B109" s="117"/>
      <c r="D109" s="118" t="s">
        <v>121</v>
      </c>
      <c r="E109" s="119"/>
      <c r="F109" s="119"/>
      <c r="G109" s="119"/>
      <c r="H109" s="119"/>
      <c r="I109" s="119"/>
      <c r="J109" s="120">
        <f>J402</f>
        <v>0</v>
      </c>
      <c r="L109" s="117"/>
    </row>
    <row r="110" spans="2:12" s="9" customFormat="1" ht="19.95" customHeight="1" x14ac:dyDescent="0.2">
      <c r="B110" s="121"/>
      <c r="D110" s="122" t="s">
        <v>122</v>
      </c>
      <c r="E110" s="123"/>
      <c r="F110" s="123"/>
      <c r="G110" s="123"/>
      <c r="H110" s="123"/>
      <c r="I110" s="123"/>
      <c r="J110" s="124">
        <f>J403</f>
        <v>0</v>
      </c>
      <c r="L110" s="121"/>
    </row>
    <row r="111" spans="2:12" s="9" customFormat="1" ht="19.95" customHeight="1" x14ac:dyDescent="0.2">
      <c r="B111" s="121"/>
      <c r="D111" s="122" t="s">
        <v>123</v>
      </c>
      <c r="E111" s="123"/>
      <c r="F111" s="123"/>
      <c r="G111" s="123"/>
      <c r="H111" s="123"/>
      <c r="I111" s="123"/>
      <c r="J111" s="124">
        <f>J406</f>
        <v>0</v>
      </c>
      <c r="L111" s="121"/>
    </row>
    <row r="112" spans="2:12" s="8" customFormat="1" ht="24.9" customHeight="1" x14ac:dyDescent="0.2">
      <c r="B112" s="117"/>
      <c r="D112" s="118" t="s">
        <v>124</v>
      </c>
      <c r="E112" s="119"/>
      <c r="F112" s="119"/>
      <c r="G112" s="119"/>
      <c r="H112" s="119"/>
      <c r="I112" s="119"/>
      <c r="J112" s="120">
        <f>J419</f>
        <v>0</v>
      </c>
      <c r="L112" s="117"/>
    </row>
    <row r="113" spans="2:65" s="8" customFormat="1" ht="24.9" customHeight="1" x14ac:dyDescent="0.2">
      <c r="B113" s="117"/>
      <c r="D113" s="118" t="s">
        <v>125</v>
      </c>
      <c r="E113" s="119"/>
      <c r="F113" s="119"/>
      <c r="G113" s="119"/>
      <c r="H113" s="119"/>
      <c r="I113" s="119"/>
      <c r="J113" s="120">
        <f>J421</f>
        <v>0</v>
      </c>
      <c r="L113" s="117"/>
    </row>
    <row r="114" spans="2:65" s="1" customFormat="1" ht="21.75" customHeight="1" x14ac:dyDescent="0.2">
      <c r="B114" s="34"/>
      <c r="L114" s="34"/>
    </row>
    <row r="115" spans="2:65" s="1" customFormat="1" ht="6.9" customHeight="1" x14ac:dyDescent="0.2">
      <c r="B115" s="34"/>
      <c r="L115" s="34"/>
    </row>
    <row r="116" spans="2:65" s="1" customFormat="1" ht="29.25" customHeight="1" x14ac:dyDescent="0.2">
      <c r="B116" s="34"/>
      <c r="C116" s="116" t="s">
        <v>126</v>
      </c>
      <c r="J116" s="125">
        <f>ROUND(J117 + J118 + J119 + J120 + J121 + J122,2)</f>
        <v>0</v>
      </c>
      <c r="L116" s="34"/>
      <c r="N116" s="126" t="s">
        <v>41</v>
      </c>
    </row>
    <row r="117" spans="2:65" s="1" customFormat="1" ht="18" customHeight="1" x14ac:dyDescent="0.2">
      <c r="B117" s="127"/>
      <c r="C117" s="128"/>
      <c r="D117" s="252" t="s">
        <v>127</v>
      </c>
      <c r="E117" s="275"/>
      <c r="F117" s="275"/>
      <c r="G117" s="128"/>
      <c r="H117" s="128"/>
      <c r="I117" s="128"/>
      <c r="J117" s="91">
        <v>0</v>
      </c>
      <c r="K117" s="128"/>
      <c r="L117" s="127"/>
      <c r="M117" s="128"/>
      <c r="N117" s="130" t="s">
        <v>42</v>
      </c>
      <c r="O117" s="128"/>
      <c r="P117" s="128"/>
      <c r="Q117" s="128"/>
      <c r="R117" s="128"/>
      <c r="S117" s="128"/>
      <c r="T117" s="128"/>
      <c r="U117" s="128"/>
      <c r="V117" s="128"/>
      <c r="W117" s="128"/>
      <c r="X117" s="128"/>
      <c r="Y117" s="128"/>
      <c r="Z117" s="128"/>
      <c r="AA117" s="128"/>
      <c r="AB117" s="128"/>
      <c r="AC117" s="128"/>
      <c r="AD117" s="128"/>
      <c r="AE117" s="128"/>
      <c r="AF117" s="128"/>
      <c r="AG117" s="128"/>
      <c r="AH117" s="128"/>
      <c r="AI117" s="128"/>
      <c r="AJ117" s="128"/>
      <c r="AK117" s="128"/>
      <c r="AL117" s="128"/>
      <c r="AM117" s="128"/>
      <c r="AN117" s="128"/>
      <c r="AO117" s="128"/>
      <c r="AP117" s="128"/>
      <c r="AQ117" s="128"/>
      <c r="AR117" s="128"/>
      <c r="AS117" s="128"/>
      <c r="AT117" s="128"/>
      <c r="AU117" s="128"/>
      <c r="AV117" s="128"/>
      <c r="AW117" s="128"/>
      <c r="AX117" s="128"/>
      <c r="AY117" s="131" t="s">
        <v>128</v>
      </c>
      <c r="AZ117" s="128"/>
      <c r="BA117" s="128"/>
      <c r="BB117" s="128"/>
      <c r="BC117" s="128"/>
      <c r="BD117" s="128"/>
      <c r="BE117" s="132">
        <f t="shared" ref="BE117:BE122" si="0">IF(N117="základní",J117,0)</f>
        <v>0</v>
      </c>
      <c r="BF117" s="132">
        <f t="shared" ref="BF117:BF122" si="1">IF(N117="snížená",J117,0)</f>
        <v>0</v>
      </c>
      <c r="BG117" s="132">
        <f t="shared" ref="BG117:BG122" si="2">IF(N117="zákl. přenesená",J117,0)</f>
        <v>0</v>
      </c>
      <c r="BH117" s="132">
        <f t="shared" ref="BH117:BH122" si="3">IF(N117="sníž. přenesená",J117,0)</f>
        <v>0</v>
      </c>
      <c r="BI117" s="132">
        <f t="shared" ref="BI117:BI122" si="4">IF(N117="nulová",J117,0)</f>
        <v>0</v>
      </c>
      <c r="BJ117" s="131" t="s">
        <v>85</v>
      </c>
      <c r="BK117" s="128"/>
      <c r="BL117" s="128"/>
      <c r="BM117" s="128"/>
    </row>
    <row r="118" spans="2:65" s="1" customFormat="1" ht="18" customHeight="1" x14ac:dyDescent="0.2">
      <c r="B118" s="127"/>
      <c r="C118" s="128"/>
      <c r="D118" s="252" t="s">
        <v>129</v>
      </c>
      <c r="E118" s="275"/>
      <c r="F118" s="275"/>
      <c r="G118" s="128"/>
      <c r="H118" s="128"/>
      <c r="I118" s="128"/>
      <c r="J118" s="91">
        <v>0</v>
      </c>
      <c r="K118" s="128"/>
      <c r="L118" s="127"/>
      <c r="M118" s="128"/>
      <c r="N118" s="130" t="s">
        <v>42</v>
      </c>
      <c r="O118" s="128"/>
      <c r="P118" s="128"/>
      <c r="Q118" s="128"/>
      <c r="R118" s="128"/>
      <c r="S118" s="128"/>
      <c r="T118" s="128"/>
      <c r="U118" s="128"/>
      <c r="V118" s="128"/>
      <c r="W118" s="128"/>
      <c r="X118" s="128"/>
      <c r="Y118" s="128"/>
      <c r="Z118" s="128"/>
      <c r="AA118" s="128"/>
      <c r="AB118" s="128"/>
      <c r="AC118" s="128"/>
      <c r="AD118" s="128"/>
      <c r="AE118" s="128"/>
      <c r="AF118" s="128"/>
      <c r="AG118" s="128"/>
      <c r="AH118" s="128"/>
      <c r="AI118" s="128"/>
      <c r="AJ118" s="128"/>
      <c r="AK118" s="128"/>
      <c r="AL118" s="128"/>
      <c r="AM118" s="128"/>
      <c r="AN118" s="128"/>
      <c r="AO118" s="128"/>
      <c r="AP118" s="128"/>
      <c r="AQ118" s="128"/>
      <c r="AR118" s="128"/>
      <c r="AS118" s="128"/>
      <c r="AT118" s="128"/>
      <c r="AU118" s="128"/>
      <c r="AV118" s="128"/>
      <c r="AW118" s="128"/>
      <c r="AX118" s="128"/>
      <c r="AY118" s="131" t="s">
        <v>128</v>
      </c>
      <c r="AZ118" s="128"/>
      <c r="BA118" s="128"/>
      <c r="BB118" s="128"/>
      <c r="BC118" s="128"/>
      <c r="BD118" s="128"/>
      <c r="BE118" s="132">
        <f t="shared" si="0"/>
        <v>0</v>
      </c>
      <c r="BF118" s="132">
        <f t="shared" si="1"/>
        <v>0</v>
      </c>
      <c r="BG118" s="132">
        <f t="shared" si="2"/>
        <v>0</v>
      </c>
      <c r="BH118" s="132">
        <f t="shared" si="3"/>
        <v>0</v>
      </c>
      <c r="BI118" s="132">
        <f t="shared" si="4"/>
        <v>0</v>
      </c>
      <c r="BJ118" s="131" t="s">
        <v>85</v>
      </c>
      <c r="BK118" s="128"/>
      <c r="BL118" s="128"/>
      <c r="BM118" s="128"/>
    </row>
    <row r="119" spans="2:65" s="1" customFormat="1" ht="18" customHeight="1" x14ac:dyDescent="0.2">
      <c r="B119" s="127"/>
      <c r="C119" s="128"/>
      <c r="D119" s="252" t="s">
        <v>130</v>
      </c>
      <c r="E119" s="275"/>
      <c r="F119" s="275"/>
      <c r="G119" s="128"/>
      <c r="H119" s="128"/>
      <c r="I119" s="128"/>
      <c r="J119" s="91">
        <v>0</v>
      </c>
      <c r="K119" s="128"/>
      <c r="L119" s="127"/>
      <c r="M119" s="128"/>
      <c r="N119" s="130" t="s">
        <v>42</v>
      </c>
      <c r="O119" s="128"/>
      <c r="P119" s="128"/>
      <c r="Q119" s="128"/>
      <c r="R119" s="128"/>
      <c r="S119" s="128"/>
      <c r="T119" s="128"/>
      <c r="U119" s="128"/>
      <c r="V119" s="128"/>
      <c r="W119" s="128"/>
      <c r="X119" s="128"/>
      <c r="Y119" s="128"/>
      <c r="Z119" s="128"/>
      <c r="AA119" s="128"/>
      <c r="AB119" s="128"/>
      <c r="AC119" s="128"/>
      <c r="AD119" s="128"/>
      <c r="AE119" s="128"/>
      <c r="AF119" s="128"/>
      <c r="AG119" s="128"/>
      <c r="AH119" s="128"/>
      <c r="AI119" s="128"/>
      <c r="AJ119" s="128"/>
      <c r="AK119" s="128"/>
      <c r="AL119" s="128"/>
      <c r="AM119" s="128"/>
      <c r="AN119" s="128"/>
      <c r="AO119" s="128"/>
      <c r="AP119" s="128"/>
      <c r="AQ119" s="128"/>
      <c r="AR119" s="128"/>
      <c r="AS119" s="128"/>
      <c r="AT119" s="128"/>
      <c r="AU119" s="128"/>
      <c r="AV119" s="128"/>
      <c r="AW119" s="128"/>
      <c r="AX119" s="128"/>
      <c r="AY119" s="131" t="s">
        <v>128</v>
      </c>
      <c r="AZ119" s="128"/>
      <c r="BA119" s="128"/>
      <c r="BB119" s="128"/>
      <c r="BC119" s="128"/>
      <c r="BD119" s="128"/>
      <c r="BE119" s="132">
        <f t="shared" si="0"/>
        <v>0</v>
      </c>
      <c r="BF119" s="132">
        <f t="shared" si="1"/>
        <v>0</v>
      </c>
      <c r="BG119" s="132">
        <f t="shared" si="2"/>
        <v>0</v>
      </c>
      <c r="BH119" s="132">
        <f t="shared" si="3"/>
        <v>0</v>
      </c>
      <c r="BI119" s="132">
        <f t="shared" si="4"/>
        <v>0</v>
      </c>
      <c r="BJ119" s="131" t="s">
        <v>85</v>
      </c>
      <c r="BK119" s="128"/>
      <c r="BL119" s="128"/>
      <c r="BM119" s="128"/>
    </row>
    <row r="120" spans="2:65" s="1" customFormat="1" ht="18" customHeight="1" x14ac:dyDescent="0.2">
      <c r="B120" s="127"/>
      <c r="C120" s="128"/>
      <c r="D120" s="252" t="s">
        <v>131</v>
      </c>
      <c r="E120" s="275"/>
      <c r="F120" s="275"/>
      <c r="G120" s="128"/>
      <c r="H120" s="128"/>
      <c r="I120" s="128"/>
      <c r="J120" s="91">
        <v>0</v>
      </c>
      <c r="K120" s="128"/>
      <c r="L120" s="127"/>
      <c r="M120" s="128"/>
      <c r="N120" s="130" t="s">
        <v>42</v>
      </c>
      <c r="O120" s="128"/>
      <c r="P120" s="128"/>
      <c r="Q120" s="128"/>
      <c r="R120" s="128"/>
      <c r="S120" s="128"/>
      <c r="T120" s="128"/>
      <c r="U120" s="128"/>
      <c r="V120" s="128"/>
      <c r="W120" s="128"/>
      <c r="X120" s="128"/>
      <c r="Y120" s="128"/>
      <c r="Z120" s="128"/>
      <c r="AA120" s="128"/>
      <c r="AB120" s="128"/>
      <c r="AC120" s="128"/>
      <c r="AD120" s="128"/>
      <c r="AE120" s="128"/>
      <c r="AF120" s="128"/>
      <c r="AG120" s="128"/>
      <c r="AH120" s="128"/>
      <c r="AI120" s="128"/>
      <c r="AJ120" s="128"/>
      <c r="AK120" s="128"/>
      <c r="AL120" s="128"/>
      <c r="AM120" s="128"/>
      <c r="AN120" s="128"/>
      <c r="AO120" s="128"/>
      <c r="AP120" s="128"/>
      <c r="AQ120" s="128"/>
      <c r="AR120" s="128"/>
      <c r="AS120" s="128"/>
      <c r="AT120" s="128"/>
      <c r="AU120" s="128"/>
      <c r="AV120" s="128"/>
      <c r="AW120" s="128"/>
      <c r="AX120" s="128"/>
      <c r="AY120" s="131" t="s">
        <v>128</v>
      </c>
      <c r="AZ120" s="128"/>
      <c r="BA120" s="128"/>
      <c r="BB120" s="128"/>
      <c r="BC120" s="128"/>
      <c r="BD120" s="128"/>
      <c r="BE120" s="132">
        <f t="shared" si="0"/>
        <v>0</v>
      </c>
      <c r="BF120" s="132">
        <f t="shared" si="1"/>
        <v>0</v>
      </c>
      <c r="BG120" s="132">
        <f t="shared" si="2"/>
        <v>0</v>
      </c>
      <c r="BH120" s="132">
        <f t="shared" si="3"/>
        <v>0</v>
      </c>
      <c r="BI120" s="132">
        <f t="shared" si="4"/>
        <v>0</v>
      </c>
      <c r="BJ120" s="131" t="s">
        <v>85</v>
      </c>
      <c r="BK120" s="128"/>
      <c r="BL120" s="128"/>
      <c r="BM120" s="128"/>
    </row>
    <row r="121" spans="2:65" s="1" customFormat="1" ht="18" customHeight="1" x14ac:dyDescent="0.2">
      <c r="B121" s="127"/>
      <c r="C121" s="128"/>
      <c r="D121" s="252" t="s">
        <v>132</v>
      </c>
      <c r="E121" s="275"/>
      <c r="F121" s="275"/>
      <c r="G121" s="128"/>
      <c r="H121" s="128"/>
      <c r="I121" s="128"/>
      <c r="J121" s="91">
        <v>0</v>
      </c>
      <c r="K121" s="128"/>
      <c r="L121" s="127"/>
      <c r="M121" s="128"/>
      <c r="N121" s="130" t="s">
        <v>42</v>
      </c>
      <c r="O121" s="128"/>
      <c r="P121" s="128"/>
      <c r="Q121" s="128"/>
      <c r="R121" s="128"/>
      <c r="S121" s="128"/>
      <c r="T121" s="128"/>
      <c r="U121" s="128"/>
      <c r="V121" s="128"/>
      <c r="W121" s="128"/>
      <c r="X121" s="128"/>
      <c r="Y121" s="128"/>
      <c r="Z121" s="128"/>
      <c r="AA121" s="128"/>
      <c r="AB121" s="128"/>
      <c r="AC121" s="128"/>
      <c r="AD121" s="128"/>
      <c r="AE121" s="128"/>
      <c r="AF121" s="128"/>
      <c r="AG121" s="128"/>
      <c r="AH121" s="128"/>
      <c r="AI121" s="128"/>
      <c r="AJ121" s="128"/>
      <c r="AK121" s="128"/>
      <c r="AL121" s="128"/>
      <c r="AM121" s="128"/>
      <c r="AN121" s="128"/>
      <c r="AO121" s="128"/>
      <c r="AP121" s="128"/>
      <c r="AQ121" s="128"/>
      <c r="AR121" s="128"/>
      <c r="AS121" s="128"/>
      <c r="AT121" s="128"/>
      <c r="AU121" s="128"/>
      <c r="AV121" s="128"/>
      <c r="AW121" s="128"/>
      <c r="AX121" s="128"/>
      <c r="AY121" s="131" t="s">
        <v>128</v>
      </c>
      <c r="AZ121" s="128"/>
      <c r="BA121" s="128"/>
      <c r="BB121" s="128"/>
      <c r="BC121" s="128"/>
      <c r="BD121" s="128"/>
      <c r="BE121" s="132">
        <f t="shared" si="0"/>
        <v>0</v>
      </c>
      <c r="BF121" s="132">
        <f t="shared" si="1"/>
        <v>0</v>
      </c>
      <c r="BG121" s="132">
        <f t="shared" si="2"/>
        <v>0</v>
      </c>
      <c r="BH121" s="132">
        <f t="shared" si="3"/>
        <v>0</v>
      </c>
      <c r="BI121" s="132">
        <f t="shared" si="4"/>
        <v>0</v>
      </c>
      <c r="BJ121" s="131" t="s">
        <v>85</v>
      </c>
      <c r="BK121" s="128"/>
      <c r="BL121" s="128"/>
      <c r="BM121" s="128"/>
    </row>
    <row r="122" spans="2:65" s="1" customFormat="1" ht="18" customHeight="1" x14ac:dyDescent="0.2">
      <c r="B122" s="127"/>
      <c r="C122" s="128"/>
      <c r="D122" s="129" t="s">
        <v>133</v>
      </c>
      <c r="E122" s="128"/>
      <c r="F122" s="128"/>
      <c r="G122" s="128"/>
      <c r="H122" s="128"/>
      <c r="I122" s="128"/>
      <c r="J122" s="91">
        <f>ROUND(J30*T122,2)</f>
        <v>0</v>
      </c>
      <c r="K122" s="128"/>
      <c r="L122" s="127"/>
      <c r="M122" s="128"/>
      <c r="N122" s="130" t="s">
        <v>42</v>
      </c>
      <c r="O122" s="128"/>
      <c r="P122" s="128"/>
      <c r="Q122" s="128"/>
      <c r="R122" s="128"/>
      <c r="S122" s="128"/>
      <c r="T122" s="128"/>
      <c r="U122" s="128"/>
      <c r="V122" s="128"/>
      <c r="W122" s="128"/>
      <c r="X122" s="128"/>
      <c r="Y122" s="128"/>
      <c r="Z122" s="128"/>
      <c r="AA122" s="128"/>
      <c r="AB122" s="128"/>
      <c r="AC122" s="128"/>
      <c r="AD122" s="128"/>
      <c r="AE122" s="128"/>
      <c r="AF122" s="128"/>
      <c r="AG122" s="128"/>
      <c r="AH122" s="128"/>
      <c r="AI122" s="128"/>
      <c r="AJ122" s="128"/>
      <c r="AK122" s="128"/>
      <c r="AL122" s="128"/>
      <c r="AM122" s="128"/>
      <c r="AN122" s="128"/>
      <c r="AO122" s="128"/>
      <c r="AP122" s="128"/>
      <c r="AQ122" s="128"/>
      <c r="AR122" s="128"/>
      <c r="AS122" s="128"/>
      <c r="AT122" s="128"/>
      <c r="AU122" s="128"/>
      <c r="AV122" s="128"/>
      <c r="AW122" s="128"/>
      <c r="AX122" s="128"/>
      <c r="AY122" s="131" t="s">
        <v>134</v>
      </c>
      <c r="AZ122" s="128"/>
      <c r="BA122" s="128"/>
      <c r="BB122" s="128"/>
      <c r="BC122" s="128"/>
      <c r="BD122" s="128"/>
      <c r="BE122" s="132">
        <f t="shared" si="0"/>
        <v>0</v>
      </c>
      <c r="BF122" s="132">
        <f t="shared" si="1"/>
        <v>0</v>
      </c>
      <c r="BG122" s="132">
        <f t="shared" si="2"/>
        <v>0</v>
      </c>
      <c r="BH122" s="132">
        <f t="shared" si="3"/>
        <v>0</v>
      </c>
      <c r="BI122" s="132">
        <f t="shared" si="4"/>
        <v>0</v>
      </c>
      <c r="BJ122" s="131" t="s">
        <v>85</v>
      </c>
      <c r="BK122" s="128"/>
      <c r="BL122" s="128"/>
      <c r="BM122" s="128"/>
    </row>
    <row r="123" spans="2:65" s="1" customFormat="1" x14ac:dyDescent="0.2">
      <c r="B123" s="34"/>
      <c r="L123" s="34"/>
    </row>
    <row r="124" spans="2:65" s="1" customFormat="1" ht="29.25" customHeight="1" x14ac:dyDescent="0.2">
      <c r="B124" s="34"/>
      <c r="C124" s="99" t="s">
        <v>99</v>
      </c>
      <c r="D124" s="100"/>
      <c r="E124" s="100"/>
      <c r="F124" s="100"/>
      <c r="G124" s="100"/>
      <c r="H124" s="100"/>
      <c r="I124" s="100"/>
      <c r="J124" s="101">
        <f>ROUND(J96+J116,2)</f>
        <v>0</v>
      </c>
      <c r="K124" s="100"/>
      <c r="L124" s="34"/>
    </row>
    <row r="125" spans="2:65" s="1" customFormat="1" ht="6.9" customHeight="1" x14ac:dyDescent="0.2">
      <c r="B125" s="46"/>
      <c r="C125" s="47"/>
      <c r="D125" s="47"/>
      <c r="E125" s="47"/>
      <c r="F125" s="47"/>
      <c r="G125" s="47"/>
      <c r="H125" s="47"/>
      <c r="I125" s="47"/>
      <c r="J125" s="47"/>
      <c r="K125" s="47"/>
      <c r="L125" s="34"/>
    </row>
    <row r="129" spans="2:63" s="1" customFormat="1" ht="6.9" customHeight="1" x14ac:dyDescent="0.2">
      <c r="B129" s="48"/>
      <c r="C129" s="49"/>
      <c r="D129" s="49"/>
      <c r="E129" s="49"/>
      <c r="F129" s="49"/>
      <c r="G129" s="49"/>
      <c r="H129" s="49"/>
      <c r="I129" s="49"/>
      <c r="J129" s="49"/>
      <c r="K129" s="49"/>
      <c r="L129" s="34"/>
    </row>
    <row r="130" spans="2:63" s="1" customFormat="1" ht="24.9" customHeight="1" x14ac:dyDescent="0.2">
      <c r="B130" s="34"/>
      <c r="C130" s="21" t="s">
        <v>135</v>
      </c>
      <c r="L130" s="34"/>
    </row>
    <row r="131" spans="2:63" s="1" customFormat="1" ht="6.9" customHeight="1" x14ac:dyDescent="0.2">
      <c r="B131" s="34"/>
      <c r="L131" s="34"/>
    </row>
    <row r="132" spans="2:63" s="1" customFormat="1" ht="12" customHeight="1" x14ac:dyDescent="0.2">
      <c r="B132" s="34"/>
      <c r="C132" s="27" t="s">
        <v>16</v>
      </c>
      <c r="L132" s="34"/>
    </row>
    <row r="133" spans="2:63" s="1" customFormat="1" ht="26.25" customHeight="1" x14ac:dyDescent="0.2">
      <c r="B133" s="34"/>
      <c r="E133" s="276" t="str">
        <f>E7</f>
        <v>Areál autobusy Hranečník, Přečerpání splaškové kanalizace na veřejný sběrač</v>
      </c>
      <c r="F133" s="277"/>
      <c r="G133" s="277"/>
      <c r="H133" s="277"/>
      <c r="L133" s="34"/>
    </row>
    <row r="134" spans="2:63" s="1" customFormat="1" ht="12" customHeight="1" x14ac:dyDescent="0.2">
      <c r="B134" s="34"/>
      <c r="C134" s="27" t="s">
        <v>101</v>
      </c>
      <c r="L134" s="34"/>
    </row>
    <row r="135" spans="2:63" s="1" customFormat="1" ht="16.5" customHeight="1" x14ac:dyDescent="0.2">
      <c r="B135" s="34"/>
      <c r="E135" s="266" t="str">
        <f>E9</f>
        <v>01 - SO 01 Kanalizační přípojka</v>
      </c>
      <c r="F135" s="278"/>
      <c r="G135" s="278"/>
      <c r="H135" s="278"/>
      <c r="L135" s="34"/>
    </row>
    <row r="136" spans="2:63" s="1" customFormat="1" ht="6.9" customHeight="1" x14ac:dyDescent="0.2">
      <c r="B136" s="34"/>
      <c r="L136" s="34"/>
    </row>
    <row r="137" spans="2:63" s="1" customFormat="1" ht="12" customHeight="1" x14ac:dyDescent="0.2">
      <c r="B137" s="34"/>
      <c r="C137" s="27" t="s">
        <v>20</v>
      </c>
      <c r="F137" s="25" t="str">
        <f>F12</f>
        <v>Město Ostrava</v>
      </c>
      <c r="I137" s="27" t="s">
        <v>22</v>
      </c>
      <c r="J137" s="54" t="str">
        <f>IF(J12="","",J12)</f>
        <v>29. 1. 2025</v>
      </c>
      <c r="L137" s="34"/>
    </row>
    <row r="138" spans="2:63" s="1" customFormat="1" ht="6.9" customHeight="1" x14ac:dyDescent="0.2">
      <c r="B138" s="34"/>
      <c r="L138" s="34"/>
    </row>
    <row r="139" spans="2:63" s="1" customFormat="1" ht="15.15" customHeight="1" x14ac:dyDescent="0.2">
      <c r="B139" s="34"/>
      <c r="C139" s="27" t="s">
        <v>24</v>
      </c>
      <c r="F139" s="25" t="str">
        <f>E15</f>
        <v>Dopravní podnik Ostrava. a.s.</v>
      </c>
      <c r="I139" s="27" t="s">
        <v>30</v>
      </c>
      <c r="J139" s="30" t="str">
        <f>E21</f>
        <v>Josef Rechtik</v>
      </c>
      <c r="L139" s="34"/>
    </row>
    <row r="140" spans="2:63" s="1" customFormat="1" ht="15.15" customHeight="1" x14ac:dyDescent="0.2">
      <c r="B140" s="34"/>
      <c r="C140" s="27" t="s">
        <v>28</v>
      </c>
      <c r="F140" s="25" t="str">
        <f>IF(E18="","",E18)</f>
        <v>Vyplň údaj</v>
      </c>
      <c r="I140" s="27" t="s">
        <v>33</v>
      </c>
      <c r="J140" s="30" t="str">
        <f>E24</f>
        <v>Josef Rechtik</v>
      </c>
      <c r="L140" s="34"/>
    </row>
    <row r="141" spans="2:63" s="1" customFormat="1" ht="10.35" customHeight="1" x14ac:dyDescent="0.2">
      <c r="B141" s="34"/>
      <c r="L141" s="34"/>
    </row>
    <row r="142" spans="2:63" s="10" customFormat="1" ht="29.25" customHeight="1" x14ac:dyDescent="0.2">
      <c r="B142" s="133"/>
      <c r="C142" s="134" t="s">
        <v>136</v>
      </c>
      <c r="D142" s="135" t="s">
        <v>62</v>
      </c>
      <c r="E142" s="135" t="s">
        <v>58</v>
      </c>
      <c r="F142" s="135" t="s">
        <v>59</v>
      </c>
      <c r="G142" s="135" t="s">
        <v>137</v>
      </c>
      <c r="H142" s="135" t="s">
        <v>138</v>
      </c>
      <c r="I142" s="135" t="s">
        <v>139</v>
      </c>
      <c r="J142" s="136" t="s">
        <v>106</v>
      </c>
      <c r="K142" s="137" t="s">
        <v>140</v>
      </c>
      <c r="L142" s="133"/>
      <c r="M142" s="61" t="s">
        <v>1</v>
      </c>
      <c r="N142" s="62" t="s">
        <v>41</v>
      </c>
      <c r="O142" s="62" t="s">
        <v>141</v>
      </c>
      <c r="P142" s="62" t="s">
        <v>142</v>
      </c>
      <c r="Q142" s="62" t="s">
        <v>143</v>
      </c>
      <c r="R142" s="62" t="s">
        <v>144</v>
      </c>
      <c r="S142" s="62" t="s">
        <v>145</v>
      </c>
      <c r="T142" s="63" t="s">
        <v>146</v>
      </c>
    </row>
    <row r="143" spans="2:63" s="1" customFormat="1" ht="22.8" customHeight="1" x14ac:dyDescent="0.3">
      <c r="B143" s="34"/>
      <c r="C143" s="66" t="s">
        <v>147</v>
      </c>
      <c r="J143" s="138">
        <f>BK143</f>
        <v>0</v>
      </c>
      <c r="L143" s="34"/>
      <c r="M143" s="64"/>
      <c r="N143" s="55"/>
      <c r="O143" s="55"/>
      <c r="P143" s="139">
        <f>P144+P385+P400+P402+P419+P421</f>
        <v>0</v>
      </c>
      <c r="Q143" s="55"/>
      <c r="R143" s="139">
        <f>R144+R385+R400+R402+R419+R421</f>
        <v>177.13003624000001</v>
      </c>
      <c r="S143" s="55"/>
      <c r="T143" s="140">
        <f>T144+T385+T400+T402+T419+T421</f>
        <v>61.223299999999995</v>
      </c>
      <c r="AT143" s="17" t="s">
        <v>76</v>
      </c>
      <c r="AU143" s="17" t="s">
        <v>108</v>
      </c>
      <c r="BK143" s="141">
        <f>BK144+BK385+BK400+BK402+BK419+BK421</f>
        <v>0</v>
      </c>
    </row>
    <row r="144" spans="2:63" s="11" customFormat="1" ht="25.95" customHeight="1" x14ac:dyDescent="0.25">
      <c r="B144" s="142"/>
      <c r="D144" s="143" t="s">
        <v>76</v>
      </c>
      <c r="E144" s="144" t="s">
        <v>148</v>
      </c>
      <c r="F144" s="144" t="s">
        <v>149</v>
      </c>
      <c r="I144" s="145"/>
      <c r="J144" s="146">
        <f>BK144</f>
        <v>0</v>
      </c>
      <c r="L144" s="142"/>
      <c r="M144" s="147"/>
      <c r="P144" s="148">
        <f>P145+P252+P268+P272+P344+P376+P382</f>
        <v>0</v>
      </c>
      <c r="R144" s="148">
        <f>R145+R252+R268+R272+R344+R376+R382</f>
        <v>176.93675963999999</v>
      </c>
      <c r="T144" s="149">
        <f>T145+T252+T268+T272+T344+T376+T382</f>
        <v>61.223299999999995</v>
      </c>
      <c r="AR144" s="143" t="s">
        <v>85</v>
      </c>
      <c r="AT144" s="150" t="s">
        <v>76</v>
      </c>
      <c r="AU144" s="150" t="s">
        <v>77</v>
      </c>
      <c r="AY144" s="143" t="s">
        <v>150</v>
      </c>
      <c r="BK144" s="151">
        <f>BK145+BK252+BK268+BK272+BK344+BK376+BK382</f>
        <v>0</v>
      </c>
    </row>
    <row r="145" spans="2:65" s="11" customFormat="1" ht="22.8" customHeight="1" x14ac:dyDescent="0.25">
      <c r="B145" s="142"/>
      <c r="D145" s="143" t="s">
        <v>76</v>
      </c>
      <c r="E145" s="152" t="s">
        <v>85</v>
      </c>
      <c r="F145" s="152" t="s">
        <v>151</v>
      </c>
      <c r="I145" s="145"/>
      <c r="J145" s="153">
        <f>BK145</f>
        <v>0</v>
      </c>
      <c r="L145" s="142"/>
      <c r="M145" s="147"/>
      <c r="P145" s="148">
        <f>SUM(P146:P251)</f>
        <v>0</v>
      </c>
      <c r="R145" s="148">
        <f>SUM(R146:R251)</f>
        <v>166.348116</v>
      </c>
      <c r="T145" s="149">
        <f>SUM(T146:T251)</f>
        <v>60.906999999999996</v>
      </c>
      <c r="AR145" s="143" t="s">
        <v>85</v>
      </c>
      <c r="AT145" s="150" t="s">
        <v>76</v>
      </c>
      <c r="AU145" s="150" t="s">
        <v>85</v>
      </c>
      <c r="AY145" s="143" t="s">
        <v>150</v>
      </c>
      <c r="BK145" s="151">
        <f>SUM(BK146:BK251)</f>
        <v>0</v>
      </c>
    </row>
    <row r="146" spans="2:65" s="1" customFormat="1" ht="33" customHeight="1" x14ac:dyDescent="0.2">
      <c r="B146" s="127"/>
      <c r="C146" s="154" t="s">
        <v>85</v>
      </c>
      <c r="D146" s="154" t="s">
        <v>152</v>
      </c>
      <c r="E146" s="155" t="s">
        <v>153</v>
      </c>
      <c r="F146" s="156" t="s">
        <v>154</v>
      </c>
      <c r="G146" s="157" t="s">
        <v>155</v>
      </c>
      <c r="H146" s="158">
        <v>53.9</v>
      </c>
      <c r="I146" s="159"/>
      <c r="J146" s="160">
        <f>ROUND(I146*H146,2)</f>
        <v>0</v>
      </c>
      <c r="K146" s="161"/>
      <c r="L146" s="34"/>
      <c r="M146" s="162" t="s">
        <v>1</v>
      </c>
      <c r="N146" s="126" t="s">
        <v>42</v>
      </c>
      <c r="P146" s="163">
        <f>O146*H146</f>
        <v>0</v>
      </c>
      <c r="Q146" s="163">
        <v>0</v>
      </c>
      <c r="R146" s="163">
        <f>Q146*H146</f>
        <v>0</v>
      </c>
      <c r="S146" s="163">
        <v>0.63</v>
      </c>
      <c r="T146" s="164">
        <f>S146*H146</f>
        <v>33.957000000000001</v>
      </c>
      <c r="AR146" s="165" t="s">
        <v>156</v>
      </c>
      <c r="AT146" s="165" t="s">
        <v>152</v>
      </c>
      <c r="AU146" s="165" t="s">
        <v>87</v>
      </c>
      <c r="AY146" s="17" t="s">
        <v>150</v>
      </c>
      <c r="BE146" s="95">
        <f>IF(N146="základní",J146,0)</f>
        <v>0</v>
      </c>
      <c r="BF146" s="95">
        <f>IF(N146="snížená",J146,0)</f>
        <v>0</v>
      </c>
      <c r="BG146" s="95">
        <f>IF(N146="zákl. přenesená",J146,0)</f>
        <v>0</v>
      </c>
      <c r="BH146" s="95">
        <f>IF(N146="sníž. přenesená",J146,0)</f>
        <v>0</v>
      </c>
      <c r="BI146" s="95">
        <f>IF(N146="nulová",J146,0)</f>
        <v>0</v>
      </c>
      <c r="BJ146" s="17" t="s">
        <v>85</v>
      </c>
      <c r="BK146" s="95">
        <f>ROUND(I146*H146,2)</f>
        <v>0</v>
      </c>
      <c r="BL146" s="17" t="s">
        <v>156</v>
      </c>
      <c r="BM146" s="165" t="s">
        <v>157</v>
      </c>
    </row>
    <row r="147" spans="2:65" s="12" customFormat="1" x14ac:dyDescent="0.2">
      <c r="B147" s="166"/>
      <c r="D147" s="167" t="s">
        <v>158</v>
      </c>
      <c r="E147" s="168" t="s">
        <v>1</v>
      </c>
      <c r="F147" s="169" t="s">
        <v>159</v>
      </c>
      <c r="H147" s="168" t="s">
        <v>1</v>
      </c>
      <c r="I147" s="170"/>
      <c r="L147" s="166"/>
      <c r="M147" s="171"/>
      <c r="T147" s="172"/>
      <c r="AT147" s="168" t="s">
        <v>158</v>
      </c>
      <c r="AU147" s="168" t="s">
        <v>87</v>
      </c>
      <c r="AV147" s="12" t="s">
        <v>85</v>
      </c>
      <c r="AW147" s="12" t="s">
        <v>32</v>
      </c>
      <c r="AX147" s="12" t="s">
        <v>77</v>
      </c>
      <c r="AY147" s="168" t="s">
        <v>150</v>
      </c>
    </row>
    <row r="148" spans="2:65" s="13" customFormat="1" x14ac:dyDescent="0.2">
      <c r="B148" s="173"/>
      <c r="D148" s="167" t="s">
        <v>158</v>
      </c>
      <c r="E148" s="174" t="s">
        <v>1</v>
      </c>
      <c r="F148" s="175" t="s">
        <v>160</v>
      </c>
      <c r="H148" s="176">
        <v>4</v>
      </c>
      <c r="I148" s="177"/>
      <c r="L148" s="173"/>
      <c r="M148" s="178"/>
      <c r="T148" s="179"/>
      <c r="AT148" s="174" t="s">
        <v>158</v>
      </c>
      <c r="AU148" s="174" t="s">
        <v>87</v>
      </c>
      <c r="AV148" s="13" t="s">
        <v>87</v>
      </c>
      <c r="AW148" s="13" t="s">
        <v>32</v>
      </c>
      <c r="AX148" s="13" t="s">
        <v>77</v>
      </c>
      <c r="AY148" s="174" t="s">
        <v>150</v>
      </c>
    </row>
    <row r="149" spans="2:65" s="12" customFormat="1" x14ac:dyDescent="0.2">
      <c r="B149" s="166"/>
      <c r="D149" s="167" t="s">
        <v>158</v>
      </c>
      <c r="E149" s="168" t="s">
        <v>1</v>
      </c>
      <c r="F149" s="169" t="s">
        <v>161</v>
      </c>
      <c r="H149" s="168" t="s">
        <v>1</v>
      </c>
      <c r="I149" s="170"/>
      <c r="L149" s="166"/>
      <c r="M149" s="171"/>
      <c r="T149" s="172"/>
      <c r="AT149" s="168" t="s">
        <v>158</v>
      </c>
      <c r="AU149" s="168" t="s">
        <v>87</v>
      </c>
      <c r="AV149" s="12" t="s">
        <v>85</v>
      </c>
      <c r="AW149" s="12" t="s">
        <v>32</v>
      </c>
      <c r="AX149" s="12" t="s">
        <v>77</v>
      </c>
      <c r="AY149" s="168" t="s">
        <v>150</v>
      </c>
    </row>
    <row r="150" spans="2:65" s="13" customFormat="1" x14ac:dyDescent="0.2">
      <c r="B150" s="173"/>
      <c r="D150" s="167" t="s">
        <v>158</v>
      </c>
      <c r="E150" s="174" t="s">
        <v>1</v>
      </c>
      <c r="F150" s="175" t="s">
        <v>162</v>
      </c>
      <c r="H150" s="176">
        <v>21.6</v>
      </c>
      <c r="I150" s="177"/>
      <c r="L150" s="173"/>
      <c r="M150" s="178"/>
      <c r="T150" s="179"/>
      <c r="AT150" s="174" t="s">
        <v>158</v>
      </c>
      <c r="AU150" s="174" t="s">
        <v>87</v>
      </c>
      <c r="AV150" s="13" t="s">
        <v>87</v>
      </c>
      <c r="AW150" s="13" t="s">
        <v>32</v>
      </c>
      <c r="AX150" s="13" t="s">
        <v>77</v>
      </c>
      <c r="AY150" s="174" t="s">
        <v>150</v>
      </c>
    </row>
    <row r="151" spans="2:65" s="12" customFormat="1" x14ac:dyDescent="0.2">
      <c r="B151" s="166"/>
      <c r="D151" s="167" t="s">
        <v>158</v>
      </c>
      <c r="E151" s="168" t="s">
        <v>1</v>
      </c>
      <c r="F151" s="169" t="s">
        <v>163</v>
      </c>
      <c r="H151" s="168" t="s">
        <v>1</v>
      </c>
      <c r="I151" s="170"/>
      <c r="L151" s="166"/>
      <c r="M151" s="171"/>
      <c r="T151" s="172"/>
      <c r="AT151" s="168" t="s">
        <v>158</v>
      </c>
      <c r="AU151" s="168" t="s">
        <v>87</v>
      </c>
      <c r="AV151" s="12" t="s">
        <v>85</v>
      </c>
      <c r="AW151" s="12" t="s">
        <v>32</v>
      </c>
      <c r="AX151" s="12" t="s">
        <v>77</v>
      </c>
      <c r="AY151" s="168" t="s">
        <v>150</v>
      </c>
    </row>
    <row r="152" spans="2:65" s="13" customFormat="1" x14ac:dyDescent="0.2">
      <c r="B152" s="173"/>
      <c r="D152" s="167" t="s">
        <v>158</v>
      </c>
      <c r="E152" s="174" t="s">
        <v>1</v>
      </c>
      <c r="F152" s="175" t="s">
        <v>164</v>
      </c>
      <c r="H152" s="176">
        <v>14.4</v>
      </c>
      <c r="I152" s="177"/>
      <c r="L152" s="173"/>
      <c r="M152" s="178"/>
      <c r="T152" s="179"/>
      <c r="AT152" s="174" t="s">
        <v>158</v>
      </c>
      <c r="AU152" s="174" t="s">
        <v>87</v>
      </c>
      <c r="AV152" s="13" t="s">
        <v>87</v>
      </c>
      <c r="AW152" s="13" t="s">
        <v>32</v>
      </c>
      <c r="AX152" s="13" t="s">
        <v>77</v>
      </c>
      <c r="AY152" s="174" t="s">
        <v>150</v>
      </c>
    </row>
    <row r="153" spans="2:65" s="12" customFormat="1" x14ac:dyDescent="0.2">
      <c r="B153" s="166"/>
      <c r="D153" s="167" t="s">
        <v>158</v>
      </c>
      <c r="E153" s="168" t="s">
        <v>1</v>
      </c>
      <c r="F153" s="169" t="s">
        <v>165</v>
      </c>
      <c r="H153" s="168" t="s">
        <v>1</v>
      </c>
      <c r="I153" s="170"/>
      <c r="L153" s="166"/>
      <c r="M153" s="171"/>
      <c r="T153" s="172"/>
      <c r="AT153" s="168" t="s">
        <v>158</v>
      </c>
      <c r="AU153" s="168" t="s">
        <v>87</v>
      </c>
      <c r="AV153" s="12" t="s">
        <v>85</v>
      </c>
      <c r="AW153" s="12" t="s">
        <v>32</v>
      </c>
      <c r="AX153" s="12" t="s">
        <v>77</v>
      </c>
      <c r="AY153" s="168" t="s">
        <v>150</v>
      </c>
    </row>
    <row r="154" spans="2:65" s="13" customFormat="1" x14ac:dyDescent="0.2">
      <c r="B154" s="173"/>
      <c r="D154" s="167" t="s">
        <v>158</v>
      </c>
      <c r="E154" s="174" t="s">
        <v>1</v>
      </c>
      <c r="F154" s="175" t="s">
        <v>166</v>
      </c>
      <c r="H154" s="176">
        <v>9</v>
      </c>
      <c r="I154" s="177"/>
      <c r="L154" s="173"/>
      <c r="M154" s="178"/>
      <c r="T154" s="179"/>
      <c r="AT154" s="174" t="s">
        <v>158</v>
      </c>
      <c r="AU154" s="174" t="s">
        <v>87</v>
      </c>
      <c r="AV154" s="13" t="s">
        <v>87</v>
      </c>
      <c r="AW154" s="13" t="s">
        <v>32</v>
      </c>
      <c r="AX154" s="13" t="s">
        <v>77</v>
      </c>
      <c r="AY154" s="174" t="s">
        <v>150</v>
      </c>
    </row>
    <row r="155" spans="2:65" s="14" customFormat="1" x14ac:dyDescent="0.2">
      <c r="B155" s="180"/>
      <c r="D155" s="167" t="s">
        <v>158</v>
      </c>
      <c r="E155" s="181" t="s">
        <v>1</v>
      </c>
      <c r="F155" s="182" t="s">
        <v>167</v>
      </c>
      <c r="H155" s="183">
        <v>49</v>
      </c>
      <c r="I155" s="184"/>
      <c r="L155" s="180"/>
      <c r="M155" s="185"/>
      <c r="T155" s="186"/>
      <c r="AT155" s="181" t="s">
        <v>158</v>
      </c>
      <c r="AU155" s="181" t="s">
        <v>87</v>
      </c>
      <c r="AV155" s="14" t="s">
        <v>168</v>
      </c>
      <c r="AW155" s="14" t="s">
        <v>32</v>
      </c>
      <c r="AX155" s="14" t="s">
        <v>77</v>
      </c>
      <c r="AY155" s="181" t="s">
        <v>150</v>
      </c>
    </row>
    <row r="156" spans="2:65" s="12" customFormat="1" x14ac:dyDescent="0.2">
      <c r="B156" s="166"/>
      <c r="D156" s="167" t="s">
        <v>158</v>
      </c>
      <c r="E156" s="168" t="s">
        <v>1</v>
      </c>
      <c r="F156" s="169" t="s">
        <v>169</v>
      </c>
      <c r="H156" s="168" t="s">
        <v>1</v>
      </c>
      <c r="I156" s="170"/>
      <c r="L156" s="166"/>
      <c r="M156" s="171"/>
      <c r="T156" s="172"/>
      <c r="AT156" s="168" t="s">
        <v>158</v>
      </c>
      <c r="AU156" s="168" t="s">
        <v>87</v>
      </c>
      <c r="AV156" s="12" t="s">
        <v>85</v>
      </c>
      <c r="AW156" s="12" t="s">
        <v>32</v>
      </c>
      <c r="AX156" s="12" t="s">
        <v>77</v>
      </c>
      <c r="AY156" s="168" t="s">
        <v>150</v>
      </c>
    </row>
    <row r="157" spans="2:65" s="13" customFormat="1" x14ac:dyDescent="0.2">
      <c r="B157" s="173"/>
      <c r="D157" s="167" t="s">
        <v>158</v>
      </c>
      <c r="E157" s="174" t="s">
        <v>1</v>
      </c>
      <c r="F157" s="175" t="s">
        <v>170</v>
      </c>
      <c r="H157" s="176">
        <v>4.9000000000000004</v>
      </c>
      <c r="I157" s="177"/>
      <c r="L157" s="173"/>
      <c r="M157" s="178"/>
      <c r="T157" s="179"/>
      <c r="AT157" s="174" t="s">
        <v>158</v>
      </c>
      <c r="AU157" s="174" t="s">
        <v>87</v>
      </c>
      <c r="AV157" s="13" t="s">
        <v>87</v>
      </c>
      <c r="AW157" s="13" t="s">
        <v>32</v>
      </c>
      <c r="AX157" s="13" t="s">
        <v>77</v>
      </c>
      <c r="AY157" s="174" t="s">
        <v>150</v>
      </c>
    </row>
    <row r="158" spans="2:65" s="15" customFormat="1" x14ac:dyDescent="0.2">
      <c r="B158" s="187"/>
      <c r="D158" s="167" t="s">
        <v>158</v>
      </c>
      <c r="E158" s="188" t="s">
        <v>1</v>
      </c>
      <c r="F158" s="189" t="s">
        <v>171</v>
      </c>
      <c r="H158" s="190">
        <v>53.9</v>
      </c>
      <c r="I158" s="191"/>
      <c r="L158" s="187"/>
      <c r="M158" s="192"/>
      <c r="T158" s="193"/>
      <c r="AT158" s="188" t="s">
        <v>158</v>
      </c>
      <c r="AU158" s="188" t="s">
        <v>87</v>
      </c>
      <c r="AV158" s="15" t="s">
        <v>156</v>
      </c>
      <c r="AW158" s="15" t="s">
        <v>32</v>
      </c>
      <c r="AX158" s="15" t="s">
        <v>85</v>
      </c>
      <c r="AY158" s="188" t="s">
        <v>150</v>
      </c>
    </row>
    <row r="159" spans="2:65" s="1" customFormat="1" ht="24.15" customHeight="1" x14ac:dyDescent="0.2">
      <c r="B159" s="127"/>
      <c r="C159" s="154" t="s">
        <v>87</v>
      </c>
      <c r="D159" s="154" t="s">
        <v>152</v>
      </c>
      <c r="E159" s="155" t="s">
        <v>172</v>
      </c>
      <c r="F159" s="156" t="s">
        <v>173</v>
      </c>
      <c r="G159" s="157" t="s">
        <v>155</v>
      </c>
      <c r="H159" s="158">
        <v>53.9</v>
      </c>
      <c r="I159" s="159"/>
      <c r="J159" s="160">
        <f>ROUND(I159*H159,2)</f>
        <v>0</v>
      </c>
      <c r="K159" s="161"/>
      <c r="L159" s="34"/>
      <c r="M159" s="162" t="s">
        <v>1</v>
      </c>
      <c r="N159" s="126" t="s">
        <v>42</v>
      </c>
      <c r="P159" s="163">
        <f>O159*H159</f>
        <v>0</v>
      </c>
      <c r="Q159" s="163">
        <v>0</v>
      </c>
      <c r="R159" s="163">
        <f>Q159*H159</f>
        <v>0</v>
      </c>
      <c r="S159" s="163">
        <v>0.5</v>
      </c>
      <c r="T159" s="164">
        <f>S159*H159</f>
        <v>26.95</v>
      </c>
      <c r="AR159" s="165" t="s">
        <v>156</v>
      </c>
      <c r="AT159" s="165" t="s">
        <v>152</v>
      </c>
      <c r="AU159" s="165" t="s">
        <v>87</v>
      </c>
      <c r="AY159" s="17" t="s">
        <v>150</v>
      </c>
      <c r="BE159" s="95">
        <f>IF(N159="základní",J159,0)</f>
        <v>0</v>
      </c>
      <c r="BF159" s="95">
        <f>IF(N159="snížená",J159,0)</f>
        <v>0</v>
      </c>
      <c r="BG159" s="95">
        <f>IF(N159="zákl. přenesená",J159,0)</f>
        <v>0</v>
      </c>
      <c r="BH159" s="95">
        <f>IF(N159="sníž. přenesená",J159,0)</f>
        <v>0</v>
      </c>
      <c r="BI159" s="95">
        <f>IF(N159="nulová",J159,0)</f>
        <v>0</v>
      </c>
      <c r="BJ159" s="17" t="s">
        <v>85</v>
      </c>
      <c r="BK159" s="95">
        <f>ROUND(I159*H159,2)</f>
        <v>0</v>
      </c>
      <c r="BL159" s="17" t="s">
        <v>156</v>
      </c>
      <c r="BM159" s="165" t="s">
        <v>174</v>
      </c>
    </row>
    <row r="160" spans="2:65" s="12" customFormat="1" x14ac:dyDescent="0.2">
      <c r="B160" s="166"/>
      <c r="D160" s="167" t="s">
        <v>158</v>
      </c>
      <c r="E160" s="168" t="s">
        <v>1</v>
      </c>
      <c r="F160" s="169" t="s">
        <v>159</v>
      </c>
      <c r="H160" s="168" t="s">
        <v>1</v>
      </c>
      <c r="I160" s="170"/>
      <c r="L160" s="166"/>
      <c r="M160" s="171"/>
      <c r="T160" s="172"/>
      <c r="AT160" s="168" t="s">
        <v>158</v>
      </c>
      <c r="AU160" s="168" t="s">
        <v>87</v>
      </c>
      <c r="AV160" s="12" t="s">
        <v>85</v>
      </c>
      <c r="AW160" s="12" t="s">
        <v>32</v>
      </c>
      <c r="AX160" s="12" t="s">
        <v>77</v>
      </c>
      <c r="AY160" s="168" t="s">
        <v>150</v>
      </c>
    </row>
    <row r="161" spans="2:65" s="13" customFormat="1" x14ac:dyDescent="0.2">
      <c r="B161" s="173"/>
      <c r="D161" s="167" t="s">
        <v>158</v>
      </c>
      <c r="E161" s="174" t="s">
        <v>1</v>
      </c>
      <c r="F161" s="175" t="s">
        <v>160</v>
      </c>
      <c r="H161" s="176">
        <v>4</v>
      </c>
      <c r="I161" s="177"/>
      <c r="L161" s="173"/>
      <c r="M161" s="178"/>
      <c r="T161" s="179"/>
      <c r="AT161" s="174" t="s">
        <v>158</v>
      </c>
      <c r="AU161" s="174" t="s">
        <v>87</v>
      </c>
      <c r="AV161" s="13" t="s">
        <v>87</v>
      </c>
      <c r="AW161" s="13" t="s">
        <v>32</v>
      </c>
      <c r="AX161" s="13" t="s">
        <v>77</v>
      </c>
      <c r="AY161" s="174" t="s">
        <v>150</v>
      </c>
    </row>
    <row r="162" spans="2:65" s="12" customFormat="1" x14ac:dyDescent="0.2">
      <c r="B162" s="166"/>
      <c r="D162" s="167" t="s">
        <v>158</v>
      </c>
      <c r="E162" s="168" t="s">
        <v>1</v>
      </c>
      <c r="F162" s="169" t="s">
        <v>161</v>
      </c>
      <c r="H162" s="168" t="s">
        <v>1</v>
      </c>
      <c r="I162" s="170"/>
      <c r="L162" s="166"/>
      <c r="M162" s="171"/>
      <c r="T162" s="172"/>
      <c r="AT162" s="168" t="s">
        <v>158</v>
      </c>
      <c r="AU162" s="168" t="s">
        <v>87</v>
      </c>
      <c r="AV162" s="12" t="s">
        <v>85</v>
      </c>
      <c r="AW162" s="12" t="s">
        <v>32</v>
      </c>
      <c r="AX162" s="12" t="s">
        <v>77</v>
      </c>
      <c r="AY162" s="168" t="s">
        <v>150</v>
      </c>
    </row>
    <row r="163" spans="2:65" s="13" customFormat="1" x14ac:dyDescent="0.2">
      <c r="B163" s="173"/>
      <c r="D163" s="167" t="s">
        <v>158</v>
      </c>
      <c r="E163" s="174" t="s">
        <v>1</v>
      </c>
      <c r="F163" s="175" t="s">
        <v>162</v>
      </c>
      <c r="H163" s="176">
        <v>21.6</v>
      </c>
      <c r="I163" s="177"/>
      <c r="L163" s="173"/>
      <c r="M163" s="178"/>
      <c r="T163" s="179"/>
      <c r="AT163" s="174" t="s">
        <v>158</v>
      </c>
      <c r="AU163" s="174" t="s">
        <v>87</v>
      </c>
      <c r="AV163" s="13" t="s">
        <v>87</v>
      </c>
      <c r="AW163" s="13" t="s">
        <v>32</v>
      </c>
      <c r="AX163" s="13" t="s">
        <v>77</v>
      </c>
      <c r="AY163" s="174" t="s">
        <v>150</v>
      </c>
    </row>
    <row r="164" spans="2:65" s="12" customFormat="1" x14ac:dyDescent="0.2">
      <c r="B164" s="166"/>
      <c r="D164" s="167" t="s">
        <v>158</v>
      </c>
      <c r="E164" s="168" t="s">
        <v>1</v>
      </c>
      <c r="F164" s="169" t="s">
        <v>163</v>
      </c>
      <c r="H164" s="168" t="s">
        <v>1</v>
      </c>
      <c r="I164" s="170"/>
      <c r="L164" s="166"/>
      <c r="M164" s="171"/>
      <c r="T164" s="172"/>
      <c r="AT164" s="168" t="s">
        <v>158</v>
      </c>
      <c r="AU164" s="168" t="s">
        <v>87</v>
      </c>
      <c r="AV164" s="12" t="s">
        <v>85</v>
      </c>
      <c r="AW164" s="12" t="s">
        <v>32</v>
      </c>
      <c r="AX164" s="12" t="s">
        <v>77</v>
      </c>
      <c r="AY164" s="168" t="s">
        <v>150</v>
      </c>
    </row>
    <row r="165" spans="2:65" s="13" customFormat="1" x14ac:dyDescent="0.2">
      <c r="B165" s="173"/>
      <c r="D165" s="167" t="s">
        <v>158</v>
      </c>
      <c r="E165" s="174" t="s">
        <v>1</v>
      </c>
      <c r="F165" s="175" t="s">
        <v>164</v>
      </c>
      <c r="H165" s="176">
        <v>14.4</v>
      </c>
      <c r="I165" s="177"/>
      <c r="L165" s="173"/>
      <c r="M165" s="178"/>
      <c r="T165" s="179"/>
      <c r="AT165" s="174" t="s">
        <v>158</v>
      </c>
      <c r="AU165" s="174" t="s">
        <v>87</v>
      </c>
      <c r="AV165" s="13" t="s">
        <v>87</v>
      </c>
      <c r="AW165" s="13" t="s">
        <v>32</v>
      </c>
      <c r="AX165" s="13" t="s">
        <v>77</v>
      </c>
      <c r="AY165" s="174" t="s">
        <v>150</v>
      </c>
    </row>
    <row r="166" spans="2:65" s="12" customFormat="1" x14ac:dyDescent="0.2">
      <c r="B166" s="166"/>
      <c r="D166" s="167" t="s">
        <v>158</v>
      </c>
      <c r="E166" s="168" t="s">
        <v>1</v>
      </c>
      <c r="F166" s="169" t="s">
        <v>165</v>
      </c>
      <c r="H166" s="168" t="s">
        <v>1</v>
      </c>
      <c r="I166" s="170"/>
      <c r="L166" s="166"/>
      <c r="M166" s="171"/>
      <c r="T166" s="172"/>
      <c r="AT166" s="168" t="s">
        <v>158</v>
      </c>
      <c r="AU166" s="168" t="s">
        <v>87</v>
      </c>
      <c r="AV166" s="12" t="s">
        <v>85</v>
      </c>
      <c r="AW166" s="12" t="s">
        <v>32</v>
      </c>
      <c r="AX166" s="12" t="s">
        <v>77</v>
      </c>
      <c r="AY166" s="168" t="s">
        <v>150</v>
      </c>
    </row>
    <row r="167" spans="2:65" s="13" customFormat="1" x14ac:dyDescent="0.2">
      <c r="B167" s="173"/>
      <c r="D167" s="167" t="s">
        <v>158</v>
      </c>
      <c r="E167" s="174" t="s">
        <v>1</v>
      </c>
      <c r="F167" s="175" t="s">
        <v>166</v>
      </c>
      <c r="H167" s="176">
        <v>9</v>
      </c>
      <c r="I167" s="177"/>
      <c r="L167" s="173"/>
      <c r="M167" s="178"/>
      <c r="T167" s="179"/>
      <c r="AT167" s="174" t="s">
        <v>158</v>
      </c>
      <c r="AU167" s="174" t="s">
        <v>87</v>
      </c>
      <c r="AV167" s="13" t="s">
        <v>87</v>
      </c>
      <c r="AW167" s="13" t="s">
        <v>32</v>
      </c>
      <c r="AX167" s="13" t="s">
        <v>77</v>
      </c>
      <c r="AY167" s="174" t="s">
        <v>150</v>
      </c>
    </row>
    <row r="168" spans="2:65" s="14" customFormat="1" x14ac:dyDescent="0.2">
      <c r="B168" s="180"/>
      <c r="D168" s="167" t="s">
        <v>158</v>
      </c>
      <c r="E168" s="181" t="s">
        <v>1</v>
      </c>
      <c r="F168" s="182" t="s">
        <v>167</v>
      </c>
      <c r="H168" s="183">
        <v>49</v>
      </c>
      <c r="I168" s="184"/>
      <c r="L168" s="180"/>
      <c r="M168" s="185"/>
      <c r="T168" s="186"/>
      <c r="AT168" s="181" t="s">
        <v>158</v>
      </c>
      <c r="AU168" s="181" t="s">
        <v>87</v>
      </c>
      <c r="AV168" s="14" t="s">
        <v>168</v>
      </c>
      <c r="AW168" s="14" t="s">
        <v>32</v>
      </c>
      <c r="AX168" s="14" t="s">
        <v>77</v>
      </c>
      <c r="AY168" s="181" t="s">
        <v>150</v>
      </c>
    </row>
    <row r="169" spans="2:65" s="12" customFormat="1" x14ac:dyDescent="0.2">
      <c r="B169" s="166"/>
      <c r="D169" s="167" t="s">
        <v>158</v>
      </c>
      <c r="E169" s="168" t="s">
        <v>1</v>
      </c>
      <c r="F169" s="169" t="s">
        <v>169</v>
      </c>
      <c r="H169" s="168" t="s">
        <v>1</v>
      </c>
      <c r="I169" s="170"/>
      <c r="L169" s="166"/>
      <c r="M169" s="171"/>
      <c r="T169" s="172"/>
      <c r="AT169" s="168" t="s">
        <v>158</v>
      </c>
      <c r="AU169" s="168" t="s">
        <v>87</v>
      </c>
      <c r="AV169" s="12" t="s">
        <v>85</v>
      </c>
      <c r="AW169" s="12" t="s">
        <v>32</v>
      </c>
      <c r="AX169" s="12" t="s">
        <v>77</v>
      </c>
      <c r="AY169" s="168" t="s">
        <v>150</v>
      </c>
    </row>
    <row r="170" spans="2:65" s="13" customFormat="1" x14ac:dyDescent="0.2">
      <c r="B170" s="173"/>
      <c r="D170" s="167" t="s">
        <v>158</v>
      </c>
      <c r="E170" s="174" t="s">
        <v>1</v>
      </c>
      <c r="F170" s="175" t="s">
        <v>170</v>
      </c>
      <c r="H170" s="176">
        <v>4.9000000000000004</v>
      </c>
      <c r="I170" s="177"/>
      <c r="L170" s="173"/>
      <c r="M170" s="178"/>
      <c r="T170" s="179"/>
      <c r="AT170" s="174" t="s">
        <v>158</v>
      </c>
      <c r="AU170" s="174" t="s">
        <v>87</v>
      </c>
      <c r="AV170" s="13" t="s">
        <v>87</v>
      </c>
      <c r="AW170" s="13" t="s">
        <v>32</v>
      </c>
      <c r="AX170" s="13" t="s">
        <v>77</v>
      </c>
      <c r="AY170" s="174" t="s">
        <v>150</v>
      </c>
    </row>
    <row r="171" spans="2:65" s="15" customFormat="1" x14ac:dyDescent="0.2">
      <c r="B171" s="187"/>
      <c r="D171" s="167" t="s">
        <v>158</v>
      </c>
      <c r="E171" s="188" t="s">
        <v>1</v>
      </c>
      <c r="F171" s="189" t="s">
        <v>171</v>
      </c>
      <c r="H171" s="190">
        <v>53.9</v>
      </c>
      <c r="I171" s="191"/>
      <c r="L171" s="187"/>
      <c r="M171" s="192"/>
      <c r="T171" s="193"/>
      <c r="AT171" s="188" t="s">
        <v>158</v>
      </c>
      <c r="AU171" s="188" t="s">
        <v>87</v>
      </c>
      <c r="AV171" s="15" t="s">
        <v>156</v>
      </c>
      <c r="AW171" s="15" t="s">
        <v>32</v>
      </c>
      <c r="AX171" s="15" t="s">
        <v>85</v>
      </c>
      <c r="AY171" s="188" t="s">
        <v>150</v>
      </c>
    </row>
    <row r="172" spans="2:65" s="1" customFormat="1" ht="24.15" customHeight="1" x14ac:dyDescent="0.2">
      <c r="B172" s="127"/>
      <c r="C172" s="154" t="s">
        <v>168</v>
      </c>
      <c r="D172" s="154" t="s">
        <v>152</v>
      </c>
      <c r="E172" s="155" t="s">
        <v>175</v>
      </c>
      <c r="F172" s="156" t="s">
        <v>176</v>
      </c>
      <c r="G172" s="157" t="s">
        <v>177</v>
      </c>
      <c r="H172" s="158">
        <v>100</v>
      </c>
      <c r="I172" s="159"/>
      <c r="J172" s="160">
        <f>ROUND(I172*H172,2)</f>
        <v>0</v>
      </c>
      <c r="K172" s="161"/>
      <c r="L172" s="34"/>
      <c r="M172" s="162" t="s">
        <v>1</v>
      </c>
      <c r="N172" s="126" t="s">
        <v>42</v>
      </c>
      <c r="P172" s="163">
        <f>O172*H172</f>
        <v>0</v>
      </c>
      <c r="Q172" s="163">
        <v>3.0000000000000001E-5</v>
      </c>
      <c r="R172" s="163">
        <f>Q172*H172</f>
        <v>3.0000000000000001E-3</v>
      </c>
      <c r="S172" s="163">
        <v>0</v>
      </c>
      <c r="T172" s="164">
        <f>S172*H172</f>
        <v>0</v>
      </c>
      <c r="AR172" s="165" t="s">
        <v>156</v>
      </c>
      <c r="AT172" s="165" t="s">
        <v>152</v>
      </c>
      <c r="AU172" s="165" t="s">
        <v>87</v>
      </c>
      <c r="AY172" s="17" t="s">
        <v>150</v>
      </c>
      <c r="BE172" s="95">
        <f>IF(N172="základní",J172,0)</f>
        <v>0</v>
      </c>
      <c r="BF172" s="95">
        <f>IF(N172="snížená",J172,0)</f>
        <v>0</v>
      </c>
      <c r="BG172" s="95">
        <f>IF(N172="zákl. přenesená",J172,0)</f>
        <v>0</v>
      </c>
      <c r="BH172" s="95">
        <f>IF(N172="sníž. přenesená",J172,0)</f>
        <v>0</v>
      </c>
      <c r="BI172" s="95">
        <f>IF(N172="nulová",J172,0)</f>
        <v>0</v>
      </c>
      <c r="BJ172" s="17" t="s">
        <v>85</v>
      </c>
      <c r="BK172" s="95">
        <f>ROUND(I172*H172,2)</f>
        <v>0</v>
      </c>
      <c r="BL172" s="17" t="s">
        <v>156</v>
      </c>
      <c r="BM172" s="165" t="s">
        <v>178</v>
      </c>
    </row>
    <row r="173" spans="2:65" s="1" customFormat="1" ht="24.15" customHeight="1" x14ac:dyDescent="0.2">
      <c r="B173" s="127"/>
      <c r="C173" s="154" t="s">
        <v>156</v>
      </c>
      <c r="D173" s="154" t="s">
        <v>152</v>
      </c>
      <c r="E173" s="155" t="s">
        <v>179</v>
      </c>
      <c r="F173" s="156" t="s">
        <v>180</v>
      </c>
      <c r="G173" s="157" t="s">
        <v>181</v>
      </c>
      <c r="H173" s="158">
        <v>20</v>
      </c>
      <c r="I173" s="159"/>
      <c r="J173" s="160">
        <f>ROUND(I173*H173,2)</f>
        <v>0</v>
      </c>
      <c r="K173" s="161"/>
      <c r="L173" s="34"/>
      <c r="M173" s="162" t="s">
        <v>1</v>
      </c>
      <c r="N173" s="126" t="s">
        <v>42</v>
      </c>
      <c r="P173" s="163">
        <f>O173*H173</f>
        <v>0</v>
      </c>
      <c r="Q173" s="163">
        <v>0</v>
      </c>
      <c r="R173" s="163">
        <f>Q173*H173</f>
        <v>0</v>
      </c>
      <c r="S173" s="163">
        <v>0</v>
      </c>
      <c r="T173" s="164">
        <f>S173*H173</f>
        <v>0</v>
      </c>
      <c r="AR173" s="165" t="s">
        <v>156</v>
      </c>
      <c r="AT173" s="165" t="s">
        <v>152</v>
      </c>
      <c r="AU173" s="165" t="s">
        <v>87</v>
      </c>
      <c r="AY173" s="17" t="s">
        <v>150</v>
      </c>
      <c r="BE173" s="95">
        <f>IF(N173="základní",J173,0)</f>
        <v>0</v>
      </c>
      <c r="BF173" s="95">
        <f>IF(N173="snížená",J173,0)</f>
        <v>0</v>
      </c>
      <c r="BG173" s="95">
        <f>IF(N173="zákl. přenesená",J173,0)</f>
        <v>0</v>
      </c>
      <c r="BH173" s="95">
        <f>IF(N173="sníž. přenesená",J173,0)</f>
        <v>0</v>
      </c>
      <c r="BI173" s="95">
        <f>IF(N173="nulová",J173,0)</f>
        <v>0</v>
      </c>
      <c r="BJ173" s="17" t="s">
        <v>85</v>
      </c>
      <c r="BK173" s="95">
        <f>ROUND(I173*H173,2)</f>
        <v>0</v>
      </c>
      <c r="BL173" s="17" t="s">
        <v>156</v>
      </c>
      <c r="BM173" s="165" t="s">
        <v>182</v>
      </c>
    </row>
    <row r="174" spans="2:65" s="1" customFormat="1" ht="16.5" customHeight="1" x14ac:dyDescent="0.2">
      <c r="B174" s="127"/>
      <c r="C174" s="154" t="s">
        <v>183</v>
      </c>
      <c r="D174" s="154" t="s">
        <v>152</v>
      </c>
      <c r="E174" s="155" t="s">
        <v>184</v>
      </c>
      <c r="F174" s="156" t="s">
        <v>185</v>
      </c>
      <c r="G174" s="157" t="s">
        <v>186</v>
      </c>
      <c r="H174" s="158">
        <v>4</v>
      </c>
      <c r="I174" s="159"/>
      <c r="J174" s="160">
        <f>ROUND(I174*H174,2)</f>
        <v>0</v>
      </c>
      <c r="K174" s="161"/>
      <c r="L174" s="34"/>
      <c r="M174" s="162" t="s">
        <v>1</v>
      </c>
      <c r="N174" s="126" t="s">
        <v>42</v>
      </c>
      <c r="P174" s="163">
        <f>O174*H174</f>
        <v>0</v>
      </c>
      <c r="Q174" s="163">
        <v>3.6900000000000002E-2</v>
      </c>
      <c r="R174" s="163">
        <f>Q174*H174</f>
        <v>0.14760000000000001</v>
      </c>
      <c r="S174" s="163">
        <v>0</v>
      </c>
      <c r="T174" s="164">
        <f>S174*H174</f>
        <v>0</v>
      </c>
      <c r="AR174" s="165" t="s">
        <v>156</v>
      </c>
      <c r="AT174" s="165" t="s">
        <v>152</v>
      </c>
      <c r="AU174" s="165" t="s">
        <v>87</v>
      </c>
      <c r="AY174" s="17" t="s">
        <v>150</v>
      </c>
      <c r="BE174" s="95">
        <f>IF(N174="základní",J174,0)</f>
        <v>0</v>
      </c>
      <c r="BF174" s="95">
        <f>IF(N174="snížená",J174,0)</f>
        <v>0</v>
      </c>
      <c r="BG174" s="95">
        <f>IF(N174="zákl. přenesená",J174,0)</f>
        <v>0</v>
      </c>
      <c r="BH174" s="95">
        <f>IF(N174="sníž. přenesená",J174,0)</f>
        <v>0</v>
      </c>
      <c r="BI174" s="95">
        <f>IF(N174="nulová",J174,0)</f>
        <v>0</v>
      </c>
      <c r="BJ174" s="17" t="s">
        <v>85</v>
      </c>
      <c r="BK174" s="95">
        <f>ROUND(I174*H174,2)</f>
        <v>0</v>
      </c>
      <c r="BL174" s="17" t="s">
        <v>156</v>
      </c>
      <c r="BM174" s="165" t="s">
        <v>187</v>
      </c>
    </row>
    <row r="175" spans="2:65" s="13" customFormat="1" x14ac:dyDescent="0.2">
      <c r="B175" s="173"/>
      <c r="D175" s="167" t="s">
        <v>158</v>
      </c>
      <c r="E175" s="174" t="s">
        <v>1</v>
      </c>
      <c r="F175" s="175" t="s">
        <v>188</v>
      </c>
      <c r="H175" s="176">
        <v>4</v>
      </c>
      <c r="I175" s="177"/>
      <c r="L175" s="173"/>
      <c r="M175" s="178"/>
      <c r="T175" s="179"/>
      <c r="AT175" s="174" t="s">
        <v>158</v>
      </c>
      <c r="AU175" s="174" t="s">
        <v>87</v>
      </c>
      <c r="AV175" s="13" t="s">
        <v>87</v>
      </c>
      <c r="AW175" s="13" t="s">
        <v>32</v>
      </c>
      <c r="AX175" s="13" t="s">
        <v>85</v>
      </c>
      <c r="AY175" s="174" t="s">
        <v>150</v>
      </c>
    </row>
    <row r="176" spans="2:65" s="1" customFormat="1" ht="24.15" customHeight="1" x14ac:dyDescent="0.2">
      <c r="B176" s="127"/>
      <c r="C176" s="154" t="s">
        <v>189</v>
      </c>
      <c r="D176" s="154" t="s">
        <v>152</v>
      </c>
      <c r="E176" s="155" t="s">
        <v>190</v>
      </c>
      <c r="F176" s="156" t="s">
        <v>191</v>
      </c>
      <c r="G176" s="157" t="s">
        <v>186</v>
      </c>
      <c r="H176" s="158">
        <v>5</v>
      </c>
      <c r="I176" s="159"/>
      <c r="J176" s="160">
        <f>ROUND(I176*H176,2)</f>
        <v>0</v>
      </c>
      <c r="K176" s="161"/>
      <c r="L176" s="34"/>
      <c r="M176" s="162" t="s">
        <v>1</v>
      </c>
      <c r="N176" s="126" t="s">
        <v>42</v>
      </c>
      <c r="P176" s="163">
        <f>O176*H176</f>
        <v>0</v>
      </c>
      <c r="Q176" s="163">
        <v>3.6900000000000002E-2</v>
      </c>
      <c r="R176" s="163">
        <f>Q176*H176</f>
        <v>0.1845</v>
      </c>
      <c r="S176" s="163">
        <v>0</v>
      </c>
      <c r="T176" s="164">
        <f>S176*H176</f>
        <v>0</v>
      </c>
      <c r="AR176" s="165" t="s">
        <v>156</v>
      </c>
      <c r="AT176" s="165" t="s">
        <v>152</v>
      </c>
      <c r="AU176" s="165" t="s">
        <v>87</v>
      </c>
      <c r="AY176" s="17" t="s">
        <v>150</v>
      </c>
      <c r="BE176" s="95">
        <f>IF(N176="základní",J176,0)</f>
        <v>0</v>
      </c>
      <c r="BF176" s="95">
        <f>IF(N176="snížená",J176,0)</f>
        <v>0</v>
      </c>
      <c r="BG176" s="95">
        <f>IF(N176="zákl. přenesená",J176,0)</f>
        <v>0</v>
      </c>
      <c r="BH176" s="95">
        <f>IF(N176="sníž. přenesená",J176,0)</f>
        <v>0</v>
      </c>
      <c r="BI176" s="95">
        <f>IF(N176="nulová",J176,0)</f>
        <v>0</v>
      </c>
      <c r="BJ176" s="17" t="s">
        <v>85</v>
      </c>
      <c r="BK176" s="95">
        <f>ROUND(I176*H176,2)</f>
        <v>0</v>
      </c>
      <c r="BL176" s="17" t="s">
        <v>156</v>
      </c>
      <c r="BM176" s="165" t="s">
        <v>192</v>
      </c>
    </row>
    <row r="177" spans="2:65" s="13" customFormat="1" x14ac:dyDescent="0.2">
      <c r="B177" s="173"/>
      <c r="D177" s="167" t="s">
        <v>158</v>
      </c>
      <c r="E177" s="174" t="s">
        <v>1</v>
      </c>
      <c r="F177" s="175" t="s">
        <v>193</v>
      </c>
      <c r="H177" s="176">
        <v>5</v>
      </c>
      <c r="I177" s="177"/>
      <c r="L177" s="173"/>
      <c r="M177" s="178"/>
      <c r="T177" s="179"/>
      <c r="AT177" s="174" t="s">
        <v>158</v>
      </c>
      <c r="AU177" s="174" t="s">
        <v>87</v>
      </c>
      <c r="AV177" s="13" t="s">
        <v>87</v>
      </c>
      <c r="AW177" s="13" t="s">
        <v>32</v>
      </c>
      <c r="AX177" s="13" t="s">
        <v>85</v>
      </c>
      <c r="AY177" s="174" t="s">
        <v>150</v>
      </c>
    </row>
    <row r="178" spans="2:65" s="1" customFormat="1" ht="24.15" customHeight="1" x14ac:dyDescent="0.2">
      <c r="B178" s="127"/>
      <c r="C178" s="154" t="s">
        <v>194</v>
      </c>
      <c r="D178" s="154" t="s">
        <v>152</v>
      </c>
      <c r="E178" s="155" t="s">
        <v>195</v>
      </c>
      <c r="F178" s="156" t="s">
        <v>196</v>
      </c>
      <c r="G178" s="157" t="s">
        <v>197</v>
      </c>
      <c r="H178" s="158">
        <v>27</v>
      </c>
      <c r="I178" s="159"/>
      <c r="J178" s="160">
        <f>ROUND(I178*H178,2)</f>
        <v>0</v>
      </c>
      <c r="K178" s="161"/>
      <c r="L178" s="34"/>
      <c r="M178" s="162" t="s">
        <v>1</v>
      </c>
      <c r="N178" s="126" t="s">
        <v>42</v>
      </c>
      <c r="P178" s="163">
        <f>O178*H178</f>
        <v>0</v>
      </c>
      <c r="Q178" s="163">
        <v>0</v>
      </c>
      <c r="R178" s="163">
        <f>Q178*H178</f>
        <v>0</v>
      </c>
      <c r="S178" s="163">
        <v>0</v>
      </c>
      <c r="T178" s="164">
        <f>S178*H178</f>
        <v>0</v>
      </c>
      <c r="AR178" s="165" t="s">
        <v>156</v>
      </c>
      <c r="AT178" s="165" t="s">
        <v>152</v>
      </c>
      <c r="AU178" s="165" t="s">
        <v>87</v>
      </c>
      <c r="AY178" s="17" t="s">
        <v>150</v>
      </c>
      <c r="BE178" s="95">
        <f>IF(N178="základní",J178,0)</f>
        <v>0</v>
      </c>
      <c r="BF178" s="95">
        <f>IF(N178="snížená",J178,0)</f>
        <v>0</v>
      </c>
      <c r="BG178" s="95">
        <f>IF(N178="zákl. přenesená",J178,0)</f>
        <v>0</v>
      </c>
      <c r="BH178" s="95">
        <f>IF(N178="sníž. přenesená",J178,0)</f>
        <v>0</v>
      </c>
      <c r="BI178" s="95">
        <f>IF(N178="nulová",J178,0)</f>
        <v>0</v>
      </c>
      <c r="BJ178" s="17" t="s">
        <v>85</v>
      </c>
      <c r="BK178" s="95">
        <f>ROUND(I178*H178,2)</f>
        <v>0</v>
      </c>
      <c r="BL178" s="17" t="s">
        <v>156</v>
      </c>
      <c r="BM178" s="165" t="s">
        <v>198</v>
      </c>
    </row>
    <row r="179" spans="2:65" s="13" customFormat="1" x14ac:dyDescent="0.2">
      <c r="B179" s="173"/>
      <c r="D179" s="167" t="s">
        <v>158</v>
      </c>
      <c r="E179" s="174" t="s">
        <v>1</v>
      </c>
      <c r="F179" s="175" t="s">
        <v>199</v>
      </c>
      <c r="H179" s="176">
        <v>27</v>
      </c>
      <c r="I179" s="177"/>
      <c r="L179" s="173"/>
      <c r="M179" s="178"/>
      <c r="T179" s="179"/>
      <c r="AT179" s="174" t="s">
        <v>158</v>
      </c>
      <c r="AU179" s="174" t="s">
        <v>87</v>
      </c>
      <c r="AV179" s="13" t="s">
        <v>87</v>
      </c>
      <c r="AW179" s="13" t="s">
        <v>32</v>
      </c>
      <c r="AX179" s="13" t="s">
        <v>77</v>
      </c>
      <c r="AY179" s="174" t="s">
        <v>150</v>
      </c>
    </row>
    <row r="180" spans="2:65" s="1" customFormat="1" ht="24.15" customHeight="1" x14ac:dyDescent="0.2">
      <c r="B180" s="127"/>
      <c r="C180" s="154" t="s">
        <v>200</v>
      </c>
      <c r="D180" s="154" t="s">
        <v>152</v>
      </c>
      <c r="E180" s="155" t="s">
        <v>201</v>
      </c>
      <c r="F180" s="156" t="s">
        <v>202</v>
      </c>
      <c r="G180" s="157" t="s">
        <v>155</v>
      </c>
      <c r="H180" s="158">
        <v>9</v>
      </c>
      <c r="I180" s="159"/>
      <c r="J180" s="160">
        <f>ROUND(I180*H180,2)</f>
        <v>0</v>
      </c>
      <c r="K180" s="161"/>
      <c r="L180" s="34"/>
      <c r="M180" s="162" t="s">
        <v>1</v>
      </c>
      <c r="N180" s="126" t="s">
        <v>42</v>
      </c>
      <c r="P180" s="163">
        <f>O180*H180</f>
        <v>0</v>
      </c>
      <c r="Q180" s="163">
        <v>0</v>
      </c>
      <c r="R180" s="163">
        <f>Q180*H180</f>
        <v>0</v>
      </c>
      <c r="S180" s="163">
        <v>0</v>
      </c>
      <c r="T180" s="164">
        <f>S180*H180</f>
        <v>0</v>
      </c>
      <c r="AR180" s="165" t="s">
        <v>156</v>
      </c>
      <c r="AT180" s="165" t="s">
        <v>152</v>
      </c>
      <c r="AU180" s="165" t="s">
        <v>87</v>
      </c>
      <c r="AY180" s="17" t="s">
        <v>150</v>
      </c>
      <c r="BE180" s="95">
        <f>IF(N180="základní",J180,0)</f>
        <v>0</v>
      </c>
      <c r="BF180" s="95">
        <f>IF(N180="snížená",J180,0)</f>
        <v>0</v>
      </c>
      <c r="BG180" s="95">
        <f>IF(N180="zákl. přenesená",J180,0)</f>
        <v>0</v>
      </c>
      <c r="BH180" s="95">
        <f>IF(N180="sníž. přenesená",J180,0)</f>
        <v>0</v>
      </c>
      <c r="BI180" s="95">
        <f>IF(N180="nulová",J180,0)</f>
        <v>0</v>
      </c>
      <c r="BJ180" s="17" t="s">
        <v>85</v>
      </c>
      <c r="BK180" s="95">
        <f>ROUND(I180*H180,2)</f>
        <v>0</v>
      </c>
      <c r="BL180" s="17" t="s">
        <v>156</v>
      </c>
      <c r="BM180" s="165" t="s">
        <v>203</v>
      </c>
    </row>
    <row r="181" spans="2:65" s="13" customFormat="1" x14ac:dyDescent="0.2">
      <c r="B181" s="173"/>
      <c r="D181" s="167" t="s">
        <v>158</v>
      </c>
      <c r="E181" s="174" t="s">
        <v>1</v>
      </c>
      <c r="F181" s="175" t="s">
        <v>204</v>
      </c>
      <c r="H181" s="176">
        <v>9</v>
      </c>
      <c r="I181" s="177"/>
      <c r="L181" s="173"/>
      <c r="M181" s="178"/>
      <c r="T181" s="179"/>
      <c r="AT181" s="174" t="s">
        <v>158</v>
      </c>
      <c r="AU181" s="174" t="s">
        <v>87</v>
      </c>
      <c r="AV181" s="13" t="s">
        <v>87</v>
      </c>
      <c r="AW181" s="13" t="s">
        <v>32</v>
      </c>
      <c r="AX181" s="13" t="s">
        <v>85</v>
      </c>
      <c r="AY181" s="174" t="s">
        <v>150</v>
      </c>
    </row>
    <row r="182" spans="2:65" s="1" customFormat="1" ht="24.15" customHeight="1" x14ac:dyDescent="0.2">
      <c r="B182" s="127"/>
      <c r="C182" s="154" t="s">
        <v>205</v>
      </c>
      <c r="D182" s="154" t="s">
        <v>152</v>
      </c>
      <c r="E182" s="155" t="s">
        <v>206</v>
      </c>
      <c r="F182" s="156" t="s">
        <v>207</v>
      </c>
      <c r="G182" s="157" t="s">
        <v>197</v>
      </c>
      <c r="H182" s="158">
        <v>6.9</v>
      </c>
      <c r="I182" s="159"/>
      <c r="J182" s="160">
        <f>ROUND(I182*H182,2)</f>
        <v>0</v>
      </c>
      <c r="K182" s="161"/>
      <c r="L182" s="34"/>
      <c r="M182" s="162" t="s">
        <v>1</v>
      </c>
      <c r="N182" s="126" t="s">
        <v>42</v>
      </c>
      <c r="P182" s="163">
        <f>O182*H182</f>
        <v>0</v>
      </c>
      <c r="Q182" s="163">
        <v>0</v>
      </c>
      <c r="R182" s="163">
        <f>Q182*H182</f>
        <v>0</v>
      </c>
      <c r="S182" s="163">
        <v>0</v>
      </c>
      <c r="T182" s="164">
        <f>S182*H182</f>
        <v>0</v>
      </c>
      <c r="AR182" s="165" t="s">
        <v>156</v>
      </c>
      <c r="AT182" s="165" t="s">
        <v>152</v>
      </c>
      <c r="AU182" s="165" t="s">
        <v>87</v>
      </c>
      <c r="AY182" s="17" t="s">
        <v>150</v>
      </c>
      <c r="BE182" s="95">
        <f>IF(N182="základní",J182,0)</f>
        <v>0</v>
      </c>
      <c r="BF182" s="95">
        <f>IF(N182="snížená",J182,0)</f>
        <v>0</v>
      </c>
      <c r="BG182" s="95">
        <f>IF(N182="zákl. přenesená",J182,0)</f>
        <v>0</v>
      </c>
      <c r="BH182" s="95">
        <f>IF(N182="sníž. přenesená",J182,0)</f>
        <v>0</v>
      </c>
      <c r="BI182" s="95">
        <f>IF(N182="nulová",J182,0)</f>
        <v>0</v>
      </c>
      <c r="BJ182" s="17" t="s">
        <v>85</v>
      </c>
      <c r="BK182" s="95">
        <f>ROUND(I182*H182,2)</f>
        <v>0</v>
      </c>
      <c r="BL182" s="17" t="s">
        <v>156</v>
      </c>
      <c r="BM182" s="165" t="s">
        <v>208</v>
      </c>
    </row>
    <row r="183" spans="2:65" s="12" customFormat="1" x14ac:dyDescent="0.2">
      <c r="B183" s="166"/>
      <c r="D183" s="167" t="s">
        <v>158</v>
      </c>
      <c r="E183" s="168" t="s">
        <v>1</v>
      </c>
      <c r="F183" s="169" t="s">
        <v>209</v>
      </c>
      <c r="H183" s="168" t="s">
        <v>1</v>
      </c>
      <c r="I183" s="170"/>
      <c r="L183" s="166"/>
      <c r="M183" s="171"/>
      <c r="T183" s="172"/>
      <c r="AT183" s="168" t="s">
        <v>158</v>
      </c>
      <c r="AU183" s="168" t="s">
        <v>87</v>
      </c>
      <c r="AV183" s="12" t="s">
        <v>85</v>
      </c>
      <c r="AW183" s="12" t="s">
        <v>32</v>
      </c>
      <c r="AX183" s="12" t="s">
        <v>77</v>
      </c>
      <c r="AY183" s="168" t="s">
        <v>150</v>
      </c>
    </row>
    <row r="184" spans="2:65" s="13" customFormat="1" x14ac:dyDescent="0.2">
      <c r="B184" s="173"/>
      <c r="D184" s="167" t="s">
        <v>158</v>
      </c>
      <c r="E184" s="174" t="s">
        <v>1</v>
      </c>
      <c r="F184" s="175" t="s">
        <v>210</v>
      </c>
      <c r="H184" s="176">
        <v>4.5</v>
      </c>
      <c r="I184" s="177"/>
      <c r="L184" s="173"/>
      <c r="M184" s="178"/>
      <c r="T184" s="179"/>
      <c r="AT184" s="174" t="s">
        <v>158</v>
      </c>
      <c r="AU184" s="174" t="s">
        <v>87</v>
      </c>
      <c r="AV184" s="13" t="s">
        <v>87</v>
      </c>
      <c r="AW184" s="13" t="s">
        <v>32</v>
      </c>
      <c r="AX184" s="13" t="s">
        <v>77</v>
      </c>
      <c r="AY184" s="174" t="s">
        <v>150</v>
      </c>
    </row>
    <row r="185" spans="2:65" s="12" customFormat="1" x14ac:dyDescent="0.2">
      <c r="B185" s="166"/>
      <c r="D185" s="167" t="s">
        <v>158</v>
      </c>
      <c r="E185" s="168" t="s">
        <v>1</v>
      </c>
      <c r="F185" s="169" t="s">
        <v>211</v>
      </c>
      <c r="H185" s="168" t="s">
        <v>1</v>
      </c>
      <c r="I185" s="170"/>
      <c r="L185" s="166"/>
      <c r="M185" s="171"/>
      <c r="T185" s="172"/>
      <c r="AT185" s="168" t="s">
        <v>158</v>
      </c>
      <c r="AU185" s="168" t="s">
        <v>87</v>
      </c>
      <c r="AV185" s="12" t="s">
        <v>85</v>
      </c>
      <c r="AW185" s="12" t="s">
        <v>32</v>
      </c>
      <c r="AX185" s="12" t="s">
        <v>77</v>
      </c>
      <c r="AY185" s="168" t="s">
        <v>150</v>
      </c>
    </row>
    <row r="186" spans="2:65" s="13" customFormat="1" x14ac:dyDescent="0.2">
      <c r="B186" s="173"/>
      <c r="D186" s="167" t="s">
        <v>158</v>
      </c>
      <c r="E186" s="174" t="s">
        <v>1</v>
      </c>
      <c r="F186" s="175" t="s">
        <v>212</v>
      </c>
      <c r="H186" s="176">
        <v>2.4</v>
      </c>
      <c r="I186" s="177"/>
      <c r="L186" s="173"/>
      <c r="M186" s="178"/>
      <c r="T186" s="179"/>
      <c r="AT186" s="174" t="s">
        <v>158</v>
      </c>
      <c r="AU186" s="174" t="s">
        <v>87</v>
      </c>
      <c r="AV186" s="13" t="s">
        <v>87</v>
      </c>
      <c r="AW186" s="13" t="s">
        <v>32</v>
      </c>
      <c r="AX186" s="13" t="s">
        <v>77</v>
      </c>
      <c r="AY186" s="174" t="s">
        <v>150</v>
      </c>
    </row>
    <row r="187" spans="2:65" s="15" customFormat="1" x14ac:dyDescent="0.2">
      <c r="B187" s="187"/>
      <c r="D187" s="167" t="s">
        <v>158</v>
      </c>
      <c r="E187" s="188" t="s">
        <v>1</v>
      </c>
      <c r="F187" s="189" t="s">
        <v>171</v>
      </c>
      <c r="H187" s="190">
        <v>6.9</v>
      </c>
      <c r="I187" s="191"/>
      <c r="L187" s="187"/>
      <c r="M187" s="192"/>
      <c r="T187" s="193"/>
      <c r="AT187" s="188" t="s">
        <v>158</v>
      </c>
      <c r="AU187" s="188" t="s">
        <v>87</v>
      </c>
      <c r="AV187" s="15" t="s">
        <v>156</v>
      </c>
      <c r="AW187" s="15" t="s">
        <v>32</v>
      </c>
      <c r="AX187" s="15" t="s">
        <v>85</v>
      </c>
      <c r="AY187" s="188" t="s">
        <v>150</v>
      </c>
    </row>
    <row r="188" spans="2:65" s="1" customFormat="1" ht="33" customHeight="1" x14ac:dyDescent="0.2">
      <c r="B188" s="127"/>
      <c r="C188" s="154" t="s">
        <v>213</v>
      </c>
      <c r="D188" s="154" t="s">
        <v>152</v>
      </c>
      <c r="E188" s="155" t="s">
        <v>214</v>
      </c>
      <c r="F188" s="156" t="s">
        <v>215</v>
      </c>
      <c r="G188" s="157" t="s">
        <v>197</v>
      </c>
      <c r="H188" s="158">
        <v>10.8</v>
      </c>
      <c r="I188" s="159"/>
      <c r="J188" s="160">
        <f>ROUND(I188*H188,2)</f>
        <v>0</v>
      </c>
      <c r="K188" s="161"/>
      <c r="L188" s="34"/>
      <c r="M188" s="162" t="s">
        <v>1</v>
      </c>
      <c r="N188" s="126" t="s">
        <v>42</v>
      </c>
      <c r="P188" s="163">
        <f>O188*H188</f>
        <v>0</v>
      </c>
      <c r="Q188" s="163">
        <v>0</v>
      </c>
      <c r="R188" s="163">
        <f>Q188*H188</f>
        <v>0</v>
      </c>
      <c r="S188" s="163">
        <v>0</v>
      </c>
      <c r="T188" s="164">
        <f>S188*H188</f>
        <v>0</v>
      </c>
      <c r="AR188" s="165" t="s">
        <v>156</v>
      </c>
      <c r="AT188" s="165" t="s">
        <v>152</v>
      </c>
      <c r="AU188" s="165" t="s">
        <v>87</v>
      </c>
      <c r="AY188" s="17" t="s">
        <v>150</v>
      </c>
      <c r="BE188" s="95">
        <f>IF(N188="základní",J188,0)</f>
        <v>0</v>
      </c>
      <c r="BF188" s="95">
        <f>IF(N188="snížená",J188,0)</f>
        <v>0</v>
      </c>
      <c r="BG188" s="95">
        <f>IF(N188="zákl. přenesená",J188,0)</f>
        <v>0</v>
      </c>
      <c r="BH188" s="95">
        <f>IF(N188="sníž. přenesená",J188,0)</f>
        <v>0</v>
      </c>
      <c r="BI188" s="95">
        <f>IF(N188="nulová",J188,0)</f>
        <v>0</v>
      </c>
      <c r="BJ188" s="17" t="s">
        <v>85</v>
      </c>
      <c r="BK188" s="95">
        <f>ROUND(I188*H188,2)</f>
        <v>0</v>
      </c>
      <c r="BL188" s="17" t="s">
        <v>156</v>
      </c>
      <c r="BM188" s="165" t="s">
        <v>216</v>
      </c>
    </row>
    <row r="189" spans="2:65" s="12" customFormat="1" x14ac:dyDescent="0.2">
      <c r="B189" s="166"/>
      <c r="D189" s="167" t="s">
        <v>158</v>
      </c>
      <c r="E189" s="168" t="s">
        <v>1</v>
      </c>
      <c r="F189" s="169" t="s">
        <v>217</v>
      </c>
      <c r="H189" s="168" t="s">
        <v>1</v>
      </c>
      <c r="I189" s="170"/>
      <c r="L189" s="166"/>
      <c r="M189" s="171"/>
      <c r="T189" s="172"/>
      <c r="AT189" s="168" t="s">
        <v>158</v>
      </c>
      <c r="AU189" s="168" t="s">
        <v>87</v>
      </c>
      <c r="AV189" s="12" t="s">
        <v>85</v>
      </c>
      <c r="AW189" s="12" t="s">
        <v>32</v>
      </c>
      <c r="AX189" s="12" t="s">
        <v>77</v>
      </c>
      <c r="AY189" s="168" t="s">
        <v>150</v>
      </c>
    </row>
    <row r="190" spans="2:65" s="13" customFormat="1" x14ac:dyDescent="0.2">
      <c r="B190" s="173"/>
      <c r="D190" s="167" t="s">
        <v>158</v>
      </c>
      <c r="E190" s="174" t="s">
        <v>1</v>
      </c>
      <c r="F190" s="175" t="s">
        <v>218</v>
      </c>
      <c r="H190" s="176">
        <v>10.8</v>
      </c>
      <c r="I190" s="177"/>
      <c r="L190" s="173"/>
      <c r="M190" s="178"/>
      <c r="T190" s="179"/>
      <c r="AT190" s="174" t="s">
        <v>158</v>
      </c>
      <c r="AU190" s="174" t="s">
        <v>87</v>
      </c>
      <c r="AV190" s="13" t="s">
        <v>87</v>
      </c>
      <c r="AW190" s="13" t="s">
        <v>32</v>
      </c>
      <c r="AX190" s="13" t="s">
        <v>85</v>
      </c>
      <c r="AY190" s="174" t="s">
        <v>150</v>
      </c>
    </row>
    <row r="191" spans="2:65" s="1" customFormat="1" ht="33" customHeight="1" x14ac:dyDescent="0.2">
      <c r="B191" s="127"/>
      <c r="C191" s="154" t="s">
        <v>219</v>
      </c>
      <c r="D191" s="154" t="s">
        <v>152</v>
      </c>
      <c r="E191" s="155" t="s">
        <v>220</v>
      </c>
      <c r="F191" s="156" t="s">
        <v>221</v>
      </c>
      <c r="G191" s="157" t="s">
        <v>197</v>
      </c>
      <c r="H191" s="158">
        <v>106.10599999999999</v>
      </c>
      <c r="I191" s="159"/>
      <c r="J191" s="160">
        <f>ROUND(I191*H191,2)</f>
        <v>0</v>
      </c>
      <c r="K191" s="161"/>
      <c r="L191" s="34"/>
      <c r="M191" s="162" t="s">
        <v>1</v>
      </c>
      <c r="N191" s="126" t="s">
        <v>42</v>
      </c>
      <c r="P191" s="163">
        <f>O191*H191</f>
        <v>0</v>
      </c>
      <c r="Q191" s="163">
        <v>0</v>
      </c>
      <c r="R191" s="163">
        <f>Q191*H191</f>
        <v>0</v>
      </c>
      <c r="S191" s="163">
        <v>0</v>
      </c>
      <c r="T191" s="164">
        <f>S191*H191</f>
        <v>0</v>
      </c>
      <c r="AR191" s="165" t="s">
        <v>156</v>
      </c>
      <c r="AT191" s="165" t="s">
        <v>152</v>
      </c>
      <c r="AU191" s="165" t="s">
        <v>87</v>
      </c>
      <c r="AY191" s="17" t="s">
        <v>150</v>
      </c>
      <c r="BE191" s="95">
        <f>IF(N191="základní",J191,0)</f>
        <v>0</v>
      </c>
      <c r="BF191" s="95">
        <f>IF(N191="snížená",J191,0)</f>
        <v>0</v>
      </c>
      <c r="BG191" s="95">
        <f>IF(N191="zákl. přenesená",J191,0)</f>
        <v>0</v>
      </c>
      <c r="BH191" s="95">
        <f>IF(N191="sníž. přenesená",J191,0)</f>
        <v>0</v>
      </c>
      <c r="BI191" s="95">
        <f>IF(N191="nulová",J191,0)</f>
        <v>0</v>
      </c>
      <c r="BJ191" s="17" t="s">
        <v>85</v>
      </c>
      <c r="BK191" s="95">
        <f>ROUND(I191*H191,2)</f>
        <v>0</v>
      </c>
      <c r="BL191" s="17" t="s">
        <v>156</v>
      </c>
      <c r="BM191" s="165" t="s">
        <v>222</v>
      </c>
    </row>
    <row r="192" spans="2:65" s="12" customFormat="1" x14ac:dyDescent="0.2">
      <c r="B192" s="166"/>
      <c r="D192" s="167" t="s">
        <v>158</v>
      </c>
      <c r="E192" s="168" t="s">
        <v>1</v>
      </c>
      <c r="F192" s="169" t="s">
        <v>223</v>
      </c>
      <c r="H192" s="168" t="s">
        <v>1</v>
      </c>
      <c r="I192" s="170"/>
      <c r="L192" s="166"/>
      <c r="M192" s="171"/>
      <c r="T192" s="172"/>
      <c r="AT192" s="168" t="s">
        <v>158</v>
      </c>
      <c r="AU192" s="168" t="s">
        <v>87</v>
      </c>
      <c r="AV192" s="12" t="s">
        <v>85</v>
      </c>
      <c r="AW192" s="12" t="s">
        <v>32</v>
      </c>
      <c r="AX192" s="12" t="s">
        <v>77</v>
      </c>
      <c r="AY192" s="168" t="s">
        <v>150</v>
      </c>
    </row>
    <row r="193" spans="2:65" s="13" customFormat="1" x14ac:dyDescent="0.2">
      <c r="B193" s="173"/>
      <c r="D193" s="167" t="s">
        <v>158</v>
      </c>
      <c r="E193" s="174" t="s">
        <v>1</v>
      </c>
      <c r="F193" s="175" t="s">
        <v>224</v>
      </c>
      <c r="H193" s="176">
        <v>17.46</v>
      </c>
      <c r="I193" s="177"/>
      <c r="L193" s="173"/>
      <c r="M193" s="178"/>
      <c r="T193" s="179"/>
      <c r="AT193" s="174" t="s">
        <v>158</v>
      </c>
      <c r="AU193" s="174" t="s">
        <v>87</v>
      </c>
      <c r="AV193" s="13" t="s">
        <v>87</v>
      </c>
      <c r="AW193" s="13" t="s">
        <v>32</v>
      </c>
      <c r="AX193" s="13" t="s">
        <v>77</v>
      </c>
      <c r="AY193" s="174" t="s">
        <v>150</v>
      </c>
    </row>
    <row r="194" spans="2:65" s="12" customFormat="1" x14ac:dyDescent="0.2">
      <c r="B194" s="166"/>
      <c r="D194" s="167" t="s">
        <v>158</v>
      </c>
      <c r="E194" s="168" t="s">
        <v>1</v>
      </c>
      <c r="F194" s="169" t="s">
        <v>159</v>
      </c>
      <c r="H194" s="168" t="s">
        <v>1</v>
      </c>
      <c r="I194" s="170"/>
      <c r="L194" s="166"/>
      <c r="M194" s="171"/>
      <c r="T194" s="172"/>
      <c r="AT194" s="168" t="s">
        <v>158</v>
      </c>
      <c r="AU194" s="168" t="s">
        <v>87</v>
      </c>
      <c r="AV194" s="12" t="s">
        <v>85</v>
      </c>
      <c r="AW194" s="12" t="s">
        <v>32</v>
      </c>
      <c r="AX194" s="12" t="s">
        <v>77</v>
      </c>
      <c r="AY194" s="168" t="s">
        <v>150</v>
      </c>
    </row>
    <row r="195" spans="2:65" s="13" customFormat="1" x14ac:dyDescent="0.2">
      <c r="B195" s="173"/>
      <c r="D195" s="167" t="s">
        <v>158</v>
      </c>
      <c r="E195" s="174" t="s">
        <v>1</v>
      </c>
      <c r="F195" s="175" t="s">
        <v>225</v>
      </c>
      <c r="H195" s="176">
        <v>8.8000000000000007</v>
      </c>
      <c r="I195" s="177"/>
      <c r="L195" s="173"/>
      <c r="M195" s="178"/>
      <c r="T195" s="179"/>
      <c r="AT195" s="174" t="s">
        <v>158</v>
      </c>
      <c r="AU195" s="174" t="s">
        <v>87</v>
      </c>
      <c r="AV195" s="13" t="s">
        <v>87</v>
      </c>
      <c r="AW195" s="13" t="s">
        <v>32</v>
      </c>
      <c r="AX195" s="13" t="s">
        <v>77</v>
      </c>
      <c r="AY195" s="174" t="s">
        <v>150</v>
      </c>
    </row>
    <row r="196" spans="2:65" s="12" customFormat="1" x14ac:dyDescent="0.2">
      <c r="B196" s="166"/>
      <c r="D196" s="167" t="s">
        <v>158</v>
      </c>
      <c r="E196" s="168" t="s">
        <v>1</v>
      </c>
      <c r="F196" s="169" t="s">
        <v>226</v>
      </c>
      <c r="H196" s="168" t="s">
        <v>1</v>
      </c>
      <c r="I196" s="170"/>
      <c r="L196" s="166"/>
      <c r="M196" s="171"/>
      <c r="T196" s="172"/>
      <c r="AT196" s="168" t="s">
        <v>158</v>
      </c>
      <c r="AU196" s="168" t="s">
        <v>87</v>
      </c>
      <c r="AV196" s="12" t="s">
        <v>85</v>
      </c>
      <c r="AW196" s="12" t="s">
        <v>32</v>
      </c>
      <c r="AX196" s="12" t="s">
        <v>77</v>
      </c>
      <c r="AY196" s="168" t="s">
        <v>150</v>
      </c>
    </row>
    <row r="197" spans="2:65" s="13" customFormat="1" x14ac:dyDescent="0.2">
      <c r="B197" s="173"/>
      <c r="D197" s="167" t="s">
        <v>158</v>
      </c>
      <c r="E197" s="174" t="s">
        <v>1</v>
      </c>
      <c r="F197" s="175" t="s">
        <v>227</v>
      </c>
      <c r="H197" s="176">
        <v>37.799999999999997</v>
      </c>
      <c r="I197" s="177"/>
      <c r="L197" s="173"/>
      <c r="M197" s="178"/>
      <c r="T197" s="179"/>
      <c r="AT197" s="174" t="s">
        <v>158</v>
      </c>
      <c r="AU197" s="174" t="s">
        <v>87</v>
      </c>
      <c r="AV197" s="13" t="s">
        <v>87</v>
      </c>
      <c r="AW197" s="13" t="s">
        <v>32</v>
      </c>
      <c r="AX197" s="13" t="s">
        <v>77</v>
      </c>
      <c r="AY197" s="174" t="s">
        <v>150</v>
      </c>
    </row>
    <row r="198" spans="2:65" s="12" customFormat="1" x14ac:dyDescent="0.2">
      <c r="B198" s="166"/>
      <c r="D198" s="167" t="s">
        <v>158</v>
      </c>
      <c r="E198" s="168" t="s">
        <v>1</v>
      </c>
      <c r="F198" s="169" t="s">
        <v>228</v>
      </c>
      <c r="H198" s="168" t="s">
        <v>1</v>
      </c>
      <c r="I198" s="170"/>
      <c r="L198" s="166"/>
      <c r="M198" s="171"/>
      <c r="T198" s="172"/>
      <c r="AT198" s="168" t="s">
        <v>158</v>
      </c>
      <c r="AU198" s="168" t="s">
        <v>87</v>
      </c>
      <c r="AV198" s="12" t="s">
        <v>85</v>
      </c>
      <c r="AW198" s="12" t="s">
        <v>32</v>
      </c>
      <c r="AX198" s="12" t="s">
        <v>77</v>
      </c>
      <c r="AY198" s="168" t="s">
        <v>150</v>
      </c>
    </row>
    <row r="199" spans="2:65" s="13" customFormat="1" x14ac:dyDescent="0.2">
      <c r="B199" s="173"/>
      <c r="D199" s="167" t="s">
        <v>158</v>
      </c>
      <c r="E199" s="174" t="s">
        <v>1</v>
      </c>
      <c r="F199" s="175" t="s">
        <v>229</v>
      </c>
      <c r="H199" s="176">
        <v>21.6</v>
      </c>
      <c r="I199" s="177"/>
      <c r="L199" s="173"/>
      <c r="M199" s="178"/>
      <c r="T199" s="179"/>
      <c r="AT199" s="174" t="s">
        <v>158</v>
      </c>
      <c r="AU199" s="174" t="s">
        <v>87</v>
      </c>
      <c r="AV199" s="13" t="s">
        <v>87</v>
      </c>
      <c r="AW199" s="13" t="s">
        <v>32</v>
      </c>
      <c r="AX199" s="13" t="s">
        <v>77</v>
      </c>
      <c r="AY199" s="174" t="s">
        <v>150</v>
      </c>
    </row>
    <row r="200" spans="2:65" s="12" customFormat="1" x14ac:dyDescent="0.2">
      <c r="B200" s="166"/>
      <c r="D200" s="167" t="s">
        <v>158</v>
      </c>
      <c r="E200" s="168" t="s">
        <v>1</v>
      </c>
      <c r="F200" s="169" t="s">
        <v>230</v>
      </c>
      <c r="H200" s="168" t="s">
        <v>1</v>
      </c>
      <c r="I200" s="170"/>
      <c r="L200" s="166"/>
      <c r="M200" s="171"/>
      <c r="T200" s="172"/>
      <c r="AT200" s="168" t="s">
        <v>158</v>
      </c>
      <c r="AU200" s="168" t="s">
        <v>87</v>
      </c>
      <c r="AV200" s="12" t="s">
        <v>85</v>
      </c>
      <c r="AW200" s="12" t="s">
        <v>32</v>
      </c>
      <c r="AX200" s="12" t="s">
        <v>77</v>
      </c>
      <c r="AY200" s="168" t="s">
        <v>150</v>
      </c>
    </row>
    <row r="201" spans="2:65" s="13" customFormat="1" x14ac:dyDescent="0.2">
      <c r="B201" s="173"/>
      <c r="D201" s="167" t="s">
        <v>158</v>
      </c>
      <c r="E201" s="174" t="s">
        <v>1</v>
      </c>
      <c r="F201" s="175" t="s">
        <v>231</v>
      </c>
      <c r="H201" s="176">
        <v>10.8</v>
      </c>
      <c r="I201" s="177"/>
      <c r="L201" s="173"/>
      <c r="M201" s="178"/>
      <c r="T201" s="179"/>
      <c r="AT201" s="174" t="s">
        <v>158</v>
      </c>
      <c r="AU201" s="174" t="s">
        <v>87</v>
      </c>
      <c r="AV201" s="13" t="s">
        <v>87</v>
      </c>
      <c r="AW201" s="13" t="s">
        <v>32</v>
      </c>
      <c r="AX201" s="13" t="s">
        <v>77</v>
      </c>
      <c r="AY201" s="174" t="s">
        <v>150</v>
      </c>
    </row>
    <row r="202" spans="2:65" s="14" customFormat="1" x14ac:dyDescent="0.2">
      <c r="B202" s="180"/>
      <c r="D202" s="167" t="s">
        <v>158</v>
      </c>
      <c r="E202" s="181" t="s">
        <v>1</v>
      </c>
      <c r="F202" s="182" t="s">
        <v>167</v>
      </c>
      <c r="H202" s="183">
        <v>96.46</v>
      </c>
      <c r="I202" s="184"/>
      <c r="L202" s="180"/>
      <c r="M202" s="185"/>
      <c r="T202" s="186"/>
      <c r="AT202" s="181" t="s">
        <v>158</v>
      </c>
      <c r="AU202" s="181" t="s">
        <v>87</v>
      </c>
      <c r="AV202" s="14" t="s">
        <v>168</v>
      </c>
      <c r="AW202" s="14" t="s">
        <v>32</v>
      </c>
      <c r="AX202" s="14" t="s">
        <v>77</v>
      </c>
      <c r="AY202" s="181" t="s">
        <v>150</v>
      </c>
    </row>
    <row r="203" spans="2:65" s="12" customFormat="1" x14ac:dyDescent="0.2">
      <c r="B203" s="166"/>
      <c r="D203" s="167" t="s">
        <v>158</v>
      </c>
      <c r="E203" s="168" t="s">
        <v>1</v>
      </c>
      <c r="F203" s="169" t="s">
        <v>232</v>
      </c>
      <c r="H203" s="168" t="s">
        <v>1</v>
      </c>
      <c r="I203" s="170"/>
      <c r="L203" s="166"/>
      <c r="M203" s="171"/>
      <c r="T203" s="172"/>
      <c r="AT203" s="168" t="s">
        <v>158</v>
      </c>
      <c r="AU203" s="168" t="s">
        <v>87</v>
      </c>
      <c r="AV203" s="12" t="s">
        <v>85</v>
      </c>
      <c r="AW203" s="12" t="s">
        <v>32</v>
      </c>
      <c r="AX203" s="12" t="s">
        <v>77</v>
      </c>
      <c r="AY203" s="168" t="s">
        <v>150</v>
      </c>
    </row>
    <row r="204" spans="2:65" s="13" customFormat="1" x14ac:dyDescent="0.2">
      <c r="B204" s="173"/>
      <c r="D204" s="167" t="s">
        <v>158</v>
      </c>
      <c r="E204" s="174" t="s">
        <v>1</v>
      </c>
      <c r="F204" s="175" t="s">
        <v>233</v>
      </c>
      <c r="H204" s="176">
        <v>9.6460000000000008</v>
      </c>
      <c r="I204" s="177"/>
      <c r="L204" s="173"/>
      <c r="M204" s="178"/>
      <c r="T204" s="179"/>
      <c r="AT204" s="174" t="s">
        <v>158</v>
      </c>
      <c r="AU204" s="174" t="s">
        <v>87</v>
      </c>
      <c r="AV204" s="13" t="s">
        <v>87</v>
      </c>
      <c r="AW204" s="13" t="s">
        <v>32</v>
      </c>
      <c r="AX204" s="13" t="s">
        <v>77</v>
      </c>
      <c r="AY204" s="174" t="s">
        <v>150</v>
      </c>
    </row>
    <row r="205" spans="2:65" s="15" customFormat="1" x14ac:dyDescent="0.2">
      <c r="B205" s="187"/>
      <c r="D205" s="167" t="s">
        <v>158</v>
      </c>
      <c r="E205" s="188" t="s">
        <v>1</v>
      </c>
      <c r="F205" s="189" t="s">
        <v>171</v>
      </c>
      <c r="H205" s="190">
        <v>106.10599999999999</v>
      </c>
      <c r="I205" s="191"/>
      <c r="L205" s="187"/>
      <c r="M205" s="192"/>
      <c r="T205" s="193"/>
      <c r="AT205" s="188" t="s">
        <v>158</v>
      </c>
      <c r="AU205" s="188" t="s">
        <v>87</v>
      </c>
      <c r="AV205" s="15" t="s">
        <v>156</v>
      </c>
      <c r="AW205" s="15" t="s">
        <v>32</v>
      </c>
      <c r="AX205" s="15" t="s">
        <v>85</v>
      </c>
      <c r="AY205" s="188" t="s">
        <v>150</v>
      </c>
    </row>
    <row r="206" spans="2:65" s="1" customFormat="1" ht="24.15" customHeight="1" x14ac:dyDescent="0.2">
      <c r="B206" s="127"/>
      <c r="C206" s="154" t="s">
        <v>8</v>
      </c>
      <c r="D206" s="154" t="s">
        <v>152</v>
      </c>
      <c r="E206" s="155" t="s">
        <v>234</v>
      </c>
      <c r="F206" s="156" t="s">
        <v>235</v>
      </c>
      <c r="G206" s="157" t="s">
        <v>197</v>
      </c>
      <c r="H206" s="158">
        <v>3</v>
      </c>
      <c r="I206" s="159"/>
      <c r="J206" s="160">
        <f>ROUND(I206*H206,2)</f>
        <v>0</v>
      </c>
      <c r="K206" s="161"/>
      <c r="L206" s="34"/>
      <c r="M206" s="162" t="s">
        <v>1</v>
      </c>
      <c r="N206" s="126" t="s">
        <v>42</v>
      </c>
      <c r="P206" s="163">
        <f>O206*H206</f>
        <v>0</v>
      </c>
      <c r="Q206" s="163">
        <v>0</v>
      </c>
      <c r="R206" s="163">
        <f>Q206*H206</f>
        <v>0</v>
      </c>
      <c r="S206" s="163">
        <v>0</v>
      </c>
      <c r="T206" s="164">
        <f>S206*H206</f>
        <v>0</v>
      </c>
      <c r="AR206" s="165" t="s">
        <v>156</v>
      </c>
      <c r="AT206" s="165" t="s">
        <v>152</v>
      </c>
      <c r="AU206" s="165" t="s">
        <v>87</v>
      </c>
      <c r="AY206" s="17" t="s">
        <v>150</v>
      </c>
      <c r="BE206" s="95">
        <f>IF(N206="základní",J206,0)</f>
        <v>0</v>
      </c>
      <c r="BF206" s="95">
        <f>IF(N206="snížená",J206,0)</f>
        <v>0</v>
      </c>
      <c r="BG206" s="95">
        <f>IF(N206="zákl. přenesená",J206,0)</f>
        <v>0</v>
      </c>
      <c r="BH206" s="95">
        <f>IF(N206="sníž. přenesená",J206,0)</f>
        <v>0</v>
      </c>
      <c r="BI206" s="95">
        <f>IF(N206="nulová",J206,0)</f>
        <v>0</v>
      </c>
      <c r="BJ206" s="17" t="s">
        <v>85</v>
      </c>
      <c r="BK206" s="95">
        <f>ROUND(I206*H206,2)</f>
        <v>0</v>
      </c>
      <c r="BL206" s="17" t="s">
        <v>156</v>
      </c>
      <c r="BM206" s="165" t="s">
        <v>236</v>
      </c>
    </row>
    <row r="207" spans="2:65" s="1" customFormat="1" ht="44.25" customHeight="1" x14ac:dyDescent="0.2">
      <c r="B207" s="127"/>
      <c r="C207" s="154" t="s">
        <v>237</v>
      </c>
      <c r="D207" s="154" t="s">
        <v>152</v>
      </c>
      <c r="E207" s="155" t="s">
        <v>238</v>
      </c>
      <c r="F207" s="156" t="s">
        <v>239</v>
      </c>
      <c r="G207" s="157" t="s">
        <v>186</v>
      </c>
      <c r="H207" s="158">
        <v>87.8</v>
      </c>
      <c r="I207" s="159"/>
      <c r="J207" s="160">
        <f>ROUND(I207*H207,2)</f>
        <v>0</v>
      </c>
      <c r="K207" s="161"/>
      <c r="L207" s="34"/>
      <c r="M207" s="162" t="s">
        <v>1</v>
      </c>
      <c r="N207" s="126" t="s">
        <v>42</v>
      </c>
      <c r="P207" s="163">
        <f>O207*H207</f>
        <v>0</v>
      </c>
      <c r="Q207" s="163">
        <v>1.8E-3</v>
      </c>
      <c r="R207" s="163">
        <f>Q207*H207</f>
        <v>0.15803999999999999</v>
      </c>
      <c r="S207" s="163">
        <v>0</v>
      </c>
      <c r="T207" s="164">
        <f>S207*H207</f>
        <v>0</v>
      </c>
      <c r="AR207" s="165" t="s">
        <v>156</v>
      </c>
      <c r="AT207" s="165" t="s">
        <v>152</v>
      </c>
      <c r="AU207" s="165" t="s">
        <v>87</v>
      </c>
      <c r="AY207" s="17" t="s">
        <v>150</v>
      </c>
      <c r="BE207" s="95">
        <f>IF(N207="základní",J207,0)</f>
        <v>0</v>
      </c>
      <c r="BF207" s="95">
        <f>IF(N207="snížená",J207,0)</f>
        <v>0</v>
      </c>
      <c r="BG207" s="95">
        <f>IF(N207="zákl. přenesená",J207,0)</f>
        <v>0</v>
      </c>
      <c r="BH207" s="95">
        <f>IF(N207="sníž. přenesená",J207,0)</f>
        <v>0</v>
      </c>
      <c r="BI207" s="95">
        <f>IF(N207="nulová",J207,0)</f>
        <v>0</v>
      </c>
      <c r="BJ207" s="17" t="s">
        <v>85</v>
      </c>
      <c r="BK207" s="95">
        <f>ROUND(I207*H207,2)</f>
        <v>0</v>
      </c>
      <c r="BL207" s="17" t="s">
        <v>156</v>
      </c>
      <c r="BM207" s="165" t="s">
        <v>240</v>
      </c>
    </row>
    <row r="208" spans="2:65" s="1" customFormat="1" ht="21.75" customHeight="1" x14ac:dyDescent="0.2">
      <c r="B208" s="127"/>
      <c r="C208" s="154" t="s">
        <v>241</v>
      </c>
      <c r="D208" s="154" t="s">
        <v>152</v>
      </c>
      <c r="E208" s="155" t="s">
        <v>242</v>
      </c>
      <c r="F208" s="156" t="s">
        <v>243</v>
      </c>
      <c r="G208" s="157" t="s">
        <v>155</v>
      </c>
      <c r="H208" s="158">
        <v>170.1</v>
      </c>
      <c r="I208" s="159"/>
      <c r="J208" s="160">
        <f>ROUND(I208*H208,2)</f>
        <v>0</v>
      </c>
      <c r="K208" s="161"/>
      <c r="L208" s="34"/>
      <c r="M208" s="162" t="s">
        <v>1</v>
      </c>
      <c r="N208" s="126" t="s">
        <v>42</v>
      </c>
      <c r="P208" s="163">
        <f>O208*H208</f>
        <v>0</v>
      </c>
      <c r="Q208" s="163">
        <v>8.4000000000000003E-4</v>
      </c>
      <c r="R208" s="163">
        <f>Q208*H208</f>
        <v>0.14288400000000001</v>
      </c>
      <c r="S208" s="163">
        <v>0</v>
      </c>
      <c r="T208" s="164">
        <f>S208*H208</f>
        <v>0</v>
      </c>
      <c r="AR208" s="165" t="s">
        <v>156</v>
      </c>
      <c r="AT208" s="165" t="s">
        <v>152</v>
      </c>
      <c r="AU208" s="165" t="s">
        <v>87</v>
      </c>
      <c r="AY208" s="17" t="s">
        <v>150</v>
      </c>
      <c r="BE208" s="95">
        <f>IF(N208="základní",J208,0)</f>
        <v>0</v>
      </c>
      <c r="BF208" s="95">
        <f>IF(N208="snížená",J208,0)</f>
        <v>0</v>
      </c>
      <c r="BG208" s="95">
        <f>IF(N208="zákl. přenesená",J208,0)</f>
        <v>0</v>
      </c>
      <c r="BH208" s="95">
        <f>IF(N208="sníž. přenesená",J208,0)</f>
        <v>0</v>
      </c>
      <c r="BI208" s="95">
        <f>IF(N208="nulová",J208,0)</f>
        <v>0</v>
      </c>
      <c r="BJ208" s="17" t="s">
        <v>85</v>
      </c>
      <c r="BK208" s="95">
        <f>ROUND(I208*H208,2)</f>
        <v>0</v>
      </c>
      <c r="BL208" s="17" t="s">
        <v>156</v>
      </c>
      <c r="BM208" s="165" t="s">
        <v>244</v>
      </c>
    </row>
    <row r="209" spans="2:65" s="12" customFormat="1" x14ac:dyDescent="0.2">
      <c r="B209" s="166"/>
      <c r="D209" s="167" t="s">
        <v>158</v>
      </c>
      <c r="E209" s="168" t="s">
        <v>1</v>
      </c>
      <c r="F209" s="169" t="s">
        <v>226</v>
      </c>
      <c r="H209" s="168" t="s">
        <v>1</v>
      </c>
      <c r="I209" s="170"/>
      <c r="L209" s="166"/>
      <c r="M209" s="171"/>
      <c r="T209" s="172"/>
      <c r="AT209" s="168" t="s">
        <v>158</v>
      </c>
      <c r="AU209" s="168" t="s">
        <v>87</v>
      </c>
      <c r="AV209" s="12" t="s">
        <v>85</v>
      </c>
      <c r="AW209" s="12" t="s">
        <v>32</v>
      </c>
      <c r="AX209" s="12" t="s">
        <v>77</v>
      </c>
      <c r="AY209" s="168" t="s">
        <v>150</v>
      </c>
    </row>
    <row r="210" spans="2:65" s="13" customFormat="1" x14ac:dyDescent="0.2">
      <c r="B210" s="173"/>
      <c r="D210" s="167" t="s">
        <v>158</v>
      </c>
      <c r="E210" s="174" t="s">
        <v>1</v>
      </c>
      <c r="F210" s="175" t="s">
        <v>245</v>
      </c>
      <c r="H210" s="176">
        <v>94.5</v>
      </c>
      <c r="I210" s="177"/>
      <c r="L210" s="173"/>
      <c r="M210" s="178"/>
      <c r="T210" s="179"/>
      <c r="AT210" s="174" t="s">
        <v>158</v>
      </c>
      <c r="AU210" s="174" t="s">
        <v>87</v>
      </c>
      <c r="AV210" s="13" t="s">
        <v>87</v>
      </c>
      <c r="AW210" s="13" t="s">
        <v>32</v>
      </c>
      <c r="AX210" s="13" t="s">
        <v>77</v>
      </c>
      <c r="AY210" s="174" t="s">
        <v>150</v>
      </c>
    </row>
    <row r="211" spans="2:65" s="12" customFormat="1" x14ac:dyDescent="0.2">
      <c r="B211" s="166"/>
      <c r="D211" s="167" t="s">
        <v>158</v>
      </c>
      <c r="E211" s="168" t="s">
        <v>1</v>
      </c>
      <c r="F211" s="169" t="s">
        <v>228</v>
      </c>
      <c r="H211" s="168" t="s">
        <v>1</v>
      </c>
      <c r="I211" s="170"/>
      <c r="L211" s="166"/>
      <c r="M211" s="171"/>
      <c r="T211" s="172"/>
      <c r="AT211" s="168" t="s">
        <v>158</v>
      </c>
      <c r="AU211" s="168" t="s">
        <v>87</v>
      </c>
      <c r="AV211" s="12" t="s">
        <v>85</v>
      </c>
      <c r="AW211" s="12" t="s">
        <v>32</v>
      </c>
      <c r="AX211" s="12" t="s">
        <v>77</v>
      </c>
      <c r="AY211" s="168" t="s">
        <v>150</v>
      </c>
    </row>
    <row r="212" spans="2:65" s="13" customFormat="1" x14ac:dyDescent="0.2">
      <c r="B212" s="173"/>
      <c r="D212" s="167" t="s">
        <v>158</v>
      </c>
      <c r="E212" s="174" t="s">
        <v>1</v>
      </c>
      <c r="F212" s="175" t="s">
        <v>246</v>
      </c>
      <c r="H212" s="176">
        <v>54</v>
      </c>
      <c r="I212" s="177"/>
      <c r="L212" s="173"/>
      <c r="M212" s="178"/>
      <c r="T212" s="179"/>
      <c r="AT212" s="174" t="s">
        <v>158</v>
      </c>
      <c r="AU212" s="174" t="s">
        <v>87</v>
      </c>
      <c r="AV212" s="13" t="s">
        <v>87</v>
      </c>
      <c r="AW212" s="13" t="s">
        <v>32</v>
      </c>
      <c r="AX212" s="13" t="s">
        <v>77</v>
      </c>
      <c r="AY212" s="174" t="s">
        <v>150</v>
      </c>
    </row>
    <row r="213" spans="2:65" s="12" customFormat="1" x14ac:dyDescent="0.2">
      <c r="B213" s="166"/>
      <c r="D213" s="167" t="s">
        <v>158</v>
      </c>
      <c r="E213" s="168" t="s">
        <v>1</v>
      </c>
      <c r="F213" s="169" t="s">
        <v>230</v>
      </c>
      <c r="H213" s="168" t="s">
        <v>1</v>
      </c>
      <c r="I213" s="170"/>
      <c r="L213" s="166"/>
      <c r="M213" s="171"/>
      <c r="T213" s="172"/>
      <c r="AT213" s="168" t="s">
        <v>158</v>
      </c>
      <c r="AU213" s="168" t="s">
        <v>87</v>
      </c>
      <c r="AV213" s="12" t="s">
        <v>85</v>
      </c>
      <c r="AW213" s="12" t="s">
        <v>32</v>
      </c>
      <c r="AX213" s="12" t="s">
        <v>77</v>
      </c>
      <c r="AY213" s="168" t="s">
        <v>150</v>
      </c>
    </row>
    <row r="214" spans="2:65" s="13" customFormat="1" x14ac:dyDescent="0.2">
      <c r="B214" s="173"/>
      <c r="D214" s="167" t="s">
        <v>158</v>
      </c>
      <c r="E214" s="174" t="s">
        <v>1</v>
      </c>
      <c r="F214" s="175" t="s">
        <v>247</v>
      </c>
      <c r="H214" s="176">
        <v>21.6</v>
      </c>
      <c r="I214" s="177"/>
      <c r="L214" s="173"/>
      <c r="M214" s="178"/>
      <c r="T214" s="179"/>
      <c r="AT214" s="174" t="s">
        <v>158</v>
      </c>
      <c r="AU214" s="174" t="s">
        <v>87</v>
      </c>
      <c r="AV214" s="13" t="s">
        <v>87</v>
      </c>
      <c r="AW214" s="13" t="s">
        <v>32</v>
      </c>
      <c r="AX214" s="13" t="s">
        <v>77</v>
      </c>
      <c r="AY214" s="174" t="s">
        <v>150</v>
      </c>
    </row>
    <row r="215" spans="2:65" s="15" customFormat="1" x14ac:dyDescent="0.2">
      <c r="B215" s="187"/>
      <c r="D215" s="167" t="s">
        <v>158</v>
      </c>
      <c r="E215" s="188" t="s">
        <v>1</v>
      </c>
      <c r="F215" s="189" t="s">
        <v>171</v>
      </c>
      <c r="H215" s="190">
        <v>170.1</v>
      </c>
      <c r="I215" s="191"/>
      <c r="L215" s="187"/>
      <c r="M215" s="192"/>
      <c r="T215" s="193"/>
      <c r="AT215" s="188" t="s">
        <v>158</v>
      </c>
      <c r="AU215" s="188" t="s">
        <v>87</v>
      </c>
      <c r="AV215" s="15" t="s">
        <v>156</v>
      </c>
      <c r="AW215" s="15" t="s">
        <v>32</v>
      </c>
      <c r="AX215" s="15" t="s">
        <v>85</v>
      </c>
      <c r="AY215" s="188" t="s">
        <v>150</v>
      </c>
    </row>
    <row r="216" spans="2:65" s="1" customFormat="1" ht="24.15" customHeight="1" x14ac:dyDescent="0.2">
      <c r="B216" s="127"/>
      <c r="C216" s="154" t="s">
        <v>248</v>
      </c>
      <c r="D216" s="154" t="s">
        <v>152</v>
      </c>
      <c r="E216" s="155" t="s">
        <v>249</v>
      </c>
      <c r="F216" s="156" t="s">
        <v>250</v>
      </c>
      <c r="G216" s="157" t="s">
        <v>155</v>
      </c>
      <c r="H216" s="158">
        <v>52.52</v>
      </c>
      <c r="I216" s="159"/>
      <c r="J216" s="160">
        <f>ROUND(I216*H216,2)</f>
        <v>0</v>
      </c>
      <c r="K216" s="161"/>
      <c r="L216" s="34"/>
      <c r="M216" s="162" t="s">
        <v>1</v>
      </c>
      <c r="N216" s="126" t="s">
        <v>42</v>
      </c>
      <c r="P216" s="163">
        <f>O216*H216</f>
        <v>0</v>
      </c>
      <c r="Q216" s="163">
        <v>8.4999999999999995E-4</v>
      </c>
      <c r="R216" s="163">
        <f>Q216*H216</f>
        <v>4.4642000000000001E-2</v>
      </c>
      <c r="S216" s="163">
        <v>0</v>
      </c>
      <c r="T216" s="164">
        <f>S216*H216</f>
        <v>0</v>
      </c>
      <c r="AR216" s="165" t="s">
        <v>156</v>
      </c>
      <c r="AT216" s="165" t="s">
        <v>152</v>
      </c>
      <c r="AU216" s="165" t="s">
        <v>87</v>
      </c>
      <c r="AY216" s="17" t="s">
        <v>150</v>
      </c>
      <c r="BE216" s="95">
        <f>IF(N216="základní",J216,0)</f>
        <v>0</v>
      </c>
      <c r="BF216" s="95">
        <f>IF(N216="snížená",J216,0)</f>
        <v>0</v>
      </c>
      <c r="BG216" s="95">
        <f>IF(N216="zákl. přenesená",J216,0)</f>
        <v>0</v>
      </c>
      <c r="BH216" s="95">
        <f>IF(N216="sníž. přenesená",J216,0)</f>
        <v>0</v>
      </c>
      <c r="BI216" s="95">
        <f>IF(N216="nulová",J216,0)</f>
        <v>0</v>
      </c>
      <c r="BJ216" s="17" t="s">
        <v>85</v>
      </c>
      <c r="BK216" s="95">
        <f>ROUND(I216*H216,2)</f>
        <v>0</v>
      </c>
      <c r="BL216" s="17" t="s">
        <v>156</v>
      </c>
      <c r="BM216" s="165" t="s">
        <v>251</v>
      </c>
    </row>
    <row r="217" spans="2:65" s="12" customFormat="1" x14ac:dyDescent="0.2">
      <c r="B217" s="166"/>
      <c r="D217" s="167" t="s">
        <v>158</v>
      </c>
      <c r="E217" s="168" t="s">
        <v>1</v>
      </c>
      <c r="F217" s="169" t="s">
        <v>223</v>
      </c>
      <c r="H217" s="168" t="s">
        <v>1</v>
      </c>
      <c r="I217" s="170"/>
      <c r="L217" s="166"/>
      <c r="M217" s="171"/>
      <c r="T217" s="172"/>
      <c r="AT217" s="168" t="s">
        <v>158</v>
      </c>
      <c r="AU217" s="168" t="s">
        <v>87</v>
      </c>
      <c r="AV217" s="12" t="s">
        <v>85</v>
      </c>
      <c r="AW217" s="12" t="s">
        <v>32</v>
      </c>
      <c r="AX217" s="12" t="s">
        <v>77</v>
      </c>
      <c r="AY217" s="168" t="s">
        <v>150</v>
      </c>
    </row>
    <row r="218" spans="2:65" s="13" customFormat="1" x14ac:dyDescent="0.2">
      <c r="B218" s="173"/>
      <c r="D218" s="167" t="s">
        <v>158</v>
      </c>
      <c r="E218" s="174" t="s">
        <v>1</v>
      </c>
      <c r="F218" s="175" t="s">
        <v>252</v>
      </c>
      <c r="H218" s="176">
        <v>34.92</v>
      </c>
      <c r="I218" s="177"/>
      <c r="L218" s="173"/>
      <c r="M218" s="178"/>
      <c r="T218" s="179"/>
      <c r="AT218" s="174" t="s">
        <v>158</v>
      </c>
      <c r="AU218" s="174" t="s">
        <v>87</v>
      </c>
      <c r="AV218" s="13" t="s">
        <v>87</v>
      </c>
      <c r="AW218" s="13" t="s">
        <v>32</v>
      </c>
      <c r="AX218" s="13" t="s">
        <v>77</v>
      </c>
      <c r="AY218" s="174" t="s">
        <v>150</v>
      </c>
    </row>
    <row r="219" spans="2:65" s="12" customFormat="1" x14ac:dyDescent="0.2">
      <c r="B219" s="166"/>
      <c r="D219" s="167" t="s">
        <v>158</v>
      </c>
      <c r="E219" s="168" t="s">
        <v>1</v>
      </c>
      <c r="F219" s="169" t="s">
        <v>159</v>
      </c>
      <c r="H219" s="168" t="s">
        <v>1</v>
      </c>
      <c r="I219" s="170"/>
      <c r="L219" s="166"/>
      <c r="M219" s="171"/>
      <c r="T219" s="172"/>
      <c r="AT219" s="168" t="s">
        <v>158</v>
      </c>
      <c r="AU219" s="168" t="s">
        <v>87</v>
      </c>
      <c r="AV219" s="12" t="s">
        <v>85</v>
      </c>
      <c r="AW219" s="12" t="s">
        <v>32</v>
      </c>
      <c r="AX219" s="12" t="s">
        <v>77</v>
      </c>
      <c r="AY219" s="168" t="s">
        <v>150</v>
      </c>
    </row>
    <row r="220" spans="2:65" s="13" customFormat="1" x14ac:dyDescent="0.2">
      <c r="B220" s="173"/>
      <c r="D220" s="167" t="s">
        <v>158</v>
      </c>
      <c r="E220" s="174" t="s">
        <v>1</v>
      </c>
      <c r="F220" s="175" t="s">
        <v>253</v>
      </c>
      <c r="H220" s="176">
        <v>17.600000000000001</v>
      </c>
      <c r="I220" s="177"/>
      <c r="L220" s="173"/>
      <c r="M220" s="178"/>
      <c r="T220" s="179"/>
      <c r="AT220" s="174" t="s">
        <v>158</v>
      </c>
      <c r="AU220" s="174" t="s">
        <v>87</v>
      </c>
      <c r="AV220" s="13" t="s">
        <v>87</v>
      </c>
      <c r="AW220" s="13" t="s">
        <v>32</v>
      </c>
      <c r="AX220" s="13" t="s">
        <v>77</v>
      </c>
      <c r="AY220" s="174" t="s">
        <v>150</v>
      </c>
    </row>
    <row r="221" spans="2:65" s="15" customFormat="1" x14ac:dyDescent="0.2">
      <c r="B221" s="187"/>
      <c r="D221" s="167" t="s">
        <v>158</v>
      </c>
      <c r="E221" s="188" t="s">
        <v>1</v>
      </c>
      <c r="F221" s="189" t="s">
        <v>171</v>
      </c>
      <c r="H221" s="190">
        <v>52.52</v>
      </c>
      <c r="I221" s="191"/>
      <c r="L221" s="187"/>
      <c r="M221" s="192"/>
      <c r="T221" s="193"/>
      <c r="AT221" s="188" t="s">
        <v>158</v>
      </c>
      <c r="AU221" s="188" t="s">
        <v>87</v>
      </c>
      <c r="AV221" s="15" t="s">
        <v>156</v>
      </c>
      <c r="AW221" s="15" t="s">
        <v>32</v>
      </c>
      <c r="AX221" s="15" t="s">
        <v>85</v>
      </c>
      <c r="AY221" s="188" t="s">
        <v>150</v>
      </c>
    </row>
    <row r="222" spans="2:65" s="1" customFormat="1" ht="24.15" customHeight="1" x14ac:dyDescent="0.2">
      <c r="B222" s="127"/>
      <c r="C222" s="154" t="s">
        <v>254</v>
      </c>
      <c r="D222" s="154" t="s">
        <v>152</v>
      </c>
      <c r="E222" s="155" t="s">
        <v>255</v>
      </c>
      <c r="F222" s="156" t="s">
        <v>256</v>
      </c>
      <c r="G222" s="157" t="s">
        <v>155</v>
      </c>
      <c r="H222" s="158">
        <v>170.1</v>
      </c>
      <c r="I222" s="159"/>
      <c r="J222" s="160">
        <f>ROUND(I222*H222,2)</f>
        <v>0</v>
      </c>
      <c r="K222" s="161"/>
      <c r="L222" s="34"/>
      <c r="M222" s="162" t="s">
        <v>1</v>
      </c>
      <c r="N222" s="126" t="s">
        <v>42</v>
      </c>
      <c r="P222" s="163">
        <f>O222*H222</f>
        <v>0</v>
      </c>
      <c r="Q222" s="163">
        <v>0</v>
      </c>
      <c r="R222" s="163">
        <f>Q222*H222</f>
        <v>0</v>
      </c>
      <c r="S222" s="163">
        <v>0</v>
      </c>
      <c r="T222" s="164">
        <f>S222*H222</f>
        <v>0</v>
      </c>
      <c r="AR222" s="165" t="s">
        <v>156</v>
      </c>
      <c r="AT222" s="165" t="s">
        <v>152</v>
      </c>
      <c r="AU222" s="165" t="s">
        <v>87</v>
      </c>
      <c r="AY222" s="17" t="s">
        <v>150</v>
      </c>
      <c r="BE222" s="95">
        <f>IF(N222="základní",J222,0)</f>
        <v>0</v>
      </c>
      <c r="BF222" s="95">
        <f>IF(N222="snížená",J222,0)</f>
        <v>0</v>
      </c>
      <c r="BG222" s="95">
        <f>IF(N222="zákl. přenesená",J222,0)</f>
        <v>0</v>
      </c>
      <c r="BH222" s="95">
        <f>IF(N222="sníž. přenesená",J222,0)</f>
        <v>0</v>
      </c>
      <c r="BI222" s="95">
        <f>IF(N222="nulová",J222,0)</f>
        <v>0</v>
      </c>
      <c r="BJ222" s="17" t="s">
        <v>85</v>
      </c>
      <c r="BK222" s="95">
        <f>ROUND(I222*H222,2)</f>
        <v>0</v>
      </c>
      <c r="BL222" s="17" t="s">
        <v>156</v>
      </c>
      <c r="BM222" s="165" t="s">
        <v>257</v>
      </c>
    </row>
    <row r="223" spans="2:65" s="1" customFormat="1" ht="24.15" customHeight="1" x14ac:dyDescent="0.2">
      <c r="B223" s="127"/>
      <c r="C223" s="154" t="s">
        <v>258</v>
      </c>
      <c r="D223" s="154" t="s">
        <v>152</v>
      </c>
      <c r="E223" s="155" t="s">
        <v>259</v>
      </c>
      <c r="F223" s="156" t="s">
        <v>260</v>
      </c>
      <c r="G223" s="157" t="s">
        <v>155</v>
      </c>
      <c r="H223" s="158">
        <v>52.52</v>
      </c>
      <c r="I223" s="159"/>
      <c r="J223" s="160">
        <f>ROUND(I223*H223,2)</f>
        <v>0</v>
      </c>
      <c r="K223" s="161"/>
      <c r="L223" s="34"/>
      <c r="M223" s="162" t="s">
        <v>1</v>
      </c>
      <c r="N223" s="126" t="s">
        <v>42</v>
      </c>
      <c r="P223" s="163">
        <f>O223*H223</f>
        <v>0</v>
      </c>
      <c r="Q223" s="163">
        <v>0</v>
      </c>
      <c r="R223" s="163">
        <f>Q223*H223</f>
        <v>0</v>
      </c>
      <c r="S223" s="163">
        <v>0</v>
      </c>
      <c r="T223" s="164">
        <f>S223*H223</f>
        <v>0</v>
      </c>
      <c r="AR223" s="165" t="s">
        <v>156</v>
      </c>
      <c r="AT223" s="165" t="s">
        <v>152</v>
      </c>
      <c r="AU223" s="165" t="s">
        <v>87</v>
      </c>
      <c r="AY223" s="17" t="s">
        <v>150</v>
      </c>
      <c r="BE223" s="95">
        <f>IF(N223="základní",J223,0)</f>
        <v>0</v>
      </c>
      <c r="BF223" s="95">
        <f>IF(N223="snížená",J223,0)</f>
        <v>0</v>
      </c>
      <c r="BG223" s="95">
        <f>IF(N223="zákl. přenesená",J223,0)</f>
        <v>0</v>
      </c>
      <c r="BH223" s="95">
        <f>IF(N223="sníž. přenesená",J223,0)</f>
        <v>0</v>
      </c>
      <c r="BI223" s="95">
        <f>IF(N223="nulová",J223,0)</f>
        <v>0</v>
      </c>
      <c r="BJ223" s="17" t="s">
        <v>85</v>
      </c>
      <c r="BK223" s="95">
        <f>ROUND(I223*H223,2)</f>
        <v>0</v>
      </c>
      <c r="BL223" s="17" t="s">
        <v>156</v>
      </c>
      <c r="BM223" s="165" t="s">
        <v>261</v>
      </c>
    </row>
    <row r="224" spans="2:65" s="1" customFormat="1" ht="37.799999999999997" customHeight="1" x14ac:dyDescent="0.2">
      <c r="B224" s="127"/>
      <c r="C224" s="154" t="s">
        <v>262</v>
      </c>
      <c r="D224" s="154" t="s">
        <v>152</v>
      </c>
      <c r="E224" s="155" t="s">
        <v>263</v>
      </c>
      <c r="F224" s="156" t="s">
        <v>264</v>
      </c>
      <c r="G224" s="157" t="s">
        <v>197</v>
      </c>
      <c r="H224" s="158">
        <v>106.11</v>
      </c>
      <c r="I224" s="159"/>
      <c r="J224" s="160">
        <f>ROUND(I224*H224,2)</f>
        <v>0</v>
      </c>
      <c r="K224" s="161"/>
      <c r="L224" s="34"/>
      <c r="M224" s="162" t="s">
        <v>1</v>
      </c>
      <c r="N224" s="126" t="s">
        <v>42</v>
      </c>
      <c r="P224" s="163">
        <f>O224*H224</f>
        <v>0</v>
      </c>
      <c r="Q224" s="163">
        <v>0</v>
      </c>
      <c r="R224" s="163">
        <f>Q224*H224</f>
        <v>0</v>
      </c>
      <c r="S224" s="163">
        <v>0</v>
      </c>
      <c r="T224" s="164">
        <f>S224*H224</f>
        <v>0</v>
      </c>
      <c r="AR224" s="165" t="s">
        <v>156</v>
      </c>
      <c r="AT224" s="165" t="s">
        <v>152</v>
      </c>
      <c r="AU224" s="165" t="s">
        <v>87</v>
      </c>
      <c r="AY224" s="17" t="s">
        <v>150</v>
      </c>
      <c r="BE224" s="95">
        <f>IF(N224="základní",J224,0)</f>
        <v>0</v>
      </c>
      <c r="BF224" s="95">
        <f>IF(N224="snížená",J224,0)</f>
        <v>0</v>
      </c>
      <c r="BG224" s="95">
        <f>IF(N224="zákl. přenesená",J224,0)</f>
        <v>0</v>
      </c>
      <c r="BH224" s="95">
        <f>IF(N224="sníž. přenesená",J224,0)</f>
        <v>0</v>
      </c>
      <c r="BI224" s="95">
        <f>IF(N224="nulová",J224,0)</f>
        <v>0</v>
      </c>
      <c r="BJ224" s="17" t="s">
        <v>85</v>
      </c>
      <c r="BK224" s="95">
        <f>ROUND(I224*H224,2)</f>
        <v>0</v>
      </c>
      <c r="BL224" s="17" t="s">
        <v>156</v>
      </c>
      <c r="BM224" s="165" t="s">
        <v>265</v>
      </c>
    </row>
    <row r="225" spans="2:65" s="1" customFormat="1" ht="24.15" customHeight="1" x14ac:dyDescent="0.2">
      <c r="B225" s="127"/>
      <c r="C225" s="154" t="s">
        <v>266</v>
      </c>
      <c r="D225" s="154" t="s">
        <v>152</v>
      </c>
      <c r="E225" s="155" t="s">
        <v>267</v>
      </c>
      <c r="F225" s="156" t="s">
        <v>268</v>
      </c>
      <c r="G225" s="157" t="s">
        <v>197</v>
      </c>
      <c r="H225" s="158">
        <v>106.11</v>
      </c>
      <c r="I225" s="159"/>
      <c r="J225" s="160">
        <f>ROUND(I225*H225,2)</f>
        <v>0</v>
      </c>
      <c r="K225" s="161"/>
      <c r="L225" s="34"/>
      <c r="M225" s="162" t="s">
        <v>1</v>
      </c>
      <c r="N225" s="126" t="s">
        <v>42</v>
      </c>
      <c r="P225" s="163">
        <f>O225*H225</f>
        <v>0</v>
      </c>
      <c r="Q225" s="163">
        <v>0</v>
      </c>
      <c r="R225" s="163">
        <f>Q225*H225</f>
        <v>0</v>
      </c>
      <c r="S225" s="163">
        <v>0</v>
      </c>
      <c r="T225" s="164">
        <f>S225*H225</f>
        <v>0</v>
      </c>
      <c r="AR225" s="165" t="s">
        <v>156</v>
      </c>
      <c r="AT225" s="165" t="s">
        <v>152</v>
      </c>
      <c r="AU225" s="165" t="s">
        <v>87</v>
      </c>
      <c r="AY225" s="17" t="s">
        <v>150</v>
      </c>
      <c r="BE225" s="95">
        <f>IF(N225="základní",J225,0)</f>
        <v>0</v>
      </c>
      <c r="BF225" s="95">
        <f>IF(N225="snížená",J225,0)</f>
        <v>0</v>
      </c>
      <c r="BG225" s="95">
        <f>IF(N225="zákl. přenesená",J225,0)</f>
        <v>0</v>
      </c>
      <c r="BH225" s="95">
        <f>IF(N225="sníž. přenesená",J225,0)</f>
        <v>0</v>
      </c>
      <c r="BI225" s="95">
        <f>IF(N225="nulová",J225,0)</f>
        <v>0</v>
      </c>
      <c r="BJ225" s="17" t="s">
        <v>85</v>
      </c>
      <c r="BK225" s="95">
        <f>ROUND(I225*H225,2)</f>
        <v>0</v>
      </c>
      <c r="BL225" s="17" t="s">
        <v>156</v>
      </c>
      <c r="BM225" s="165" t="s">
        <v>269</v>
      </c>
    </row>
    <row r="226" spans="2:65" s="1" customFormat="1" ht="33" customHeight="1" x14ac:dyDescent="0.2">
      <c r="B226" s="127"/>
      <c r="C226" s="154" t="s">
        <v>270</v>
      </c>
      <c r="D226" s="154" t="s">
        <v>152</v>
      </c>
      <c r="E226" s="155" t="s">
        <v>271</v>
      </c>
      <c r="F226" s="156" t="s">
        <v>272</v>
      </c>
      <c r="G226" s="157" t="s">
        <v>273</v>
      </c>
      <c r="H226" s="158">
        <v>190.99799999999999</v>
      </c>
      <c r="I226" s="159"/>
      <c r="J226" s="160">
        <f>ROUND(I226*H226,2)</f>
        <v>0</v>
      </c>
      <c r="K226" s="161"/>
      <c r="L226" s="34"/>
      <c r="M226" s="162" t="s">
        <v>1</v>
      </c>
      <c r="N226" s="126" t="s">
        <v>42</v>
      </c>
      <c r="P226" s="163">
        <f>O226*H226</f>
        <v>0</v>
      </c>
      <c r="Q226" s="163">
        <v>0</v>
      </c>
      <c r="R226" s="163">
        <f>Q226*H226</f>
        <v>0</v>
      </c>
      <c r="S226" s="163">
        <v>0</v>
      </c>
      <c r="T226" s="164">
        <f>S226*H226</f>
        <v>0</v>
      </c>
      <c r="AR226" s="165" t="s">
        <v>156</v>
      </c>
      <c r="AT226" s="165" t="s">
        <v>152</v>
      </c>
      <c r="AU226" s="165" t="s">
        <v>87</v>
      </c>
      <c r="AY226" s="17" t="s">
        <v>150</v>
      </c>
      <c r="BE226" s="95">
        <f>IF(N226="základní",J226,0)</f>
        <v>0</v>
      </c>
      <c r="BF226" s="95">
        <f>IF(N226="snížená",J226,0)</f>
        <v>0</v>
      </c>
      <c r="BG226" s="95">
        <f>IF(N226="zákl. přenesená",J226,0)</f>
        <v>0</v>
      </c>
      <c r="BH226" s="95">
        <f>IF(N226="sníž. přenesená",J226,0)</f>
        <v>0</v>
      </c>
      <c r="BI226" s="95">
        <f>IF(N226="nulová",J226,0)</f>
        <v>0</v>
      </c>
      <c r="BJ226" s="17" t="s">
        <v>85</v>
      </c>
      <c r="BK226" s="95">
        <f>ROUND(I226*H226,2)</f>
        <v>0</v>
      </c>
      <c r="BL226" s="17" t="s">
        <v>156</v>
      </c>
      <c r="BM226" s="165" t="s">
        <v>274</v>
      </c>
    </row>
    <row r="227" spans="2:65" s="13" customFormat="1" x14ac:dyDescent="0.2">
      <c r="B227" s="173"/>
      <c r="D227" s="167" t="s">
        <v>158</v>
      </c>
      <c r="E227" s="174" t="s">
        <v>1</v>
      </c>
      <c r="F227" s="175" t="s">
        <v>275</v>
      </c>
      <c r="H227" s="176">
        <v>190.99799999999999</v>
      </c>
      <c r="I227" s="177"/>
      <c r="L227" s="173"/>
      <c r="M227" s="178"/>
      <c r="T227" s="179"/>
      <c r="AT227" s="174" t="s">
        <v>158</v>
      </c>
      <c r="AU227" s="174" t="s">
        <v>87</v>
      </c>
      <c r="AV227" s="13" t="s">
        <v>87</v>
      </c>
      <c r="AW227" s="13" t="s">
        <v>32</v>
      </c>
      <c r="AX227" s="13" t="s">
        <v>85</v>
      </c>
      <c r="AY227" s="174" t="s">
        <v>150</v>
      </c>
    </row>
    <row r="228" spans="2:65" s="1" customFormat="1" ht="16.5" customHeight="1" x14ac:dyDescent="0.2">
      <c r="B228" s="127"/>
      <c r="C228" s="154" t="s">
        <v>7</v>
      </c>
      <c r="D228" s="154" t="s">
        <v>152</v>
      </c>
      <c r="E228" s="155" t="s">
        <v>276</v>
      </c>
      <c r="F228" s="156" t="s">
        <v>277</v>
      </c>
      <c r="G228" s="157" t="s">
        <v>197</v>
      </c>
      <c r="H228" s="158">
        <v>106.11</v>
      </c>
      <c r="I228" s="159"/>
      <c r="J228" s="160">
        <f>ROUND(I228*H228,2)</f>
        <v>0</v>
      </c>
      <c r="K228" s="161"/>
      <c r="L228" s="34"/>
      <c r="M228" s="162" t="s">
        <v>1</v>
      </c>
      <c r="N228" s="126" t="s">
        <v>42</v>
      </c>
      <c r="P228" s="163">
        <f>O228*H228</f>
        <v>0</v>
      </c>
      <c r="Q228" s="163">
        <v>0</v>
      </c>
      <c r="R228" s="163">
        <f>Q228*H228</f>
        <v>0</v>
      </c>
      <c r="S228" s="163">
        <v>0</v>
      </c>
      <c r="T228" s="164">
        <f>S228*H228</f>
        <v>0</v>
      </c>
      <c r="AR228" s="165" t="s">
        <v>156</v>
      </c>
      <c r="AT228" s="165" t="s">
        <v>152</v>
      </c>
      <c r="AU228" s="165" t="s">
        <v>87</v>
      </c>
      <c r="AY228" s="17" t="s">
        <v>150</v>
      </c>
      <c r="BE228" s="95">
        <f>IF(N228="základní",J228,0)</f>
        <v>0</v>
      </c>
      <c r="BF228" s="95">
        <f>IF(N228="snížená",J228,0)</f>
        <v>0</v>
      </c>
      <c r="BG228" s="95">
        <f>IF(N228="zákl. přenesená",J228,0)</f>
        <v>0</v>
      </c>
      <c r="BH228" s="95">
        <f>IF(N228="sníž. přenesená",J228,0)</f>
        <v>0</v>
      </c>
      <c r="BI228" s="95">
        <f>IF(N228="nulová",J228,0)</f>
        <v>0</v>
      </c>
      <c r="BJ228" s="17" t="s">
        <v>85</v>
      </c>
      <c r="BK228" s="95">
        <f>ROUND(I228*H228,2)</f>
        <v>0</v>
      </c>
      <c r="BL228" s="17" t="s">
        <v>156</v>
      </c>
      <c r="BM228" s="165" t="s">
        <v>278</v>
      </c>
    </row>
    <row r="229" spans="2:65" s="1" customFormat="1" ht="24.15" customHeight="1" x14ac:dyDescent="0.2">
      <c r="B229" s="127"/>
      <c r="C229" s="154" t="s">
        <v>279</v>
      </c>
      <c r="D229" s="154" t="s">
        <v>152</v>
      </c>
      <c r="E229" s="155" t="s">
        <v>280</v>
      </c>
      <c r="F229" s="156" t="s">
        <v>281</v>
      </c>
      <c r="G229" s="157" t="s">
        <v>197</v>
      </c>
      <c r="H229" s="158">
        <v>74.680000000000007</v>
      </c>
      <c r="I229" s="159"/>
      <c r="J229" s="160">
        <f>ROUND(I229*H229,2)</f>
        <v>0</v>
      </c>
      <c r="K229" s="161"/>
      <c r="L229" s="34"/>
      <c r="M229" s="162" t="s">
        <v>1</v>
      </c>
      <c r="N229" s="126" t="s">
        <v>42</v>
      </c>
      <c r="P229" s="163">
        <f>O229*H229</f>
        <v>0</v>
      </c>
      <c r="Q229" s="163">
        <v>0</v>
      </c>
      <c r="R229" s="163">
        <f>Q229*H229</f>
        <v>0</v>
      </c>
      <c r="S229" s="163">
        <v>0</v>
      </c>
      <c r="T229" s="164">
        <f>S229*H229</f>
        <v>0</v>
      </c>
      <c r="AR229" s="165" t="s">
        <v>156</v>
      </c>
      <c r="AT229" s="165" t="s">
        <v>152</v>
      </c>
      <c r="AU229" s="165" t="s">
        <v>87</v>
      </c>
      <c r="AY229" s="17" t="s">
        <v>150</v>
      </c>
      <c r="BE229" s="95">
        <f>IF(N229="základní",J229,0)</f>
        <v>0</v>
      </c>
      <c r="BF229" s="95">
        <f>IF(N229="snížená",J229,0)</f>
        <v>0</v>
      </c>
      <c r="BG229" s="95">
        <f>IF(N229="zákl. přenesená",J229,0)</f>
        <v>0</v>
      </c>
      <c r="BH229" s="95">
        <f>IF(N229="sníž. přenesená",J229,0)</f>
        <v>0</v>
      </c>
      <c r="BI229" s="95">
        <f>IF(N229="nulová",J229,0)</f>
        <v>0</v>
      </c>
      <c r="BJ229" s="17" t="s">
        <v>85</v>
      </c>
      <c r="BK229" s="95">
        <f>ROUND(I229*H229,2)</f>
        <v>0</v>
      </c>
      <c r="BL229" s="17" t="s">
        <v>156</v>
      </c>
      <c r="BM229" s="165" t="s">
        <v>282</v>
      </c>
    </row>
    <row r="230" spans="2:65" s="13" customFormat="1" x14ac:dyDescent="0.2">
      <c r="B230" s="173"/>
      <c r="D230" s="167" t="s">
        <v>158</v>
      </c>
      <c r="E230" s="174" t="s">
        <v>1</v>
      </c>
      <c r="F230" s="175" t="s">
        <v>283</v>
      </c>
      <c r="H230" s="176">
        <v>74.680000000000007</v>
      </c>
      <c r="I230" s="177"/>
      <c r="L230" s="173"/>
      <c r="M230" s="178"/>
      <c r="T230" s="179"/>
      <c r="AT230" s="174" t="s">
        <v>158</v>
      </c>
      <c r="AU230" s="174" t="s">
        <v>87</v>
      </c>
      <c r="AV230" s="13" t="s">
        <v>87</v>
      </c>
      <c r="AW230" s="13" t="s">
        <v>32</v>
      </c>
      <c r="AX230" s="13" t="s">
        <v>77</v>
      </c>
      <c r="AY230" s="174" t="s">
        <v>150</v>
      </c>
    </row>
    <row r="231" spans="2:65" s="1" customFormat="1" ht="16.5" customHeight="1" x14ac:dyDescent="0.2">
      <c r="B231" s="127"/>
      <c r="C231" s="194" t="s">
        <v>284</v>
      </c>
      <c r="D231" s="194" t="s">
        <v>285</v>
      </c>
      <c r="E231" s="195" t="s">
        <v>286</v>
      </c>
      <c r="F231" s="196" t="s">
        <v>287</v>
      </c>
      <c r="G231" s="197" t="s">
        <v>273</v>
      </c>
      <c r="H231" s="198">
        <v>126.956</v>
      </c>
      <c r="I231" s="199"/>
      <c r="J231" s="200">
        <f>ROUND(I231*H231,2)</f>
        <v>0</v>
      </c>
      <c r="K231" s="201"/>
      <c r="L231" s="202"/>
      <c r="M231" s="203" t="s">
        <v>1</v>
      </c>
      <c r="N231" s="204" t="s">
        <v>42</v>
      </c>
      <c r="P231" s="163">
        <f>O231*H231</f>
        <v>0</v>
      </c>
      <c r="Q231" s="163">
        <v>1</v>
      </c>
      <c r="R231" s="163">
        <f>Q231*H231</f>
        <v>126.956</v>
      </c>
      <c r="S231" s="163">
        <v>0</v>
      </c>
      <c r="T231" s="164">
        <f>S231*H231</f>
        <v>0</v>
      </c>
      <c r="AR231" s="165" t="s">
        <v>200</v>
      </c>
      <c r="AT231" s="165" t="s">
        <v>285</v>
      </c>
      <c r="AU231" s="165" t="s">
        <v>87</v>
      </c>
      <c r="AY231" s="17" t="s">
        <v>150</v>
      </c>
      <c r="BE231" s="95">
        <f>IF(N231="základní",J231,0)</f>
        <v>0</v>
      </c>
      <c r="BF231" s="95">
        <f>IF(N231="snížená",J231,0)</f>
        <v>0</v>
      </c>
      <c r="BG231" s="95">
        <f>IF(N231="zákl. přenesená",J231,0)</f>
        <v>0</v>
      </c>
      <c r="BH231" s="95">
        <f>IF(N231="sníž. přenesená",J231,0)</f>
        <v>0</v>
      </c>
      <c r="BI231" s="95">
        <f>IF(N231="nulová",J231,0)</f>
        <v>0</v>
      </c>
      <c r="BJ231" s="17" t="s">
        <v>85</v>
      </c>
      <c r="BK231" s="95">
        <f>ROUND(I231*H231,2)</f>
        <v>0</v>
      </c>
      <c r="BL231" s="17" t="s">
        <v>156</v>
      </c>
      <c r="BM231" s="165" t="s">
        <v>288</v>
      </c>
    </row>
    <row r="232" spans="2:65" s="13" customFormat="1" x14ac:dyDescent="0.2">
      <c r="B232" s="173"/>
      <c r="D232" s="167" t="s">
        <v>158</v>
      </c>
      <c r="E232" s="174" t="s">
        <v>1</v>
      </c>
      <c r="F232" s="175" t="s">
        <v>289</v>
      </c>
      <c r="H232" s="176">
        <v>126.956</v>
      </c>
      <c r="I232" s="177"/>
      <c r="L232" s="173"/>
      <c r="M232" s="178"/>
      <c r="T232" s="179"/>
      <c r="AT232" s="174" t="s">
        <v>158</v>
      </c>
      <c r="AU232" s="174" t="s">
        <v>87</v>
      </c>
      <c r="AV232" s="13" t="s">
        <v>87</v>
      </c>
      <c r="AW232" s="13" t="s">
        <v>32</v>
      </c>
      <c r="AX232" s="13" t="s">
        <v>85</v>
      </c>
      <c r="AY232" s="174" t="s">
        <v>150</v>
      </c>
    </row>
    <row r="233" spans="2:65" s="1" customFormat="1" ht="24.15" customHeight="1" x14ac:dyDescent="0.2">
      <c r="B233" s="127"/>
      <c r="C233" s="154" t="s">
        <v>290</v>
      </c>
      <c r="D233" s="154" t="s">
        <v>152</v>
      </c>
      <c r="E233" s="155" t="s">
        <v>291</v>
      </c>
      <c r="F233" s="156" t="s">
        <v>292</v>
      </c>
      <c r="G233" s="157" t="s">
        <v>197</v>
      </c>
      <c r="H233" s="158">
        <v>23.18</v>
      </c>
      <c r="I233" s="159"/>
      <c r="J233" s="160">
        <f>ROUND(I233*H233,2)</f>
        <v>0</v>
      </c>
      <c r="K233" s="161"/>
      <c r="L233" s="34"/>
      <c r="M233" s="162" t="s">
        <v>1</v>
      </c>
      <c r="N233" s="126" t="s">
        <v>42</v>
      </c>
      <c r="P233" s="163">
        <f>O233*H233</f>
        <v>0</v>
      </c>
      <c r="Q233" s="163">
        <v>0</v>
      </c>
      <c r="R233" s="163">
        <f>Q233*H233</f>
        <v>0</v>
      </c>
      <c r="S233" s="163">
        <v>0</v>
      </c>
      <c r="T233" s="164">
        <f>S233*H233</f>
        <v>0</v>
      </c>
      <c r="AR233" s="165" t="s">
        <v>156</v>
      </c>
      <c r="AT233" s="165" t="s">
        <v>152</v>
      </c>
      <c r="AU233" s="165" t="s">
        <v>87</v>
      </c>
      <c r="AY233" s="17" t="s">
        <v>150</v>
      </c>
      <c r="BE233" s="95">
        <f>IF(N233="základní",J233,0)</f>
        <v>0</v>
      </c>
      <c r="BF233" s="95">
        <f>IF(N233="snížená",J233,0)</f>
        <v>0</v>
      </c>
      <c r="BG233" s="95">
        <f>IF(N233="zákl. přenesená",J233,0)</f>
        <v>0</v>
      </c>
      <c r="BH233" s="95">
        <f>IF(N233="sníž. přenesená",J233,0)</f>
        <v>0</v>
      </c>
      <c r="BI233" s="95">
        <f>IF(N233="nulová",J233,0)</f>
        <v>0</v>
      </c>
      <c r="BJ233" s="17" t="s">
        <v>85</v>
      </c>
      <c r="BK233" s="95">
        <f>ROUND(I233*H233,2)</f>
        <v>0</v>
      </c>
      <c r="BL233" s="17" t="s">
        <v>156</v>
      </c>
      <c r="BM233" s="165" t="s">
        <v>293</v>
      </c>
    </row>
    <row r="234" spans="2:65" s="12" customFormat="1" x14ac:dyDescent="0.2">
      <c r="B234" s="166"/>
      <c r="D234" s="167" t="s">
        <v>158</v>
      </c>
      <c r="E234" s="168" t="s">
        <v>1</v>
      </c>
      <c r="F234" s="169" t="s">
        <v>223</v>
      </c>
      <c r="H234" s="168" t="s">
        <v>1</v>
      </c>
      <c r="I234" s="170"/>
      <c r="L234" s="166"/>
      <c r="M234" s="171"/>
      <c r="T234" s="172"/>
      <c r="AT234" s="168" t="s">
        <v>158</v>
      </c>
      <c r="AU234" s="168" t="s">
        <v>87</v>
      </c>
      <c r="AV234" s="12" t="s">
        <v>85</v>
      </c>
      <c r="AW234" s="12" t="s">
        <v>32</v>
      </c>
      <c r="AX234" s="12" t="s">
        <v>77</v>
      </c>
      <c r="AY234" s="168" t="s">
        <v>150</v>
      </c>
    </row>
    <row r="235" spans="2:65" s="13" customFormat="1" x14ac:dyDescent="0.2">
      <c r="B235" s="173"/>
      <c r="D235" s="167" t="s">
        <v>158</v>
      </c>
      <c r="E235" s="174" t="s">
        <v>1</v>
      </c>
      <c r="F235" s="175" t="s">
        <v>294</v>
      </c>
      <c r="H235" s="176">
        <v>3</v>
      </c>
      <c r="I235" s="177"/>
      <c r="L235" s="173"/>
      <c r="M235" s="178"/>
      <c r="T235" s="179"/>
      <c r="AT235" s="174" t="s">
        <v>158</v>
      </c>
      <c r="AU235" s="174" t="s">
        <v>87</v>
      </c>
      <c r="AV235" s="13" t="s">
        <v>87</v>
      </c>
      <c r="AW235" s="13" t="s">
        <v>32</v>
      </c>
      <c r="AX235" s="13" t="s">
        <v>77</v>
      </c>
      <c r="AY235" s="174" t="s">
        <v>150</v>
      </c>
    </row>
    <row r="236" spans="2:65" s="12" customFormat="1" x14ac:dyDescent="0.2">
      <c r="B236" s="166"/>
      <c r="D236" s="167" t="s">
        <v>158</v>
      </c>
      <c r="E236" s="168" t="s">
        <v>1</v>
      </c>
      <c r="F236" s="169" t="s">
        <v>159</v>
      </c>
      <c r="H236" s="168" t="s">
        <v>1</v>
      </c>
      <c r="I236" s="170"/>
      <c r="L236" s="166"/>
      <c r="M236" s="171"/>
      <c r="T236" s="172"/>
      <c r="AT236" s="168" t="s">
        <v>158</v>
      </c>
      <c r="AU236" s="168" t="s">
        <v>87</v>
      </c>
      <c r="AV236" s="12" t="s">
        <v>85</v>
      </c>
      <c r="AW236" s="12" t="s">
        <v>32</v>
      </c>
      <c r="AX236" s="12" t="s">
        <v>77</v>
      </c>
      <c r="AY236" s="168" t="s">
        <v>150</v>
      </c>
    </row>
    <row r="237" spans="2:65" s="13" customFormat="1" x14ac:dyDescent="0.2">
      <c r="B237" s="173"/>
      <c r="D237" s="167" t="s">
        <v>158</v>
      </c>
      <c r="E237" s="174" t="s">
        <v>1</v>
      </c>
      <c r="F237" s="175" t="s">
        <v>295</v>
      </c>
      <c r="H237" s="176">
        <v>1.28</v>
      </c>
      <c r="I237" s="177"/>
      <c r="L237" s="173"/>
      <c r="M237" s="178"/>
      <c r="T237" s="179"/>
      <c r="AT237" s="174" t="s">
        <v>158</v>
      </c>
      <c r="AU237" s="174" t="s">
        <v>87</v>
      </c>
      <c r="AV237" s="13" t="s">
        <v>87</v>
      </c>
      <c r="AW237" s="13" t="s">
        <v>32</v>
      </c>
      <c r="AX237" s="13" t="s">
        <v>77</v>
      </c>
      <c r="AY237" s="174" t="s">
        <v>150</v>
      </c>
    </row>
    <row r="238" spans="2:65" s="12" customFormat="1" x14ac:dyDescent="0.2">
      <c r="B238" s="166"/>
      <c r="D238" s="167" t="s">
        <v>158</v>
      </c>
      <c r="E238" s="168" t="s">
        <v>1</v>
      </c>
      <c r="F238" s="169" t="s">
        <v>226</v>
      </c>
      <c r="H238" s="168" t="s">
        <v>1</v>
      </c>
      <c r="I238" s="170"/>
      <c r="L238" s="166"/>
      <c r="M238" s="171"/>
      <c r="T238" s="172"/>
      <c r="AT238" s="168" t="s">
        <v>158</v>
      </c>
      <c r="AU238" s="168" t="s">
        <v>87</v>
      </c>
      <c r="AV238" s="12" t="s">
        <v>85</v>
      </c>
      <c r="AW238" s="12" t="s">
        <v>32</v>
      </c>
      <c r="AX238" s="12" t="s">
        <v>77</v>
      </c>
      <c r="AY238" s="168" t="s">
        <v>150</v>
      </c>
    </row>
    <row r="239" spans="2:65" s="13" customFormat="1" x14ac:dyDescent="0.2">
      <c r="B239" s="173"/>
      <c r="D239" s="167" t="s">
        <v>158</v>
      </c>
      <c r="E239" s="174" t="s">
        <v>1</v>
      </c>
      <c r="F239" s="175" t="s">
        <v>296</v>
      </c>
      <c r="H239" s="176">
        <v>8.64</v>
      </c>
      <c r="I239" s="177"/>
      <c r="L239" s="173"/>
      <c r="M239" s="178"/>
      <c r="T239" s="179"/>
      <c r="AT239" s="174" t="s">
        <v>158</v>
      </c>
      <c r="AU239" s="174" t="s">
        <v>87</v>
      </c>
      <c r="AV239" s="13" t="s">
        <v>87</v>
      </c>
      <c r="AW239" s="13" t="s">
        <v>32</v>
      </c>
      <c r="AX239" s="13" t="s">
        <v>77</v>
      </c>
      <c r="AY239" s="174" t="s">
        <v>150</v>
      </c>
    </row>
    <row r="240" spans="2:65" s="12" customFormat="1" x14ac:dyDescent="0.2">
      <c r="B240" s="166"/>
      <c r="D240" s="167" t="s">
        <v>158</v>
      </c>
      <c r="E240" s="168" t="s">
        <v>1</v>
      </c>
      <c r="F240" s="169" t="s">
        <v>228</v>
      </c>
      <c r="H240" s="168" t="s">
        <v>1</v>
      </c>
      <c r="I240" s="170"/>
      <c r="L240" s="166"/>
      <c r="M240" s="171"/>
      <c r="T240" s="172"/>
      <c r="AT240" s="168" t="s">
        <v>158</v>
      </c>
      <c r="AU240" s="168" t="s">
        <v>87</v>
      </c>
      <c r="AV240" s="12" t="s">
        <v>85</v>
      </c>
      <c r="AW240" s="12" t="s">
        <v>32</v>
      </c>
      <c r="AX240" s="12" t="s">
        <v>77</v>
      </c>
      <c r="AY240" s="168" t="s">
        <v>150</v>
      </c>
    </row>
    <row r="241" spans="2:65" s="13" customFormat="1" x14ac:dyDescent="0.2">
      <c r="B241" s="173"/>
      <c r="D241" s="167" t="s">
        <v>158</v>
      </c>
      <c r="E241" s="174" t="s">
        <v>1</v>
      </c>
      <c r="F241" s="175" t="s">
        <v>297</v>
      </c>
      <c r="H241" s="176">
        <v>5.76</v>
      </c>
      <c r="I241" s="177"/>
      <c r="L241" s="173"/>
      <c r="M241" s="178"/>
      <c r="T241" s="179"/>
      <c r="AT241" s="174" t="s">
        <v>158</v>
      </c>
      <c r="AU241" s="174" t="s">
        <v>87</v>
      </c>
      <c r="AV241" s="13" t="s">
        <v>87</v>
      </c>
      <c r="AW241" s="13" t="s">
        <v>32</v>
      </c>
      <c r="AX241" s="13" t="s">
        <v>77</v>
      </c>
      <c r="AY241" s="174" t="s">
        <v>150</v>
      </c>
    </row>
    <row r="242" spans="2:65" s="12" customFormat="1" x14ac:dyDescent="0.2">
      <c r="B242" s="166"/>
      <c r="D242" s="167" t="s">
        <v>158</v>
      </c>
      <c r="E242" s="168" t="s">
        <v>1</v>
      </c>
      <c r="F242" s="169" t="s">
        <v>230</v>
      </c>
      <c r="H242" s="168" t="s">
        <v>1</v>
      </c>
      <c r="I242" s="170"/>
      <c r="L242" s="166"/>
      <c r="M242" s="171"/>
      <c r="T242" s="172"/>
      <c r="AT242" s="168" t="s">
        <v>158</v>
      </c>
      <c r="AU242" s="168" t="s">
        <v>87</v>
      </c>
      <c r="AV242" s="12" t="s">
        <v>85</v>
      </c>
      <c r="AW242" s="12" t="s">
        <v>32</v>
      </c>
      <c r="AX242" s="12" t="s">
        <v>77</v>
      </c>
      <c r="AY242" s="168" t="s">
        <v>150</v>
      </c>
    </row>
    <row r="243" spans="2:65" s="13" customFormat="1" x14ac:dyDescent="0.2">
      <c r="B243" s="173"/>
      <c r="D243" s="167" t="s">
        <v>158</v>
      </c>
      <c r="E243" s="174" t="s">
        <v>1</v>
      </c>
      <c r="F243" s="175" t="s">
        <v>298</v>
      </c>
      <c r="H243" s="176">
        <v>4.5</v>
      </c>
      <c r="I243" s="177"/>
      <c r="L243" s="173"/>
      <c r="M243" s="178"/>
      <c r="T243" s="179"/>
      <c r="AT243" s="174" t="s">
        <v>158</v>
      </c>
      <c r="AU243" s="174" t="s">
        <v>87</v>
      </c>
      <c r="AV243" s="13" t="s">
        <v>87</v>
      </c>
      <c r="AW243" s="13" t="s">
        <v>32</v>
      </c>
      <c r="AX243" s="13" t="s">
        <v>77</v>
      </c>
      <c r="AY243" s="174" t="s">
        <v>150</v>
      </c>
    </row>
    <row r="244" spans="2:65" s="15" customFormat="1" x14ac:dyDescent="0.2">
      <c r="B244" s="187"/>
      <c r="D244" s="167" t="s">
        <v>158</v>
      </c>
      <c r="E244" s="188" t="s">
        <v>1</v>
      </c>
      <c r="F244" s="189" t="s">
        <v>171</v>
      </c>
      <c r="H244" s="190">
        <v>23.18</v>
      </c>
      <c r="I244" s="191"/>
      <c r="L244" s="187"/>
      <c r="M244" s="192"/>
      <c r="T244" s="193"/>
      <c r="AT244" s="188" t="s">
        <v>158</v>
      </c>
      <c r="AU244" s="188" t="s">
        <v>87</v>
      </c>
      <c r="AV244" s="15" t="s">
        <v>156</v>
      </c>
      <c r="AW244" s="15" t="s">
        <v>32</v>
      </c>
      <c r="AX244" s="15" t="s">
        <v>85</v>
      </c>
      <c r="AY244" s="188" t="s">
        <v>150</v>
      </c>
    </row>
    <row r="245" spans="2:65" s="1" customFormat="1" ht="16.5" customHeight="1" x14ac:dyDescent="0.2">
      <c r="B245" s="127"/>
      <c r="C245" s="194" t="s">
        <v>299</v>
      </c>
      <c r="D245" s="194" t="s">
        <v>285</v>
      </c>
      <c r="E245" s="195" t="s">
        <v>300</v>
      </c>
      <c r="F245" s="196" t="s">
        <v>301</v>
      </c>
      <c r="G245" s="197" t="s">
        <v>273</v>
      </c>
      <c r="H245" s="198">
        <v>38.710999999999999</v>
      </c>
      <c r="I245" s="199"/>
      <c r="J245" s="200">
        <f>ROUND(I245*H245,2)</f>
        <v>0</v>
      </c>
      <c r="K245" s="201"/>
      <c r="L245" s="202"/>
      <c r="M245" s="203" t="s">
        <v>1</v>
      </c>
      <c r="N245" s="204" t="s">
        <v>42</v>
      </c>
      <c r="P245" s="163">
        <f>O245*H245</f>
        <v>0</v>
      </c>
      <c r="Q245" s="163">
        <v>1</v>
      </c>
      <c r="R245" s="163">
        <f>Q245*H245</f>
        <v>38.710999999999999</v>
      </c>
      <c r="S245" s="163">
        <v>0</v>
      </c>
      <c r="T245" s="164">
        <f>S245*H245</f>
        <v>0</v>
      </c>
      <c r="AR245" s="165" t="s">
        <v>200</v>
      </c>
      <c r="AT245" s="165" t="s">
        <v>285</v>
      </c>
      <c r="AU245" s="165" t="s">
        <v>87</v>
      </c>
      <c r="AY245" s="17" t="s">
        <v>150</v>
      </c>
      <c r="BE245" s="95">
        <f>IF(N245="základní",J245,0)</f>
        <v>0</v>
      </c>
      <c r="BF245" s="95">
        <f>IF(N245="snížená",J245,0)</f>
        <v>0</v>
      </c>
      <c r="BG245" s="95">
        <f>IF(N245="zákl. přenesená",J245,0)</f>
        <v>0</v>
      </c>
      <c r="BH245" s="95">
        <f>IF(N245="sníž. přenesená",J245,0)</f>
        <v>0</v>
      </c>
      <c r="BI245" s="95">
        <f>IF(N245="nulová",J245,0)</f>
        <v>0</v>
      </c>
      <c r="BJ245" s="17" t="s">
        <v>85</v>
      </c>
      <c r="BK245" s="95">
        <f>ROUND(I245*H245,2)</f>
        <v>0</v>
      </c>
      <c r="BL245" s="17" t="s">
        <v>156</v>
      </c>
      <c r="BM245" s="165" t="s">
        <v>302</v>
      </c>
    </row>
    <row r="246" spans="2:65" s="13" customFormat="1" x14ac:dyDescent="0.2">
      <c r="B246" s="173"/>
      <c r="D246" s="167" t="s">
        <v>158</v>
      </c>
      <c r="E246" s="174" t="s">
        <v>1</v>
      </c>
      <c r="F246" s="175" t="s">
        <v>303</v>
      </c>
      <c r="H246" s="176">
        <v>38.710999999999999</v>
      </c>
      <c r="I246" s="177"/>
      <c r="L246" s="173"/>
      <c r="M246" s="178"/>
      <c r="T246" s="179"/>
      <c r="AT246" s="174" t="s">
        <v>158</v>
      </c>
      <c r="AU246" s="174" t="s">
        <v>87</v>
      </c>
      <c r="AV246" s="13" t="s">
        <v>87</v>
      </c>
      <c r="AW246" s="13" t="s">
        <v>32</v>
      </c>
      <c r="AX246" s="13" t="s">
        <v>85</v>
      </c>
      <c r="AY246" s="174" t="s">
        <v>150</v>
      </c>
    </row>
    <row r="247" spans="2:65" s="1" customFormat="1" ht="37.799999999999997" customHeight="1" x14ac:dyDescent="0.2">
      <c r="B247" s="127"/>
      <c r="C247" s="154" t="s">
        <v>304</v>
      </c>
      <c r="D247" s="154" t="s">
        <v>152</v>
      </c>
      <c r="E247" s="155" t="s">
        <v>305</v>
      </c>
      <c r="F247" s="156" t="s">
        <v>306</v>
      </c>
      <c r="G247" s="157" t="s">
        <v>155</v>
      </c>
      <c r="H247" s="158">
        <v>18</v>
      </c>
      <c r="I247" s="159"/>
      <c r="J247" s="160">
        <f>ROUND(I247*H247,2)</f>
        <v>0</v>
      </c>
      <c r="K247" s="161"/>
      <c r="L247" s="34"/>
      <c r="M247" s="162" t="s">
        <v>1</v>
      </c>
      <c r="N247" s="126" t="s">
        <v>42</v>
      </c>
      <c r="P247" s="163">
        <f>O247*H247</f>
        <v>0</v>
      </c>
      <c r="Q247" s="163">
        <v>0</v>
      </c>
      <c r="R247" s="163">
        <f>Q247*H247</f>
        <v>0</v>
      </c>
      <c r="S247" s="163">
        <v>0</v>
      </c>
      <c r="T247" s="164">
        <f>S247*H247</f>
        <v>0</v>
      </c>
      <c r="AR247" s="165" t="s">
        <v>156</v>
      </c>
      <c r="AT247" s="165" t="s">
        <v>152</v>
      </c>
      <c r="AU247" s="165" t="s">
        <v>87</v>
      </c>
      <c r="AY247" s="17" t="s">
        <v>150</v>
      </c>
      <c r="BE247" s="95">
        <f>IF(N247="základní",J247,0)</f>
        <v>0</v>
      </c>
      <c r="BF247" s="95">
        <f>IF(N247="snížená",J247,0)</f>
        <v>0</v>
      </c>
      <c r="BG247" s="95">
        <f>IF(N247="zákl. přenesená",J247,0)</f>
        <v>0</v>
      </c>
      <c r="BH247" s="95">
        <f>IF(N247="sníž. přenesená",J247,0)</f>
        <v>0</v>
      </c>
      <c r="BI247" s="95">
        <f>IF(N247="nulová",J247,0)</f>
        <v>0</v>
      </c>
      <c r="BJ247" s="17" t="s">
        <v>85</v>
      </c>
      <c r="BK247" s="95">
        <f>ROUND(I247*H247,2)</f>
        <v>0</v>
      </c>
      <c r="BL247" s="17" t="s">
        <v>156</v>
      </c>
      <c r="BM247" s="165" t="s">
        <v>307</v>
      </c>
    </row>
    <row r="248" spans="2:65" s="13" customFormat="1" x14ac:dyDescent="0.2">
      <c r="B248" s="173"/>
      <c r="D248" s="167" t="s">
        <v>158</v>
      </c>
      <c r="E248" s="174" t="s">
        <v>1</v>
      </c>
      <c r="F248" s="175" t="s">
        <v>308</v>
      </c>
      <c r="H248" s="176">
        <v>18</v>
      </c>
      <c r="I248" s="177"/>
      <c r="L248" s="173"/>
      <c r="M248" s="178"/>
      <c r="T248" s="179"/>
      <c r="AT248" s="174" t="s">
        <v>158</v>
      </c>
      <c r="AU248" s="174" t="s">
        <v>87</v>
      </c>
      <c r="AV248" s="13" t="s">
        <v>87</v>
      </c>
      <c r="AW248" s="13" t="s">
        <v>32</v>
      </c>
      <c r="AX248" s="13" t="s">
        <v>85</v>
      </c>
      <c r="AY248" s="174" t="s">
        <v>150</v>
      </c>
    </row>
    <row r="249" spans="2:65" s="1" customFormat="1" ht="24.15" customHeight="1" x14ac:dyDescent="0.2">
      <c r="B249" s="127"/>
      <c r="C249" s="154" t="s">
        <v>309</v>
      </c>
      <c r="D249" s="154" t="s">
        <v>152</v>
      </c>
      <c r="E249" s="155" t="s">
        <v>310</v>
      </c>
      <c r="F249" s="156" t="s">
        <v>311</v>
      </c>
      <c r="G249" s="157" t="s">
        <v>155</v>
      </c>
      <c r="H249" s="158">
        <v>18</v>
      </c>
      <c r="I249" s="159"/>
      <c r="J249" s="160">
        <f>ROUND(I249*H249,2)</f>
        <v>0</v>
      </c>
      <c r="K249" s="161"/>
      <c r="L249" s="34"/>
      <c r="M249" s="162" t="s">
        <v>1</v>
      </c>
      <c r="N249" s="126" t="s">
        <v>42</v>
      </c>
      <c r="P249" s="163">
        <f>O249*H249</f>
        <v>0</v>
      </c>
      <c r="Q249" s="163">
        <v>0</v>
      </c>
      <c r="R249" s="163">
        <f>Q249*H249</f>
        <v>0</v>
      </c>
      <c r="S249" s="163">
        <v>0</v>
      </c>
      <c r="T249" s="164">
        <f>S249*H249</f>
        <v>0</v>
      </c>
      <c r="AR249" s="165" t="s">
        <v>156</v>
      </c>
      <c r="AT249" s="165" t="s">
        <v>152</v>
      </c>
      <c r="AU249" s="165" t="s">
        <v>87</v>
      </c>
      <c r="AY249" s="17" t="s">
        <v>150</v>
      </c>
      <c r="BE249" s="95">
        <f>IF(N249="základní",J249,0)</f>
        <v>0</v>
      </c>
      <c r="BF249" s="95">
        <f>IF(N249="snížená",J249,0)</f>
        <v>0</v>
      </c>
      <c r="BG249" s="95">
        <f>IF(N249="zákl. přenesená",J249,0)</f>
        <v>0</v>
      </c>
      <c r="BH249" s="95">
        <f>IF(N249="sníž. přenesená",J249,0)</f>
        <v>0</v>
      </c>
      <c r="BI249" s="95">
        <f>IF(N249="nulová",J249,0)</f>
        <v>0</v>
      </c>
      <c r="BJ249" s="17" t="s">
        <v>85</v>
      </c>
      <c r="BK249" s="95">
        <f>ROUND(I249*H249,2)</f>
        <v>0</v>
      </c>
      <c r="BL249" s="17" t="s">
        <v>156</v>
      </c>
      <c r="BM249" s="165" t="s">
        <v>312</v>
      </c>
    </row>
    <row r="250" spans="2:65" s="1" customFormat="1" ht="16.5" customHeight="1" x14ac:dyDescent="0.2">
      <c r="B250" s="127"/>
      <c r="C250" s="194" t="s">
        <v>313</v>
      </c>
      <c r="D250" s="194" t="s">
        <v>285</v>
      </c>
      <c r="E250" s="195" t="s">
        <v>314</v>
      </c>
      <c r="F250" s="196" t="s">
        <v>315</v>
      </c>
      <c r="G250" s="197" t="s">
        <v>316</v>
      </c>
      <c r="H250" s="198">
        <v>0.45</v>
      </c>
      <c r="I250" s="199"/>
      <c r="J250" s="200">
        <f>ROUND(I250*H250,2)</f>
        <v>0</v>
      </c>
      <c r="K250" s="201"/>
      <c r="L250" s="202"/>
      <c r="M250" s="203" t="s">
        <v>1</v>
      </c>
      <c r="N250" s="204" t="s">
        <v>42</v>
      </c>
      <c r="P250" s="163">
        <f>O250*H250</f>
        <v>0</v>
      </c>
      <c r="Q250" s="163">
        <v>1E-3</v>
      </c>
      <c r="R250" s="163">
        <f>Q250*H250</f>
        <v>4.5000000000000004E-4</v>
      </c>
      <c r="S250" s="163">
        <v>0</v>
      </c>
      <c r="T250" s="164">
        <f>S250*H250</f>
        <v>0</v>
      </c>
      <c r="AR250" s="165" t="s">
        <v>200</v>
      </c>
      <c r="AT250" s="165" t="s">
        <v>285</v>
      </c>
      <c r="AU250" s="165" t="s">
        <v>87</v>
      </c>
      <c r="AY250" s="17" t="s">
        <v>150</v>
      </c>
      <c r="BE250" s="95">
        <f>IF(N250="základní",J250,0)</f>
        <v>0</v>
      </c>
      <c r="BF250" s="95">
        <f>IF(N250="snížená",J250,0)</f>
        <v>0</v>
      </c>
      <c r="BG250" s="95">
        <f>IF(N250="zákl. přenesená",J250,0)</f>
        <v>0</v>
      </c>
      <c r="BH250" s="95">
        <f>IF(N250="sníž. přenesená",J250,0)</f>
        <v>0</v>
      </c>
      <c r="BI250" s="95">
        <f>IF(N250="nulová",J250,0)</f>
        <v>0</v>
      </c>
      <c r="BJ250" s="17" t="s">
        <v>85</v>
      </c>
      <c r="BK250" s="95">
        <f>ROUND(I250*H250,2)</f>
        <v>0</v>
      </c>
      <c r="BL250" s="17" t="s">
        <v>156</v>
      </c>
      <c r="BM250" s="165" t="s">
        <v>317</v>
      </c>
    </row>
    <row r="251" spans="2:65" s="13" customFormat="1" x14ac:dyDescent="0.2">
      <c r="B251" s="173"/>
      <c r="D251" s="167" t="s">
        <v>158</v>
      </c>
      <c r="F251" s="175" t="s">
        <v>318</v>
      </c>
      <c r="H251" s="176">
        <v>0.45</v>
      </c>
      <c r="I251" s="177"/>
      <c r="L251" s="173"/>
      <c r="M251" s="178"/>
      <c r="T251" s="179"/>
      <c r="AT251" s="174" t="s">
        <v>158</v>
      </c>
      <c r="AU251" s="174" t="s">
        <v>87</v>
      </c>
      <c r="AV251" s="13" t="s">
        <v>87</v>
      </c>
      <c r="AW251" s="13" t="s">
        <v>3</v>
      </c>
      <c r="AX251" s="13" t="s">
        <v>85</v>
      </c>
      <c r="AY251" s="174" t="s">
        <v>150</v>
      </c>
    </row>
    <row r="252" spans="2:65" s="11" customFormat="1" ht="22.8" customHeight="1" x14ac:dyDescent="0.25">
      <c r="B252" s="142"/>
      <c r="D252" s="143" t="s">
        <v>76</v>
      </c>
      <c r="E252" s="152" t="s">
        <v>156</v>
      </c>
      <c r="F252" s="152" t="s">
        <v>319</v>
      </c>
      <c r="I252" s="145"/>
      <c r="J252" s="153">
        <f>BK252</f>
        <v>0</v>
      </c>
      <c r="L252" s="142"/>
      <c r="M252" s="147"/>
      <c r="P252" s="148">
        <f>SUM(P253:P267)</f>
        <v>0</v>
      </c>
      <c r="R252" s="148">
        <f>SUM(R253:R267)</f>
        <v>0.34425999999999995</v>
      </c>
      <c r="T252" s="149">
        <f>SUM(T253:T267)</f>
        <v>0</v>
      </c>
      <c r="AR252" s="143" t="s">
        <v>85</v>
      </c>
      <c r="AT252" s="150" t="s">
        <v>76</v>
      </c>
      <c r="AU252" s="150" t="s">
        <v>85</v>
      </c>
      <c r="AY252" s="143" t="s">
        <v>150</v>
      </c>
      <c r="BK252" s="151">
        <f>SUM(BK253:BK267)</f>
        <v>0</v>
      </c>
    </row>
    <row r="253" spans="2:65" s="1" customFormat="1" ht="24.15" customHeight="1" x14ac:dyDescent="0.2">
      <c r="B253" s="127"/>
      <c r="C253" s="154" t="s">
        <v>320</v>
      </c>
      <c r="D253" s="154" t="s">
        <v>152</v>
      </c>
      <c r="E253" s="155" t="s">
        <v>321</v>
      </c>
      <c r="F253" s="156" t="s">
        <v>322</v>
      </c>
      <c r="G253" s="157" t="s">
        <v>197</v>
      </c>
      <c r="H253" s="158">
        <v>8.25</v>
      </c>
      <c r="I253" s="159"/>
      <c r="J253" s="160">
        <f>ROUND(I253*H253,2)</f>
        <v>0</v>
      </c>
      <c r="K253" s="161"/>
      <c r="L253" s="34"/>
      <c r="M253" s="162" t="s">
        <v>1</v>
      </c>
      <c r="N253" s="126" t="s">
        <v>42</v>
      </c>
      <c r="P253" s="163">
        <f>O253*H253</f>
        <v>0</v>
      </c>
      <c r="Q253" s="163">
        <v>0</v>
      </c>
      <c r="R253" s="163">
        <f>Q253*H253</f>
        <v>0</v>
      </c>
      <c r="S253" s="163">
        <v>0</v>
      </c>
      <c r="T253" s="164">
        <f>S253*H253</f>
        <v>0</v>
      </c>
      <c r="AR253" s="165" t="s">
        <v>156</v>
      </c>
      <c r="AT253" s="165" t="s">
        <v>152</v>
      </c>
      <c r="AU253" s="165" t="s">
        <v>87</v>
      </c>
      <c r="AY253" s="17" t="s">
        <v>150</v>
      </c>
      <c r="BE253" s="95">
        <f>IF(N253="základní",J253,0)</f>
        <v>0</v>
      </c>
      <c r="BF253" s="95">
        <f>IF(N253="snížená",J253,0)</f>
        <v>0</v>
      </c>
      <c r="BG253" s="95">
        <f>IF(N253="zákl. přenesená",J253,0)</f>
        <v>0</v>
      </c>
      <c r="BH253" s="95">
        <f>IF(N253="sníž. přenesená",J253,0)</f>
        <v>0</v>
      </c>
      <c r="BI253" s="95">
        <f>IF(N253="nulová",J253,0)</f>
        <v>0</v>
      </c>
      <c r="BJ253" s="17" t="s">
        <v>85</v>
      </c>
      <c r="BK253" s="95">
        <f>ROUND(I253*H253,2)</f>
        <v>0</v>
      </c>
      <c r="BL253" s="17" t="s">
        <v>156</v>
      </c>
      <c r="BM253" s="165" t="s">
        <v>323</v>
      </c>
    </row>
    <row r="254" spans="2:65" s="12" customFormat="1" x14ac:dyDescent="0.2">
      <c r="B254" s="166"/>
      <c r="D254" s="167" t="s">
        <v>158</v>
      </c>
      <c r="E254" s="168" t="s">
        <v>1</v>
      </c>
      <c r="F254" s="169" t="s">
        <v>223</v>
      </c>
      <c r="H254" s="168" t="s">
        <v>1</v>
      </c>
      <c r="I254" s="170"/>
      <c r="L254" s="166"/>
      <c r="M254" s="171"/>
      <c r="T254" s="172"/>
      <c r="AT254" s="168" t="s">
        <v>158</v>
      </c>
      <c r="AU254" s="168" t="s">
        <v>87</v>
      </c>
      <c r="AV254" s="12" t="s">
        <v>85</v>
      </c>
      <c r="AW254" s="12" t="s">
        <v>32</v>
      </c>
      <c r="AX254" s="12" t="s">
        <v>77</v>
      </c>
      <c r="AY254" s="168" t="s">
        <v>150</v>
      </c>
    </row>
    <row r="255" spans="2:65" s="13" customFormat="1" x14ac:dyDescent="0.2">
      <c r="B255" s="173"/>
      <c r="D255" s="167" t="s">
        <v>158</v>
      </c>
      <c r="E255" s="174" t="s">
        <v>1</v>
      </c>
      <c r="F255" s="175" t="s">
        <v>324</v>
      </c>
      <c r="H255" s="176">
        <v>0.9</v>
      </c>
      <c r="I255" s="177"/>
      <c r="L255" s="173"/>
      <c r="M255" s="178"/>
      <c r="T255" s="179"/>
      <c r="AT255" s="174" t="s">
        <v>158</v>
      </c>
      <c r="AU255" s="174" t="s">
        <v>87</v>
      </c>
      <c r="AV255" s="13" t="s">
        <v>87</v>
      </c>
      <c r="AW255" s="13" t="s">
        <v>32</v>
      </c>
      <c r="AX255" s="13" t="s">
        <v>77</v>
      </c>
      <c r="AY255" s="174" t="s">
        <v>150</v>
      </c>
    </row>
    <row r="256" spans="2:65" s="12" customFormat="1" x14ac:dyDescent="0.2">
      <c r="B256" s="166"/>
      <c r="D256" s="167" t="s">
        <v>158</v>
      </c>
      <c r="E256" s="168" t="s">
        <v>1</v>
      </c>
      <c r="F256" s="169" t="s">
        <v>159</v>
      </c>
      <c r="H256" s="168" t="s">
        <v>1</v>
      </c>
      <c r="I256" s="170"/>
      <c r="L256" s="166"/>
      <c r="M256" s="171"/>
      <c r="T256" s="172"/>
      <c r="AT256" s="168" t="s">
        <v>158</v>
      </c>
      <c r="AU256" s="168" t="s">
        <v>87</v>
      </c>
      <c r="AV256" s="12" t="s">
        <v>85</v>
      </c>
      <c r="AW256" s="12" t="s">
        <v>32</v>
      </c>
      <c r="AX256" s="12" t="s">
        <v>77</v>
      </c>
      <c r="AY256" s="168" t="s">
        <v>150</v>
      </c>
    </row>
    <row r="257" spans="2:65" s="13" customFormat="1" x14ac:dyDescent="0.2">
      <c r="B257" s="173"/>
      <c r="D257" s="167" t="s">
        <v>158</v>
      </c>
      <c r="E257" s="174" t="s">
        <v>1</v>
      </c>
      <c r="F257" s="175" t="s">
        <v>325</v>
      </c>
      <c r="H257" s="176">
        <v>0.6</v>
      </c>
      <c r="I257" s="177"/>
      <c r="L257" s="173"/>
      <c r="M257" s="178"/>
      <c r="T257" s="179"/>
      <c r="AT257" s="174" t="s">
        <v>158</v>
      </c>
      <c r="AU257" s="174" t="s">
        <v>87</v>
      </c>
      <c r="AV257" s="13" t="s">
        <v>87</v>
      </c>
      <c r="AW257" s="13" t="s">
        <v>32</v>
      </c>
      <c r="AX257" s="13" t="s">
        <v>77</v>
      </c>
      <c r="AY257" s="174" t="s">
        <v>150</v>
      </c>
    </row>
    <row r="258" spans="2:65" s="12" customFormat="1" x14ac:dyDescent="0.2">
      <c r="B258" s="166"/>
      <c r="D258" s="167" t="s">
        <v>158</v>
      </c>
      <c r="E258" s="168" t="s">
        <v>1</v>
      </c>
      <c r="F258" s="169" t="s">
        <v>226</v>
      </c>
      <c r="H258" s="168" t="s">
        <v>1</v>
      </c>
      <c r="I258" s="170"/>
      <c r="L258" s="166"/>
      <c r="M258" s="171"/>
      <c r="T258" s="172"/>
      <c r="AT258" s="168" t="s">
        <v>158</v>
      </c>
      <c r="AU258" s="168" t="s">
        <v>87</v>
      </c>
      <c r="AV258" s="12" t="s">
        <v>85</v>
      </c>
      <c r="AW258" s="12" t="s">
        <v>32</v>
      </c>
      <c r="AX258" s="12" t="s">
        <v>77</v>
      </c>
      <c r="AY258" s="168" t="s">
        <v>150</v>
      </c>
    </row>
    <row r="259" spans="2:65" s="13" customFormat="1" x14ac:dyDescent="0.2">
      <c r="B259" s="173"/>
      <c r="D259" s="167" t="s">
        <v>158</v>
      </c>
      <c r="E259" s="174" t="s">
        <v>1</v>
      </c>
      <c r="F259" s="175" t="s">
        <v>326</v>
      </c>
      <c r="H259" s="176">
        <v>3.24</v>
      </c>
      <c r="I259" s="177"/>
      <c r="L259" s="173"/>
      <c r="M259" s="178"/>
      <c r="T259" s="179"/>
      <c r="AT259" s="174" t="s">
        <v>158</v>
      </c>
      <c r="AU259" s="174" t="s">
        <v>87</v>
      </c>
      <c r="AV259" s="13" t="s">
        <v>87</v>
      </c>
      <c r="AW259" s="13" t="s">
        <v>32</v>
      </c>
      <c r="AX259" s="13" t="s">
        <v>77</v>
      </c>
      <c r="AY259" s="174" t="s">
        <v>150</v>
      </c>
    </row>
    <row r="260" spans="2:65" s="12" customFormat="1" x14ac:dyDescent="0.2">
      <c r="B260" s="166"/>
      <c r="D260" s="167" t="s">
        <v>158</v>
      </c>
      <c r="E260" s="168" t="s">
        <v>1</v>
      </c>
      <c r="F260" s="169" t="s">
        <v>228</v>
      </c>
      <c r="H260" s="168" t="s">
        <v>1</v>
      </c>
      <c r="I260" s="170"/>
      <c r="L260" s="166"/>
      <c r="M260" s="171"/>
      <c r="T260" s="172"/>
      <c r="AT260" s="168" t="s">
        <v>158</v>
      </c>
      <c r="AU260" s="168" t="s">
        <v>87</v>
      </c>
      <c r="AV260" s="12" t="s">
        <v>85</v>
      </c>
      <c r="AW260" s="12" t="s">
        <v>32</v>
      </c>
      <c r="AX260" s="12" t="s">
        <v>77</v>
      </c>
      <c r="AY260" s="168" t="s">
        <v>150</v>
      </c>
    </row>
    <row r="261" spans="2:65" s="13" customFormat="1" x14ac:dyDescent="0.2">
      <c r="B261" s="173"/>
      <c r="D261" s="167" t="s">
        <v>158</v>
      </c>
      <c r="E261" s="174" t="s">
        <v>1</v>
      </c>
      <c r="F261" s="175" t="s">
        <v>327</v>
      </c>
      <c r="H261" s="176">
        <v>2.16</v>
      </c>
      <c r="I261" s="177"/>
      <c r="L261" s="173"/>
      <c r="M261" s="178"/>
      <c r="T261" s="179"/>
      <c r="AT261" s="174" t="s">
        <v>158</v>
      </c>
      <c r="AU261" s="174" t="s">
        <v>87</v>
      </c>
      <c r="AV261" s="13" t="s">
        <v>87</v>
      </c>
      <c r="AW261" s="13" t="s">
        <v>32</v>
      </c>
      <c r="AX261" s="13" t="s">
        <v>77</v>
      </c>
      <c r="AY261" s="174" t="s">
        <v>150</v>
      </c>
    </row>
    <row r="262" spans="2:65" s="12" customFormat="1" x14ac:dyDescent="0.2">
      <c r="B262" s="166"/>
      <c r="D262" s="167" t="s">
        <v>158</v>
      </c>
      <c r="E262" s="168" t="s">
        <v>1</v>
      </c>
      <c r="F262" s="169" t="s">
        <v>230</v>
      </c>
      <c r="H262" s="168" t="s">
        <v>1</v>
      </c>
      <c r="I262" s="170"/>
      <c r="L262" s="166"/>
      <c r="M262" s="171"/>
      <c r="T262" s="172"/>
      <c r="AT262" s="168" t="s">
        <v>158</v>
      </c>
      <c r="AU262" s="168" t="s">
        <v>87</v>
      </c>
      <c r="AV262" s="12" t="s">
        <v>85</v>
      </c>
      <c r="AW262" s="12" t="s">
        <v>32</v>
      </c>
      <c r="AX262" s="12" t="s">
        <v>77</v>
      </c>
      <c r="AY262" s="168" t="s">
        <v>150</v>
      </c>
    </row>
    <row r="263" spans="2:65" s="13" customFormat="1" x14ac:dyDescent="0.2">
      <c r="B263" s="173"/>
      <c r="D263" s="167" t="s">
        <v>158</v>
      </c>
      <c r="E263" s="174" t="s">
        <v>1</v>
      </c>
      <c r="F263" s="175" t="s">
        <v>328</v>
      </c>
      <c r="H263" s="176">
        <v>1.35</v>
      </c>
      <c r="I263" s="177"/>
      <c r="L263" s="173"/>
      <c r="M263" s="178"/>
      <c r="T263" s="179"/>
      <c r="AT263" s="174" t="s">
        <v>158</v>
      </c>
      <c r="AU263" s="174" t="s">
        <v>87</v>
      </c>
      <c r="AV263" s="13" t="s">
        <v>87</v>
      </c>
      <c r="AW263" s="13" t="s">
        <v>32</v>
      </c>
      <c r="AX263" s="13" t="s">
        <v>77</v>
      </c>
      <c r="AY263" s="174" t="s">
        <v>150</v>
      </c>
    </row>
    <row r="264" spans="2:65" s="15" customFormat="1" x14ac:dyDescent="0.2">
      <c r="B264" s="187"/>
      <c r="D264" s="167" t="s">
        <v>158</v>
      </c>
      <c r="E264" s="188" t="s">
        <v>1</v>
      </c>
      <c r="F264" s="189" t="s">
        <v>171</v>
      </c>
      <c r="H264" s="190">
        <v>8.25</v>
      </c>
      <c r="I264" s="191"/>
      <c r="L264" s="187"/>
      <c r="M264" s="192"/>
      <c r="T264" s="193"/>
      <c r="AT264" s="188" t="s">
        <v>158</v>
      </c>
      <c r="AU264" s="188" t="s">
        <v>87</v>
      </c>
      <c r="AV264" s="15" t="s">
        <v>156</v>
      </c>
      <c r="AW264" s="15" t="s">
        <v>32</v>
      </c>
      <c r="AX264" s="15" t="s">
        <v>85</v>
      </c>
      <c r="AY264" s="188" t="s">
        <v>150</v>
      </c>
    </row>
    <row r="265" spans="2:65" s="1" customFormat="1" ht="24.15" customHeight="1" x14ac:dyDescent="0.2">
      <c r="B265" s="127"/>
      <c r="C265" s="154" t="s">
        <v>329</v>
      </c>
      <c r="D265" s="154" t="s">
        <v>152</v>
      </c>
      <c r="E265" s="155" t="s">
        <v>330</v>
      </c>
      <c r="F265" s="156" t="s">
        <v>331</v>
      </c>
      <c r="G265" s="157" t="s">
        <v>332</v>
      </c>
      <c r="H265" s="158">
        <v>2</v>
      </c>
      <c r="I265" s="159"/>
      <c r="J265" s="160">
        <f>ROUND(I265*H265,2)</f>
        <v>0</v>
      </c>
      <c r="K265" s="161"/>
      <c r="L265" s="34"/>
      <c r="M265" s="162" t="s">
        <v>1</v>
      </c>
      <c r="N265" s="126" t="s">
        <v>42</v>
      </c>
      <c r="P265" s="163">
        <f>O265*H265</f>
        <v>0</v>
      </c>
      <c r="Q265" s="163">
        <v>0.11262999999999999</v>
      </c>
      <c r="R265" s="163">
        <f>Q265*H265</f>
        <v>0.22525999999999999</v>
      </c>
      <c r="S265" s="163">
        <v>0</v>
      </c>
      <c r="T265" s="164">
        <f>S265*H265</f>
        <v>0</v>
      </c>
      <c r="AR265" s="165" t="s">
        <v>156</v>
      </c>
      <c r="AT265" s="165" t="s">
        <v>152</v>
      </c>
      <c r="AU265" s="165" t="s">
        <v>87</v>
      </c>
      <c r="AY265" s="17" t="s">
        <v>150</v>
      </c>
      <c r="BE265" s="95">
        <f>IF(N265="základní",J265,0)</f>
        <v>0</v>
      </c>
      <c r="BF265" s="95">
        <f>IF(N265="snížená",J265,0)</f>
        <v>0</v>
      </c>
      <c r="BG265" s="95">
        <f>IF(N265="zákl. přenesená",J265,0)</f>
        <v>0</v>
      </c>
      <c r="BH265" s="95">
        <f>IF(N265="sníž. přenesená",J265,0)</f>
        <v>0</v>
      </c>
      <c r="BI265" s="95">
        <f>IF(N265="nulová",J265,0)</f>
        <v>0</v>
      </c>
      <c r="BJ265" s="17" t="s">
        <v>85</v>
      </c>
      <c r="BK265" s="95">
        <f>ROUND(I265*H265,2)</f>
        <v>0</v>
      </c>
      <c r="BL265" s="17" t="s">
        <v>156</v>
      </c>
      <c r="BM265" s="165" t="s">
        <v>333</v>
      </c>
    </row>
    <row r="266" spans="2:65" s="1" customFormat="1" ht="24.15" customHeight="1" x14ac:dyDescent="0.2">
      <c r="B266" s="127"/>
      <c r="C266" s="194" t="s">
        <v>334</v>
      </c>
      <c r="D266" s="194" t="s">
        <v>285</v>
      </c>
      <c r="E266" s="195" t="s">
        <v>335</v>
      </c>
      <c r="F266" s="196" t="s">
        <v>336</v>
      </c>
      <c r="G266" s="197" t="s">
        <v>332</v>
      </c>
      <c r="H266" s="198">
        <v>1</v>
      </c>
      <c r="I266" s="199"/>
      <c r="J266" s="200">
        <f>ROUND(I266*H266,2)</f>
        <v>0</v>
      </c>
      <c r="K266" s="201"/>
      <c r="L266" s="202"/>
      <c r="M266" s="203" t="s">
        <v>1</v>
      </c>
      <c r="N266" s="204" t="s">
        <v>42</v>
      </c>
      <c r="P266" s="163">
        <f>O266*H266</f>
        <v>0</v>
      </c>
      <c r="Q266" s="163">
        <v>6.8000000000000005E-2</v>
      </c>
      <c r="R266" s="163">
        <f>Q266*H266</f>
        <v>6.8000000000000005E-2</v>
      </c>
      <c r="S266" s="163">
        <v>0</v>
      </c>
      <c r="T266" s="164">
        <f>S266*H266</f>
        <v>0</v>
      </c>
      <c r="AR266" s="165" t="s">
        <v>200</v>
      </c>
      <c r="AT266" s="165" t="s">
        <v>285</v>
      </c>
      <c r="AU266" s="165" t="s">
        <v>87</v>
      </c>
      <c r="AY266" s="17" t="s">
        <v>150</v>
      </c>
      <c r="BE266" s="95">
        <f>IF(N266="základní",J266,0)</f>
        <v>0</v>
      </c>
      <c r="BF266" s="95">
        <f>IF(N266="snížená",J266,0)</f>
        <v>0</v>
      </c>
      <c r="BG266" s="95">
        <f>IF(N266="zákl. přenesená",J266,0)</f>
        <v>0</v>
      </c>
      <c r="BH266" s="95">
        <f>IF(N266="sníž. přenesená",J266,0)</f>
        <v>0</v>
      </c>
      <c r="BI266" s="95">
        <f>IF(N266="nulová",J266,0)</f>
        <v>0</v>
      </c>
      <c r="BJ266" s="17" t="s">
        <v>85</v>
      </c>
      <c r="BK266" s="95">
        <f>ROUND(I266*H266,2)</f>
        <v>0</v>
      </c>
      <c r="BL266" s="17" t="s">
        <v>156</v>
      </c>
      <c r="BM266" s="165" t="s">
        <v>337</v>
      </c>
    </row>
    <row r="267" spans="2:65" s="1" customFormat="1" ht="24.15" customHeight="1" x14ac:dyDescent="0.2">
      <c r="B267" s="127"/>
      <c r="C267" s="194" t="s">
        <v>338</v>
      </c>
      <c r="D267" s="194" t="s">
        <v>285</v>
      </c>
      <c r="E267" s="195" t="s">
        <v>339</v>
      </c>
      <c r="F267" s="196" t="s">
        <v>340</v>
      </c>
      <c r="G267" s="197" t="s">
        <v>332</v>
      </c>
      <c r="H267" s="198">
        <v>1</v>
      </c>
      <c r="I267" s="199"/>
      <c r="J267" s="200">
        <f>ROUND(I267*H267,2)</f>
        <v>0</v>
      </c>
      <c r="K267" s="201"/>
      <c r="L267" s="202"/>
      <c r="M267" s="203" t="s">
        <v>1</v>
      </c>
      <c r="N267" s="204" t="s">
        <v>42</v>
      </c>
      <c r="P267" s="163">
        <f>O267*H267</f>
        <v>0</v>
      </c>
      <c r="Q267" s="163">
        <v>5.0999999999999997E-2</v>
      </c>
      <c r="R267" s="163">
        <f>Q267*H267</f>
        <v>5.0999999999999997E-2</v>
      </c>
      <c r="S267" s="163">
        <v>0</v>
      </c>
      <c r="T267" s="164">
        <f>S267*H267</f>
        <v>0</v>
      </c>
      <c r="AR267" s="165" t="s">
        <v>200</v>
      </c>
      <c r="AT267" s="165" t="s">
        <v>285</v>
      </c>
      <c r="AU267" s="165" t="s">
        <v>87</v>
      </c>
      <c r="AY267" s="17" t="s">
        <v>150</v>
      </c>
      <c r="BE267" s="95">
        <f>IF(N267="základní",J267,0)</f>
        <v>0</v>
      </c>
      <c r="BF267" s="95">
        <f>IF(N267="snížená",J267,0)</f>
        <v>0</v>
      </c>
      <c r="BG267" s="95">
        <f>IF(N267="zákl. přenesená",J267,0)</f>
        <v>0</v>
      </c>
      <c r="BH267" s="95">
        <f>IF(N267="sníž. přenesená",J267,0)</f>
        <v>0</v>
      </c>
      <c r="BI267" s="95">
        <f>IF(N267="nulová",J267,0)</f>
        <v>0</v>
      </c>
      <c r="BJ267" s="17" t="s">
        <v>85</v>
      </c>
      <c r="BK267" s="95">
        <f>ROUND(I267*H267,2)</f>
        <v>0</v>
      </c>
      <c r="BL267" s="17" t="s">
        <v>156</v>
      </c>
      <c r="BM267" s="165" t="s">
        <v>341</v>
      </c>
    </row>
    <row r="268" spans="2:65" s="11" customFormat="1" ht="22.8" customHeight="1" x14ac:dyDescent="0.25">
      <c r="B268" s="142"/>
      <c r="D268" s="143" t="s">
        <v>76</v>
      </c>
      <c r="E268" s="152" t="s">
        <v>183</v>
      </c>
      <c r="F268" s="152" t="s">
        <v>342</v>
      </c>
      <c r="I268" s="145"/>
      <c r="J268" s="153">
        <f>BK268</f>
        <v>0</v>
      </c>
      <c r="L268" s="142"/>
      <c r="M268" s="147"/>
      <c r="P268" s="148">
        <f>SUM(P269:P271)</f>
        <v>0</v>
      </c>
      <c r="R268" s="148">
        <f>SUM(R269:R271)</f>
        <v>0</v>
      </c>
      <c r="T268" s="149">
        <f>SUM(T269:T271)</f>
        <v>0</v>
      </c>
      <c r="AR268" s="143" t="s">
        <v>85</v>
      </c>
      <c r="AT268" s="150" t="s">
        <v>76</v>
      </c>
      <c r="AU268" s="150" t="s">
        <v>85</v>
      </c>
      <c r="AY268" s="143" t="s">
        <v>150</v>
      </c>
      <c r="BK268" s="151">
        <f>SUM(BK269:BK271)</f>
        <v>0</v>
      </c>
    </row>
    <row r="269" spans="2:65" s="1" customFormat="1" ht="21.75" customHeight="1" x14ac:dyDescent="0.2">
      <c r="B269" s="127"/>
      <c r="C269" s="154" t="s">
        <v>343</v>
      </c>
      <c r="D269" s="154" t="s">
        <v>152</v>
      </c>
      <c r="E269" s="155" t="s">
        <v>344</v>
      </c>
      <c r="F269" s="156" t="s">
        <v>345</v>
      </c>
      <c r="G269" s="157" t="s">
        <v>155</v>
      </c>
      <c r="H269" s="158">
        <v>53.9</v>
      </c>
      <c r="I269" s="159"/>
      <c r="J269" s="160">
        <f>ROUND(I269*H269,2)</f>
        <v>0</v>
      </c>
      <c r="K269" s="161"/>
      <c r="L269" s="34"/>
      <c r="M269" s="162" t="s">
        <v>1</v>
      </c>
      <c r="N269" s="126" t="s">
        <v>42</v>
      </c>
      <c r="P269" s="163">
        <f>O269*H269</f>
        <v>0</v>
      </c>
      <c r="Q269" s="163">
        <v>0</v>
      </c>
      <c r="R269" s="163">
        <f>Q269*H269</f>
        <v>0</v>
      </c>
      <c r="S269" s="163">
        <v>0</v>
      </c>
      <c r="T269" s="164">
        <f>S269*H269</f>
        <v>0</v>
      </c>
      <c r="AR269" s="165" t="s">
        <v>156</v>
      </c>
      <c r="AT269" s="165" t="s">
        <v>152</v>
      </c>
      <c r="AU269" s="165" t="s">
        <v>87</v>
      </c>
      <c r="AY269" s="17" t="s">
        <v>150</v>
      </c>
      <c r="BE269" s="95">
        <f>IF(N269="základní",J269,0)</f>
        <v>0</v>
      </c>
      <c r="BF269" s="95">
        <f>IF(N269="snížená",J269,0)</f>
        <v>0</v>
      </c>
      <c r="BG269" s="95">
        <f>IF(N269="zákl. přenesená",J269,0)</f>
        <v>0</v>
      </c>
      <c r="BH269" s="95">
        <f>IF(N269="sníž. přenesená",J269,0)</f>
        <v>0</v>
      </c>
      <c r="BI269" s="95">
        <f>IF(N269="nulová",J269,0)</f>
        <v>0</v>
      </c>
      <c r="BJ269" s="17" t="s">
        <v>85</v>
      </c>
      <c r="BK269" s="95">
        <f>ROUND(I269*H269,2)</f>
        <v>0</v>
      </c>
      <c r="BL269" s="17" t="s">
        <v>156</v>
      </c>
      <c r="BM269" s="165" t="s">
        <v>346</v>
      </c>
    </row>
    <row r="270" spans="2:65" s="1" customFormat="1" ht="21.75" customHeight="1" x14ac:dyDescent="0.2">
      <c r="B270" s="127"/>
      <c r="C270" s="154" t="s">
        <v>347</v>
      </c>
      <c r="D270" s="154" t="s">
        <v>152</v>
      </c>
      <c r="E270" s="155" t="s">
        <v>348</v>
      </c>
      <c r="F270" s="156" t="s">
        <v>349</v>
      </c>
      <c r="G270" s="157" t="s">
        <v>155</v>
      </c>
      <c r="H270" s="158">
        <v>53.9</v>
      </c>
      <c r="I270" s="159"/>
      <c r="J270" s="160">
        <f>ROUND(I270*H270,2)</f>
        <v>0</v>
      </c>
      <c r="K270" s="161"/>
      <c r="L270" s="34"/>
      <c r="M270" s="162" t="s">
        <v>1</v>
      </c>
      <c r="N270" s="126" t="s">
        <v>42</v>
      </c>
      <c r="P270" s="163">
        <f>O270*H270</f>
        <v>0</v>
      </c>
      <c r="Q270" s="163">
        <v>0</v>
      </c>
      <c r="R270" s="163">
        <f>Q270*H270</f>
        <v>0</v>
      </c>
      <c r="S270" s="163">
        <v>0</v>
      </c>
      <c r="T270" s="164">
        <f>S270*H270</f>
        <v>0</v>
      </c>
      <c r="AR270" s="165" t="s">
        <v>156</v>
      </c>
      <c r="AT270" s="165" t="s">
        <v>152</v>
      </c>
      <c r="AU270" s="165" t="s">
        <v>87</v>
      </c>
      <c r="AY270" s="17" t="s">
        <v>150</v>
      </c>
      <c r="BE270" s="95">
        <f>IF(N270="základní",J270,0)</f>
        <v>0</v>
      </c>
      <c r="BF270" s="95">
        <f>IF(N270="snížená",J270,0)</f>
        <v>0</v>
      </c>
      <c r="BG270" s="95">
        <f>IF(N270="zákl. přenesená",J270,0)</f>
        <v>0</v>
      </c>
      <c r="BH270" s="95">
        <f>IF(N270="sníž. přenesená",J270,0)</f>
        <v>0</v>
      </c>
      <c r="BI270" s="95">
        <f>IF(N270="nulová",J270,0)</f>
        <v>0</v>
      </c>
      <c r="BJ270" s="17" t="s">
        <v>85</v>
      </c>
      <c r="BK270" s="95">
        <f>ROUND(I270*H270,2)</f>
        <v>0</v>
      </c>
      <c r="BL270" s="17" t="s">
        <v>156</v>
      </c>
      <c r="BM270" s="165" t="s">
        <v>350</v>
      </c>
    </row>
    <row r="271" spans="2:65" s="1" customFormat="1" ht="21.75" customHeight="1" x14ac:dyDescent="0.2">
      <c r="B271" s="127"/>
      <c r="C271" s="154" t="s">
        <v>351</v>
      </c>
      <c r="D271" s="154" t="s">
        <v>152</v>
      </c>
      <c r="E271" s="155" t="s">
        <v>352</v>
      </c>
      <c r="F271" s="156" t="s">
        <v>353</v>
      </c>
      <c r="G271" s="157" t="s">
        <v>155</v>
      </c>
      <c r="H271" s="158">
        <v>53.9</v>
      </c>
      <c r="I271" s="159"/>
      <c r="J271" s="160">
        <f>ROUND(I271*H271,2)</f>
        <v>0</v>
      </c>
      <c r="K271" s="161"/>
      <c r="L271" s="34"/>
      <c r="M271" s="162" t="s">
        <v>1</v>
      </c>
      <c r="N271" s="126" t="s">
        <v>42</v>
      </c>
      <c r="P271" s="163">
        <f>O271*H271</f>
        <v>0</v>
      </c>
      <c r="Q271" s="163">
        <v>0</v>
      </c>
      <c r="R271" s="163">
        <f>Q271*H271</f>
        <v>0</v>
      </c>
      <c r="S271" s="163">
        <v>0</v>
      </c>
      <c r="T271" s="164">
        <f>S271*H271</f>
        <v>0</v>
      </c>
      <c r="AR271" s="165" t="s">
        <v>156</v>
      </c>
      <c r="AT271" s="165" t="s">
        <v>152</v>
      </c>
      <c r="AU271" s="165" t="s">
        <v>87</v>
      </c>
      <c r="AY271" s="17" t="s">
        <v>150</v>
      </c>
      <c r="BE271" s="95">
        <f>IF(N271="základní",J271,0)</f>
        <v>0</v>
      </c>
      <c r="BF271" s="95">
        <f>IF(N271="snížená",J271,0)</f>
        <v>0</v>
      </c>
      <c r="BG271" s="95">
        <f>IF(N271="zákl. přenesená",J271,0)</f>
        <v>0</v>
      </c>
      <c r="BH271" s="95">
        <f>IF(N271="sníž. přenesená",J271,0)</f>
        <v>0</v>
      </c>
      <c r="BI271" s="95">
        <f>IF(N271="nulová",J271,0)</f>
        <v>0</v>
      </c>
      <c r="BJ271" s="17" t="s">
        <v>85</v>
      </c>
      <c r="BK271" s="95">
        <f>ROUND(I271*H271,2)</f>
        <v>0</v>
      </c>
      <c r="BL271" s="17" t="s">
        <v>156</v>
      </c>
      <c r="BM271" s="165" t="s">
        <v>354</v>
      </c>
    </row>
    <row r="272" spans="2:65" s="11" customFormat="1" ht="22.8" customHeight="1" x14ac:dyDescent="0.25">
      <c r="B272" s="142"/>
      <c r="D272" s="143" t="s">
        <v>76</v>
      </c>
      <c r="E272" s="152" t="s">
        <v>200</v>
      </c>
      <c r="F272" s="152" t="s">
        <v>355</v>
      </c>
      <c r="I272" s="145"/>
      <c r="J272" s="153">
        <f>BK272</f>
        <v>0</v>
      </c>
      <c r="L272" s="142"/>
      <c r="M272" s="147"/>
      <c r="P272" s="148">
        <f>SUM(P273:P343)</f>
        <v>0</v>
      </c>
      <c r="R272" s="148">
        <f>SUM(R273:R343)</f>
        <v>7.1710972199999983</v>
      </c>
      <c r="T272" s="149">
        <f>SUM(T273:T343)</f>
        <v>0.20500000000000002</v>
      </c>
      <c r="AR272" s="143" t="s">
        <v>85</v>
      </c>
      <c r="AT272" s="150" t="s">
        <v>76</v>
      </c>
      <c r="AU272" s="150" t="s">
        <v>85</v>
      </c>
      <c r="AY272" s="143" t="s">
        <v>150</v>
      </c>
      <c r="BK272" s="151">
        <f>SUM(BK273:BK343)</f>
        <v>0</v>
      </c>
    </row>
    <row r="273" spans="2:65" s="1" customFormat="1" ht="33" customHeight="1" x14ac:dyDescent="0.2">
      <c r="B273" s="127"/>
      <c r="C273" s="154" t="s">
        <v>356</v>
      </c>
      <c r="D273" s="154" t="s">
        <v>152</v>
      </c>
      <c r="E273" s="155" t="s">
        <v>357</v>
      </c>
      <c r="F273" s="156" t="s">
        <v>358</v>
      </c>
      <c r="G273" s="157" t="s">
        <v>186</v>
      </c>
      <c r="H273" s="158">
        <v>6</v>
      </c>
      <c r="I273" s="159"/>
      <c r="J273" s="160">
        <f>ROUND(I273*H273,2)</f>
        <v>0</v>
      </c>
      <c r="K273" s="161"/>
      <c r="L273" s="34"/>
      <c r="M273" s="162" t="s">
        <v>1</v>
      </c>
      <c r="N273" s="126" t="s">
        <v>42</v>
      </c>
      <c r="P273" s="163">
        <f>O273*H273</f>
        <v>0</v>
      </c>
      <c r="Q273" s="163">
        <v>4.0000000000000003E-5</v>
      </c>
      <c r="R273" s="163">
        <f>Q273*H273</f>
        <v>2.4000000000000003E-4</v>
      </c>
      <c r="S273" s="163">
        <v>0</v>
      </c>
      <c r="T273" s="164">
        <f>S273*H273</f>
        <v>0</v>
      </c>
      <c r="AR273" s="165" t="s">
        <v>156</v>
      </c>
      <c r="AT273" s="165" t="s">
        <v>152</v>
      </c>
      <c r="AU273" s="165" t="s">
        <v>87</v>
      </c>
      <c r="AY273" s="17" t="s">
        <v>150</v>
      </c>
      <c r="BE273" s="95">
        <f>IF(N273="základní",J273,0)</f>
        <v>0</v>
      </c>
      <c r="BF273" s="95">
        <f>IF(N273="snížená",J273,0)</f>
        <v>0</v>
      </c>
      <c r="BG273" s="95">
        <f>IF(N273="zákl. přenesená",J273,0)</f>
        <v>0</v>
      </c>
      <c r="BH273" s="95">
        <f>IF(N273="sníž. přenesená",J273,0)</f>
        <v>0</v>
      </c>
      <c r="BI273" s="95">
        <f>IF(N273="nulová",J273,0)</f>
        <v>0</v>
      </c>
      <c r="BJ273" s="17" t="s">
        <v>85</v>
      </c>
      <c r="BK273" s="95">
        <f>ROUND(I273*H273,2)</f>
        <v>0</v>
      </c>
      <c r="BL273" s="17" t="s">
        <v>156</v>
      </c>
      <c r="BM273" s="165" t="s">
        <v>359</v>
      </c>
    </row>
    <row r="274" spans="2:65" s="1" customFormat="1" ht="24.15" customHeight="1" x14ac:dyDescent="0.2">
      <c r="B274" s="127"/>
      <c r="C274" s="194" t="s">
        <v>360</v>
      </c>
      <c r="D274" s="194" t="s">
        <v>285</v>
      </c>
      <c r="E274" s="195" t="s">
        <v>361</v>
      </c>
      <c r="F274" s="196" t="s">
        <v>362</v>
      </c>
      <c r="G274" s="197" t="s">
        <v>186</v>
      </c>
      <c r="H274" s="198">
        <v>6.09</v>
      </c>
      <c r="I274" s="199"/>
      <c r="J274" s="200">
        <f>ROUND(I274*H274,2)</f>
        <v>0</v>
      </c>
      <c r="K274" s="201"/>
      <c r="L274" s="202"/>
      <c r="M274" s="203" t="s">
        <v>1</v>
      </c>
      <c r="N274" s="204" t="s">
        <v>42</v>
      </c>
      <c r="P274" s="163">
        <f>O274*H274</f>
        <v>0</v>
      </c>
      <c r="Q274" s="163">
        <v>3.6999999999999998E-2</v>
      </c>
      <c r="R274" s="163">
        <f>Q274*H274</f>
        <v>0.22532999999999997</v>
      </c>
      <c r="S274" s="163">
        <v>0</v>
      </c>
      <c r="T274" s="164">
        <f>S274*H274</f>
        <v>0</v>
      </c>
      <c r="AR274" s="165" t="s">
        <v>200</v>
      </c>
      <c r="AT274" s="165" t="s">
        <v>285</v>
      </c>
      <c r="AU274" s="165" t="s">
        <v>87</v>
      </c>
      <c r="AY274" s="17" t="s">
        <v>150</v>
      </c>
      <c r="BE274" s="95">
        <f>IF(N274="základní",J274,0)</f>
        <v>0</v>
      </c>
      <c r="BF274" s="95">
        <f>IF(N274="snížená",J274,0)</f>
        <v>0</v>
      </c>
      <c r="BG274" s="95">
        <f>IF(N274="zákl. přenesená",J274,0)</f>
        <v>0</v>
      </c>
      <c r="BH274" s="95">
        <f>IF(N274="sníž. přenesená",J274,0)</f>
        <v>0</v>
      </c>
      <c r="BI274" s="95">
        <f>IF(N274="nulová",J274,0)</f>
        <v>0</v>
      </c>
      <c r="BJ274" s="17" t="s">
        <v>85</v>
      </c>
      <c r="BK274" s="95">
        <f>ROUND(I274*H274,2)</f>
        <v>0</v>
      </c>
      <c r="BL274" s="17" t="s">
        <v>156</v>
      </c>
      <c r="BM274" s="165" t="s">
        <v>363</v>
      </c>
    </row>
    <row r="275" spans="2:65" s="13" customFormat="1" x14ac:dyDescent="0.2">
      <c r="B275" s="173"/>
      <c r="D275" s="167" t="s">
        <v>158</v>
      </c>
      <c r="F275" s="175" t="s">
        <v>364</v>
      </c>
      <c r="H275" s="176">
        <v>6.09</v>
      </c>
      <c r="I275" s="177"/>
      <c r="L275" s="173"/>
      <c r="M275" s="178"/>
      <c r="T275" s="179"/>
      <c r="AT275" s="174" t="s">
        <v>158</v>
      </c>
      <c r="AU275" s="174" t="s">
        <v>87</v>
      </c>
      <c r="AV275" s="13" t="s">
        <v>87</v>
      </c>
      <c r="AW275" s="13" t="s">
        <v>3</v>
      </c>
      <c r="AX275" s="13" t="s">
        <v>85</v>
      </c>
      <c r="AY275" s="174" t="s">
        <v>150</v>
      </c>
    </row>
    <row r="276" spans="2:65" s="1" customFormat="1" ht="16.5" customHeight="1" x14ac:dyDescent="0.2">
      <c r="B276" s="127"/>
      <c r="C276" s="154" t="s">
        <v>365</v>
      </c>
      <c r="D276" s="154" t="s">
        <v>152</v>
      </c>
      <c r="E276" s="155" t="s">
        <v>366</v>
      </c>
      <c r="F276" s="156" t="s">
        <v>367</v>
      </c>
      <c r="G276" s="157" t="s">
        <v>332</v>
      </c>
      <c r="H276" s="158">
        <v>1</v>
      </c>
      <c r="I276" s="159"/>
      <c r="J276" s="160">
        <f t="shared" ref="J276:J281" si="5">ROUND(I276*H276,2)</f>
        <v>0</v>
      </c>
      <c r="K276" s="161"/>
      <c r="L276" s="34"/>
      <c r="M276" s="162" t="s">
        <v>1</v>
      </c>
      <c r="N276" s="126" t="s">
        <v>42</v>
      </c>
      <c r="P276" s="163">
        <f t="shared" ref="P276:P281" si="6">O276*H276</f>
        <v>0</v>
      </c>
      <c r="Q276" s="163">
        <v>0.23691000000000001</v>
      </c>
      <c r="R276" s="163">
        <f t="shared" ref="R276:R281" si="7">Q276*H276</f>
        <v>0.23691000000000001</v>
      </c>
      <c r="S276" s="163">
        <v>0</v>
      </c>
      <c r="T276" s="164">
        <f t="shared" ref="T276:T281" si="8">S276*H276</f>
        <v>0</v>
      </c>
      <c r="AR276" s="165" t="s">
        <v>156</v>
      </c>
      <c r="AT276" s="165" t="s">
        <v>152</v>
      </c>
      <c r="AU276" s="165" t="s">
        <v>87</v>
      </c>
      <c r="AY276" s="17" t="s">
        <v>150</v>
      </c>
      <c r="BE276" s="95">
        <f t="shared" ref="BE276:BE281" si="9">IF(N276="základní",J276,0)</f>
        <v>0</v>
      </c>
      <c r="BF276" s="95">
        <f t="shared" ref="BF276:BF281" si="10">IF(N276="snížená",J276,0)</f>
        <v>0</v>
      </c>
      <c r="BG276" s="95">
        <f t="shared" ref="BG276:BG281" si="11">IF(N276="zákl. přenesená",J276,0)</f>
        <v>0</v>
      </c>
      <c r="BH276" s="95">
        <f t="shared" ref="BH276:BH281" si="12">IF(N276="sníž. přenesená",J276,0)</f>
        <v>0</v>
      </c>
      <c r="BI276" s="95">
        <f t="shared" ref="BI276:BI281" si="13">IF(N276="nulová",J276,0)</f>
        <v>0</v>
      </c>
      <c r="BJ276" s="17" t="s">
        <v>85</v>
      </c>
      <c r="BK276" s="95">
        <f t="shared" ref="BK276:BK281" si="14">ROUND(I276*H276,2)</f>
        <v>0</v>
      </c>
      <c r="BL276" s="17" t="s">
        <v>156</v>
      </c>
      <c r="BM276" s="165" t="s">
        <v>368</v>
      </c>
    </row>
    <row r="277" spans="2:65" s="1" customFormat="1" ht="24.15" customHeight="1" x14ac:dyDescent="0.2">
      <c r="B277" s="127"/>
      <c r="C277" s="194" t="s">
        <v>369</v>
      </c>
      <c r="D277" s="194" t="s">
        <v>285</v>
      </c>
      <c r="E277" s="195" t="s">
        <v>370</v>
      </c>
      <c r="F277" s="196" t="s">
        <v>371</v>
      </c>
      <c r="G277" s="197" t="s">
        <v>332</v>
      </c>
      <c r="H277" s="198">
        <v>1</v>
      </c>
      <c r="I277" s="199"/>
      <c r="J277" s="200">
        <f t="shared" si="5"/>
        <v>0</v>
      </c>
      <c r="K277" s="201"/>
      <c r="L277" s="202"/>
      <c r="M277" s="203" t="s">
        <v>1</v>
      </c>
      <c r="N277" s="204" t="s">
        <v>42</v>
      </c>
      <c r="P277" s="163">
        <f t="shared" si="6"/>
        <v>0</v>
      </c>
      <c r="Q277" s="163">
        <v>5.0000000000000001E-3</v>
      </c>
      <c r="R277" s="163">
        <f t="shared" si="7"/>
        <v>5.0000000000000001E-3</v>
      </c>
      <c r="S277" s="163">
        <v>0</v>
      </c>
      <c r="T277" s="164">
        <f t="shared" si="8"/>
        <v>0</v>
      </c>
      <c r="AR277" s="165" t="s">
        <v>200</v>
      </c>
      <c r="AT277" s="165" t="s">
        <v>285</v>
      </c>
      <c r="AU277" s="165" t="s">
        <v>87</v>
      </c>
      <c r="AY277" s="17" t="s">
        <v>150</v>
      </c>
      <c r="BE277" s="95">
        <f t="shared" si="9"/>
        <v>0</v>
      </c>
      <c r="BF277" s="95">
        <f t="shared" si="10"/>
        <v>0</v>
      </c>
      <c r="BG277" s="95">
        <f t="shared" si="11"/>
        <v>0</v>
      </c>
      <c r="BH277" s="95">
        <f t="shared" si="12"/>
        <v>0</v>
      </c>
      <c r="BI277" s="95">
        <f t="shared" si="13"/>
        <v>0</v>
      </c>
      <c r="BJ277" s="17" t="s">
        <v>85</v>
      </c>
      <c r="BK277" s="95">
        <f t="shared" si="14"/>
        <v>0</v>
      </c>
      <c r="BL277" s="17" t="s">
        <v>156</v>
      </c>
      <c r="BM277" s="165" t="s">
        <v>372</v>
      </c>
    </row>
    <row r="278" spans="2:65" s="1" customFormat="1" ht="33" customHeight="1" x14ac:dyDescent="0.2">
      <c r="B278" s="127"/>
      <c r="C278" s="154" t="s">
        <v>373</v>
      </c>
      <c r="D278" s="154" t="s">
        <v>152</v>
      </c>
      <c r="E278" s="155" t="s">
        <v>374</v>
      </c>
      <c r="F278" s="156" t="s">
        <v>375</v>
      </c>
      <c r="G278" s="157" t="s">
        <v>186</v>
      </c>
      <c r="H278" s="158">
        <v>18</v>
      </c>
      <c r="I278" s="159"/>
      <c r="J278" s="160">
        <f t="shared" si="5"/>
        <v>0</v>
      </c>
      <c r="K278" s="161"/>
      <c r="L278" s="34"/>
      <c r="M278" s="162" t="s">
        <v>1</v>
      </c>
      <c r="N278" s="126" t="s">
        <v>42</v>
      </c>
      <c r="P278" s="163">
        <f t="shared" si="6"/>
        <v>0</v>
      </c>
      <c r="Q278" s="163">
        <v>0</v>
      </c>
      <c r="R278" s="163">
        <f t="shared" si="7"/>
        <v>0</v>
      </c>
      <c r="S278" s="163">
        <v>0</v>
      </c>
      <c r="T278" s="164">
        <f t="shared" si="8"/>
        <v>0</v>
      </c>
      <c r="AR278" s="165" t="s">
        <v>156</v>
      </c>
      <c r="AT278" s="165" t="s">
        <v>152</v>
      </c>
      <c r="AU278" s="165" t="s">
        <v>87</v>
      </c>
      <c r="AY278" s="17" t="s">
        <v>150</v>
      </c>
      <c r="BE278" s="95">
        <f t="shared" si="9"/>
        <v>0</v>
      </c>
      <c r="BF278" s="95">
        <f t="shared" si="10"/>
        <v>0</v>
      </c>
      <c r="BG278" s="95">
        <f t="shared" si="11"/>
        <v>0</v>
      </c>
      <c r="BH278" s="95">
        <f t="shared" si="12"/>
        <v>0</v>
      </c>
      <c r="BI278" s="95">
        <f t="shared" si="13"/>
        <v>0</v>
      </c>
      <c r="BJ278" s="17" t="s">
        <v>85</v>
      </c>
      <c r="BK278" s="95">
        <f t="shared" si="14"/>
        <v>0</v>
      </c>
      <c r="BL278" s="17" t="s">
        <v>156</v>
      </c>
      <c r="BM278" s="165" t="s">
        <v>376</v>
      </c>
    </row>
    <row r="279" spans="2:65" s="1" customFormat="1" ht="24.15" customHeight="1" x14ac:dyDescent="0.2">
      <c r="B279" s="127"/>
      <c r="C279" s="194" t="s">
        <v>377</v>
      </c>
      <c r="D279" s="194" t="s">
        <v>285</v>
      </c>
      <c r="E279" s="195" t="s">
        <v>378</v>
      </c>
      <c r="F279" s="196" t="s">
        <v>379</v>
      </c>
      <c r="G279" s="197" t="s">
        <v>186</v>
      </c>
      <c r="H279" s="198">
        <v>18</v>
      </c>
      <c r="I279" s="199"/>
      <c r="J279" s="200">
        <f t="shared" si="5"/>
        <v>0</v>
      </c>
      <c r="K279" s="201"/>
      <c r="L279" s="202"/>
      <c r="M279" s="203" t="s">
        <v>1</v>
      </c>
      <c r="N279" s="204" t="s">
        <v>42</v>
      </c>
      <c r="P279" s="163">
        <f t="shared" si="6"/>
        <v>0</v>
      </c>
      <c r="Q279" s="163">
        <v>1.0499999999999999E-3</v>
      </c>
      <c r="R279" s="163">
        <f t="shared" si="7"/>
        <v>1.89E-2</v>
      </c>
      <c r="S279" s="163">
        <v>0</v>
      </c>
      <c r="T279" s="164">
        <f t="shared" si="8"/>
        <v>0</v>
      </c>
      <c r="AR279" s="165" t="s">
        <v>200</v>
      </c>
      <c r="AT279" s="165" t="s">
        <v>285</v>
      </c>
      <c r="AU279" s="165" t="s">
        <v>87</v>
      </c>
      <c r="AY279" s="17" t="s">
        <v>150</v>
      </c>
      <c r="BE279" s="95">
        <f t="shared" si="9"/>
        <v>0</v>
      </c>
      <c r="BF279" s="95">
        <f t="shared" si="10"/>
        <v>0</v>
      </c>
      <c r="BG279" s="95">
        <f t="shared" si="11"/>
        <v>0</v>
      </c>
      <c r="BH279" s="95">
        <f t="shared" si="12"/>
        <v>0</v>
      </c>
      <c r="BI279" s="95">
        <f t="shared" si="13"/>
        <v>0</v>
      </c>
      <c r="BJ279" s="17" t="s">
        <v>85</v>
      </c>
      <c r="BK279" s="95">
        <f t="shared" si="14"/>
        <v>0</v>
      </c>
      <c r="BL279" s="17" t="s">
        <v>156</v>
      </c>
      <c r="BM279" s="165" t="s">
        <v>380</v>
      </c>
    </row>
    <row r="280" spans="2:65" s="1" customFormat="1" ht="33" customHeight="1" x14ac:dyDescent="0.2">
      <c r="B280" s="127"/>
      <c r="C280" s="154" t="s">
        <v>381</v>
      </c>
      <c r="D280" s="154" t="s">
        <v>152</v>
      </c>
      <c r="E280" s="155" t="s">
        <v>382</v>
      </c>
      <c r="F280" s="156" t="s">
        <v>383</v>
      </c>
      <c r="G280" s="157" t="s">
        <v>186</v>
      </c>
      <c r="H280" s="158">
        <v>116.85</v>
      </c>
      <c r="I280" s="159"/>
      <c r="J280" s="160">
        <f t="shared" si="5"/>
        <v>0</v>
      </c>
      <c r="K280" s="161"/>
      <c r="L280" s="34"/>
      <c r="M280" s="162" t="s">
        <v>1</v>
      </c>
      <c r="N280" s="126" t="s">
        <v>42</v>
      </c>
      <c r="P280" s="163">
        <f t="shared" si="6"/>
        <v>0</v>
      </c>
      <c r="Q280" s="163">
        <v>0</v>
      </c>
      <c r="R280" s="163">
        <f t="shared" si="7"/>
        <v>0</v>
      </c>
      <c r="S280" s="163">
        <v>0</v>
      </c>
      <c r="T280" s="164">
        <f t="shared" si="8"/>
        <v>0</v>
      </c>
      <c r="AR280" s="165" t="s">
        <v>156</v>
      </c>
      <c r="AT280" s="165" t="s">
        <v>152</v>
      </c>
      <c r="AU280" s="165" t="s">
        <v>87</v>
      </c>
      <c r="AY280" s="17" t="s">
        <v>150</v>
      </c>
      <c r="BE280" s="95">
        <f t="shared" si="9"/>
        <v>0</v>
      </c>
      <c r="BF280" s="95">
        <f t="shared" si="10"/>
        <v>0</v>
      </c>
      <c r="BG280" s="95">
        <f t="shared" si="11"/>
        <v>0</v>
      </c>
      <c r="BH280" s="95">
        <f t="shared" si="12"/>
        <v>0</v>
      </c>
      <c r="BI280" s="95">
        <f t="shared" si="13"/>
        <v>0</v>
      </c>
      <c r="BJ280" s="17" t="s">
        <v>85</v>
      </c>
      <c r="BK280" s="95">
        <f t="shared" si="14"/>
        <v>0</v>
      </c>
      <c r="BL280" s="17" t="s">
        <v>156</v>
      </c>
      <c r="BM280" s="165" t="s">
        <v>384</v>
      </c>
    </row>
    <row r="281" spans="2:65" s="1" customFormat="1" ht="24.15" customHeight="1" x14ac:dyDescent="0.2">
      <c r="B281" s="127"/>
      <c r="C281" s="194" t="s">
        <v>385</v>
      </c>
      <c r="D281" s="194" t="s">
        <v>285</v>
      </c>
      <c r="E281" s="195" t="s">
        <v>386</v>
      </c>
      <c r="F281" s="196" t="s">
        <v>387</v>
      </c>
      <c r="G281" s="197" t="s">
        <v>186</v>
      </c>
      <c r="H281" s="198">
        <v>118.60299999999999</v>
      </c>
      <c r="I281" s="199"/>
      <c r="J281" s="200">
        <f t="shared" si="5"/>
        <v>0</v>
      </c>
      <c r="K281" s="201"/>
      <c r="L281" s="202"/>
      <c r="M281" s="203" t="s">
        <v>1</v>
      </c>
      <c r="N281" s="204" t="s">
        <v>42</v>
      </c>
      <c r="P281" s="163">
        <f t="shared" si="6"/>
        <v>0</v>
      </c>
      <c r="Q281" s="163">
        <v>2.14E-3</v>
      </c>
      <c r="R281" s="163">
        <f t="shared" si="7"/>
        <v>0.25381041999999998</v>
      </c>
      <c r="S281" s="163">
        <v>0</v>
      </c>
      <c r="T281" s="164">
        <f t="shared" si="8"/>
        <v>0</v>
      </c>
      <c r="AR281" s="165" t="s">
        <v>200</v>
      </c>
      <c r="AT281" s="165" t="s">
        <v>285</v>
      </c>
      <c r="AU281" s="165" t="s">
        <v>87</v>
      </c>
      <c r="AY281" s="17" t="s">
        <v>150</v>
      </c>
      <c r="BE281" s="95">
        <f t="shared" si="9"/>
        <v>0</v>
      </c>
      <c r="BF281" s="95">
        <f t="shared" si="10"/>
        <v>0</v>
      </c>
      <c r="BG281" s="95">
        <f t="shared" si="11"/>
        <v>0</v>
      </c>
      <c r="BH281" s="95">
        <f t="shared" si="12"/>
        <v>0</v>
      </c>
      <c r="BI281" s="95">
        <f t="shared" si="13"/>
        <v>0</v>
      </c>
      <c r="BJ281" s="17" t="s">
        <v>85</v>
      </c>
      <c r="BK281" s="95">
        <f t="shared" si="14"/>
        <v>0</v>
      </c>
      <c r="BL281" s="17" t="s">
        <v>156</v>
      </c>
      <c r="BM281" s="165" t="s">
        <v>388</v>
      </c>
    </row>
    <row r="282" spans="2:65" s="13" customFormat="1" x14ac:dyDescent="0.2">
      <c r="B282" s="173"/>
      <c r="D282" s="167" t="s">
        <v>158</v>
      </c>
      <c r="F282" s="175" t="s">
        <v>389</v>
      </c>
      <c r="H282" s="176">
        <v>118.60299999999999</v>
      </c>
      <c r="I282" s="177"/>
      <c r="L282" s="173"/>
      <c r="M282" s="178"/>
      <c r="T282" s="179"/>
      <c r="AT282" s="174" t="s">
        <v>158</v>
      </c>
      <c r="AU282" s="174" t="s">
        <v>87</v>
      </c>
      <c r="AV282" s="13" t="s">
        <v>87</v>
      </c>
      <c r="AW282" s="13" t="s">
        <v>3</v>
      </c>
      <c r="AX282" s="13" t="s">
        <v>85</v>
      </c>
      <c r="AY282" s="174" t="s">
        <v>150</v>
      </c>
    </row>
    <row r="283" spans="2:65" s="1" customFormat="1" ht="21.75" customHeight="1" x14ac:dyDescent="0.2">
      <c r="B283" s="127"/>
      <c r="C283" s="154" t="s">
        <v>390</v>
      </c>
      <c r="D283" s="154" t="s">
        <v>152</v>
      </c>
      <c r="E283" s="155" t="s">
        <v>391</v>
      </c>
      <c r="F283" s="156" t="s">
        <v>392</v>
      </c>
      <c r="G283" s="157" t="s">
        <v>186</v>
      </c>
      <c r="H283" s="158">
        <v>9</v>
      </c>
      <c r="I283" s="159"/>
      <c r="J283" s="160">
        <f>ROUND(I283*H283,2)</f>
        <v>0</v>
      </c>
      <c r="K283" s="161"/>
      <c r="L283" s="34"/>
      <c r="M283" s="162" t="s">
        <v>1</v>
      </c>
      <c r="N283" s="126" t="s">
        <v>42</v>
      </c>
      <c r="P283" s="163">
        <f>O283*H283</f>
        <v>0</v>
      </c>
      <c r="Q283" s="163">
        <v>0</v>
      </c>
      <c r="R283" s="163">
        <f>Q283*H283</f>
        <v>0</v>
      </c>
      <c r="S283" s="163">
        <v>5.0000000000000001E-3</v>
      </c>
      <c r="T283" s="164">
        <f>S283*H283</f>
        <v>4.4999999999999998E-2</v>
      </c>
      <c r="AR283" s="165" t="s">
        <v>156</v>
      </c>
      <c r="AT283" s="165" t="s">
        <v>152</v>
      </c>
      <c r="AU283" s="165" t="s">
        <v>87</v>
      </c>
      <c r="AY283" s="17" t="s">
        <v>150</v>
      </c>
      <c r="BE283" s="95">
        <f>IF(N283="základní",J283,0)</f>
        <v>0</v>
      </c>
      <c r="BF283" s="95">
        <f>IF(N283="snížená",J283,0)</f>
        <v>0</v>
      </c>
      <c r="BG283" s="95">
        <f>IF(N283="zákl. přenesená",J283,0)</f>
        <v>0</v>
      </c>
      <c r="BH283" s="95">
        <f>IF(N283="sníž. přenesená",J283,0)</f>
        <v>0</v>
      </c>
      <c r="BI283" s="95">
        <f>IF(N283="nulová",J283,0)</f>
        <v>0</v>
      </c>
      <c r="BJ283" s="17" t="s">
        <v>85</v>
      </c>
      <c r="BK283" s="95">
        <f>ROUND(I283*H283,2)</f>
        <v>0</v>
      </c>
      <c r="BL283" s="17" t="s">
        <v>156</v>
      </c>
      <c r="BM283" s="165" t="s">
        <v>393</v>
      </c>
    </row>
    <row r="284" spans="2:65" s="1" customFormat="1" ht="24.15" customHeight="1" x14ac:dyDescent="0.2">
      <c r="B284" s="127"/>
      <c r="C284" s="154" t="s">
        <v>394</v>
      </c>
      <c r="D284" s="154" t="s">
        <v>152</v>
      </c>
      <c r="E284" s="155" t="s">
        <v>395</v>
      </c>
      <c r="F284" s="156" t="s">
        <v>396</v>
      </c>
      <c r="G284" s="157" t="s">
        <v>186</v>
      </c>
      <c r="H284" s="158">
        <v>7</v>
      </c>
      <c r="I284" s="159"/>
      <c r="J284" s="160">
        <f>ROUND(I284*H284,2)</f>
        <v>0</v>
      </c>
      <c r="K284" s="161"/>
      <c r="L284" s="34"/>
      <c r="M284" s="162" t="s">
        <v>1</v>
      </c>
      <c r="N284" s="126" t="s">
        <v>42</v>
      </c>
      <c r="P284" s="163">
        <f>O284*H284</f>
        <v>0</v>
      </c>
      <c r="Q284" s="163">
        <v>1.0000000000000001E-5</v>
      </c>
      <c r="R284" s="163">
        <f>Q284*H284</f>
        <v>7.0000000000000007E-5</v>
      </c>
      <c r="S284" s="163">
        <v>0</v>
      </c>
      <c r="T284" s="164">
        <f>S284*H284</f>
        <v>0</v>
      </c>
      <c r="AR284" s="165" t="s">
        <v>156</v>
      </c>
      <c r="AT284" s="165" t="s">
        <v>152</v>
      </c>
      <c r="AU284" s="165" t="s">
        <v>87</v>
      </c>
      <c r="AY284" s="17" t="s">
        <v>150</v>
      </c>
      <c r="BE284" s="95">
        <f>IF(N284="základní",J284,0)</f>
        <v>0</v>
      </c>
      <c r="BF284" s="95">
        <f>IF(N284="snížená",J284,0)</f>
        <v>0</v>
      </c>
      <c r="BG284" s="95">
        <f>IF(N284="zákl. přenesená",J284,0)</f>
        <v>0</v>
      </c>
      <c r="BH284" s="95">
        <f>IF(N284="sníž. přenesená",J284,0)</f>
        <v>0</v>
      </c>
      <c r="BI284" s="95">
        <f>IF(N284="nulová",J284,0)</f>
        <v>0</v>
      </c>
      <c r="BJ284" s="17" t="s">
        <v>85</v>
      </c>
      <c r="BK284" s="95">
        <f>ROUND(I284*H284,2)</f>
        <v>0</v>
      </c>
      <c r="BL284" s="17" t="s">
        <v>156</v>
      </c>
      <c r="BM284" s="165" t="s">
        <v>397</v>
      </c>
    </row>
    <row r="285" spans="2:65" s="1" customFormat="1" ht="24.15" customHeight="1" x14ac:dyDescent="0.2">
      <c r="B285" s="127"/>
      <c r="C285" s="194" t="s">
        <v>398</v>
      </c>
      <c r="D285" s="194" t="s">
        <v>285</v>
      </c>
      <c r="E285" s="195" t="s">
        <v>399</v>
      </c>
      <c r="F285" s="196" t="s">
        <v>400</v>
      </c>
      <c r="G285" s="197" t="s">
        <v>186</v>
      </c>
      <c r="H285" s="198">
        <v>7.21</v>
      </c>
      <c r="I285" s="199"/>
      <c r="J285" s="200">
        <f>ROUND(I285*H285,2)</f>
        <v>0</v>
      </c>
      <c r="K285" s="201"/>
      <c r="L285" s="202"/>
      <c r="M285" s="203" t="s">
        <v>1</v>
      </c>
      <c r="N285" s="204" t="s">
        <v>42</v>
      </c>
      <c r="P285" s="163">
        <f>O285*H285</f>
        <v>0</v>
      </c>
      <c r="Q285" s="163">
        <v>2.4099999999999998E-3</v>
      </c>
      <c r="R285" s="163">
        <f>Q285*H285</f>
        <v>1.7376099999999998E-2</v>
      </c>
      <c r="S285" s="163">
        <v>0</v>
      </c>
      <c r="T285" s="164">
        <f>S285*H285</f>
        <v>0</v>
      </c>
      <c r="AR285" s="165" t="s">
        <v>200</v>
      </c>
      <c r="AT285" s="165" t="s">
        <v>285</v>
      </c>
      <c r="AU285" s="165" t="s">
        <v>87</v>
      </c>
      <c r="AY285" s="17" t="s">
        <v>150</v>
      </c>
      <c r="BE285" s="95">
        <f>IF(N285="základní",J285,0)</f>
        <v>0</v>
      </c>
      <c r="BF285" s="95">
        <f>IF(N285="snížená",J285,0)</f>
        <v>0</v>
      </c>
      <c r="BG285" s="95">
        <f>IF(N285="zákl. přenesená",J285,0)</f>
        <v>0</v>
      </c>
      <c r="BH285" s="95">
        <f>IF(N285="sníž. přenesená",J285,0)</f>
        <v>0</v>
      </c>
      <c r="BI285" s="95">
        <f>IF(N285="nulová",J285,0)</f>
        <v>0</v>
      </c>
      <c r="BJ285" s="17" t="s">
        <v>85</v>
      </c>
      <c r="BK285" s="95">
        <f>ROUND(I285*H285,2)</f>
        <v>0</v>
      </c>
      <c r="BL285" s="17" t="s">
        <v>156</v>
      </c>
      <c r="BM285" s="165" t="s">
        <v>401</v>
      </c>
    </row>
    <row r="286" spans="2:65" s="13" customFormat="1" x14ac:dyDescent="0.2">
      <c r="B286" s="173"/>
      <c r="D286" s="167" t="s">
        <v>158</v>
      </c>
      <c r="F286" s="175" t="s">
        <v>402</v>
      </c>
      <c r="H286" s="176">
        <v>7.21</v>
      </c>
      <c r="I286" s="177"/>
      <c r="L286" s="173"/>
      <c r="M286" s="178"/>
      <c r="T286" s="179"/>
      <c r="AT286" s="174" t="s">
        <v>158</v>
      </c>
      <c r="AU286" s="174" t="s">
        <v>87</v>
      </c>
      <c r="AV286" s="13" t="s">
        <v>87</v>
      </c>
      <c r="AW286" s="13" t="s">
        <v>3</v>
      </c>
      <c r="AX286" s="13" t="s">
        <v>85</v>
      </c>
      <c r="AY286" s="174" t="s">
        <v>150</v>
      </c>
    </row>
    <row r="287" spans="2:65" s="1" customFormat="1" ht="24.15" customHeight="1" x14ac:dyDescent="0.2">
      <c r="B287" s="127"/>
      <c r="C287" s="154" t="s">
        <v>403</v>
      </c>
      <c r="D287" s="154" t="s">
        <v>152</v>
      </c>
      <c r="E287" s="155" t="s">
        <v>404</v>
      </c>
      <c r="F287" s="156" t="s">
        <v>405</v>
      </c>
      <c r="G287" s="157" t="s">
        <v>186</v>
      </c>
      <c r="H287" s="158">
        <v>2</v>
      </c>
      <c r="I287" s="159"/>
      <c r="J287" s="160">
        <f>ROUND(I287*H287,2)</f>
        <v>0</v>
      </c>
      <c r="K287" s="161"/>
      <c r="L287" s="34"/>
      <c r="M287" s="162" t="s">
        <v>1</v>
      </c>
      <c r="N287" s="126" t="s">
        <v>42</v>
      </c>
      <c r="P287" s="163">
        <f>O287*H287</f>
        <v>0</v>
      </c>
      <c r="Q287" s="163">
        <v>1.0000000000000001E-5</v>
      </c>
      <c r="R287" s="163">
        <f>Q287*H287</f>
        <v>2.0000000000000002E-5</v>
      </c>
      <c r="S287" s="163">
        <v>0</v>
      </c>
      <c r="T287" s="164">
        <f>S287*H287</f>
        <v>0</v>
      </c>
      <c r="AR287" s="165" t="s">
        <v>156</v>
      </c>
      <c r="AT287" s="165" t="s">
        <v>152</v>
      </c>
      <c r="AU287" s="165" t="s">
        <v>87</v>
      </c>
      <c r="AY287" s="17" t="s">
        <v>150</v>
      </c>
      <c r="BE287" s="95">
        <f>IF(N287="základní",J287,0)</f>
        <v>0</v>
      </c>
      <c r="BF287" s="95">
        <f>IF(N287="snížená",J287,0)</f>
        <v>0</v>
      </c>
      <c r="BG287" s="95">
        <f>IF(N287="zákl. přenesená",J287,0)</f>
        <v>0</v>
      </c>
      <c r="BH287" s="95">
        <f>IF(N287="sníž. přenesená",J287,0)</f>
        <v>0</v>
      </c>
      <c r="BI287" s="95">
        <f>IF(N287="nulová",J287,0)</f>
        <v>0</v>
      </c>
      <c r="BJ287" s="17" t="s">
        <v>85</v>
      </c>
      <c r="BK287" s="95">
        <f>ROUND(I287*H287,2)</f>
        <v>0</v>
      </c>
      <c r="BL287" s="17" t="s">
        <v>156</v>
      </c>
      <c r="BM287" s="165" t="s">
        <v>406</v>
      </c>
    </row>
    <row r="288" spans="2:65" s="1" customFormat="1" ht="24.15" customHeight="1" x14ac:dyDescent="0.2">
      <c r="B288" s="127"/>
      <c r="C288" s="194" t="s">
        <v>407</v>
      </c>
      <c r="D288" s="194" t="s">
        <v>285</v>
      </c>
      <c r="E288" s="195" t="s">
        <v>408</v>
      </c>
      <c r="F288" s="196" t="s">
        <v>409</v>
      </c>
      <c r="G288" s="197" t="s">
        <v>186</v>
      </c>
      <c r="H288" s="198">
        <v>2.06</v>
      </c>
      <c r="I288" s="199"/>
      <c r="J288" s="200">
        <f>ROUND(I288*H288,2)</f>
        <v>0</v>
      </c>
      <c r="K288" s="201"/>
      <c r="L288" s="202"/>
      <c r="M288" s="203" t="s">
        <v>1</v>
      </c>
      <c r="N288" s="204" t="s">
        <v>42</v>
      </c>
      <c r="P288" s="163">
        <f>O288*H288</f>
        <v>0</v>
      </c>
      <c r="Q288" s="163">
        <v>3.82E-3</v>
      </c>
      <c r="R288" s="163">
        <f>Q288*H288</f>
        <v>7.8691999999999998E-3</v>
      </c>
      <c r="S288" s="163">
        <v>0</v>
      </c>
      <c r="T288" s="164">
        <f>S288*H288</f>
        <v>0</v>
      </c>
      <c r="AR288" s="165" t="s">
        <v>200</v>
      </c>
      <c r="AT288" s="165" t="s">
        <v>285</v>
      </c>
      <c r="AU288" s="165" t="s">
        <v>87</v>
      </c>
      <c r="AY288" s="17" t="s">
        <v>150</v>
      </c>
      <c r="BE288" s="95">
        <f>IF(N288="základní",J288,0)</f>
        <v>0</v>
      </c>
      <c r="BF288" s="95">
        <f>IF(N288="snížená",J288,0)</f>
        <v>0</v>
      </c>
      <c r="BG288" s="95">
        <f>IF(N288="zákl. přenesená",J288,0)</f>
        <v>0</v>
      </c>
      <c r="BH288" s="95">
        <f>IF(N288="sníž. přenesená",J288,0)</f>
        <v>0</v>
      </c>
      <c r="BI288" s="95">
        <f>IF(N288="nulová",J288,0)</f>
        <v>0</v>
      </c>
      <c r="BJ288" s="17" t="s">
        <v>85</v>
      </c>
      <c r="BK288" s="95">
        <f>ROUND(I288*H288,2)</f>
        <v>0</v>
      </c>
      <c r="BL288" s="17" t="s">
        <v>156</v>
      </c>
      <c r="BM288" s="165" t="s">
        <v>410</v>
      </c>
    </row>
    <row r="289" spans="2:65" s="13" customFormat="1" x14ac:dyDescent="0.2">
      <c r="B289" s="173"/>
      <c r="D289" s="167" t="s">
        <v>158</v>
      </c>
      <c r="F289" s="175" t="s">
        <v>411</v>
      </c>
      <c r="H289" s="176">
        <v>2.06</v>
      </c>
      <c r="I289" s="177"/>
      <c r="L289" s="173"/>
      <c r="M289" s="178"/>
      <c r="T289" s="179"/>
      <c r="AT289" s="174" t="s">
        <v>158</v>
      </c>
      <c r="AU289" s="174" t="s">
        <v>87</v>
      </c>
      <c r="AV289" s="13" t="s">
        <v>87</v>
      </c>
      <c r="AW289" s="13" t="s">
        <v>3</v>
      </c>
      <c r="AX289" s="13" t="s">
        <v>85</v>
      </c>
      <c r="AY289" s="174" t="s">
        <v>150</v>
      </c>
    </row>
    <row r="290" spans="2:65" s="1" customFormat="1" ht="24.15" customHeight="1" x14ac:dyDescent="0.2">
      <c r="B290" s="127"/>
      <c r="C290" s="154" t="s">
        <v>412</v>
      </c>
      <c r="D290" s="154" t="s">
        <v>152</v>
      </c>
      <c r="E290" s="155" t="s">
        <v>413</v>
      </c>
      <c r="F290" s="156" t="s">
        <v>414</v>
      </c>
      <c r="G290" s="157" t="s">
        <v>332</v>
      </c>
      <c r="H290" s="158">
        <v>13</v>
      </c>
      <c r="I290" s="159"/>
      <c r="J290" s="160">
        <f t="shared" ref="J290:J314" si="15">ROUND(I290*H290,2)</f>
        <v>0</v>
      </c>
      <c r="K290" s="161"/>
      <c r="L290" s="34"/>
      <c r="M290" s="162" t="s">
        <v>1</v>
      </c>
      <c r="N290" s="126" t="s">
        <v>42</v>
      </c>
      <c r="P290" s="163">
        <f t="shared" ref="P290:P314" si="16">O290*H290</f>
        <v>0</v>
      </c>
      <c r="Q290" s="163">
        <v>0</v>
      </c>
      <c r="R290" s="163">
        <f t="shared" ref="R290:R314" si="17">Q290*H290</f>
        <v>0</v>
      </c>
      <c r="S290" s="163">
        <v>0</v>
      </c>
      <c r="T290" s="164">
        <f t="shared" ref="T290:T314" si="18">S290*H290</f>
        <v>0</v>
      </c>
      <c r="AR290" s="165" t="s">
        <v>156</v>
      </c>
      <c r="AT290" s="165" t="s">
        <v>152</v>
      </c>
      <c r="AU290" s="165" t="s">
        <v>87</v>
      </c>
      <c r="AY290" s="17" t="s">
        <v>150</v>
      </c>
      <c r="BE290" s="95">
        <f t="shared" ref="BE290:BE314" si="19">IF(N290="základní",J290,0)</f>
        <v>0</v>
      </c>
      <c r="BF290" s="95">
        <f t="shared" ref="BF290:BF314" si="20">IF(N290="snížená",J290,0)</f>
        <v>0</v>
      </c>
      <c r="BG290" s="95">
        <f t="shared" ref="BG290:BG314" si="21">IF(N290="zákl. přenesená",J290,0)</f>
        <v>0</v>
      </c>
      <c r="BH290" s="95">
        <f t="shared" ref="BH290:BH314" si="22">IF(N290="sníž. přenesená",J290,0)</f>
        <v>0</v>
      </c>
      <c r="BI290" s="95">
        <f t="shared" ref="BI290:BI314" si="23">IF(N290="nulová",J290,0)</f>
        <v>0</v>
      </c>
      <c r="BJ290" s="17" t="s">
        <v>85</v>
      </c>
      <c r="BK290" s="95">
        <f t="shared" ref="BK290:BK314" si="24">ROUND(I290*H290,2)</f>
        <v>0</v>
      </c>
      <c r="BL290" s="17" t="s">
        <v>156</v>
      </c>
      <c r="BM290" s="165" t="s">
        <v>415</v>
      </c>
    </row>
    <row r="291" spans="2:65" s="1" customFormat="1" ht="16.5" customHeight="1" x14ac:dyDescent="0.2">
      <c r="B291" s="127"/>
      <c r="C291" s="194" t="s">
        <v>416</v>
      </c>
      <c r="D291" s="194" t="s">
        <v>285</v>
      </c>
      <c r="E291" s="195" t="s">
        <v>417</v>
      </c>
      <c r="F291" s="196" t="s">
        <v>418</v>
      </c>
      <c r="G291" s="197" t="s">
        <v>332</v>
      </c>
      <c r="H291" s="198">
        <v>4</v>
      </c>
      <c r="I291" s="199"/>
      <c r="J291" s="200">
        <f t="shared" si="15"/>
        <v>0</v>
      </c>
      <c r="K291" s="201"/>
      <c r="L291" s="202"/>
      <c r="M291" s="203" t="s">
        <v>1</v>
      </c>
      <c r="N291" s="204" t="s">
        <v>42</v>
      </c>
      <c r="P291" s="163">
        <f t="shared" si="16"/>
        <v>0</v>
      </c>
      <c r="Q291" s="163">
        <v>2.2000000000000001E-4</v>
      </c>
      <c r="R291" s="163">
        <f t="shared" si="17"/>
        <v>8.8000000000000003E-4</v>
      </c>
      <c r="S291" s="163">
        <v>0</v>
      </c>
      <c r="T291" s="164">
        <f t="shared" si="18"/>
        <v>0</v>
      </c>
      <c r="AR291" s="165" t="s">
        <v>200</v>
      </c>
      <c r="AT291" s="165" t="s">
        <v>285</v>
      </c>
      <c r="AU291" s="165" t="s">
        <v>87</v>
      </c>
      <c r="AY291" s="17" t="s">
        <v>150</v>
      </c>
      <c r="BE291" s="95">
        <f t="shared" si="19"/>
        <v>0</v>
      </c>
      <c r="BF291" s="95">
        <f t="shared" si="20"/>
        <v>0</v>
      </c>
      <c r="BG291" s="95">
        <f t="shared" si="21"/>
        <v>0</v>
      </c>
      <c r="BH291" s="95">
        <f t="shared" si="22"/>
        <v>0</v>
      </c>
      <c r="BI291" s="95">
        <f t="shared" si="23"/>
        <v>0</v>
      </c>
      <c r="BJ291" s="17" t="s">
        <v>85</v>
      </c>
      <c r="BK291" s="95">
        <f t="shared" si="24"/>
        <v>0</v>
      </c>
      <c r="BL291" s="17" t="s">
        <v>156</v>
      </c>
      <c r="BM291" s="165" t="s">
        <v>419</v>
      </c>
    </row>
    <row r="292" spans="2:65" s="1" customFormat="1" ht="24.15" customHeight="1" x14ac:dyDescent="0.2">
      <c r="B292" s="127"/>
      <c r="C292" s="194" t="s">
        <v>420</v>
      </c>
      <c r="D292" s="194" t="s">
        <v>285</v>
      </c>
      <c r="E292" s="195" t="s">
        <v>421</v>
      </c>
      <c r="F292" s="196" t="s">
        <v>422</v>
      </c>
      <c r="G292" s="197" t="s">
        <v>332</v>
      </c>
      <c r="H292" s="198">
        <v>1</v>
      </c>
      <c r="I292" s="199"/>
      <c r="J292" s="200">
        <f t="shared" si="15"/>
        <v>0</v>
      </c>
      <c r="K292" s="201"/>
      <c r="L292" s="202"/>
      <c r="M292" s="203" t="s">
        <v>1</v>
      </c>
      <c r="N292" s="204" t="s">
        <v>42</v>
      </c>
      <c r="P292" s="163">
        <f t="shared" si="16"/>
        <v>0</v>
      </c>
      <c r="Q292" s="163">
        <v>7.6999999999999996E-4</v>
      </c>
      <c r="R292" s="163">
        <f t="shared" si="17"/>
        <v>7.6999999999999996E-4</v>
      </c>
      <c r="S292" s="163">
        <v>0</v>
      </c>
      <c r="T292" s="164">
        <f t="shared" si="18"/>
        <v>0</v>
      </c>
      <c r="AR292" s="165" t="s">
        <v>200</v>
      </c>
      <c r="AT292" s="165" t="s">
        <v>285</v>
      </c>
      <c r="AU292" s="165" t="s">
        <v>87</v>
      </c>
      <c r="AY292" s="17" t="s">
        <v>150</v>
      </c>
      <c r="BE292" s="95">
        <f t="shared" si="19"/>
        <v>0</v>
      </c>
      <c r="BF292" s="95">
        <f t="shared" si="20"/>
        <v>0</v>
      </c>
      <c r="BG292" s="95">
        <f t="shared" si="21"/>
        <v>0</v>
      </c>
      <c r="BH292" s="95">
        <f t="shared" si="22"/>
        <v>0</v>
      </c>
      <c r="BI292" s="95">
        <f t="shared" si="23"/>
        <v>0</v>
      </c>
      <c r="BJ292" s="17" t="s">
        <v>85</v>
      </c>
      <c r="BK292" s="95">
        <f t="shared" si="24"/>
        <v>0</v>
      </c>
      <c r="BL292" s="17" t="s">
        <v>156</v>
      </c>
      <c r="BM292" s="165" t="s">
        <v>423</v>
      </c>
    </row>
    <row r="293" spans="2:65" s="1" customFormat="1" ht="16.5" customHeight="1" x14ac:dyDescent="0.2">
      <c r="B293" s="127"/>
      <c r="C293" s="194" t="s">
        <v>424</v>
      </c>
      <c r="D293" s="194" t="s">
        <v>285</v>
      </c>
      <c r="E293" s="195" t="s">
        <v>425</v>
      </c>
      <c r="F293" s="196" t="s">
        <v>426</v>
      </c>
      <c r="G293" s="197" t="s">
        <v>332</v>
      </c>
      <c r="H293" s="198">
        <v>1</v>
      </c>
      <c r="I293" s="199"/>
      <c r="J293" s="200">
        <f t="shared" si="15"/>
        <v>0</v>
      </c>
      <c r="K293" s="201"/>
      <c r="L293" s="202"/>
      <c r="M293" s="203" t="s">
        <v>1</v>
      </c>
      <c r="N293" s="204" t="s">
        <v>42</v>
      </c>
      <c r="P293" s="163">
        <f t="shared" si="16"/>
        <v>0</v>
      </c>
      <c r="Q293" s="163">
        <v>1.9000000000000001E-4</v>
      </c>
      <c r="R293" s="163">
        <f t="shared" si="17"/>
        <v>1.9000000000000001E-4</v>
      </c>
      <c r="S293" s="163">
        <v>0</v>
      </c>
      <c r="T293" s="164">
        <f t="shared" si="18"/>
        <v>0</v>
      </c>
      <c r="AR293" s="165" t="s">
        <v>200</v>
      </c>
      <c r="AT293" s="165" t="s">
        <v>285</v>
      </c>
      <c r="AU293" s="165" t="s">
        <v>87</v>
      </c>
      <c r="AY293" s="17" t="s">
        <v>150</v>
      </c>
      <c r="BE293" s="95">
        <f t="shared" si="19"/>
        <v>0</v>
      </c>
      <c r="BF293" s="95">
        <f t="shared" si="20"/>
        <v>0</v>
      </c>
      <c r="BG293" s="95">
        <f t="shared" si="21"/>
        <v>0</v>
      </c>
      <c r="BH293" s="95">
        <f t="shared" si="22"/>
        <v>0</v>
      </c>
      <c r="BI293" s="95">
        <f t="shared" si="23"/>
        <v>0</v>
      </c>
      <c r="BJ293" s="17" t="s">
        <v>85</v>
      </c>
      <c r="BK293" s="95">
        <f t="shared" si="24"/>
        <v>0</v>
      </c>
      <c r="BL293" s="17" t="s">
        <v>156</v>
      </c>
      <c r="BM293" s="165" t="s">
        <v>427</v>
      </c>
    </row>
    <row r="294" spans="2:65" s="1" customFormat="1" ht="16.5" customHeight="1" x14ac:dyDescent="0.2">
      <c r="B294" s="127"/>
      <c r="C294" s="194" t="s">
        <v>428</v>
      </c>
      <c r="D294" s="194" t="s">
        <v>285</v>
      </c>
      <c r="E294" s="195" t="s">
        <v>429</v>
      </c>
      <c r="F294" s="196" t="s">
        <v>430</v>
      </c>
      <c r="G294" s="197" t="s">
        <v>332</v>
      </c>
      <c r="H294" s="198">
        <v>3</v>
      </c>
      <c r="I294" s="199"/>
      <c r="J294" s="200">
        <f t="shared" si="15"/>
        <v>0</v>
      </c>
      <c r="K294" s="201"/>
      <c r="L294" s="202"/>
      <c r="M294" s="203" t="s">
        <v>1</v>
      </c>
      <c r="N294" s="204" t="s">
        <v>42</v>
      </c>
      <c r="P294" s="163">
        <f t="shared" si="16"/>
        <v>0</v>
      </c>
      <c r="Q294" s="163">
        <v>2.5999999999999998E-4</v>
      </c>
      <c r="R294" s="163">
        <f t="shared" si="17"/>
        <v>7.7999999999999988E-4</v>
      </c>
      <c r="S294" s="163">
        <v>0</v>
      </c>
      <c r="T294" s="164">
        <f t="shared" si="18"/>
        <v>0</v>
      </c>
      <c r="AR294" s="165" t="s">
        <v>200</v>
      </c>
      <c r="AT294" s="165" t="s">
        <v>285</v>
      </c>
      <c r="AU294" s="165" t="s">
        <v>87</v>
      </c>
      <c r="AY294" s="17" t="s">
        <v>150</v>
      </c>
      <c r="BE294" s="95">
        <f t="shared" si="19"/>
        <v>0</v>
      </c>
      <c r="BF294" s="95">
        <f t="shared" si="20"/>
        <v>0</v>
      </c>
      <c r="BG294" s="95">
        <f t="shared" si="21"/>
        <v>0</v>
      </c>
      <c r="BH294" s="95">
        <f t="shared" si="22"/>
        <v>0</v>
      </c>
      <c r="BI294" s="95">
        <f t="shared" si="23"/>
        <v>0</v>
      </c>
      <c r="BJ294" s="17" t="s">
        <v>85</v>
      </c>
      <c r="BK294" s="95">
        <f t="shared" si="24"/>
        <v>0</v>
      </c>
      <c r="BL294" s="17" t="s">
        <v>156</v>
      </c>
      <c r="BM294" s="165" t="s">
        <v>431</v>
      </c>
    </row>
    <row r="295" spans="2:65" s="1" customFormat="1" ht="16.5" customHeight="1" x14ac:dyDescent="0.2">
      <c r="B295" s="127"/>
      <c r="C295" s="194" t="s">
        <v>432</v>
      </c>
      <c r="D295" s="194" t="s">
        <v>285</v>
      </c>
      <c r="E295" s="195" t="s">
        <v>433</v>
      </c>
      <c r="F295" s="196" t="s">
        <v>434</v>
      </c>
      <c r="G295" s="197" t="s">
        <v>332</v>
      </c>
      <c r="H295" s="198">
        <v>4</v>
      </c>
      <c r="I295" s="199"/>
      <c r="J295" s="200">
        <f t="shared" si="15"/>
        <v>0</v>
      </c>
      <c r="K295" s="201"/>
      <c r="L295" s="202"/>
      <c r="M295" s="203" t="s">
        <v>1</v>
      </c>
      <c r="N295" s="204" t="s">
        <v>42</v>
      </c>
      <c r="P295" s="163">
        <f t="shared" si="16"/>
        <v>0</v>
      </c>
      <c r="Q295" s="163">
        <v>3.2000000000000003E-4</v>
      </c>
      <c r="R295" s="163">
        <f t="shared" si="17"/>
        <v>1.2800000000000001E-3</v>
      </c>
      <c r="S295" s="163">
        <v>0</v>
      </c>
      <c r="T295" s="164">
        <f t="shared" si="18"/>
        <v>0</v>
      </c>
      <c r="AR295" s="165" t="s">
        <v>200</v>
      </c>
      <c r="AT295" s="165" t="s">
        <v>285</v>
      </c>
      <c r="AU295" s="165" t="s">
        <v>87</v>
      </c>
      <c r="AY295" s="17" t="s">
        <v>150</v>
      </c>
      <c r="BE295" s="95">
        <f t="shared" si="19"/>
        <v>0</v>
      </c>
      <c r="BF295" s="95">
        <f t="shared" si="20"/>
        <v>0</v>
      </c>
      <c r="BG295" s="95">
        <f t="shared" si="21"/>
        <v>0</v>
      </c>
      <c r="BH295" s="95">
        <f t="shared" si="22"/>
        <v>0</v>
      </c>
      <c r="BI295" s="95">
        <f t="shared" si="23"/>
        <v>0</v>
      </c>
      <c r="BJ295" s="17" t="s">
        <v>85</v>
      </c>
      <c r="BK295" s="95">
        <f t="shared" si="24"/>
        <v>0</v>
      </c>
      <c r="BL295" s="17" t="s">
        <v>156</v>
      </c>
      <c r="BM295" s="165" t="s">
        <v>435</v>
      </c>
    </row>
    <row r="296" spans="2:65" s="1" customFormat="1" ht="24.15" customHeight="1" x14ac:dyDescent="0.2">
      <c r="B296" s="127"/>
      <c r="C296" s="154" t="s">
        <v>436</v>
      </c>
      <c r="D296" s="154" t="s">
        <v>152</v>
      </c>
      <c r="E296" s="155" t="s">
        <v>437</v>
      </c>
      <c r="F296" s="156" t="s">
        <v>438</v>
      </c>
      <c r="G296" s="157" t="s">
        <v>332</v>
      </c>
      <c r="H296" s="158">
        <v>14</v>
      </c>
      <c r="I296" s="159"/>
      <c r="J296" s="160">
        <f t="shared" si="15"/>
        <v>0</v>
      </c>
      <c r="K296" s="161"/>
      <c r="L296" s="34"/>
      <c r="M296" s="162" t="s">
        <v>1</v>
      </c>
      <c r="N296" s="126" t="s">
        <v>42</v>
      </c>
      <c r="P296" s="163">
        <f t="shared" si="16"/>
        <v>0</v>
      </c>
      <c r="Q296" s="163">
        <v>0</v>
      </c>
      <c r="R296" s="163">
        <f t="shared" si="17"/>
        <v>0</v>
      </c>
      <c r="S296" s="163">
        <v>0</v>
      </c>
      <c r="T296" s="164">
        <f t="shared" si="18"/>
        <v>0</v>
      </c>
      <c r="AR296" s="165" t="s">
        <v>156</v>
      </c>
      <c r="AT296" s="165" t="s">
        <v>152</v>
      </c>
      <c r="AU296" s="165" t="s">
        <v>87</v>
      </c>
      <c r="AY296" s="17" t="s">
        <v>150</v>
      </c>
      <c r="BE296" s="95">
        <f t="shared" si="19"/>
        <v>0</v>
      </c>
      <c r="BF296" s="95">
        <f t="shared" si="20"/>
        <v>0</v>
      </c>
      <c r="BG296" s="95">
        <f t="shared" si="21"/>
        <v>0</v>
      </c>
      <c r="BH296" s="95">
        <f t="shared" si="22"/>
        <v>0</v>
      </c>
      <c r="BI296" s="95">
        <f t="shared" si="23"/>
        <v>0</v>
      </c>
      <c r="BJ296" s="17" t="s">
        <v>85</v>
      </c>
      <c r="BK296" s="95">
        <f t="shared" si="24"/>
        <v>0</v>
      </c>
      <c r="BL296" s="17" t="s">
        <v>156</v>
      </c>
      <c r="BM296" s="165" t="s">
        <v>439</v>
      </c>
    </row>
    <row r="297" spans="2:65" s="1" customFormat="1" ht="16.5" customHeight="1" x14ac:dyDescent="0.2">
      <c r="B297" s="127"/>
      <c r="C297" s="194" t="s">
        <v>440</v>
      </c>
      <c r="D297" s="194" t="s">
        <v>285</v>
      </c>
      <c r="E297" s="195" t="s">
        <v>441</v>
      </c>
      <c r="F297" s="196" t="s">
        <v>442</v>
      </c>
      <c r="G297" s="197" t="s">
        <v>332</v>
      </c>
      <c r="H297" s="198">
        <v>5</v>
      </c>
      <c r="I297" s="199"/>
      <c r="J297" s="200">
        <f t="shared" si="15"/>
        <v>0</v>
      </c>
      <c r="K297" s="201"/>
      <c r="L297" s="202"/>
      <c r="M297" s="203" t="s">
        <v>1</v>
      </c>
      <c r="N297" s="204" t="s">
        <v>42</v>
      </c>
      <c r="P297" s="163">
        <f t="shared" si="16"/>
        <v>0</v>
      </c>
      <c r="Q297" s="163">
        <v>3.8999999999999999E-4</v>
      </c>
      <c r="R297" s="163">
        <f t="shared" si="17"/>
        <v>1.9499999999999999E-3</v>
      </c>
      <c r="S297" s="163">
        <v>0</v>
      </c>
      <c r="T297" s="164">
        <f t="shared" si="18"/>
        <v>0</v>
      </c>
      <c r="AR297" s="165" t="s">
        <v>200</v>
      </c>
      <c r="AT297" s="165" t="s">
        <v>285</v>
      </c>
      <c r="AU297" s="165" t="s">
        <v>87</v>
      </c>
      <c r="AY297" s="17" t="s">
        <v>150</v>
      </c>
      <c r="BE297" s="95">
        <f t="shared" si="19"/>
        <v>0</v>
      </c>
      <c r="BF297" s="95">
        <f t="shared" si="20"/>
        <v>0</v>
      </c>
      <c r="BG297" s="95">
        <f t="shared" si="21"/>
        <v>0</v>
      </c>
      <c r="BH297" s="95">
        <f t="shared" si="22"/>
        <v>0</v>
      </c>
      <c r="BI297" s="95">
        <f t="shared" si="23"/>
        <v>0</v>
      </c>
      <c r="BJ297" s="17" t="s">
        <v>85</v>
      </c>
      <c r="BK297" s="95">
        <f t="shared" si="24"/>
        <v>0</v>
      </c>
      <c r="BL297" s="17" t="s">
        <v>156</v>
      </c>
      <c r="BM297" s="165" t="s">
        <v>443</v>
      </c>
    </row>
    <row r="298" spans="2:65" s="1" customFormat="1" ht="16.5" customHeight="1" x14ac:dyDescent="0.2">
      <c r="B298" s="127"/>
      <c r="C298" s="194" t="s">
        <v>444</v>
      </c>
      <c r="D298" s="194" t="s">
        <v>285</v>
      </c>
      <c r="E298" s="195" t="s">
        <v>445</v>
      </c>
      <c r="F298" s="196" t="s">
        <v>446</v>
      </c>
      <c r="G298" s="197" t="s">
        <v>332</v>
      </c>
      <c r="H298" s="198">
        <v>4</v>
      </c>
      <c r="I298" s="199"/>
      <c r="J298" s="200">
        <f t="shared" si="15"/>
        <v>0</v>
      </c>
      <c r="K298" s="201"/>
      <c r="L298" s="202"/>
      <c r="M298" s="203" t="s">
        <v>1</v>
      </c>
      <c r="N298" s="204" t="s">
        <v>42</v>
      </c>
      <c r="P298" s="163">
        <f t="shared" si="16"/>
        <v>0</v>
      </c>
      <c r="Q298" s="163">
        <v>8.4000000000000003E-4</v>
      </c>
      <c r="R298" s="163">
        <f t="shared" si="17"/>
        <v>3.3600000000000001E-3</v>
      </c>
      <c r="S298" s="163">
        <v>0</v>
      </c>
      <c r="T298" s="164">
        <f t="shared" si="18"/>
        <v>0</v>
      </c>
      <c r="AR298" s="165" t="s">
        <v>200</v>
      </c>
      <c r="AT298" s="165" t="s">
        <v>285</v>
      </c>
      <c r="AU298" s="165" t="s">
        <v>87</v>
      </c>
      <c r="AY298" s="17" t="s">
        <v>150</v>
      </c>
      <c r="BE298" s="95">
        <f t="shared" si="19"/>
        <v>0</v>
      </c>
      <c r="BF298" s="95">
        <f t="shared" si="20"/>
        <v>0</v>
      </c>
      <c r="BG298" s="95">
        <f t="shared" si="21"/>
        <v>0</v>
      </c>
      <c r="BH298" s="95">
        <f t="shared" si="22"/>
        <v>0</v>
      </c>
      <c r="BI298" s="95">
        <f t="shared" si="23"/>
        <v>0</v>
      </c>
      <c r="BJ298" s="17" t="s">
        <v>85</v>
      </c>
      <c r="BK298" s="95">
        <f t="shared" si="24"/>
        <v>0</v>
      </c>
      <c r="BL298" s="17" t="s">
        <v>156</v>
      </c>
      <c r="BM298" s="165" t="s">
        <v>447</v>
      </c>
    </row>
    <row r="299" spans="2:65" s="1" customFormat="1" ht="16.5" customHeight="1" x14ac:dyDescent="0.2">
      <c r="B299" s="127"/>
      <c r="C299" s="194" t="s">
        <v>448</v>
      </c>
      <c r="D299" s="194" t="s">
        <v>285</v>
      </c>
      <c r="E299" s="195" t="s">
        <v>449</v>
      </c>
      <c r="F299" s="196" t="s">
        <v>450</v>
      </c>
      <c r="G299" s="197" t="s">
        <v>332</v>
      </c>
      <c r="H299" s="198">
        <v>3</v>
      </c>
      <c r="I299" s="199"/>
      <c r="J299" s="200">
        <f t="shared" si="15"/>
        <v>0</v>
      </c>
      <c r="K299" s="201"/>
      <c r="L299" s="202"/>
      <c r="M299" s="203" t="s">
        <v>1</v>
      </c>
      <c r="N299" s="204" t="s">
        <v>42</v>
      </c>
      <c r="P299" s="163">
        <f t="shared" si="16"/>
        <v>0</v>
      </c>
      <c r="Q299" s="163">
        <v>7.2000000000000005E-4</v>
      </c>
      <c r="R299" s="163">
        <f t="shared" si="17"/>
        <v>2.16E-3</v>
      </c>
      <c r="S299" s="163">
        <v>0</v>
      </c>
      <c r="T299" s="164">
        <f t="shared" si="18"/>
        <v>0</v>
      </c>
      <c r="AR299" s="165" t="s">
        <v>200</v>
      </c>
      <c r="AT299" s="165" t="s">
        <v>285</v>
      </c>
      <c r="AU299" s="165" t="s">
        <v>87</v>
      </c>
      <c r="AY299" s="17" t="s">
        <v>150</v>
      </c>
      <c r="BE299" s="95">
        <f t="shared" si="19"/>
        <v>0</v>
      </c>
      <c r="BF299" s="95">
        <f t="shared" si="20"/>
        <v>0</v>
      </c>
      <c r="BG299" s="95">
        <f t="shared" si="21"/>
        <v>0</v>
      </c>
      <c r="BH299" s="95">
        <f t="shared" si="22"/>
        <v>0</v>
      </c>
      <c r="BI299" s="95">
        <f t="shared" si="23"/>
        <v>0</v>
      </c>
      <c r="BJ299" s="17" t="s">
        <v>85</v>
      </c>
      <c r="BK299" s="95">
        <f t="shared" si="24"/>
        <v>0</v>
      </c>
      <c r="BL299" s="17" t="s">
        <v>156</v>
      </c>
      <c r="BM299" s="165" t="s">
        <v>451</v>
      </c>
    </row>
    <row r="300" spans="2:65" s="1" customFormat="1" ht="16.5" customHeight="1" x14ac:dyDescent="0.2">
      <c r="B300" s="127"/>
      <c r="C300" s="194" t="s">
        <v>452</v>
      </c>
      <c r="D300" s="194" t="s">
        <v>285</v>
      </c>
      <c r="E300" s="195" t="s">
        <v>453</v>
      </c>
      <c r="F300" s="196" t="s">
        <v>454</v>
      </c>
      <c r="G300" s="197" t="s">
        <v>332</v>
      </c>
      <c r="H300" s="198">
        <v>1</v>
      </c>
      <c r="I300" s="199"/>
      <c r="J300" s="200">
        <f t="shared" si="15"/>
        <v>0</v>
      </c>
      <c r="K300" s="201"/>
      <c r="L300" s="202"/>
      <c r="M300" s="203" t="s">
        <v>1</v>
      </c>
      <c r="N300" s="204" t="s">
        <v>42</v>
      </c>
      <c r="P300" s="163">
        <f t="shared" si="16"/>
        <v>0</v>
      </c>
      <c r="Q300" s="163">
        <v>4.8000000000000001E-4</v>
      </c>
      <c r="R300" s="163">
        <f t="shared" si="17"/>
        <v>4.8000000000000001E-4</v>
      </c>
      <c r="S300" s="163">
        <v>0</v>
      </c>
      <c r="T300" s="164">
        <f t="shared" si="18"/>
        <v>0</v>
      </c>
      <c r="AR300" s="165" t="s">
        <v>200</v>
      </c>
      <c r="AT300" s="165" t="s">
        <v>285</v>
      </c>
      <c r="AU300" s="165" t="s">
        <v>87</v>
      </c>
      <c r="AY300" s="17" t="s">
        <v>150</v>
      </c>
      <c r="BE300" s="95">
        <f t="shared" si="19"/>
        <v>0</v>
      </c>
      <c r="BF300" s="95">
        <f t="shared" si="20"/>
        <v>0</v>
      </c>
      <c r="BG300" s="95">
        <f t="shared" si="21"/>
        <v>0</v>
      </c>
      <c r="BH300" s="95">
        <f t="shared" si="22"/>
        <v>0</v>
      </c>
      <c r="BI300" s="95">
        <f t="shared" si="23"/>
        <v>0</v>
      </c>
      <c r="BJ300" s="17" t="s">
        <v>85</v>
      </c>
      <c r="BK300" s="95">
        <f t="shared" si="24"/>
        <v>0</v>
      </c>
      <c r="BL300" s="17" t="s">
        <v>156</v>
      </c>
      <c r="BM300" s="165" t="s">
        <v>455</v>
      </c>
    </row>
    <row r="301" spans="2:65" s="1" customFormat="1" ht="21.75" customHeight="1" x14ac:dyDescent="0.2">
      <c r="B301" s="127"/>
      <c r="C301" s="194" t="s">
        <v>456</v>
      </c>
      <c r="D301" s="194" t="s">
        <v>285</v>
      </c>
      <c r="E301" s="195" t="s">
        <v>457</v>
      </c>
      <c r="F301" s="196" t="s">
        <v>458</v>
      </c>
      <c r="G301" s="197" t="s">
        <v>332</v>
      </c>
      <c r="H301" s="198">
        <v>1</v>
      </c>
      <c r="I301" s="199"/>
      <c r="J301" s="200">
        <f t="shared" si="15"/>
        <v>0</v>
      </c>
      <c r="K301" s="201"/>
      <c r="L301" s="202"/>
      <c r="M301" s="203" t="s">
        <v>1</v>
      </c>
      <c r="N301" s="204" t="s">
        <v>42</v>
      </c>
      <c r="P301" s="163">
        <f t="shared" si="16"/>
        <v>0</v>
      </c>
      <c r="Q301" s="163">
        <v>3.5999999999999999E-3</v>
      </c>
      <c r="R301" s="163">
        <f t="shared" si="17"/>
        <v>3.5999999999999999E-3</v>
      </c>
      <c r="S301" s="163">
        <v>0</v>
      </c>
      <c r="T301" s="164">
        <f t="shared" si="18"/>
        <v>0</v>
      </c>
      <c r="AR301" s="165" t="s">
        <v>200</v>
      </c>
      <c r="AT301" s="165" t="s">
        <v>285</v>
      </c>
      <c r="AU301" s="165" t="s">
        <v>87</v>
      </c>
      <c r="AY301" s="17" t="s">
        <v>150</v>
      </c>
      <c r="BE301" s="95">
        <f t="shared" si="19"/>
        <v>0</v>
      </c>
      <c r="BF301" s="95">
        <f t="shared" si="20"/>
        <v>0</v>
      </c>
      <c r="BG301" s="95">
        <f t="shared" si="21"/>
        <v>0</v>
      </c>
      <c r="BH301" s="95">
        <f t="shared" si="22"/>
        <v>0</v>
      </c>
      <c r="BI301" s="95">
        <f t="shared" si="23"/>
        <v>0</v>
      </c>
      <c r="BJ301" s="17" t="s">
        <v>85</v>
      </c>
      <c r="BK301" s="95">
        <f t="shared" si="24"/>
        <v>0</v>
      </c>
      <c r="BL301" s="17" t="s">
        <v>156</v>
      </c>
      <c r="BM301" s="165" t="s">
        <v>459</v>
      </c>
    </row>
    <row r="302" spans="2:65" s="1" customFormat="1" ht="33" customHeight="1" x14ac:dyDescent="0.2">
      <c r="B302" s="127"/>
      <c r="C302" s="154" t="s">
        <v>460</v>
      </c>
      <c r="D302" s="154" t="s">
        <v>152</v>
      </c>
      <c r="E302" s="155" t="s">
        <v>461</v>
      </c>
      <c r="F302" s="156" t="s">
        <v>462</v>
      </c>
      <c r="G302" s="157" t="s">
        <v>332</v>
      </c>
      <c r="H302" s="158">
        <v>4</v>
      </c>
      <c r="I302" s="159"/>
      <c r="J302" s="160">
        <f t="shared" si="15"/>
        <v>0</v>
      </c>
      <c r="K302" s="161"/>
      <c r="L302" s="34"/>
      <c r="M302" s="162" t="s">
        <v>1</v>
      </c>
      <c r="N302" s="126" t="s">
        <v>42</v>
      </c>
      <c r="P302" s="163">
        <f t="shared" si="16"/>
        <v>0</v>
      </c>
      <c r="Q302" s="163">
        <v>0</v>
      </c>
      <c r="R302" s="163">
        <f t="shared" si="17"/>
        <v>0</v>
      </c>
      <c r="S302" s="163">
        <v>0</v>
      </c>
      <c r="T302" s="164">
        <f t="shared" si="18"/>
        <v>0</v>
      </c>
      <c r="AR302" s="165" t="s">
        <v>156</v>
      </c>
      <c r="AT302" s="165" t="s">
        <v>152</v>
      </c>
      <c r="AU302" s="165" t="s">
        <v>87</v>
      </c>
      <c r="AY302" s="17" t="s">
        <v>150</v>
      </c>
      <c r="BE302" s="95">
        <f t="shared" si="19"/>
        <v>0</v>
      </c>
      <c r="BF302" s="95">
        <f t="shared" si="20"/>
        <v>0</v>
      </c>
      <c r="BG302" s="95">
        <f t="shared" si="21"/>
        <v>0</v>
      </c>
      <c r="BH302" s="95">
        <f t="shared" si="22"/>
        <v>0</v>
      </c>
      <c r="BI302" s="95">
        <f t="shared" si="23"/>
        <v>0</v>
      </c>
      <c r="BJ302" s="17" t="s">
        <v>85</v>
      </c>
      <c r="BK302" s="95">
        <f t="shared" si="24"/>
        <v>0</v>
      </c>
      <c r="BL302" s="17" t="s">
        <v>156</v>
      </c>
      <c r="BM302" s="165" t="s">
        <v>463</v>
      </c>
    </row>
    <row r="303" spans="2:65" s="1" customFormat="1" ht="16.5" customHeight="1" x14ac:dyDescent="0.2">
      <c r="B303" s="127"/>
      <c r="C303" s="194" t="s">
        <v>464</v>
      </c>
      <c r="D303" s="194" t="s">
        <v>285</v>
      </c>
      <c r="E303" s="195" t="s">
        <v>465</v>
      </c>
      <c r="F303" s="196" t="s">
        <v>466</v>
      </c>
      <c r="G303" s="197" t="s">
        <v>332</v>
      </c>
      <c r="H303" s="198">
        <v>2</v>
      </c>
      <c r="I303" s="199"/>
      <c r="J303" s="200">
        <f t="shared" si="15"/>
        <v>0</v>
      </c>
      <c r="K303" s="201"/>
      <c r="L303" s="202"/>
      <c r="M303" s="203" t="s">
        <v>1</v>
      </c>
      <c r="N303" s="204" t="s">
        <v>42</v>
      </c>
      <c r="P303" s="163">
        <f t="shared" si="16"/>
        <v>0</v>
      </c>
      <c r="Q303" s="163">
        <v>6.4000000000000005E-4</v>
      </c>
      <c r="R303" s="163">
        <f t="shared" si="17"/>
        <v>1.2800000000000001E-3</v>
      </c>
      <c r="S303" s="163">
        <v>0</v>
      </c>
      <c r="T303" s="164">
        <f t="shared" si="18"/>
        <v>0</v>
      </c>
      <c r="AR303" s="165" t="s">
        <v>200</v>
      </c>
      <c r="AT303" s="165" t="s">
        <v>285</v>
      </c>
      <c r="AU303" s="165" t="s">
        <v>87</v>
      </c>
      <c r="AY303" s="17" t="s">
        <v>150</v>
      </c>
      <c r="BE303" s="95">
        <f t="shared" si="19"/>
        <v>0</v>
      </c>
      <c r="BF303" s="95">
        <f t="shared" si="20"/>
        <v>0</v>
      </c>
      <c r="BG303" s="95">
        <f t="shared" si="21"/>
        <v>0</v>
      </c>
      <c r="BH303" s="95">
        <f t="shared" si="22"/>
        <v>0</v>
      </c>
      <c r="BI303" s="95">
        <f t="shared" si="23"/>
        <v>0</v>
      </c>
      <c r="BJ303" s="17" t="s">
        <v>85</v>
      </c>
      <c r="BK303" s="95">
        <f t="shared" si="24"/>
        <v>0</v>
      </c>
      <c r="BL303" s="17" t="s">
        <v>156</v>
      </c>
      <c r="BM303" s="165" t="s">
        <v>467</v>
      </c>
    </row>
    <row r="304" spans="2:65" s="1" customFormat="1" ht="16.5" customHeight="1" x14ac:dyDescent="0.2">
      <c r="B304" s="127"/>
      <c r="C304" s="194" t="s">
        <v>468</v>
      </c>
      <c r="D304" s="194" t="s">
        <v>285</v>
      </c>
      <c r="E304" s="195" t="s">
        <v>469</v>
      </c>
      <c r="F304" s="196" t="s">
        <v>470</v>
      </c>
      <c r="G304" s="197" t="s">
        <v>332</v>
      </c>
      <c r="H304" s="198">
        <v>2</v>
      </c>
      <c r="I304" s="199"/>
      <c r="J304" s="200">
        <f t="shared" si="15"/>
        <v>0</v>
      </c>
      <c r="K304" s="201"/>
      <c r="L304" s="202"/>
      <c r="M304" s="203" t="s">
        <v>1</v>
      </c>
      <c r="N304" s="204" t="s">
        <v>42</v>
      </c>
      <c r="P304" s="163">
        <f t="shared" si="16"/>
        <v>0</v>
      </c>
      <c r="Q304" s="163">
        <v>1.8000000000000001E-4</v>
      </c>
      <c r="R304" s="163">
        <f t="shared" si="17"/>
        <v>3.6000000000000002E-4</v>
      </c>
      <c r="S304" s="163">
        <v>0</v>
      </c>
      <c r="T304" s="164">
        <f t="shared" si="18"/>
        <v>0</v>
      </c>
      <c r="AR304" s="165" t="s">
        <v>200</v>
      </c>
      <c r="AT304" s="165" t="s">
        <v>285</v>
      </c>
      <c r="AU304" s="165" t="s">
        <v>87</v>
      </c>
      <c r="AY304" s="17" t="s">
        <v>150</v>
      </c>
      <c r="BE304" s="95">
        <f t="shared" si="19"/>
        <v>0</v>
      </c>
      <c r="BF304" s="95">
        <f t="shared" si="20"/>
        <v>0</v>
      </c>
      <c r="BG304" s="95">
        <f t="shared" si="21"/>
        <v>0</v>
      </c>
      <c r="BH304" s="95">
        <f t="shared" si="22"/>
        <v>0</v>
      </c>
      <c r="BI304" s="95">
        <f t="shared" si="23"/>
        <v>0</v>
      </c>
      <c r="BJ304" s="17" t="s">
        <v>85</v>
      </c>
      <c r="BK304" s="95">
        <f t="shared" si="24"/>
        <v>0</v>
      </c>
      <c r="BL304" s="17" t="s">
        <v>156</v>
      </c>
      <c r="BM304" s="165" t="s">
        <v>471</v>
      </c>
    </row>
    <row r="305" spans="2:65" s="1" customFormat="1" ht="33" customHeight="1" x14ac:dyDescent="0.2">
      <c r="B305" s="127"/>
      <c r="C305" s="154" t="s">
        <v>472</v>
      </c>
      <c r="D305" s="154" t="s">
        <v>152</v>
      </c>
      <c r="E305" s="155" t="s">
        <v>473</v>
      </c>
      <c r="F305" s="156" t="s">
        <v>474</v>
      </c>
      <c r="G305" s="157" t="s">
        <v>332</v>
      </c>
      <c r="H305" s="158">
        <v>2</v>
      </c>
      <c r="I305" s="159"/>
      <c r="J305" s="160">
        <f t="shared" si="15"/>
        <v>0</v>
      </c>
      <c r="K305" s="161"/>
      <c r="L305" s="34"/>
      <c r="M305" s="162" t="s">
        <v>1</v>
      </c>
      <c r="N305" s="126" t="s">
        <v>42</v>
      </c>
      <c r="P305" s="163">
        <f t="shared" si="16"/>
        <v>0</v>
      </c>
      <c r="Q305" s="163">
        <v>0</v>
      </c>
      <c r="R305" s="163">
        <f t="shared" si="17"/>
        <v>0</v>
      </c>
      <c r="S305" s="163">
        <v>0</v>
      </c>
      <c r="T305" s="164">
        <f t="shared" si="18"/>
        <v>0</v>
      </c>
      <c r="AR305" s="165" t="s">
        <v>156</v>
      </c>
      <c r="AT305" s="165" t="s">
        <v>152</v>
      </c>
      <c r="AU305" s="165" t="s">
        <v>87</v>
      </c>
      <c r="AY305" s="17" t="s">
        <v>150</v>
      </c>
      <c r="BE305" s="95">
        <f t="shared" si="19"/>
        <v>0</v>
      </c>
      <c r="BF305" s="95">
        <f t="shared" si="20"/>
        <v>0</v>
      </c>
      <c r="BG305" s="95">
        <f t="shared" si="21"/>
        <v>0</v>
      </c>
      <c r="BH305" s="95">
        <f t="shared" si="22"/>
        <v>0</v>
      </c>
      <c r="BI305" s="95">
        <f t="shared" si="23"/>
        <v>0</v>
      </c>
      <c r="BJ305" s="17" t="s">
        <v>85</v>
      </c>
      <c r="BK305" s="95">
        <f t="shared" si="24"/>
        <v>0</v>
      </c>
      <c r="BL305" s="17" t="s">
        <v>156</v>
      </c>
      <c r="BM305" s="165" t="s">
        <v>475</v>
      </c>
    </row>
    <row r="306" spans="2:65" s="1" customFormat="1" ht="16.5" customHeight="1" x14ac:dyDescent="0.2">
      <c r="B306" s="127"/>
      <c r="C306" s="194" t="s">
        <v>476</v>
      </c>
      <c r="D306" s="194" t="s">
        <v>285</v>
      </c>
      <c r="E306" s="195" t="s">
        <v>477</v>
      </c>
      <c r="F306" s="196" t="s">
        <v>478</v>
      </c>
      <c r="G306" s="197" t="s">
        <v>332</v>
      </c>
      <c r="H306" s="198">
        <v>2</v>
      </c>
      <c r="I306" s="199"/>
      <c r="J306" s="200">
        <f t="shared" si="15"/>
        <v>0</v>
      </c>
      <c r="K306" s="201"/>
      <c r="L306" s="202"/>
      <c r="M306" s="203" t="s">
        <v>1</v>
      </c>
      <c r="N306" s="204" t="s">
        <v>42</v>
      </c>
      <c r="P306" s="163">
        <f t="shared" si="16"/>
        <v>0</v>
      </c>
      <c r="Q306" s="163">
        <v>7.9000000000000001E-4</v>
      </c>
      <c r="R306" s="163">
        <f t="shared" si="17"/>
        <v>1.58E-3</v>
      </c>
      <c r="S306" s="163">
        <v>0</v>
      </c>
      <c r="T306" s="164">
        <f t="shared" si="18"/>
        <v>0</v>
      </c>
      <c r="AR306" s="165" t="s">
        <v>200</v>
      </c>
      <c r="AT306" s="165" t="s">
        <v>285</v>
      </c>
      <c r="AU306" s="165" t="s">
        <v>87</v>
      </c>
      <c r="AY306" s="17" t="s">
        <v>150</v>
      </c>
      <c r="BE306" s="95">
        <f t="shared" si="19"/>
        <v>0</v>
      </c>
      <c r="BF306" s="95">
        <f t="shared" si="20"/>
        <v>0</v>
      </c>
      <c r="BG306" s="95">
        <f t="shared" si="21"/>
        <v>0</v>
      </c>
      <c r="BH306" s="95">
        <f t="shared" si="22"/>
        <v>0</v>
      </c>
      <c r="BI306" s="95">
        <f t="shared" si="23"/>
        <v>0</v>
      </c>
      <c r="BJ306" s="17" t="s">
        <v>85</v>
      </c>
      <c r="BK306" s="95">
        <f t="shared" si="24"/>
        <v>0</v>
      </c>
      <c r="BL306" s="17" t="s">
        <v>156</v>
      </c>
      <c r="BM306" s="165" t="s">
        <v>479</v>
      </c>
    </row>
    <row r="307" spans="2:65" s="1" customFormat="1" ht="24.15" customHeight="1" x14ac:dyDescent="0.2">
      <c r="B307" s="127"/>
      <c r="C307" s="154" t="s">
        <v>480</v>
      </c>
      <c r="D307" s="154" t="s">
        <v>152</v>
      </c>
      <c r="E307" s="155" t="s">
        <v>481</v>
      </c>
      <c r="F307" s="156" t="s">
        <v>482</v>
      </c>
      <c r="G307" s="157" t="s">
        <v>197</v>
      </c>
      <c r="H307" s="158">
        <v>0.5</v>
      </c>
      <c r="I307" s="159"/>
      <c r="J307" s="160">
        <f t="shared" si="15"/>
        <v>0</v>
      </c>
      <c r="K307" s="161"/>
      <c r="L307" s="34"/>
      <c r="M307" s="162" t="s">
        <v>1</v>
      </c>
      <c r="N307" s="126" t="s">
        <v>42</v>
      </c>
      <c r="P307" s="163">
        <f t="shared" si="16"/>
        <v>0</v>
      </c>
      <c r="Q307" s="163">
        <v>0</v>
      </c>
      <c r="R307" s="163">
        <f t="shared" si="17"/>
        <v>0</v>
      </c>
      <c r="S307" s="163">
        <v>0.32</v>
      </c>
      <c r="T307" s="164">
        <f t="shared" si="18"/>
        <v>0.16</v>
      </c>
      <c r="AR307" s="165" t="s">
        <v>156</v>
      </c>
      <c r="AT307" s="165" t="s">
        <v>152</v>
      </c>
      <c r="AU307" s="165" t="s">
        <v>87</v>
      </c>
      <c r="AY307" s="17" t="s">
        <v>150</v>
      </c>
      <c r="BE307" s="95">
        <f t="shared" si="19"/>
        <v>0</v>
      </c>
      <c r="BF307" s="95">
        <f t="shared" si="20"/>
        <v>0</v>
      </c>
      <c r="BG307" s="95">
        <f t="shared" si="21"/>
        <v>0</v>
      </c>
      <c r="BH307" s="95">
        <f t="shared" si="22"/>
        <v>0</v>
      </c>
      <c r="BI307" s="95">
        <f t="shared" si="23"/>
        <v>0</v>
      </c>
      <c r="BJ307" s="17" t="s">
        <v>85</v>
      </c>
      <c r="BK307" s="95">
        <f t="shared" si="24"/>
        <v>0</v>
      </c>
      <c r="BL307" s="17" t="s">
        <v>156</v>
      </c>
      <c r="BM307" s="165" t="s">
        <v>483</v>
      </c>
    </row>
    <row r="308" spans="2:65" s="1" customFormat="1" ht="16.5" customHeight="1" x14ac:dyDescent="0.2">
      <c r="B308" s="127"/>
      <c r="C308" s="154" t="s">
        <v>484</v>
      </c>
      <c r="D308" s="154" t="s">
        <v>152</v>
      </c>
      <c r="E308" s="155" t="s">
        <v>485</v>
      </c>
      <c r="F308" s="156" t="s">
        <v>486</v>
      </c>
      <c r="G308" s="157" t="s">
        <v>332</v>
      </c>
      <c r="H308" s="158">
        <v>1</v>
      </c>
      <c r="I308" s="159"/>
      <c r="J308" s="160">
        <f t="shared" si="15"/>
        <v>0</v>
      </c>
      <c r="K308" s="161"/>
      <c r="L308" s="34"/>
      <c r="M308" s="162" t="s">
        <v>1</v>
      </c>
      <c r="N308" s="126" t="s">
        <v>42</v>
      </c>
      <c r="P308" s="163">
        <f t="shared" si="16"/>
        <v>0</v>
      </c>
      <c r="Q308" s="163">
        <v>1.81E-3</v>
      </c>
      <c r="R308" s="163">
        <f t="shared" si="17"/>
        <v>1.81E-3</v>
      </c>
      <c r="S308" s="163">
        <v>0</v>
      </c>
      <c r="T308" s="164">
        <f t="shared" si="18"/>
        <v>0</v>
      </c>
      <c r="AR308" s="165" t="s">
        <v>156</v>
      </c>
      <c r="AT308" s="165" t="s">
        <v>152</v>
      </c>
      <c r="AU308" s="165" t="s">
        <v>87</v>
      </c>
      <c r="AY308" s="17" t="s">
        <v>150</v>
      </c>
      <c r="BE308" s="95">
        <f t="shared" si="19"/>
        <v>0</v>
      </c>
      <c r="BF308" s="95">
        <f t="shared" si="20"/>
        <v>0</v>
      </c>
      <c r="BG308" s="95">
        <f t="shared" si="21"/>
        <v>0</v>
      </c>
      <c r="BH308" s="95">
        <f t="shared" si="22"/>
        <v>0</v>
      </c>
      <c r="BI308" s="95">
        <f t="shared" si="23"/>
        <v>0</v>
      </c>
      <c r="BJ308" s="17" t="s">
        <v>85</v>
      </c>
      <c r="BK308" s="95">
        <f t="shared" si="24"/>
        <v>0</v>
      </c>
      <c r="BL308" s="17" t="s">
        <v>156</v>
      </c>
      <c r="BM308" s="165" t="s">
        <v>487</v>
      </c>
    </row>
    <row r="309" spans="2:65" s="1" customFormat="1" ht="16.5" customHeight="1" x14ac:dyDescent="0.2">
      <c r="B309" s="127"/>
      <c r="C309" s="194" t="s">
        <v>488</v>
      </c>
      <c r="D309" s="194" t="s">
        <v>285</v>
      </c>
      <c r="E309" s="195" t="s">
        <v>489</v>
      </c>
      <c r="F309" s="196" t="s">
        <v>490</v>
      </c>
      <c r="G309" s="197" t="s">
        <v>332</v>
      </c>
      <c r="H309" s="198">
        <v>1</v>
      </c>
      <c r="I309" s="199"/>
      <c r="J309" s="200">
        <f t="shared" si="15"/>
        <v>0</v>
      </c>
      <c r="K309" s="201"/>
      <c r="L309" s="202"/>
      <c r="M309" s="203" t="s">
        <v>1</v>
      </c>
      <c r="N309" s="204" t="s">
        <v>42</v>
      </c>
      <c r="P309" s="163">
        <f t="shared" si="16"/>
        <v>0</v>
      </c>
      <c r="Q309" s="163">
        <v>6.4000000000000005E-4</v>
      </c>
      <c r="R309" s="163">
        <f t="shared" si="17"/>
        <v>6.4000000000000005E-4</v>
      </c>
      <c r="S309" s="163">
        <v>0</v>
      </c>
      <c r="T309" s="164">
        <f t="shared" si="18"/>
        <v>0</v>
      </c>
      <c r="AR309" s="165" t="s">
        <v>200</v>
      </c>
      <c r="AT309" s="165" t="s">
        <v>285</v>
      </c>
      <c r="AU309" s="165" t="s">
        <v>87</v>
      </c>
      <c r="AY309" s="17" t="s">
        <v>150</v>
      </c>
      <c r="BE309" s="95">
        <f t="shared" si="19"/>
        <v>0</v>
      </c>
      <c r="BF309" s="95">
        <f t="shared" si="20"/>
        <v>0</v>
      </c>
      <c r="BG309" s="95">
        <f t="shared" si="21"/>
        <v>0</v>
      </c>
      <c r="BH309" s="95">
        <f t="shared" si="22"/>
        <v>0</v>
      </c>
      <c r="BI309" s="95">
        <f t="shared" si="23"/>
        <v>0</v>
      </c>
      <c r="BJ309" s="17" t="s">
        <v>85</v>
      </c>
      <c r="BK309" s="95">
        <f t="shared" si="24"/>
        <v>0</v>
      </c>
      <c r="BL309" s="17" t="s">
        <v>156</v>
      </c>
      <c r="BM309" s="165" t="s">
        <v>491</v>
      </c>
    </row>
    <row r="310" spans="2:65" s="1" customFormat="1" ht="24.15" customHeight="1" x14ac:dyDescent="0.2">
      <c r="B310" s="127"/>
      <c r="C310" s="154" t="s">
        <v>492</v>
      </c>
      <c r="D310" s="154" t="s">
        <v>152</v>
      </c>
      <c r="E310" s="155" t="s">
        <v>493</v>
      </c>
      <c r="F310" s="156" t="s">
        <v>494</v>
      </c>
      <c r="G310" s="157" t="s">
        <v>332</v>
      </c>
      <c r="H310" s="158">
        <v>4</v>
      </c>
      <c r="I310" s="159"/>
      <c r="J310" s="160">
        <f t="shared" si="15"/>
        <v>0</v>
      </c>
      <c r="K310" s="161"/>
      <c r="L310" s="34"/>
      <c r="M310" s="162" t="s">
        <v>1</v>
      </c>
      <c r="N310" s="126" t="s">
        <v>42</v>
      </c>
      <c r="P310" s="163">
        <f t="shared" si="16"/>
        <v>0</v>
      </c>
      <c r="Q310" s="163">
        <v>1.6199999999999999E-3</v>
      </c>
      <c r="R310" s="163">
        <f t="shared" si="17"/>
        <v>6.4799999999999996E-3</v>
      </c>
      <c r="S310" s="163">
        <v>0</v>
      </c>
      <c r="T310" s="164">
        <f t="shared" si="18"/>
        <v>0</v>
      </c>
      <c r="AR310" s="165" t="s">
        <v>156</v>
      </c>
      <c r="AT310" s="165" t="s">
        <v>152</v>
      </c>
      <c r="AU310" s="165" t="s">
        <v>87</v>
      </c>
      <c r="AY310" s="17" t="s">
        <v>150</v>
      </c>
      <c r="BE310" s="95">
        <f t="shared" si="19"/>
        <v>0</v>
      </c>
      <c r="BF310" s="95">
        <f t="shared" si="20"/>
        <v>0</v>
      </c>
      <c r="BG310" s="95">
        <f t="shared" si="21"/>
        <v>0</v>
      </c>
      <c r="BH310" s="95">
        <f t="shared" si="22"/>
        <v>0</v>
      </c>
      <c r="BI310" s="95">
        <f t="shared" si="23"/>
        <v>0</v>
      </c>
      <c r="BJ310" s="17" t="s">
        <v>85</v>
      </c>
      <c r="BK310" s="95">
        <f t="shared" si="24"/>
        <v>0</v>
      </c>
      <c r="BL310" s="17" t="s">
        <v>156</v>
      </c>
      <c r="BM310" s="165" t="s">
        <v>495</v>
      </c>
    </row>
    <row r="311" spans="2:65" s="1" customFormat="1" ht="24.15" customHeight="1" x14ac:dyDescent="0.2">
      <c r="B311" s="127"/>
      <c r="C311" s="194" t="s">
        <v>496</v>
      </c>
      <c r="D311" s="194" t="s">
        <v>285</v>
      </c>
      <c r="E311" s="195" t="s">
        <v>497</v>
      </c>
      <c r="F311" s="196" t="s">
        <v>498</v>
      </c>
      <c r="G311" s="197" t="s">
        <v>332</v>
      </c>
      <c r="H311" s="198">
        <v>4</v>
      </c>
      <c r="I311" s="199"/>
      <c r="J311" s="200">
        <f t="shared" si="15"/>
        <v>0</v>
      </c>
      <c r="K311" s="201"/>
      <c r="L311" s="202"/>
      <c r="M311" s="203" t="s">
        <v>1</v>
      </c>
      <c r="N311" s="204" t="s">
        <v>42</v>
      </c>
      <c r="P311" s="163">
        <f t="shared" si="16"/>
        <v>0</v>
      </c>
      <c r="Q311" s="163">
        <v>3.8500000000000001E-3</v>
      </c>
      <c r="R311" s="163">
        <f t="shared" si="17"/>
        <v>1.54E-2</v>
      </c>
      <c r="S311" s="163">
        <v>0</v>
      </c>
      <c r="T311" s="164">
        <f t="shared" si="18"/>
        <v>0</v>
      </c>
      <c r="AR311" s="165" t="s">
        <v>200</v>
      </c>
      <c r="AT311" s="165" t="s">
        <v>285</v>
      </c>
      <c r="AU311" s="165" t="s">
        <v>87</v>
      </c>
      <c r="AY311" s="17" t="s">
        <v>150</v>
      </c>
      <c r="BE311" s="95">
        <f t="shared" si="19"/>
        <v>0</v>
      </c>
      <c r="BF311" s="95">
        <f t="shared" si="20"/>
        <v>0</v>
      </c>
      <c r="BG311" s="95">
        <f t="shared" si="21"/>
        <v>0</v>
      </c>
      <c r="BH311" s="95">
        <f t="shared" si="22"/>
        <v>0</v>
      </c>
      <c r="BI311" s="95">
        <f t="shared" si="23"/>
        <v>0</v>
      </c>
      <c r="BJ311" s="17" t="s">
        <v>85</v>
      </c>
      <c r="BK311" s="95">
        <f t="shared" si="24"/>
        <v>0</v>
      </c>
      <c r="BL311" s="17" t="s">
        <v>156</v>
      </c>
      <c r="BM311" s="165" t="s">
        <v>499</v>
      </c>
    </row>
    <row r="312" spans="2:65" s="1" customFormat="1" ht="16.5" customHeight="1" x14ac:dyDescent="0.2">
      <c r="B312" s="127"/>
      <c r="C312" s="154" t="s">
        <v>500</v>
      </c>
      <c r="D312" s="154" t="s">
        <v>152</v>
      </c>
      <c r="E312" s="155" t="s">
        <v>501</v>
      </c>
      <c r="F312" s="156" t="s">
        <v>502</v>
      </c>
      <c r="G312" s="157" t="s">
        <v>332</v>
      </c>
      <c r="H312" s="158">
        <v>2</v>
      </c>
      <c r="I312" s="159"/>
      <c r="J312" s="160">
        <f t="shared" si="15"/>
        <v>0</v>
      </c>
      <c r="K312" s="161"/>
      <c r="L312" s="34"/>
      <c r="M312" s="162" t="s">
        <v>1</v>
      </c>
      <c r="N312" s="126" t="s">
        <v>42</v>
      </c>
      <c r="P312" s="163">
        <f t="shared" si="16"/>
        <v>0</v>
      </c>
      <c r="Q312" s="163">
        <v>8.7000000000000001E-4</v>
      </c>
      <c r="R312" s="163">
        <f t="shared" si="17"/>
        <v>1.74E-3</v>
      </c>
      <c r="S312" s="163">
        <v>0</v>
      </c>
      <c r="T312" s="164">
        <f t="shared" si="18"/>
        <v>0</v>
      </c>
      <c r="AR312" s="165" t="s">
        <v>156</v>
      </c>
      <c r="AT312" s="165" t="s">
        <v>152</v>
      </c>
      <c r="AU312" s="165" t="s">
        <v>87</v>
      </c>
      <c r="AY312" s="17" t="s">
        <v>150</v>
      </c>
      <c r="BE312" s="95">
        <f t="shared" si="19"/>
        <v>0</v>
      </c>
      <c r="BF312" s="95">
        <f t="shared" si="20"/>
        <v>0</v>
      </c>
      <c r="BG312" s="95">
        <f t="shared" si="21"/>
        <v>0</v>
      </c>
      <c r="BH312" s="95">
        <f t="shared" si="22"/>
        <v>0</v>
      </c>
      <c r="BI312" s="95">
        <f t="shared" si="23"/>
        <v>0</v>
      </c>
      <c r="BJ312" s="17" t="s">
        <v>85</v>
      </c>
      <c r="BK312" s="95">
        <f t="shared" si="24"/>
        <v>0</v>
      </c>
      <c r="BL312" s="17" t="s">
        <v>156</v>
      </c>
      <c r="BM312" s="165" t="s">
        <v>503</v>
      </c>
    </row>
    <row r="313" spans="2:65" s="1" customFormat="1" ht="24.15" customHeight="1" x14ac:dyDescent="0.2">
      <c r="B313" s="127"/>
      <c r="C313" s="194" t="s">
        <v>504</v>
      </c>
      <c r="D313" s="194" t="s">
        <v>285</v>
      </c>
      <c r="E313" s="195" t="s">
        <v>505</v>
      </c>
      <c r="F313" s="196" t="s">
        <v>506</v>
      </c>
      <c r="G313" s="197" t="s">
        <v>332</v>
      </c>
      <c r="H313" s="198">
        <v>2</v>
      </c>
      <c r="I313" s="199"/>
      <c r="J313" s="200">
        <f t="shared" si="15"/>
        <v>0</v>
      </c>
      <c r="K313" s="201"/>
      <c r="L313" s="202"/>
      <c r="M313" s="203" t="s">
        <v>1</v>
      </c>
      <c r="N313" s="204" t="s">
        <v>42</v>
      </c>
      <c r="P313" s="163">
        <f t="shared" si="16"/>
        <v>0</v>
      </c>
      <c r="Q313" s="163">
        <v>1.95E-2</v>
      </c>
      <c r="R313" s="163">
        <f t="shared" si="17"/>
        <v>3.9E-2</v>
      </c>
      <c r="S313" s="163">
        <v>0</v>
      </c>
      <c r="T313" s="164">
        <f t="shared" si="18"/>
        <v>0</v>
      </c>
      <c r="AR313" s="165" t="s">
        <v>200</v>
      </c>
      <c r="AT313" s="165" t="s">
        <v>285</v>
      </c>
      <c r="AU313" s="165" t="s">
        <v>87</v>
      </c>
      <c r="AY313" s="17" t="s">
        <v>150</v>
      </c>
      <c r="BE313" s="95">
        <f t="shared" si="19"/>
        <v>0</v>
      </c>
      <c r="BF313" s="95">
        <f t="shared" si="20"/>
        <v>0</v>
      </c>
      <c r="BG313" s="95">
        <f t="shared" si="21"/>
        <v>0</v>
      </c>
      <c r="BH313" s="95">
        <f t="shared" si="22"/>
        <v>0</v>
      </c>
      <c r="BI313" s="95">
        <f t="shared" si="23"/>
        <v>0</v>
      </c>
      <c r="BJ313" s="17" t="s">
        <v>85</v>
      </c>
      <c r="BK313" s="95">
        <f t="shared" si="24"/>
        <v>0</v>
      </c>
      <c r="BL313" s="17" t="s">
        <v>156</v>
      </c>
      <c r="BM313" s="165" t="s">
        <v>507</v>
      </c>
    </row>
    <row r="314" spans="2:65" s="1" customFormat="1" ht="16.5" customHeight="1" x14ac:dyDescent="0.2">
      <c r="B314" s="127"/>
      <c r="C314" s="154" t="s">
        <v>508</v>
      </c>
      <c r="D314" s="154" t="s">
        <v>152</v>
      </c>
      <c r="E314" s="155" t="s">
        <v>509</v>
      </c>
      <c r="F314" s="156" t="s">
        <v>510</v>
      </c>
      <c r="G314" s="157" t="s">
        <v>186</v>
      </c>
      <c r="H314" s="158">
        <v>134.85</v>
      </c>
      <c r="I314" s="159"/>
      <c r="J314" s="160">
        <f t="shared" si="15"/>
        <v>0</v>
      </c>
      <c r="K314" s="161"/>
      <c r="L314" s="34"/>
      <c r="M314" s="162" t="s">
        <v>1</v>
      </c>
      <c r="N314" s="126" t="s">
        <v>42</v>
      </c>
      <c r="P314" s="163">
        <f t="shared" si="16"/>
        <v>0</v>
      </c>
      <c r="Q314" s="163">
        <v>0</v>
      </c>
      <c r="R314" s="163">
        <f t="shared" si="17"/>
        <v>0</v>
      </c>
      <c r="S314" s="163">
        <v>0</v>
      </c>
      <c r="T314" s="164">
        <f t="shared" si="18"/>
        <v>0</v>
      </c>
      <c r="AR314" s="165" t="s">
        <v>156</v>
      </c>
      <c r="AT314" s="165" t="s">
        <v>152</v>
      </c>
      <c r="AU314" s="165" t="s">
        <v>87</v>
      </c>
      <c r="AY314" s="17" t="s">
        <v>150</v>
      </c>
      <c r="BE314" s="95">
        <f t="shared" si="19"/>
        <v>0</v>
      </c>
      <c r="BF314" s="95">
        <f t="shared" si="20"/>
        <v>0</v>
      </c>
      <c r="BG314" s="95">
        <f t="shared" si="21"/>
        <v>0</v>
      </c>
      <c r="BH314" s="95">
        <f t="shared" si="22"/>
        <v>0</v>
      </c>
      <c r="BI314" s="95">
        <f t="shared" si="23"/>
        <v>0</v>
      </c>
      <c r="BJ314" s="17" t="s">
        <v>85</v>
      </c>
      <c r="BK314" s="95">
        <f t="shared" si="24"/>
        <v>0</v>
      </c>
      <c r="BL314" s="17" t="s">
        <v>156</v>
      </c>
      <c r="BM314" s="165" t="s">
        <v>511</v>
      </c>
    </row>
    <row r="315" spans="2:65" s="13" customFormat="1" x14ac:dyDescent="0.2">
      <c r="B315" s="173"/>
      <c r="D315" s="167" t="s">
        <v>158</v>
      </c>
      <c r="E315" s="174" t="s">
        <v>1</v>
      </c>
      <c r="F315" s="175" t="s">
        <v>512</v>
      </c>
      <c r="H315" s="176">
        <v>134.85</v>
      </c>
      <c r="I315" s="177"/>
      <c r="L315" s="173"/>
      <c r="M315" s="178"/>
      <c r="T315" s="179"/>
      <c r="AT315" s="174" t="s">
        <v>158</v>
      </c>
      <c r="AU315" s="174" t="s">
        <v>87</v>
      </c>
      <c r="AV315" s="13" t="s">
        <v>87</v>
      </c>
      <c r="AW315" s="13" t="s">
        <v>32</v>
      </c>
      <c r="AX315" s="13" t="s">
        <v>85</v>
      </c>
      <c r="AY315" s="174" t="s">
        <v>150</v>
      </c>
    </row>
    <row r="316" spans="2:65" s="1" customFormat="1" ht="21.75" customHeight="1" x14ac:dyDescent="0.2">
      <c r="B316" s="127"/>
      <c r="C316" s="154" t="s">
        <v>513</v>
      </c>
      <c r="D316" s="154" t="s">
        <v>152</v>
      </c>
      <c r="E316" s="155" t="s">
        <v>514</v>
      </c>
      <c r="F316" s="156" t="s">
        <v>515</v>
      </c>
      <c r="G316" s="157" t="s">
        <v>186</v>
      </c>
      <c r="H316" s="158">
        <v>15</v>
      </c>
      <c r="I316" s="159"/>
      <c r="J316" s="160">
        <f>ROUND(I316*H316,2)</f>
        <v>0</v>
      </c>
      <c r="K316" s="161"/>
      <c r="L316" s="34"/>
      <c r="M316" s="162" t="s">
        <v>1</v>
      </c>
      <c r="N316" s="126" t="s">
        <v>42</v>
      </c>
      <c r="P316" s="163">
        <f>O316*H316</f>
        <v>0</v>
      </c>
      <c r="Q316" s="163">
        <v>0</v>
      </c>
      <c r="R316" s="163">
        <f>Q316*H316</f>
        <v>0</v>
      </c>
      <c r="S316" s="163">
        <v>0</v>
      </c>
      <c r="T316" s="164">
        <f>S316*H316</f>
        <v>0</v>
      </c>
      <c r="AR316" s="165" t="s">
        <v>156</v>
      </c>
      <c r="AT316" s="165" t="s">
        <v>152</v>
      </c>
      <c r="AU316" s="165" t="s">
        <v>87</v>
      </c>
      <c r="AY316" s="17" t="s">
        <v>150</v>
      </c>
      <c r="BE316" s="95">
        <f>IF(N316="základní",J316,0)</f>
        <v>0</v>
      </c>
      <c r="BF316" s="95">
        <f>IF(N316="snížená",J316,0)</f>
        <v>0</v>
      </c>
      <c r="BG316" s="95">
        <f>IF(N316="zákl. přenesená",J316,0)</f>
        <v>0</v>
      </c>
      <c r="BH316" s="95">
        <f>IF(N316="sníž. přenesená",J316,0)</f>
        <v>0</v>
      </c>
      <c r="BI316" s="95">
        <f>IF(N316="nulová",J316,0)</f>
        <v>0</v>
      </c>
      <c r="BJ316" s="17" t="s">
        <v>85</v>
      </c>
      <c r="BK316" s="95">
        <f>ROUND(I316*H316,2)</f>
        <v>0</v>
      </c>
      <c r="BL316" s="17" t="s">
        <v>156</v>
      </c>
      <c r="BM316" s="165" t="s">
        <v>516</v>
      </c>
    </row>
    <row r="317" spans="2:65" s="13" customFormat="1" x14ac:dyDescent="0.2">
      <c r="B317" s="173"/>
      <c r="D317" s="167" t="s">
        <v>158</v>
      </c>
      <c r="E317" s="174" t="s">
        <v>1</v>
      </c>
      <c r="F317" s="175" t="s">
        <v>517</v>
      </c>
      <c r="H317" s="176">
        <v>15</v>
      </c>
      <c r="I317" s="177"/>
      <c r="L317" s="173"/>
      <c r="M317" s="178"/>
      <c r="T317" s="179"/>
      <c r="AT317" s="174" t="s">
        <v>158</v>
      </c>
      <c r="AU317" s="174" t="s">
        <v>87</v>
      </c>
      <c r="AV317" s="13" t="s">
        <v>87</v>
      </c>
      <c r="AW317" s="13" t="s">
        <v>32</v>
      </c>
      <c r="AX317" s="13" t="s">
        <v>85</v>
      </c>
      <c r="AY317" s="174" t="s">
        <v>150</v>
      </c>
    </row>
    <row r="318" spans="2:65" s="1" customFormat="1" ht="24.15" customHeight="1" x14ac:dyDescent="0.2">
      <c r="B318" s="127"/>
      <c r="C318" s="154" t="s">
        <v>518</v>
      </c>
      <c r="D318" s="154" t="s">
        <v>152</v>
      </c>
      <c r="E318" s="155" t="s">
        <v>519</v>
      </c>
      <c r="F318" s="156" t="s">
        <v>520</v>
      </c>
      <c r="G318" s="157" t="s">
        <v>332</v>
      </c>
      <c r="H318" s="158">
        <v>2</v>
      </c>
      <c r="I318" s="159"/>
      <c r="J318" s="160">
        <f t="shared" ref="J318:J331" si="25">ROUND(I318*H318,2)</f>
        <v>0</v>
      </c>
      <c r="K318" s="161"/>
      <c r="L318" s="34"/>
      <c r="M318" s="162" t="s">
        <v>1</v>
      </c>
      <c r="N318" s="126" t="s">
        <v>42</v>
      </c>
      <c r="P318" s="163">
        <f t="shared" ref="P318:P331" si="26">O318*H318</f>
        <v>0</v>
      </c>
      <c r="Q318" s="163">
        <v>0.45937</v>
      </c>
      <c r="R318" s="163">
        <f t="shared" ref="R318:R331" si="27">Q318*H318</f>
        <v>0.91874</v>
      </c>
      <c r="S318" s="163">
        <v>0</v>
      </c>
      <c r="T318" s="164">
        <f t="shared" ref="T318:T331" si="28">S318*H318</f>
        <v>0</v>
      </c>
      <c r="AR318" s="165" t="s">
        <v>156</v>
      </c>
      <c r="AT318" s="165" t="s">
        <v>152</v>
      </c>
      <c r="AU318" s="165" t="s">
        <v>87</v>
      </c>
      <c r="AY318" s="17" t="s">
        <v>150</v>
      </c>
      <c r="BE318" s="95">
        <f t="shared" ref="BE318:BE331" si="29">IF(N318="základní",J318,0)</f>
        <v>0</v>
      </c>
      <c r="BF318" s="95">
        <f t="shared" ref="BF318:BF331" si="30">IF(N318="snížená",J318,0)</f>
        <v>0</v>
      </c>
      <c r="BG318" s="95">
        <f t="shared" ref="BG318:BG331" si="31">IF(N318="zákl. přenesená",J318,0)</f>
        <v>0</v>
      </c>
      <c r="BH318" s="95">
        <f t="shared" ref="BH318:BH331" si="32">IF(N318="sníž. přenesená",J318,0)</f>
        <v>0</v>
      </c>
      <c r="BI318" s="95">
        <f t="shared" ref="BI318:BI331" si="33">IF(N318="nulová",J318,0)</f>
        <v>0</v>
      </c>
      <c r="BJ318" s="17" t="s">
        <v>85</v>
      </c>
      <c r="BK318" s="95">
        <f t="shared" ref="BK318:BK331" si="34">ROUND(I318*H318,2)</f>
        <v>0</v>
      </c>
      <c r="BL318" s="17" t="s">
        <v>156</v>
      </c>
      <c r="BM318" s="165" t="s">
        <v>521</v>
      </c>
    </row>
    <row r="319" spans="2:65" s="1" customFormat="1" ht="33" customHeight="1" x14ac:dyDescent="0.2">
      <c r="B319" s="127"/>
      <c r="C319" s="154" t="s">
        <v>522</v>
      </c>
      <c r="D319" s="154" t="s">
        <v>152</v>
      </c>
      <c r="E319" s="155" t="s">
        <v>523</v>
      </c>
      <c r="F319" s="156" t="s">
        <v>524</v>
      </c>
      <c r="G319" s="157" t="s">
        <v>332</v>
      </c>
      <c r="H319" s="158">
        <v>1</v>
      </c>
      <c r="I319" s="159"/>
      <c r="J319" s="160">
        <f t="shared" si="25"/>
        <v>0</v>
      </c>
      <c r="K319" s="161"/>
      <c r="L319" s="34"/>
      <c r="M319" s="162" t="s">
        <v>1</v>
      </c>
      <c r="N319" s="126" t="s">
        <v>42</v>
      </c>
      <c r="P319" s="163">
        <f t="shared" si="26"/>
        <v>0</v>
      </c>
      <c r="Q319" s="163">
        <v>2.1167600000000002</v>
      </c>
      <c r="R319" s="163">
        <f t="shared" si="27"/>
        <v>2.1167600000000002</v>
      </c>
      <c r="S319" s="163">
        <v>0</v>
      </c>
      <c r="T319" s="164">
        <f t="shared" si="28"/>
        <v>0</v>
      </c>
      <c r="AR319" s="165" t="s">
        <v>156</v>
      </c>
      <c r="AT319" s="165" t="s">
        <v>152</v>
      </c>
      <c r="AU319" s="165" t="s">
        <v>87</v>
      </c>
      <c r="AY319" s="17" t="s">
        <v>150</v>
      </c>
      <c r="BE319" s="95">
        <f t="shared" si="29"/>
        <v>0</v>
      </c>
      <c r="BF319" s="95">
        <f t="shared" si="30"/>
        <v>0</v>
      </c>
      <c r="BG319" s="95">
        <f t="shared" si="31"/>
        <v>0</v>
      </c>
      <c r="BH319" s="95">
        <f t="shared" si="32"/>
        <v>0</v>
      </c>
      <c r="BI319" s="95">
        <f t="shared" si="33"/>
        <v>0</v>
      </c>
      <c r="BJ319" s="17" t="s">
        <v>85</v>
      </c>
      <c r="BK319" s="95">
        <f t="shared" si="34"/>
        <v>0</v>
      </c>
      <c r="BL319" s="17" t="s">
        <v>156</v>
      </c>
      <c r="BM319" s="165" t="s">
        <v>525</v>
      </c>
    </row>
    <row r="320" spans="2:65" s="1" customFormat="1" ht="21.75" customHeight="1" x14ac:dyDescent="0.2">
      <c r="B320" s="127"/>
      <c r="C320" s="194" t="s">
        <v>526</v>
      </c>
      <c r="D320" s="194" t="s">
        <v>285</v>
      </c>
      <c r="E320" s="195" t="s">
        <v>527</v>
      </c>
      <c r="F320" s="196" t="s">
        <v>528</v>
      </c>
      <c r="G320" s="197" t="s">
        <v>332</v>
      </c>
      <c r="H320" s="198">
        <v>1</v>
      </c>
      <c r="I320" s="199"/>
      <c r="J320" s="200">
        <f t="shared" si="25"/>
        <v>0</v>
      </c>
      <c r="K320" s="201"/>
      <c r="L320" s="202"/>
      <c r="M320" s="203" t="s">
        <v>1</v>
      </c>
      <c r="N320" s="204" t="s">
        <v>42</v>
      </c>
      <c r="P320" s="163">
        <f t="shared" si="26"/>
        <v>0</v>
      </c>
      <c r="Q320" s="163">
        <v>1.6</v>
      </c>
      <c r="R320" s="163">
        <f t="shared" si="27"/>
        <v>1.6</v>
      </c>
      <c r="S320" s="163">
        <v>0</v>
      </c>
      <c r="T320" s="164">
        <f t="shared" si="28"/>
        <v>0</v>
      </c>
      <c r="AR320" s="165" t="s">
        <v>200</v>
      </c>
      <c r="AT320" s="165" t="s">
        <v>285</v>
      </c>
      <c r="AU320" s="165" t="s">
        <v>87</v>
      </c>
      <c r="AY320" s="17" t="s">
        <v>150</v>
      </c>
      <c r="BE320" s="95">
        <f t="shared" si="29"/>
        <v>0</v>
      </c>
      <c r="BF320" s="95">
        <f t="shared" si="30"/>
        <v>0</v>
      </c>
      <c r="BG320" s="95">
        <f t="shared" si="31"/>
        <v>0</v>
      </c>
      <c r="BH320" s="95">
        <f t="shared" si="32"/>
        <v>0</v>
      </c>
      <c r="BI320" s="95">
        <f t="shared" si="33"/>
        <v>0</v>
      </c>
      <c r="BJ320" s="17" t="s">
        <v>85</v>
      </c>
      <c r="BK320" s="95">
        <f t="shared" si="34"/>
        <v>0</v>
      </c>
      <c r="BL320" s="17" t="s">
        <v>156</v>
      </c>
      <c r="BM320" s="165" t="s">
        <v>529</v>
      </c>
    </row>
    <row r="321" spans="2:65" s="1" customFormat="1" ht="24.15" customHeight="1" x14ac:dyDescent="0.2">
      <c r="B321" s="127"/>
      <c r="C321" s="194" t="s">
        <v>530</v>
      </c>
      <c r="D321" s="194" t="s">
        <v>285</v>
      </c>
      <c r="E321" s="195" t="s">
        <v>531</v>
      </c>
      <c r="F321" s="196" t="s">
        <v>532</v>
      </c>
      <c r="G321" s="197" t="s">
        <v>332</v>
      </c>
      <c r="H321" s="198">
        <v>1</v>
      </c>
      <c r="I321" s="199"/>
      <c r="J321" s="200">
        <f t="shared" si="25"/>
        <v>0</v>
      </c>
      <c r="K321" s="201"/>
      <c r="L321" s="202"/>
      <c r="M321" s="203" t="s">
        <v>1</v>
      </c>
      <c r="N321" s="204" t="s">
        <v>42</v>
      </c>
      <c r="P321" s="163">
        <f t="shared" si="26"/>
        <v>0</v>
      </c>
      <c r="Q321" s="163">
        <v>0.56999999999999995</v>
      </c>
      <c r="R321" s="163">
        <f t="shared" si="27"/>
        <v>0.56999999999999995</v>
      </c>
      <c r="S321" s="163">
        <v>0</v>
      </c>
      <c r="T321" s="164">
        <f t="shared" si="28"/>
        <v>0</v>
      </c>
      <c r="AR321" s="165" t="s">
        <v>200</v>
      </c>
      <c r="AT321" s="165" t="s">
        <v>285</v>
      </c>
      <c r="AU321" s="165" t="s">
        <v>87</v>
      </c>
      <c r="AY321" s="17" t="s">
        <v>150</v>
      </c>
      <c r="BE321" s="95">
        <f t="shared" si="29"/>
        <v>0</v>
      </c>
      <c r="BF321" s="95">
        <f t="shared" si="30"/>
        <v>0</v>
      </c>
      <c r="BG321" s="95">
        <f t="shared" si="31"/>
        <v>0</v>
      </c>
      <c r="BH321" s="95">
        <f t="shared" si="32"/>
        <v>0</v>
      </c>
      <c r="BI321" s="95">
        <f t="shared" si="33"/>
        <v>0</v>
      </c>
      <c r="BJ321" s="17" t="s">
        <v>85</v>
      </c>
      <c r="BK321" s="95">
        <f t="shared" si="34"/>
        <v>0</v>
      </c>
      <c r="BL321" s="17" t="s">
        <v>156</v>
      </c>
      <c r="BM321" s="165" t="s">
        <v>533</v>
      </c>
    </row>
    <row r="322" spans="2:65" s="1" customFormat="1" ht="24.15" customHeight="1" x14ac:dyDescent="0.2">
      <c r="B322" s="127"/>
      <c r="C322" s="194" t="s">
        <v>534</v>
      </c>
      <c r="D322" s="194" t="s">
        <v>285</v>
      </c>
      <c r="E322" s="195" t="s">
        <v>535</v>
      </c>
      <c r="F322" s="196" t="s">
        <v>536</v>
      </c>
      <c r="G322" s="197" t="s">
        <v>332</v>
      </c>
      <c r="H322" s="198">
        <v>1</v>
      </c>
      <c r="I322" s="199"/>
      <c r="J322" s="200">
        <f t="shared" si="25"/>
        <v>0</v>
      </c>
      <c r="K322" s="201"/>
      <c r="L322" s="202"/>
      <c r="M322" s="203" t="s">
        <v>1</v>
      </c>
      <c r="N322" s="204" t="s">
        <v>42</v>
      </c>
      <c r="P322" s="163">
        <f t="shared" si="26"/>
        <v>0</v>
      </c>
      <c r="Q322" s="163">
        <v>0.43</v>
      </c>
      <c r="R322" s="163">
        <f t="shared" si="27"/>
        <v>0.43</v>
      </c>
      <c r="S322" s="163">
        <v>0</v>
      </c>
      <c r="T322" s="164">
        <f t="shared" si="28"/>
        <v>0</v>
      </c>
      <c r="AR322" s="165" t="s">
        <v>200</v>
      </c>
      <c r="AT322" s="165" t="s">
        <v>285</v>
      </c>
      <c r="AU322" s="165" t="s">
        <v>87</v>
      </c>
      <c r="AY322" s="17" t="s">
        <v>150</v>
      </c>
      <c r="BE322" s="95">
        <f t="shared" si="29"/>
        <v>0</v>
      </c>
      <c r="BF322" s="95">
        <f t="shared" si="30"/>
        <v>0</v>
      </c>
      <c r="BG322" s="95">
        <f t="shared" si="31"/>
        <v>0</v>
      </c>
      <c r="BH322" s="95">
        <f t="shared" si="32"/>
        <v>0</v>
      </c>
      <c r="BI322" s="95">
        <f t="shared" si="33"/>
        <v>0</v>
      </c>
      <c r="BJ322" s="17" t="s">
        <v>85</v>
      </c>
      <c r="BK322" s="95">
        <f t="shared" si="34"/>
        <v>0</v>
      </c>
      <c r="BL322" s="17" t="s">
        <v>156</v>
      </c>
      <c r="BM322" s="165" t="s">
        <v>537</v>
      </c>
    </row>
    <row r="323" spans="2:65" s="1" customFormat="1" ht="24.15" customHeight="1" x14ac:dyDescent="0.2">
      <c r="B323" s="127"/>
      <c r="C323" s="154" t="s">
        <v>538</v>
      </c>
      <c r="D323" s="154" t="s">
        <v>152</v>
      </c>
      <c r="E323" s="155" t="s">
        <v>539</v>
      </c>
      <c r="F323" s="156" t="s">
        <v>540</v>
      </c>
      <c r="G323" s="157" t="s">
        <v>332</v>
      </c>
      <c r="H323" s="158">
        <v>1</v>
      </c>
      <c r="I323" s="159"/>
      <c r="J323" s="160">
        <f t="shared" si="25"/>
        <v>0</v>
      </c>
      <c r="K323" s="161"/>
      <c r="L323" s="34"/>
      <c r="M323" s="162" t="s">
        <v>1</v>
      </c>
      <c r="N323" s="126" t="s">
        <v>42</v>
      </c>
      <c r="P323" s="163">
        <f t="shared" si="26"/>
        <v>0</v>
      </c>
      <c r="Q323" s="163">
        <v>5.8029999999999998E-2</v>
      </c>
      <c r="R323" s="163">
        <f t="shared" si="27"/>
        <v>5.8029999999999998E-2</v>
      </c>
      <c r="S323" s="163">
        <v>0</v>
      </c>
      <c r="T323" s="164">
        <f t="shared" si="28"/>
        <v>0</v>
      </c>
      <c r="AR323" s="165" t="s">
        <v>156</v>
      </c>
      <c r="AT323" s="165" t="s">
        <v>152</v>
      </c>
      <c r="AU323" s="165" t="s">
        <v>87</v>
      </c>
      <c r="AY323" s="17" t="s">
        <v>150</v>
      </c>
      <c r="BE323" s="95">
        <f t="shared" si="29"/>
        <v>0</v>
      </c>
      <c r="BF323" s="95">
        <f t="shared" si="30"/>
        <v>0</v>
      </c>
      <c r="BG323" s="95">
        <f t="shared" si="31"/>
        <v>0</v>
      </c>
      <c r="BH323" s="95">
        <f t="shared" si="32"/>
        <v>0</v>
      </c>
      <c r="BI323" s="95">
        <f t="shared" si="33"/>
        <v>0</v>
      </c>
      <c r="BJ323" s="17" t="s">
        <v>85</v>
      </c>
      <c r="BK323" s="95">
        <f t="shared" si="34"/>
        <v>0</v>
      </c>
      <c r="BL323" s="17" t="s">
        <v>156</v>
      </c>
      <c r="BM323" s="165" t="s">
        <v>541</v>
      </c>
    </row>
    <row r="324" spans="2:65" s="1" customFormat="1" ht="24.15" customHeight="1" x14ac:dyDescent="0.2">
      <c r="B324" s="127"/>
      <c r="C324" s="154" t="s">
        <v>542</v>
      </c>
      <c r="D324" s="154" t="s">
        <v>152</v>
      </c>
      <c r="E324" s="155" t="s">
        <v>543</v>
      </c>
      <c r="F324" s="156" t="s">
        <v>544</v>
      </c>
      <c r="G324" s="157" t="s">
        <v>332</v>
      </c>
      <c r="H324" s="158">
        <v>1</v>
      </c>
      <c r="I324" s="159"/>
      <c r="J324" s="160">
        <f t="shared" si="25"/>
        <v>0</v>
      </c>
      <c r="K324" s="161"/>
      <c r="L324" s="34"/>
      <c r="M324" s="162" t="s">
        <v>1</v>
      </c>
      <c r="N324" s="126" t="s">
        <v>42</v>
      </c>
      <c r="P324" s="163">
        <f t="shared" si="26"/>
        <v>0</v>
      </c>
      <c r="Q324" s="163">
        <v>6.8959999999999994E-2</v>
      </c>
      <c r="R324" s="163">
        <f t="shared" si="27"/>
        <v>6.8959999999999994E-2</v>
      </c>
      <c r="S324" s="163">
        <v>0</v>
      </c>
      <c r="T324" s="164">
        <f t="shared" si="28"/>
        <v>0</v>
      </c>
      <c r="AR324" s="165" t="s">
        <v>156</v>
      </c>
      <c r="AT324" s="165" t="s">
        <v>152</v>
      </c>
      <c r="AU324" s="165" t="s">
        <v>87</v>
      </c>
      <c r="AY324" s="17" t="s">
        <v>150</v>
      </c>
      <c r="BE324" s="95">
        <f t="shared" si="29"/>
        <v>0</v>
      </c>
      <c r="BF324" s="95">
        <f t="shared" si="30"/>
        <v>0</v>
      </c>
      <c r="BG324" s="95">
        <f t="shared" si="31"/>
        <v>0</v>
      </c>
      <c r="BH324" s="95">
        <f t="shared" si="32"/>
        <v>0</v>
      </c>
      <c r="BI324" s="95">
        <f t="shared" si="33"/>
        <v>0</v>
      </c>
      <c r="BJ324" s="17" t="s">
        <v>85</v>
      </c>
      <c r="BK324" s="95">
        <f t="shared" si="34"/>
        <v>0</v>
      </c>
      <c r="BL324" s="17" t="s">
        <v>156</v>
      </c>
      <c r="BM324" s="165" t="s">
        <v>545</v>
      </c>
    </row>
    <row r="325" spans="2:65" s="1" customFormat="1" ht="33" customHeight="1" x14ac:dyDescent="0.2">
      <c r="B325" s="127"/>
      <c r="C325" s="154" t="s">
        <v>546</v>
      </c>
      <c r="D325" s="154" t="s">
        <v>152</v>
      </c>
      <c r="E325" s="155" t="s">
        <v>547</v>
      </c>
      <c r="F325" s="156" t="s">
        <v>548</v>
      </c>
      <c r="G325" s="157" t="s">
        <v>332</v>
      </c>
      <c r="H325" s="158">
        <v>2</v>
      </c>
      <c r="I325" s="159"/>
      <c r="J325" s="160">
        <f t="shared" si="25"/>
        <v>0</v>
      </c>
      <c r="K325" s="161"/>
      <c r="L325" s="34"/>
      <c r="M325" s="162" t="s">
        <v>1</v>
      </c>
      <c r="N325" s="126" t="s">
        <v>42</v>
      </c>
      <c r="P325" s="163">
        <f t="shared" si="26"/>
        <v>0</v>
      </c>
      <c r="Q325" s="163">
        <v>1.136E-2</v>
      </c>
      <c r="R325" s="163">
        <f t="shared" si="27"/>
        <v>2.2720000000000001E-2</v>
      </c>
      <c r="S325" s="163">
        <v>0</v>
      </c>
      <c r="T325" s="164">
        <f t="shared" si="28"/>
        <v>0</v>
      </c>
      <c r="AR325" s="165" t="s">
        <v>156</v>
      </c>
      <c r="AT325" s="165" t="s">
        <v>152</v>
      </c>
      <c r="AU325" s="165" t="s">
        <v>87</v>
      </c>
      <c r="AY325" s="17" t="s">
        <v>150</v>
      </c>
      <c r="BE325" s="95">
        <f t="shared" si="29"/>
        <v>0</v>
      </c>
      <c r="BF325" s="95">
        <f t="shared" si="30"/>
        <v>0</v>
      </c>
      <c r="BG325" s="95">
        <f t="shared" si="31"/>
        <v>0</v>
      </c>
      <c r="BH325" s="95">
        <f t="shared" si="32"/>
        <v>0</v>
      </c>
      <c r="BI325" s="95">
        <f t="shared" si="33"/>
        <v>0</v>
      </c>
      <c r="BJ325" s="17" t="s">
        <v>85</v>
      </c>
      <c r="BK325" s="95">
        <f t="shared" si="34"/>
        <v>0</v>
      </c>
      <c r="BL325" s="17" t="s">
        <v>156</v>
      </c>
      <c r="BM325" s="165" t="s">
        <v>549</v>
      </c>
    </row>
    <row r="326" spans="2:65" s="1" customFormat="1" ht="24.15" customHeight="1" x14ac:dyDescent="0.2">
      <c r="B326" s="127"/>
      <c r="C326" s="154" t="s">
        <v>550</v>
      </c>
      <c r="D326" s="154" t="s">
        <v>152</v>
      </c>
      <c r="E326" s="155" t="s">
        <v>551</v>
      </c>
      <c r="F326" s="156" t="s">
        <v>552</v>
      </c>
      <c r="G326" s="157" t="s">
        <v>332</v>
      </c>
      <c r="H326" s="158">
        <v>2</v>
      </c>
      <c r="I326" s="159"/>
      <c r="J326" s="160">
        <f t="shared" si="25"/>
        <v>0</v>
      </c>
      <c r="K326" s="161"/>
      <c r="L326" s="34"/>
      <c r="M326" s="162" t="s">
        <v>1</v>
      </c>
      <c r="N326" s="126" t="s">
        <v>42</v>
      </c>
      <c r="P326" s="163">
        <f t="shared" si="26"/>
        <v>0</v>
      </c>
      <c r="Q326" s="163">
        <v>6.2199999999999998E-3</v>
      </c>
      <c r="R326" s="163">
        <f t="shared" si="27"/>
        <v>1.244E-2</v>
      </c>
      <c r="S326" s="163">
        <v>0</v>
      </c>
      <c r="T326" s="164">
        <f t="shared" si="28"/>
        <v>0</v>
      </c>
      <c r="AR326" s="165" t="s">
        <v>156</v>
      </c>
      <c r="AT326" s="165" t="s">
        <v>152</v>
      </c>
      <c r="AU326" s="165" t="s">
        <v>87</v>
      </c>
      <c r="AY326" s="17" t="s">
        <v>150</v>
      </c>
      <c r="BE326" s="95">
        <f t="shared" si="29"/>
        <v>0</v>
      </c>
      <c r="BF326" s="95">
        <f t="shared" si="30"/>
        <v>0</v>
      </c>
      <c r="BG326" s="95">
        <f t="shared" si="31"/>
        <v>0</v>
      </c>
      <c r="BH326" s="95">
        <f t="shared" si="32"/>
        <v>0</v>
      </c>
      <c r="BI326" s="95">
        <f t="shared" si="33"/>
        <v>0</v>
      </c>
      <c r="BJ326" s="17" t="s">
        <v>85</v>
      </c>
      <c r="BK326" s="95">
        <f t="shared" si="34"/>
        <v>0</v>
      </c>
      <c r="BL326" s="17" t="s">
        <v>156</v>
      </c>
      <c r="BM326" s="165" t="s">
        <v>553</v>
      </c>
    </row>
    <row r="327" spans="2:65" s="1" customFormat="1" ht="24.15" customHeight="1" x14ac:dyDescent="0.2">
      <c r="B327" s="127"/>
      <c r="C327" s="154" t="s">
        <v>554</v>
      </c>
      <c r="D327" s="154" t="s">
        <v>152</v>
      </c>
      <c r="E327" s="155" t="s">
        <v>555</v>
      </c>
      <c r="F327" s="156" t="s">
        <v>556</v>
      </c>
      <c r="G327" s="157" t="s">
        <v>332</v>
      </c>
      <c r="H327" s="158">
        <v>2</v>
      </c>
      <c r="I327" s="159"/>
      <c r="J327" s="160">
        <f t="shared" si="25"/>
        <v>0</v>
      </c>
      <c r="K327" s="161"/>
      <c r="L327" s="34"/>
      <c r="M327" s="162" t="s">
        <v>1</v>
      </c>
      <c r="N327" s="126" t="s">
        <v>42</v>
      </c>
      <c r="P327" s="163">
        <f t="shared" si="26"/>
        <v>0</v>
      </c>
      <c r="Q327" s="163">
        <v>0</v>
      </c>
      <c r="R327" s="163">
        <f t="shared" si="27"/>
        <v>0</v>
      </c>
      <c r="S327" s="163">
        <v>0</v>
      </c>
      <c r="T327" s="164">
        <f t="shared" si="28"/>
        <v>0</v>
      </c>
      <c r="AR327" s="165" t="s">
        <v>156</v>
      </c>
      <c r="AT327" s="165" t="s">
        <v>152</v>
      </c>
      <c r="AU327" s="165" t="s">
        <v>87</v>
      </c>
      <c r="AY327" s="17" t="s">
        <v>150</v>
      </c>
      <c r="BE327" s="95">
        <f t="shared" si="29"/>
        <v>0</v>
      </c>
      <c r="BF327" s="95">
        <f t="shared" si="30"/>
        <v>0</v>
      </c>
      <c r="BG327" s="95">
        <f t="shared" si="31"/>
        <v>0</v>
      </c>
      <c r="BH327" s="95">
        <f t="shared" si="32"/>
        <v>0</v>
      </c>
      <c r="BI327" s="95">
        <f t="shared" si="33"/>
        <v>0</v>
      </c>
      <c r="BJ327" s="17" t="s">
        <v>85</v>
      </c>
      <c r="BK327" s="95">
        <f t="shared" si="34"/>
        <v>0</v>
      </c>
      <c r="BL327" s="17" t="s">
        <v>156</v>
      </c>
      <c r="BM327" s="165" t="s">
        <v>557</v>
      </c>
    </row>
    <row r="328" spans="2:65" s="1" customFormat="1" ht="33" customHeight="1" x14ac:dyDescent="0.2">
      <c r="B328" s="127"/>
      <c r="C328" s="154" t="s">
        <v>558</v>
      </c>
      <c r="D328" s="154" t="s">
        <v>152</v>
      </c>
      <c r="E328" s="155" t="s">
        <v>559</v>
      </c>
      <c r="F328" s="156" t="s">
        <v>560</v>
      </c>
      <c r="G328" s="157" t="s">
        <v>332</v>
      </c>
      <c r="H328" s="158">
        <v>2</v>
      </c>
      <c r="I328" s="159"/>
      <c r="J328" s="160">
        <f t="shared" si="25"/>
        <v>0</v>
      </c>
      <c r="K328" s="161"/>
      <c r="L328" s="34"/>
      <c r="M328" s="162" t="s">
        <v>1</v>
      </c>
      <c r="N328" s="126" t="s">
        <v>42</v>
      </c>
      <c r="P328" s="163">
        <f t="shared" si="26"/>
        <v>0</v>
      </c>
      <c r="Q328" s="163">
        <v>5.4539999999999998E-2</v>
      </c>
      <c r="R328" s="163">
        <f t="shared" si="27"/>
        <v>0.10908</v>
      </c>
      <c r="S328" s="163">
        <v>0</v>
      </c>
      <c r="T328" s="164">
        <f t="shared" si="28"/>
        <v>0</v>
      </c>
      <c r="AR328" s="165" t="s">
        <v>156</v>
      </c>
      <c r="AT328" s="165" t="s">
        <v>152</v>
      </c>
      <c r="AU328" s="165" t="s">
        <v>87</v>
      </c>
      <c r="AY328" s="17" t="s">
        <v>150</v>
      </c>
      <c r="BE328" s="95">
        <f t="shared" si="29"/>
        <v>0</v>
      </c>
      <c r="BF328" s="95">
        <f t="shared" si="30"/>
        <v>0</v>
      </c>
      <c r="BG328" s="95">
        <f t="shared" si="31"/>
        <v>0</v>
      </c>
      <c r="BH328" s="95">
        <f t="shared" si="32"/>
        <v>0</v>
      </c>
      <c r="BI328" s="95">
        <f t="shared" si="33"/>
        <v>0</v>
      </c>
      <c r="BJ328" s="17" t="s">
        <v>85</v>
      </c>
      <c r="BK328" s="95">
        <f t="shared" si="34"/>
        <v>0</v>
      </c>
      <c r="BL328" s="17" t="s">
        <v>156</v>
      </c>
      <c r="BM328" s="165" t="s">
        <v>561</v>
      </c>
    </row>
    <row r="329" spans="2:65" s="1" customFormat="1" ht="24.15" customHeight="1" x14ac:dyDescent="0.2">
      <c r="B329" s="127"/>
      <c r="C329" s="154" t="s">
        <v>562</v>
      </c>
      <c r="D329" s="154" t="s">
        <v>152</v>
      </c>
      <c r="E329" s="155" t="s">
        <v>563</v>
      </c>
      <c r="F329" s="156" t="s">
        <v>564</v>
      </c>
      <c r="G329" s="157" t="s">
        <v>332</v>
      </c>
      <c r="H329" s="158">
        <v>1</v>
      </c>
      <c r="I329" s="159"/>
      <c r="J329" s="160">
        <f t="shared" si="25"/>
        <v>0</v>
      </c>
      <c r="K329" s="161"/>
      <c r="L329" s="34"/>
      <c r="M329" s="162" t="s">
        <v>1</v>
      </c>
      <c r="N329" s="126" t="s">
        <v>42</v>
      </c>
      <c r="P329" s="163">
        <f t="shared" si="26"/>
        <v>0</v>
      </c>
      <c r="Q329" s="163">
        <v>0.21734000000000001</v>
      </c>
      <c r="R329" s="163">
        <f t="shared" si="27"/>
        <v>0.21734000000000001</v>
      </c>
      <c r="S329" s="163">
        <v>0</v>
      </c>
      <c r="T329" s="164">
        <f t="shared" si="28"/>
        <v>0</v>
      </c>
      <c r="AR329" s="165" t="s">
        <v>156</v>
      </c>
      <c r="AT329" s="165" t="s">
        <v>152</v>
      </c>
      <c r="AU329" s="165" t="s">
        <v>87</v>
      </c>
      <c r="AY329" s="17" t="s">
        <v>150</v>
      </c>
      <c r="BE329" s="95">
        <f t="shared" si="29"/>
        <v>0</v>
      </c>
      <c r="BF329" s="95">
        <f t="shared" si="30"/>
        <v>0</v>
      </c>
      <c r="BG329" s="95">
        <f t="shared" si="31"/>
        <v>0</v>
      </c>
      <c r="BH329" s="95">
        <f t="shared" si="32"/>
        <v>0</v>
      </c>
      <c r="BI329" s="95">
        <f t="shared" si="33"/>
        <v>0</v>
      </c>
      <c r="BJ329" s="17" t="s">
        <v>85</v>
      </c>
      <c r="BK329" s="95">
        <f t="shared" si="34"/>
        <v>0</v>
      </c>
      <c r="BL329" s="17" t="s">
        <v>156</v>
      </c>
      <c r="BM329" s="165" t="s">
        <v>565</v>
      </c>
    </row>
    <row r="330" spans="2:65" s="1" customFormat="1" ht="24.15" customHeight="1" x14ac:dyDescent="0.2">
      <c r="B330" s="127"/>
      <c r="C330" s="194" t="s">
        <v>566</v>
      </c>
      <c r="D330" s="194" t="s">
        <v>285</v>
      </c>
      <c r="E330" s="195" t="s">
        <v>567</v>
      </c>
      <c r="F330" s="196" t="s">
        <v>568</v>
      </c>
      <c r="G330" s="197" t="s">
        <v>332</v>
      </c>
      <c r="H330" s="198">
        <v>1</v>
      </c>
      <c r="I330" s="199"/>
      <c r="J330" s="200">
        <f t="shared" si="25"/>
        <v>0</v>
      </c>
      <c r="K330" s="201"/>
      <c r="L330" s="202"/>
      <c r="M330" s="203" t="s">
        <v>1</v>
      </c>
      <c r="N330" s="204" t="s">
        <v>42</v>
      </c>
      <c r="P330" s="163">
        <f t="shared" si="26"/>
        <v>0</v>
      </c>
      <c r="Q330" s="163">
        <v>0.156</v>
      </c>
      <c r="R330" s="163">
        <f t="shared" si="27"/>
        <v>0.156</v>
      </c>
      <c r="S330" s="163">
        <v>0</v>
      </c>
      <c r="T330" s="164">
        <f t="shared" si="28"/>
        <v>0</v>
      </c>
      <c r="AR330" s="165" t="s">
        <v>200</v>
      </c>
      <c r="AT330" s="165" t="s">
        <v>285</v>
      </c>
      <c r="AU330" s="165" t="s">
        <v>87</v>
      </c>
      <c r="AY330" s="17" t="s">
        <v>150</v>
      </c>
      <c r="BE330" s="95">
        <f t="shared" si="29"/>
        <v>0</v>
      </c>
      <c r="BF330" s="95">
        <f t="shared" si="30"/>
        <v>0</v>
      </c>
      <c r="BG330" s="95">
        <f t="shared" si="31"/>
        <v>0</v>
      </c>
      <c r="BH330" s="95">
        <f t="shared" si="32"/>
        <v>0</v>
      </c>
      <c r="BI330" s="95">
        <f t="shared" si="33"/>
        <v>0</v>
      </c>
      <c r="BJ330" s="17" t="s">
        <v>85</v>
      </c>
      <c r="BK330" s="95">
        <f t="shared" si="34"/>
        <v>0</v>
      </c>
      <c r="BL330" s="17" t="s">
        <v>156</v>
      </c>
      <c r="BM330" s="165" t="s">
        <v>569</v>
      </c>
    </row>
    <row r="331" spans="2:65" s="1" customFormat="1" ht="21.75" customHeight="1" x14ac:dyDescent="0.2">
      <c r="B331" s="127"/>
      <c r="C331" s="154" t="s">
        <v>570</v>
      </c>
      <c r="D331" s="154" t="s">
        <v>152</v>
      </c>
      <c r="E331" s="155" t="s">
        <v>571</v>
      </c>
      <c r="F331" s="156" t="s">
        <v>572</v>
      </c>
      <c r="G331" s="157" t="s">
        <v>186</v>
      </c>
      <c r="H331" s="158">
        <v>134.85</v>
      </c>
      <c r="I331" s="159"/>
      <c r="J331" s="160">
        <f t="shared" si="25"/>
        <v>0</v>
      </c>
      <c r="K331" s="161"/>
      <c r="L331" s="34"/>
      <c r="M331" s="162" t="s">
        <v>1</v>
      </c>
      <c r="N331" s="126" t="s">
        <v>42</v>
      </c>
      <c r="P331" s="163">
        <f t="shared" si="26"/>
        <v>0</v>
      </c>
      <c r="Q331" s="163">
        <v>1.9000000000000001E-4</v>
      </c>
      <c r="R331" s="163">
        <f t="shared" si="27"/>
        <v>2.5621500000000002E-2</v>
      </c>
      <c r="S331" s="163">
        <v>0</v>
      </c>
      <c r="T331" s="164">
        <f t="shared" si="28"/>
        <v>0</v>
      </c>
      <c r="AR331" s="165" t="s">
        <v>156</v>
      </c>
      <c r="AT331" s="165" t="s">
        <v>152</v>
      </c>
      <c r="AU331" s="165" t="s">
        <v>87</v>
      </c>
      <c r="AY331" s="17" t="s">
        <v>150</v>
      </c>
      <c r="BE331" s="95">
        <f t="shared" si="29"/>
        <v>0</v>
      </c>
      <c r="BF331" s="95">
        <f t="shared" si="30"/>
        <v>0</v>
      </c>
      <c r="BG331" s="95">
        <f t="shared" si="31"/>
        <v>0</v>
      </c>
      <c r="BH331" s="95">
        <f t="shared" si="32"/>
        <v>0</v>
      </c>
      <c r="BI331" s="95">
        <f t="shared" si="33"/>
        <v>0</v>
      </c>
      <c r="BJ331" s="17" t="s">
        <v>85</v>
      </c>
      <c r="BK331" s="95">
        <f t="shared" si="34"/>
        <v>0</v>
      </c>
      <c r="BL331" s="17" t="s">
        <v>156</v>
      </c>
      <c r="BM331" s="165" t="s">
        <v>573</v>
      </c>
    </row>
    <row r="332" spans="2:65" s="13" customFormat="1" x14ac:dyDescent="0.2">
      <c r="B332" s="173"/>
      <c r="D332" s="167" t="s">
        <v>158</v>
      </c>
      <c r="E332" s="174" t="s">
        <v>1</v>
      </c>
      <c r="F332" s="175" t="s">
        <v>512</v>
      </c>
      <c r="H332" s="176">
        <v>134.85</v>
      </c>
      <c r="I332" s="177"/>
      <c r="L332" s="173"/>
      <c r="M332" s="178"/>
      <c r="T332" s="179"/>
      <c r="AT332" s="174" t="s">
        <v>158</v>
      </c>
      <c r="AU332" s="174" t="s">
        <v>87</v>
      </c>
      <c r="AV332" s="13" t="s">
        <v>87</v>
      </c>
      <c r="AW332" s="13" t="s">
        <v>32</v>
      </c>
      <c r="AX332" s="13" t="s">
        <v>77</v>
      </c>
      <c r="AY332" s="174" t="s">
        <v>150</v>
      </c>
    </row>
    <row r="333" spans="2:65" s="1" customFormat="1" ht="21.75" customHeight="1" x14ac:dyDescent="0.2">
      <c r="B333" s="127"/>
      <c r="C333" s="154" t="s">
        <v>574</v>
      </c>
      <c r="D333" s="154" t="s">
        <v>152</v>
      </c>
      <c r="E333" s="155" t="s">
        <v>575</v>
      </c>
      <c r="F333" s="156" t="s">
        <v>576</v>
      </c>
      <c r="G333" s="157" t="s">
        <v>186</v>
      </c>
      <c r="H333" s="158">
        <v>49</v>
      </c>
      <c r="I333" s="159"/>
      <c r="J333" s="160">
        <f>ROUND(I333*H333,2)</f>
        <v>0</v>
      </c>
      <c r="K333" s="161"/>
      <c r="L333" s="34"/>
      <c r="M333" s="162" t="s">
        <v>1</v>
      </c>
      <c r="N333" s="126" t="s">
        <v>42</v>
      </c>
      <c r="P333" s="163">
        <f>O333*H333</f>
        <v>0</v>
      </c>
      <c r="Q333" s="163">
        <v>6.0000000000000002E-5</v>
      </c>
      <c r="R333" s="163">
        <f>Q333*H333</f>
        <v>2.9399999999999999E-3</v>
      </c>
      <c r="S333" s="163">
        <v>0</v>
      </c>
      <c r="T333" s="164">
        <f>S333*H333</f>
        <v>0</v>
      </c>
      <c r="AR333" s="165" t="s">
        <v>156</v>
      </c>
      <c r="AT333" s="165" t="s">
        <v>152</v>
      </c>
      <c r="AU333" s="165" t="s">
        <v>87</v>
      </c>
      <c r="AY333" s="17" t="s">
        <v>150</v>
      </c>
      <c r="BE333" s="95">
        <f>IF(N333="základní",J333,0)</f>
        <v>0</v>
      </c>
      <c r="BF333" s="95">
        <f>IF(N333="snížená",J333,0)</f>
        <v>0</v>
      </c>
      <c r="BG333" s="95">
        <f>IF(N333="zákl. přenesená",J333,0)</f>
        <v>0</v>
      </c>
      <c r="BH333" s="95">
        <f>IF(N333="sníž. přenesená",J333,0)</f>
        <v>0</v>
      </c>
      <c r="BI333" s="95">
        <f>IF(N333="nulová",J333,0)</f>
        <v>0</v>
      </c>
      <c r="BJ333" s="17" t="s">
        <v>85</v>
      </c>
      <c r="BK333" s="95">
        <f>ROUND(I333*H333,2)</f>
        <v>0</v>
      </c>
      <c r="BL333" s="17" t="s">
        <v>156</v>
      </c>
      <c r="BM333" s="165" t="s">
        <v>577</v>
      </c>
    </row>
    <row r="334" spans="2:65" s="13" customFormat="1" x14ac:dyDescent="0.2">
      <c r="B334" s="173"/>
      <c r="D334" s="167" t="s">
        <v>158</v>
      </c>
      <c r="E334" s="174" t="s">
        <v>1</v>
      </c>
      <c r="F334" s="175" t="s">
        <v>578</v>
      </c>
      <c r="H334" s="176">
        <v>49</v>
      </c>
      <c r="I334" s="177"/>
      <c r="L334" s="173"/>
      <c r="M334" s="178"/>
      <c r="T334" s="179"/>
      <c r="AT334" s="174" t="s">
        <v>158</v>
      </c>
      <c r="AU334" s="174" t="s">
        <v>87</v>
      </c>
      <c r="AV334" s="13" t="s">
        <v>87</v>
      </c>
      <c r="AW334" s="13" t="s">
        <v>32</v>
      </c>
      <c r="AX334" s="13" t="s">
        <v>77</v>
      </c>
      <c r="AY334" s="174" t="s">
        <v>150</v>
      </c>
    </row>
    <row r="335" spans="2:65" s="1" customFormat="1" ht="16.5" customHeight="1" x14ac:dyDescent="0.2">
      <c r="B335" s="127"/>
      <c r="C335" s="194" t="s">
        <v>579</v>
      </c>
      <c r="D335" s="194" t="s">
        <v>285</v>
      </c>
      <c r="E335" s="195" t="s">
        <v>580</v>
      </c>
      <c r="F335" s="196" t="s">
        <v>581</v>
      </c>
      <c r="G335" s="197" t="s">
        <v>186</v>
      </c>
      <c r="H335" s="198">
        <v>45</v>
      </c>
      <c r="I335" s="199"/>
      <c r="J335" s="200">
        <f>ROUND(I335*H335,2)</f>
        <v>0</v>
      </c>
      <c r="K335" s="201"/>
      <c r="L335" s="202"/>
      <c r="M335" s="203" t="s">
        <v>1</v>
      </c>
      <c r="N335" s="204" t="s">
        <v>42</v>
      </c>
      <c r="P335" s="163">
        <f>O335*H335</f>
        <v>0</v>
      </c>
      <c r="Q335" s="163">
        <v>0</v>
      </c>
      <c r="R335" s="163">
        <f>Q335*H335</f>
        <v>0</v>
      </c>
      <c r="S335" s="163">
        <v>0</v>
      </c>
      <c r="T335" s="164">
        <f>S335*H335</f>
        <v>0</v>
      </c>
      <c r="AR335" s="165" t="s">
        <v>200</v>
      </c>
      <c r="AT335" s="165" t="s">
        <v>285</v>
      </c>
      <c r="AU335" s="165" t="s">
        <v>87</v>
      </c>
      <c r="AY335" s="17" t="s">
        <v>150</v>
      </c>
      <c r="BE335" s="95">
        <f>IF(N335="základní",J335,0)</f>
        <v>0</v>
      </c>
      <c r="BF335" s="95">
        <f>IF(N335="snížená",J335,0)</f>
        <v>0</v>
      </c>
      <c r="BG335" s="95">
        <f>IF(N335="zákl. přenesená",J335,0)</f>
        <v>0</v>
      </c>
      <c r="BH335" s="95">
        <f>IF(N335="sníž. přenesená",J335,0)</f>
        <v>0</v>
      </c>
      <c r="BI335" s="95">
        <f>IF(N335="nulová",J335,0)</f>
        <v>0</v>
      </c>
      <c r="BJ335" s="17" t="s">
        <v>85</v>
      </c>
      <c r="BK335" s="95">
        <f>ROUND(I335*H335,2)</f>
        <v>0</v>
      </c>
      <c r="BL335" s="17" t="s">
        <v>156</v>
      </c>
      <c r="BM335" s="165" t="s">
        <v>582</v>
      </c>
    </row>
    <row r="336" spans="2:65" s="13" customFormat="1" x14ac:dyDescent="0.2">
      <c r="B336" s="173"/>
      <c r="D336" s="167" t="s">
        <v>158</v>
      </c>
      <c r="E336" s="174" t="s">
        <v>1</v>
      </c>
      <c r="F336" s="175" t="s">
        <v>583</v>
      </c>
      <c r="H336" s="176">
        <v>45</v>
      </c>
      <c r="I336" s="177"/>
      <c r="L336" s="173"/>
      <c r="M336" s="178"/>
      <c r="T336" s="179"/>
      <c r="AT336" s="174" t="s">
        <v>158</v>
      </c>
      <c r="AU336" s="174" t="s">
        <v>87</v>
      </c>
      <c r="AV336" s="13" t="s">
        <v>87</v>
      </c>
      <c r="AW336" s="13" t="s">
        <v>32</v>
      </c>
      <c r="AX336" s="13" t="s">
        <v>85</v>
      </c>
      <c r="AY336" s="174" t="s">
        <v>150</v>
      </c>
    </row>
    <row r="337" spans="2:65" s="1" customFormat="1" ht="16.5" customHeight="1" x14ac:dyDescent="0.2">
      <c r="B337" s="127"/>
      <c r="C337" s="194" t="s">
        <v>584</v>
      </c>
      <c r="D337" s="194" t="s">
        <v>285</v>
      </c>
      <c r="E337" s="195" t="s">
        <v>585</v>
      </c>
      <c r="F337" s="196" t="s">
        <v>586</v>
      </c>
      <c r="G337" s="197" t="s">
        <v>186</v>
      </c>
      <c r="H337" s="198">
        <v>87.8</v>
      </c>
      <c r="I337" s="199"/>
      <c r="J337" s="200">
        <f t="shared" ref="J337:J343" si="35">ROUND(I337*H337,2)</f>
        <v>0</v>
      </c>
      <c r="K337" s="201"/>
      <c r="L337" s="202"/>
      <c r="M337" s="203" t="s">
        <v>1</v>
      </c>
      <c r="N337" s="204" t="s">
        <v>42</v>
      </c>
      <c r="P337" s="163">
        <f t="shared" ref="P337:P343" si="36">O337*H337</f>
        <v>0</v>
      </c>
      <c r="Q337" s="163">
        <v>0</v>
      </c>
      <c r="R337" s="163">
        <f t="shared" ref="R337:R343" si="37">Q337*H337</f>
        <v>0</v>
      </c>
      <c r="S337" s="163">
        <v>0</v>
      </c>
      <c r="T337" s="164">
        <f t="shared" ref="T337:T343" si="38">S337*H337</f>
        <v>0</v>
      </c>
      <c r="AR337" s="165" t="s">
        <v>200</v>
      </c>
      <c r="AT337" s="165" t="s">
        <v>285</v>
      </c>
      <c r="AU337" s="165" t="s">
        <v>87</v>
      </c>
      <c r="AY337" s="17" t="s">
        <v>150</v>
      </c>
      <c r="BE337" s="95">
        <f t="shared" ref="BE337:BE343" si="39">IF(N337="základní",J337,0)</f>
        <v>0</v>
      </c>
      <c r="BF337" s="95">
        <f t="shared" ref="BF337:BF343" si="40">IF(N337="snížená",J337,0)</f>
        <v>0</v>
      </c>
      <c r="BG337" s="95">
        <f t="shared" ref="BG337:BG343" si="41">IF(N337="zákl. přenesená",J337,0)</f>
        <v>0</v>
      </c>
      <c r="BH337" s="95">
        <f t="shared" ref="BH337:BH343" si="42">IF(N337="sníž. přenesená",J337,0)</f>
        <v>0</v>
      </c>
      <c r="BI337" s="95">
        <f t="shared" ref="BI337:BI343" si="43">IF(N337="nulová",J337,0)</f>
        <v>0</v>
      </c>
      <c r="BJ337" s="17" t="s">
        <v>85</v>
      </c>
      <c r="BK337" s="95">
        <f t="shared" ref="BK337:BK343" si="44">ROUND(I337*H337,2)</f>
        <v>0</v>
      </c>
      <c r="BL337" s="17" t="s">
        <v>156</v>
      </c>
      <c r="BM337" s="165" t="s">
        <v>587</v>
      </c>
    </row>
    <row r="338" spans="2:65" s="1" customFormat="1" ht="24.15" customHeight="1" x14ac:dyDescent="0.2">
      <c r="B338" s="127"/>
      <c r="C338" s="194" t="s">
        <v>588</v>
      </c>
      <c r="D338" s="194" t="s">
        <v>285</v>
      </c>
      <c r="E338" s="195" t="s">
        <v>589</v>
      </c>
      <c r="F338" s="196" t="s">
        <v>590</v>
      </c>
      <c r="G338" s="197" t="s">
        <v>186</v>
      </c>
      <c r="H338" s="198">
        <v>45</v>
      </c>
      <c r="I338" s="199"/>
      <c r="J338" s="200">
        <f t="shared" si="35"/>
        <v>0</v>
      </c>
      <c r="K338" s="201"/>
      <c r="L338" s="202"/>
      <c r="M338" s="203" t="s">
        <v>1</v>
      </c>
      <c r="N338" s="204" t="s">
        <v>42</v>
      </c>
      <c r="P338" s="163">
        <f t="shared" si="36"/>
        <v>0</v>
      </c>
      <c r="Q338" s="163">
        <v>0</v>
      </c>
      <c r="R338" s="163">
        <f t="shared" si="37"/>
        <v>0</v>
      </c>
      <c r="S338" s="163">
        <v>0</v>
      </c>
      <c r="T338" s="164">
        <f t="shared" si="38"/>
        <v>0</v>
      </c>
      <c r="AR338" s="165" t="s">
        <v>200</v>
      </c>
      <c r="AT338" s="165" t="s">
        <v>285</v>
      </c>
      <c r="AU338" s="165" t="s">
        <v>87</v>
      </c>
      <c r="AY338" s="17" t="s">
        <v>150</v>
      </c>
      <c r="BE338" s="95">
        <f t="shared" si="39"/>
        <v>0</v>
      </c>
      <c r="BF338" s="95">
        <f t="shared" si="40"/>
        <v>0</v>
      </c>
      <c r="BG338" s="95">
        <f t="shared" si="41"/>
        <v>0</v>
      </c>
      <c r="BH338" s="95">
        <f t="shared" si="42"/>
        <v>0</v>
      </c>
      <c r="BI338" s="95">
        <f t="shared" si="43"/>
        <v>0</v>
      </c>
      <c r="BJ338" s="17" t="s">
        <v>85</v>
      </c>
      <c r="BK338" s="95">
        <f t="shared" si="44"/>
        <v>0</v>
      </c>
      <c r="BL338" s="17" t="s">
        <v>156</v>
      </c>
      <c r="BM338" s="165" t="s">
        <v>591</v>
      </c>
    </row>
    <row r="339" spans="2:65" s="1" customFormat="1" ht="24.15" customHeight="1" x14ac:dyDescent="0.2">
      <c r="B339" s="127"/>
      <c r="C339" s="154" t="s">
        <v>592</v>
      </c>
      <c r="D339" s="154" t="s">
        <v>152</v>
      </c>
      <c r="E339" s="155" t="s">
        <v>593</v>
      </c>
      <c r="F339" s="156" t="s">
        <v>594</v>
      </c>
      <c r="G339" s="157" t="s">
        <v>332</v>
      </c>
      <c r="H339" s="158">
        <v>1</v>
      </c>
      <c r="I339" s="159"/>
      <c r="J339" s="160">
        <f t="shared" si="35"/>
        <v>0</v>
      </c>
      <c r="K339" s="161"/>
      <c r="L339" s="34"/>
      <c r="M339" s="162" t="s">
        <v>1</v>
      </c>
      <c r="N339" s="126" t="s">
        <v>42</v>
      </c>
      <c r="P339" s="163">
        <f t="shared" si="36"/>
        <v>0</v>
      </c>
      <c r="Q339" s="163">
        <v>1.09E-2</v>
      </c>
      <c r="R339" s="163">
        <f t="shared" si="37"/>
        <v>1.09E-2</v>
      </c>
      <c r="S339" s="163">
        <v>0</v>
      </c>
      <c r="T339" s="164">
        <f t="shared" si="38"/>
        <v>0</v>
      </c>
      <c r="AR339" s="165" t="s">
        <v>156</v>
      </c>
      <c r="AT339" s="165" t="s">
        <v>152</v>
      </c>
      <c r="AU339" s="165" t="s">
        <v>87</v>
      </c>
      <c r="AY339" s="17" t="s">
        <v>150</v>
      </c>
      <c r="BE339" s="95">
        <f t="shared" si="39"/>
        <v>0</v>
      </c>
      <c r="BF339" s="95">
        <f t="shared" si="40"/>
        <v>0</v>
      </c>
      <c r="BG339" s="95">
        <f t="shared" si="41"/>
        <v>0</v>
      </c>
      <c r="BH339" s="95">
        <f t="shared" si="42"/>
        <v>0</v>
      </c>
      <c r="BI339" s="95">
        <f t="shared" si="43"/>
        <v>0</v>
      </c>
      <c r="BJ339" s="17" t="s">
        <v>85</v>
      </c>
      <c r="BK339" s="95">
        <f t="shared" si="44"/>
        <v>0</v>
      </c>
      <c r="BL339" s="17" t="s">
        <v>156</v>
      </c>
      <c r="BM339" s="165" t="s">
        <v>595</v>
      </c>
    </row>
    <row r="340" spans="2:65" s="1" customFormat="1" ht="16.5" customHeight="1" x14ac:dyDescent="0.2">
      <c r="B340" s="127"/>
      <c r="C340" s="154" t="s">
        <v>596</v>
      </c>
      <c r="D340" s="154" t="s">
        <v>152</v>
      </c>
      <c r="E340" s="155" t="s">
        <v>597</v>
      </c>
      <c r="F340" s="156" t="s">
        <v>598</v>
      </c>
      <c r="G340" s="157" t="s">
        <v>332</v>
      </c>
      <c r="H340" s="158">
        <v>1</v>
      </c>
      <c r="I340" s="159"/>
      <c r="J340" s="160">
        <f t="shared" si="35"/>
        <v>0</v>
      </c>
      <c r="K340" s="161"/>
      <c r="L340" s="34"/>
      <c r="M340" s="162" t="s">
        <v>1</v>
      </c>
      <c r="N340" s="126" t="s">
        <v>42</v>
      </c>
      <c r="P340" s="163">
        <f t="shared" si="36"/>
        <v>0</v>
      </c>
      <c r="Q340" s="163">
        <v>8.0000000000000004E-4</v>
      </c>
      <c r="R340" s="163">
        <f t="shared" si="37"/>
        <v>8.0000000000000004E-4</v>
      </c>
      <c r="S340" s="163">
        <v>0</v>
      </c>
      <c r="T340" s="164">
        <f t="shared" si="38"/>
        <v>0</v>
      </c>
      <c r="AR340" s="165" t="s">
        <v>156</v>
      </c>
      <c r="AT340" s="165" t="s">
        <v>152</v>
      </c>
      <c r="AU340" s="165" t="s">
        <v>87</v>
      </c>
      <c r="AY340" s="17" t="s">
        <v>150</v>
      </c>
      <c r="BE340" s="95">
        <f t="shared" si="39"/>
        <v>0</v>
      </c>
      <c r="BF340" s="95">
        <f t="shared" si="40"/>
        <v>0</v>
      </c>
      <c r="BG340" s="95">
        <f t="shared" si="41"/>
        <v>0</v>
      </c>
      <c r="BH340" s="95">
        <f t="shared" si="42"/>
        <v>0</v>
      </c>
      <c r="BI340" s="95">
        <f t="shared" si="43"/>
        <v>0</v>
      </c>
      <c r="BJ340" s="17" t="s">
        <v>85</v>
      </c>
      <c r="BK340" s="95">
        <f t="shared" si="44"/>
        <v>0</v>
      </c>
      <c r="BL340" s="17" t="s">
        <v>156</v>
      </c>
      <c r="BM340" s="165" t="s">
        <v>599</v>
      </c>
    </row>
    <row r="341" spans="2:65" s="1" customFormat="1" ht="24.15" customHeight="1" x14ac:dyDescent="0.2">
      <c r="B341" s="127"/>
      <c r="C341" s="154" t="s">
        <v>600</v>
      </c>
      <c r="D341" s="154" t="s">
        <v>152</v>
      </c>
      <c r="E341" s="155" t="s">
        <v>601</v>
      </c>
      <c r="F341" s="156" t="s">
        <v>602</v>
      </c>
      <c r="G341" s="157" t="s">
        <v>332</v>
      </c>
      <c r="H341" s="158">
        <v>1</v>
      </c>
      <c r="I341" s="159"/>
      <c r="J341" s="160">
        <f t="shared" si="35"/>
        <v>0</v>
      </c>
      <c r="K341" s="161"/>
      <c r="L341" s="34"/>
      <c r="M341" s="162" t="s">
        <v>1</v>
      </c>
      <c r="N341" s="126" t="s">
        <v>42</v>
      </c>
      <c r="P341" s="163">
        <f t="shared" si="36"/>
        <v>0</v>
      </c>
      <c r="Q341" s="163">
        <v>6.9999999999999999E-4</v>
      </c>
      <c r="R341" s="163">
        <f t="shared" si="37"/>
        <v>6.9999999999999999E-4</v>
      </c>
      <c r="S341" s="163">
        <v>0</v>
      </c>
      <c r="T341" s="164">
        <f t="shared" si="38"/>
        <v>0</v>
      </c>
      <c r="AR341" s="165" t="s">
        <v>156</v>
      </c>
      <c r="AT341" s="165" t="s">
        <v>152</v>
      </c>
      <c r="AU341" s="165" t="s">
        <v>87</v>
      </c>
      <c r="AY341" s="17" t="s">
        <v>150</v>
      </c>
      <c r="BE341" s="95">
        <f t="shared" si="39"/>
        <v>0</v>
      </c>
      <c r="BF341" s="95">
        <f t="shared" si="40"/>
        <v>0</v>
      </c>
      <c r="BG341" s="95">
        <f t="shared" si="41"/>
        <v>0</v>
      </c>
      <c r="BH341" s="95">
        <f t="shared" si="42"/>
        <v>0</v>
      </c>
      <c r="BI341" s="95">
        <f t="shared" si="43"/>
        <v>0</v>
      </c>
      <c r="BJ341" s="17" t="s">
        <v>85</v>
      </c>
      <c r="BK341" s="95">
        <f t="shared" si="44"/>
        <v>0</v>
      </c>
      <c r="BL341" s="17" t="s">
        <v>156</v>
      </c>
      <c r="BM341" s="165" t="s">
        <v>603</v>
      </c>
    </row>
    <row r="342" spans="2:65" s="1" customFormat="1" ht="24.15" customHeight="1" x14ac:dyDescent="0.2">
      <c r="B342" s="127"/>
      <c r="C342" s="154" t="s">
        <v>604</v>
      </c>
      <c r="D342" s="154" t="s">
        <v>152</v>
      </c>
      <c r="E342" s="155" t="s">
        <v>605</v>
      </c>
      <c r="F342" s="156" t="s">
        <v>606</v>
      </c>
      <c r="G342" s="157" t="s">
        <v>332</v>
      </c>
      <c r="H342" s="158">
        <v>1</v>
      </c>
      <c r="I342" s="159"/>
      <c r="J342" s="160">
        <f t="shared" si="35"/>
        <v>0</v>
      </c>
      <c r="K342" s="161"/>
      <c r="L342" s="34"/>
      <c r="M342" s="162" t="s">
        <v>1</v>
      </c>
      <c r="N342" s="126" t="s">
        <v>42</v>
      </c>
      <c r="P342" s="163">
        <f t="shared" si="36"/>
        <v>0</v>
      </c>
      <c r="Q342" s="163">
        <v>8.0000000000000004E-4</v>
      </c>
      <c r="R342" s="163">
        <f t="shared" si="37"/>
        <v>8.0000000000000004E-4</v>
      </c>
      <c r="S342" s="163">
        <v>0</v>
      </c>
      <c r="T342" s="164">
        <f t="shared" si="38"/>
        <v>0</v>
      </c>
      <c r="AR342" s="165" t="s">
        <v>156</v>
      </c>
      <c r="AT342" s="165" t="s">
        <v>152</v>
      </c>
      <c r="AU342" s="165" t="s">
        <v>87</v>
      </c>
      <c r="AY342" s="17" t="s">
        <v>150</v>
      </c>
      <c r="BE342" s="95">
        <f t="shared" si="39"/>
        <v>0</v>
      </c>
      <c r="BF342" s="95">
        <f t="shared" si="40"/>
        <v>0</v>
      </c>
      <c r="BG342" s="95">
        <f t="shared" si="41"/>
        <v>0</v>
      </c>
      <c r="BH342" s="95">
        <f t="shared" si="42"/>
        <v>0</v>
      </c>
      <c r="BI342" s="95">
        <f t="shared" si="43"/>
        <v>0</v>
      </c>
      <c r="BJ342" s="17" t="s">
        <v>85</v>
      </c>
      <c r="BK342" s="95">
        <f t="shared" si="44"/>
        <v>0</v>
      </c>
      <c r="BL342" s="17" t="s">
        <v>156</v>
      </c>
      <c r="BM342" s="165" t="s">
        <v>607</v>
      </c>
    </row>
    <row r="343" spans="2:65" s="1" customFormat="1" ht="16.5" customHeight="1" x14ac:dyDescent="0.2">
      <c r="B343" s="127"/>
      <c r="C343" s="154" t="s">
        <v>608</v>
      </c>
      <c r="D343" s="154" t="s">
        <v>152</v>
      </c>
      <c r="E343" s="155" t="s">
        <v>609</v>
      </c>
      <c r="F343" s="156" t="s">
        <v>610</v>
      </c>
      <c r="G343" s="157" t="s">
        <v>611</v>
      </c>
      <c r="H343" s="205"/>
      <c r="I343" s="159"/>
      <c r="J343" s="160">
        <f t="shared" si="35"/>
        <v>0</v>
      </c>
      <c r="K343" s="161"/>
      <c r="L343" s="34"/>
      <c r="M343" s="162" t="s">
        <v>1</v>
      </c>
      <c r="N343" s="126" t="s">
        <v>42</v>
      </c>
      <c r="P343" s="163">
        <f t="shared" si="36"/>
        <v>0</v>
      </c>
      <c r="Q343" s="163">
        <v>0</v>
      </c>
      <c r="R343" s="163">
        <f t="shared" si="37"/>
        <v>0</v>
      </c>
      <c r="S343" s="163">
        <v>0</v>
      </c>
      <c r="T343" s="164">
        <f t="shared" si="38"/>
        <v>0</v>
      </c>
      <c r="AR343" s="165" t="s">
        <v>156</v>
      </c>
      <c r="AT343" s="165" t="s">
        <v>152</v>
      </c>
      <c r="AU343" s="165" t="s">
        <v>87</v>
      </c>
      <c r="AY343" s="17" t="s">
        <v>150</v>
      </c>
      <c r="BE343" s="95">
        <f t="shared" si="39"/>
        <v>0</v>
      </c>
      <c r="BF343" s="95">
        <f t="shared" si="40"/>
        <v>0</v>
      </c>
      <c r="BG343" s="95">
        <f t="shared" si="41"/>
        <v>0</v>
      </c>
      <c r="BH343" s="95">
        <f t="shared" si="42"/>
        <v>0</v>
      </c>
      <c r="BI343" s="95">
        <f t="shared" si="43"/>
        <v>0</v>
      </c>
      <c r="BJ343" s="17" t="s">
        <v>85</v>
      </c>
      <c r="BK343" s="95">
        <f t="shared" si="44"/>
        <v>0</v>
      </c>
      <c r="BL343" s="17" t="s">
        <v>156</v>
      </c>
      <c r="BM343" s="165" t="s">
        <v>612</v>
      </c>
    </row>
    <row r="344" spans="2:65" s="11" customFormat="1" ht="22.8" customHeight="1" x14ac:dyDescent="0.25">
      <c r="B344" s="142"/>
      <c r="D344" s="143" t="s">
        <v>76</v>
      </c>
      <c r="E344" s="152" t="s">
        <v>205</v>
      </c>
      <c r="F344" s="152" t="s">
        <v>613</v>
      </c>
      <c r="I344" s="145"/>
      <c r="J344" s="153">
        <f>BK344</f>
        <v>0</v>
      </c>
      <c r="L344" s="142"/>
      <c r="M344" s="147"/>
      <c r="P344" s="148">
        <f>SUM(P345:P375)</f>
        <v>0</v>
      </c>
      <c r="R344" s="148">
        <f>SUM(R345:R375)</f>
        <v>3.0732864200000001</v>
      </c>
      <c r="T344" s="149">
        <f>SUM(T345:T375)</f>
        <v>0.11130000000000001</v>
      </c>
      <c r="AR344" s="143" t="s">
        <v>85</v>
      </c>
      <c r="AT344" s="150" t="s">
        <v>76</v>
      </c>
      <c r="AU344" s="150" t="s">
        <v>85</v>
      </c>
      <c r="AY344" s="143" t="s">
        <v>150</v>
      </c>
      <c r="BK344" s="151">
        <f>SUM(BK345:BK375)</f>
        <v>0</v>
      </c>
    </row>
    <row r="345" spans="2:65" s="1" customFormat="1" ht="24.15" customHeight="1" x14ac:dyDescent="0.2">
      <c r="B345" s="127"/>
      <c r="C345" s="154" t="s">
        <v>614</v>
      </c>
      <c r="D345" s="154" t="s">
        <v>152</v>
      </c>
      <c r="E345" s="155" t="s">
        <v>615</v>
      </c>
      <c r="F345" s="156" t="s">
        <v>616</v>
      </c>
      <c r="G345" s="157" t="s">
        <v>186</v>
      </c>
      <c r="H345" s="158">
        <v>136.4</v>
      </c>
      <c r="I345" s="159"/>
      <c r="J345" s="160">
        <f>ROUND(I345*H345,2)</f>
        <v>0</v>
      </c>
      <c r="K345" s="161"/>
      <c r="L345" s="34"/>
      <c r="M345" s="162" t="s">
        <v>1</v>
      </c>
      <c r="N345" s="126" t="s">
        <v>42</v>
      </c>
      <c r="P345" s="163">
        <f>O345*H345</f>
        <v>0</v>
      </c>
      <c r="Q345" s="163">
        <v>2.7599999999999999E-3</v>
      </c>
      <c r="R345" s="163">
        <f>Q345*H345</f>
        <v>0.37646400000000002</v>
      </c>
      <c r="S345" s="163">
        <v>0</v>
      </c>
      <c r="T345" s="164">
        <f>S345*H345</f>
        <v>0</v>
      </c>
      <c r="AR345" s="165" t="s">
        <v>156</v>
      </c>
      <c r="AT345" s="165" t="s">
        <v>152</v>
      </c>
      <c r="AU345" s="165" t="s">
        <v>87</v>
      </c>
      <c r="AY345" s="17" t="s">
        <v>150</v>
      </c>
      <c r="BE345" s="95">
        <f>IF(N345="základní",J345,0)</f>
        <v>0</v>
      </c>
      <c r="BF345" s="95">
        <f>IF(N345="snížená",J345,0)</f>
        <v>0</v>
      </c>
      <c r="BG345" s="95">
        <f>IF(N345="zákl. přenesená",J345,0)</f>
        <v>0</v>
      </c>
      <c r="BH345" s="95">
        <f>IF(N345="sníž. přenesená",J345,0)</f>
        <v>0</v>
      </c>
      <c r="BI345" s="95">
        <f>IF(N345="nulová",J345,0)</f>
        <v>0</v>
      </c>
      <c r="BJ345" s="17" t="s">
        <v>85</v>
      </c>
      <c r="BK345" s="95">
        <f>ROUND(I345*H345,2)</f>
        <v>0</v>
      </c>
      <c r="BL345" s="17" t="s">
        <v>156</v>
      </c>
      <c r="BM345" s="165" t="s">
        <v>617</v>
      </c>
    </row>
    <row r="346" spans="2:65" s="1" customFormat="1" ht="24.15" customHeight="1" x14ac:dyDescent="0.2">
      <c r="B346" s="127"/>
      <c r="C346" s="154" t="s">
        <v>618</v>
      </c>
      <c r="D346" s="154" t="s">
        <v>152</v>
      </c>
      <c r="E346" s="155" t="s">
        <v>619</v>
      </c>
      <c r="F346" s="156" t="s">
        <v>620</v>
      </c>
      <c r="G346" s="157" t="s">
        <v>332</v>
      </c>
      <c r="H346" s="158">
        <v>34.1</v>
      </c>
      <c r="I346" s="159"/>
      <c r="J346" s="160">
        <f>ROUND(I346*H346,2)</f>
        <v>0</v>
      </c>
      <c r="K346" s="161"/>
      <c r="L346" s="34"/>
      <c r="M346" s="162" t="s">
        <v>1</v>
      </c>
      <c r="N346" s="126" t="s">
        <v>42</v>
      </c>
      <c r="P346" s="163">
        <f>O346*H346</f>
        <v>0</v>
      </c>
      <c r="Q346" s="163">
        <v>2.0200000000000001E-3</v>
      </c>
      <c r="R346" s="163">
        <f>Q346*H346</f>
        <v>6.8882000000000013E-2</v>
      </c>
      <c r="S346" s="163">
        <v>0</v>
      </c>
      <c r="T346" s="164">
        <f>S346*H346</f>
        <v>0</v>
      </c>
      <c r="AR346" s="165" t="s">
        <v>156</v>
      </c>
      <c r="AT346" s="165" t="s">
        <v>152</v>
      </c>
      <c r="AU346" s="165" t="s">
        <v>87</v>
      </c>
      <c r="AY346" s="17" t="s">
        <v>150</v>
      </c>
      <c r="BE346" s="95">
        <f>IF(N346="základní",J346,0)</f>
        <v>0</v>
      </c>
      <c r="BF346" s="95">
        <f>IF(N346="snížená",J346,0)</f>
        <v>0</v>
      </c>
      <c r="BG346" s="95">
        <f>IF(N346="zákl. přenesená",J346,0)</f>
        <v>0</v>
      </c>
      <c r="BH346" s="95">
        <f>IF(N346="sníž. přenesená",J346,0)</f>
        <v>0</v>
      </c>
      <c r="BI346" s="95">
        <f>IF(N346="nulová",J346,0)</f>
        <v>0</v>
      </c>
      <c r="BJ346" s="17" t="s">
        <v>85</v>
      </c>
      <c r="BK346" s="95">
        <f>ROUND(I346*H346,2)</f>
        <v>0</v>
      </c>
      <c r="BL346" s="17" t="s">
        <v>156</v>
      </c>
      <c r="BM346" s="165" t="s">
        <v>621</v>
      </c>
    </row>
    <row r="347" spans="2:65" s="13" customFormat="1" x14ac:dyDescent="0.2">
      <c r="B347" s="173"/>
      <c r="D347" s="167" t="s">
        <v>158</v>
      </c>
      <c r="E347" s="174" t="s">
        <v>1</v>
      </c>
      <c r="F347" s="175" t="s">
        <v>622</v>
      </c>
      <c r="H347" s="176">
        <v>34.1</v>
      </c>
      <c r="I347" s="177"/>
      <c r="L347" s="173"/>
      <c r="M347" s="178"/>
      <c r="T347" s="179"/>
      <c r="AT347" s="174" t="s">
        <v>158</v>
      </c>
      <c r="AU347" s="174" t="s">
        <v>87</v>
      </c>
      <c r="AV347" s="13" t="s">
        <v>87</v>
      </c>
      <c r="AW347" s="13" t="s">
        <v>32</v>
      </c>
      <c r="AX347" s="13" t="s">
        <v>85</v>
      </c>
      <c r="AY347" s="174" t="s">
        <v>150</v>
      </c>
    </row>
    <row r="348" spans="2:65" s="1" customFormat="1" ht="24.15" customHeight="1" x14ac:dyDescent="0.2">
      <c r="B348" s="127"/>
      <c r="C348" s="154" t="s">
        <v>623</v>
      </c>
      <c r="D348" s="154" t="s">
        <v>152</v>
      </c>
      <c r="E348" s="155" t="s">
        <v>624</v>
      </c>
      <c r="F348" s="156" t="s">
        <v>625</v>
      </c>
      <c r="G348" s="157" t="s">
        <v>273</v>
      </c>
      <c r="H348" s="158">
        <v>1.022</v>
      </c>
      <c r="I348" s="159"/>
      <c r="J348" s="160">
        <f>ROUND(I348*H348,2)</f>
        <v>0</v>
      </c>
      <c r="K348" s="161"/>
      <c r="L348" s="34"/>
      <c r="M348" s="162" t="s">
        <v>1</v>
      </c>
      <c r="N348" s="126" t="s">
        <v>42</v>
      </c>
      <c r="P348" s="163">
        <f>O348*H348</f>
        <v>0</v>
      </c>
      <c r="Q348" s="163">
        <v>1.0160100000000001</v>
      </c>
      <c r="R348" s="163">
        <f>Q348*H348</f>
        <v>1.03836222</v>
      </c>
      <c r="S348" s="163">
        <v>0</v>
      </c>
      <c r="T348" s="164">
        <f>S348*H348</f>
        <v>0</v>
      </c>
      <c r="AR348" s="165" t="s">
        <v>156</v>
      </c>
      <c r="AT348" s="165" t="s">
        <v>152</v>
      </c>
      <c r="AU348" s="165" t="s">
        <v>87</v>
      </c>
      <c r="AY348" s="17" t="s">
        <v>150</v>
      </c>
      <c r="BE348" s="95">
        <f>IF(N348="základní",J348,0)</f>
        <v>0</v>
      </c>
      <c r="BF348" s="95">
        <f>IF(N348="snížená",J348,0)</f>
        <v>0</v>
      </c>
      <c r="BG348" s="95">
        <f>IF(N348="zákl. přenesená",J348,0)</f>
        <v>0</v>
      </c>
      <c r="BH348" s="95">
        <f>IF(N348="sníž. přenesená",J348,0)</f>
        <v>0</v>
      </c>
      <c r="BI348" s="95">
        <f>IF(N348="nulová",J348,0)</f>
        <v>0</v>
      </c>
      <c r="BJ348" s="17" t="s">
        <v>85</v>
      </c>
      <c r="BK348" s="95">
        <f>ROUND(I348*H348,2)</f>
        <v>0</v>
      </c>
      <c r="BL348" s="17" t="s">
        <v>156</v>
      </c>
      <c r="BM348" s="165" t="s">
        <v>626</v>
      </c>
    </row>
    <row r="349" spans="2:65" s="13" customFormat="1" x14ac:dyDescent="0.2">
      <c r="B349" s="173"/>
      <c r="D349" s="167" t="s">
        <v>158</v>
      </c>
      <c r="E349" s="174" t="s">
        <v>1</v>
      </c>
      <c r="F349" s="175" t="s">
        <v>627</v>
      </c>
      <c r="H349" s="176">
        <v>1.022</v>
      </c>
      <c r="I349" s="177"/>
      <c r="L349" s="173"/>
      <c r="M349" s="178"/>
      <c r="T349" s="179"/>
      <c r="AT349" s="174" t="s">
        <v>158</v>
      </c>
      <c r="AU349" s="174" t="s">
        <v>87</v>
      </c>
      <c r="AV349" s="13" t="s">
        <v>87</v>
      </c>
      <c r="AW349" s="13" t="s">
        <v>32</v>
      </c>
      <c r="AX349" s="13" t="s">
        <v>85</v>
      </c>
      <c r="AY349" s="174" t="s">
        <v>150</v>
      </c>
    </row>
    <row r="350" spans="2:65" s="1" customFormat="1" ht="24.15" customHeight="1" x14ac:dyDescent="0.2">
      <c r="B350" s="127"/>
      <c r="C350" s="154" t="s">
        <v>628</v>
      </c>
      <c r="D350" s="154" t="s">
        <v>152</v>
      </c>
      <c r="E350" s="155" t="s">
        <v>629</v>
      </c>
      <c r="F350" s="156" t="s">
        <v>630</v>
      </c>
      <c r="G350" s="157" t="s">
        <v>155</v>
      </c>
      <c r="H350" s="158">
        <v>64.680000000000007</v>
      </c>
      <c r="I350" s="159"/>
      <c r="J350" s="160">
        <f>ROUND(I350*H350,2)</f>
        <v>0</v>
      </c>
      <c r="K350" s="161"/>
      <c r="L350" s="34"/>
      <c r="M350" s="162" t="s">
        <v>1</v>
      </c>
      <c r="N350" s="126" t="s">
        <v>42</v>
      </c>
      <c r="P350" s="163">
        <f>O350*H350</f>
        <v>0</v>
      </c>
      <c r="Q350" s="163">
        <v>6.8999999999999997E-4</v>
      </c>
      <c r="R350" s="163">
        <f>Q350*H350</f>
        <v>4.4629200000000001E-2</v>
      </c>
      <c r="S350" s="163">
        <v>0</v>
      </c>
      <c r="T350" s="164">
        <f>S350*H350</f>
        <v>0</v>
      </c>
      <c r="AR350" s="165" t="s">
        <v>156</v>
      </c>
      <c r="AT350" s="165" t="s">
        <v>152</v>
      </c>
      <c r="AU350" s="165" t="s">
        <v>87</v>
      </c>
      <c r="AY350" s="17" t="s">
        <v>150</v>
      </c>
      <c r="BE350" s="95">
        <f>IF(N350="základní",J350,0)</f>
        <v>0</v>
      </c>
      <c r="BF350" s="95">
        <f>IF(N350="snížená",J350,0)</f>
        <v>0</v>
      </c>
      <c r="BG350" s="95">
        <f>IF(N350="zákl. přenesená",J350,0)</f>
        <v>0</v>
      </c>
      <c r="BH350" s="95">
        <f>IF(N350="sníž. přenesená",J350,0)</f>
        <v>0</v>
      </c>
      <c r="BI350" s="95">
        <f>IF(N350="nulová",J350,0)</f>
        <v>0</v>
      </c>
      <c r="BJ350" s="17" t="s">
        <v>85</v>
      </c>
      <c r="BK350" s="95">
        <f>ROUND(I350*H350,2)</f>
        <v>0</v>
      </c>
      <c r="BL350" s="17" t="s">
        <v>156</v>
      </c>
      <c r="BM350" s="165" t="s">
        <v>631</v>
      </c>
    </row>
    <row r="351" spans="2:65" s="13" customFormat="1" x14ac:dyDescent="0.2">
      <c r="B351" s="173"/>
      <c r="D351" s="167" t="s">
        <v>158</v>
      </c>
      <c r="E351" s="174" t="s">
        <v>1</v>
      </c>
      <c r="F351" s="175" t="s">
        <v>632</v>
      </c>
      <c r="H351" s="176">
        <v>64.680000000000007</v>
      </c>
      <c r="I351" s="177"/>
      <c r="L351" s="173"/>
      <c r="M351" s="178"/>
      <c r="T351" s="179"/>
      <c r="AT351" s="174" t="s">
        <v>158</v>
      </c>
      <c r="AU351" s="174" t="s">
        <v>87</v>
      </c>
      <c r="AV351" s="13" t="s">
        <v>87</v>
      </c>
      <c r="AW351" s="13" t="s">
        <v>32</v>
      </c>
      <c r="AX351" s="13" t="s">
        <v>85</v>
      </c>
      <c r="AY351" s="174" t="s">
        <v>150</v>
      </c>
    </row>
    <row r="352" spans="2:65" s="1" customFormat="1" ht="24.15" customHeight="1" x14ac:dyDescent="0.2">
      <c r="B352" s="127"/>
      <c r="C352" s="154" t="s">
        <v>633</v>
      </c>
      <c r="D352" s="154" t="s">
        <v>152</v>
      </c>
      <c r="E352" s="155" t="s">
        <v>634</v>
      </c>
      <c r="F352" s="156" t="s">
        <v>635</v>
      </c>
      <c r="G352" s="157" t="s">
        <v>186</v>
      </c>
      <c r="H352" s="158">
        <v>136.4</v>
      </c>
      <c r="I352" s="159"/>
      <c r="J352" s="160">
        <f>ROUND(I352*H352,2)</f>
        <v>0</v>
      </c>
      <c r="K352" s="161"/>
      <c r="L352" s="34"/>
      <c r="M352" s="162" t="s">
        <v>1</v>
      </c>
      <c r="N352" s="126" t="s">
        <v>42</v>
      </c>
      <c r="P352" s="163">
        <f>O352*H352</f>
        <v>0</v>
      </c>
      <c r="Q352" s="163">
        <v>8.0000000000000007E-5</v>
      </c>
      <c r="R352" s="163">
        <f>Q352*H352</f>
        <v>1.0912000000000002E-2</v>
      </c>
      <c r="S352" s="163">
        <v>0</v>
      </c>
      <c r="T352" s="164">
        <f>S352*H352</f>
        <v>0</v>
      </c>
      <c r="AR352" s="165" t="s">
        <v>156</v>
      </c>
      <c r="AT352" s="165" t="s">
        <v>152</v>
      </c>
      <c r="AU352" s="165" t="s">
        <v>87</v>
      </c>
      <c r="AY352" s="17" t="s">
        <v>150</v>
      </c>
      <c r="BE352" s="95">
        <f>IF(N352="základní",J352,0)</f>
        <v>0</v>
      </c>
      <c r="BF352" s="95">
        <f>IF(N352="snížená",J352,0)</f>
        <v>0</v>
      </c>
      <c r="BG352" s="95">
        <f>IF(N352="zákl. přenesená",J352,0)</f>
        <v>0</v>
      </c>
      <c r="BH352" s="95">
        <f>IF(N352="sníž. přenesená",J352,0)</f>
        <v>0</v>
      </c>
      <c r="BI352" s="95">
        <f>IF(N352="nulová",J352,0)</f>
        <v>0</v>
      </c>
      <c r="BJ352" s="17" t="s">
        <v>85</v>
      </c>
      <c r="BK352" s="95">
        <f>ROUND(I352*H352,2)</f>
        <v>0</v>
      </c>
      <c r="BL352" s="17" t="s">
        <v>156</v>
      </c>
      <c r="BM352" s="165" t="s">
        <v>636</v>
      </c>
    </row>
    <row r="353" spans="2:65" s="12" customFormat="1" x14ac:dyDescent="0.2">
      <c r="B353" s="166"/>
      <c r="D353" s="167" t="s">
        <v>158</v>
      </c>
      <c r="E353" s="168" t="s">
        <v>1</v>
      </c>
      <c r="F353" s="169" t="s">
        <v>159</v>
      </c>
      <c r="H353" s="168" t="s">
        <v>1</v>
      </c>
      <c r="I353" s="170"/>
      <c r="L353" s="166"/>
      <c r="M353" s="171"/>
      <c r="T353" s="172"/>
      <c r="AT353" s="168" t="s">
        <v>158</v>
      </c>
      <c r="AU353" s="168" t="s">
        <v>87</v>
      </c>
      <c r="AV353" s="12" t="s">
        <v>85</v>
      </c>
      <c r="AW353" s="12" t="s">
        <v>32</v>
      </c>
      <c r="AX353" s="12" t="s">
        <v>77</v>
      </c>
      <c r="AY353" s="168" t="s">
        <v>150</v>
      </c>
    </row>
    <row r="354" spans="2:65" s="13" customFormat="1" x14ac:dyDescent="0.2">
      <c r="B354" s="173"/>
      <c r="D354" s="167" t="s">
        <v>158</v>
      </c>
      <c r="E354" s="174" t="s">
        <v>1</v>
      </c>
      <c r="F354" s="175" t="s">
        <v>637</v>
      </c>
      <c r="H354" s="176">
        <v>16</v>
      </c>
      <c r="I354" s="177"/>
      <c r="L354" s="173"/>
      <c r="M354" s="178"/>
      <c r="T354" s="179"/>
      <c r="AT354" s="174" t="s">
        <v>158</v>
      </c>
      <c r="AU354" s="174" t="s">
        <v>87</v>
      </c>
      <c r="AV354" s="13" t="s">
        <v>87</v>
      </c>
      <c r="AW354" s="13" t="s">
        <v>32</v>
      </c>
      <c r="AX354" s="13" t="s">
        <v>77</v>
      </c>
      <c r="AY354" s="174" t="s">
        <v>150</v>
      </c>
    </row>
    <row r="355" spans="2:65" s="12" customFormat="1" x14ac:dyDescent="0.2">
      <c r="B355" s="166"/>
      <c r="D355" s="167" t="s">
        <v>158</v>
      </c>
      <c r="E355" s="168" t="s">
        <v>1</v>
      </c>
      <c r="F355" s="169" t="s">
        <v>161</v>
      </c>
      <c r="H355" s="168" t="s">
        <v>1</v>
      </c>
      <c r="I355" s="170"/>
      <c r="L355" s="166"/>
      <c r="M355" s="171"/>
      <c r="T355" s="172"/>
      <c r="AT355" s="168" t="s">
        <v>158</v>
      </c>
      <c r="AU355" s="168" t="s">
        <v>87</v>
      </c>
      <c r="AV355" s="12" t="s">
        <v>85</v>
      </c>
      <c r="AW355" s="12" t="s">
        <v>32</v>
      </c>
      <c r="AX355" s="12" t="s">
        <v>77</v>
      </c>
      <c r="AY355" s="168" t="s">
        <v>150</v>
      </c>
    </row>
    <row r="356" spans="2:65" s="13" customFormat="1" x14ac:dyDescent="0.2">
      <c r="B356" s="173"/>
      <c r="D356" s="167" t="s">
        <v>158</v>
      </c>
      <c r="E356" s="174" t="s">
        <v>1</v>
      </c>
      <c r="F356" s="175" t="s">
        <v>638</v>
      </c>
      <c r="H356" s="176">
        <v>54</v>
      </c>
      <c r="I356" s="177"/>
      <c r="L356" s="173"/>
      <c r="M356" s="178"/>
      <c r="T356" s="179"/>
      <c r="AT356" s="174" t="s">
        <v>158</v>
      </c>
      <c r="AU356" s="174" t="s">
        <v>87</v>
      </c>
      <c r="AV356" s="13" t="s">
        <v>87</v>
      </c>
      <c r="AW356" s="13" t="s">
        <v>32</v>
      </c>
      <c r="AX356" s="13" t="s">
        <v>77</v>
      </c>
      <c r="AY356" s="174" t="s">
        <v>150</v>
      </c>
    </row>
    <row r="357" spans="2:65" s="12" customFormat="1" x14ac:dyDescent="0.2">
      <c r="B357" s="166"/>
      <c r="D357" s="167" t="s">
        <v>158</v>
      </c>
      <c r="E357" s="168" t="s">
        <v>1</v>
      </c>
      <c r="F357" s="169" t="s">
        <v>163</v>
      </c>
      <c r="H357" s="168" t="s">
        <v>1</v>
      </c>
      <c r="I357" s="170"/>
      <c r="L357" s="166"/>
      <c r="M357" s="171"/>
      <c r="T357" s="172"/>
      <c r="AT357" s="168" t="s">
        <v>158</v>
      </c>
      <c r="AU357" s="168" t="s">
        <v>87</v>
      </c>
      <c r="AV357" s="12" t="s">
        <v>85</v>
      </c>
      <c r="AW357" s="12" t="s">
        <v>32</v>
      </c>
      <c r="AX357" s="12" t="s">
        <v>77</v>
      </c>
      <c r="AY357" s="168" t="s">
        <v>150</v>
      </c>
    </row>
    <row r="358" spans="2:65" s="13" customFormat="1" x14ac:dyDescent="0.2">
      <c r="B358" s="173"/>
      <c r="D358" s="167" t="s">
        <v>158</v>
      </c>
      <c r="E358" s="174" t="s">
        <v>1</v>
      </c>
      <c r="F358" s="175" t="s">
        <v>639</v>
      </c>
      <c r="H358" s="176">
        <v>36</v>
      </c>
      <c r="I358" s="177"/>
      <c r="L358" s="173"/>
      <c r="M358" s="178"/>
      <c r="T358" s="179"/>
      <c r="AT358" s="174" t="s">
        <v>158</v>
      </c>
      <c r="AU358" s="174" t="s">
        <v>87</v>
      </c>
      <c r="AV358" s="13" t="s">
        <v>87</v>
      </c>
      <c r="AW358" s="13" t="s">
        <v>32</v>
      </c>
      <c r="AX358" s="13" t="s">
        <v>77</v>
      </c>
      <c r="AY358" s="174" t="s">
        <v>150</v>
      </c>
    </row>
    <row r="359" spans="2:65" s="12" customFormat="1" x14ac:dyDescent="0.2">
      <c r="B359" s="166"/>
      <c r="D359" s="167" t="s">
        <v>158</v>
      </c>
      <c r="E359" s="168" t="s">
        <v>1</v>
      </c>
      <c r="F359" s="169" t="s">
        <v>165</v>
      </c>
      <c r="H359" s="168" t="s">
        <v>1</v>
      </c>
      <c r="I359" s="170"/>
      <c r="L359" s="166"/>
      <c r="M359" s="171"/>
      <c r="T359" s="172"/>
      <c r="AT359" s="168" t="s">
        <v>158</v>
      </c>
      <c r="AU359" s="168" t="s">
        <v>87</v>
      </c>
      <c r="AV359" s="12" t="s">
        <v>85</v>
      </c>
      <c r="AW359" s="12" t="s">
        <v>32</v>
      </c>
      <c r="AX359" s="12" t="s">
        <v>77</v>
      </c>
      <c r="AY359" s="168" t="s">
        <v>150</v>
      </c>
    </row>
    <row r="360" spans="2:65" s="13" customFormat="1" x14ac:dyDescent="0.2">
      <c r="B360" s="173"/>
      <c r="D360" s="167" t="s">
        <v>158</v>
      </c>
      <c r="E360" s="174" t="s">
        <v>1</v>
      </c>
      <c r="F360" s="175" t="s">
        <v>640</v>
      </c>
      <c r="H360" s="176">
        <v>18</v>
      </c>
      <c r="I360" s="177"/>
      <c r="L360" s="173"/>
      <c r="M360" s="178"/>
      <c r="T360" s="179"/>
      <c r="AT360" s="174" t="s">
        <v>158</v>
      </c>
      <c r="AU360" s="174" t="s">
        <v>87</v>
      </c>
      <c r="AV360" s="13" t="s">
        <v>87</v>
      </c>
      <c r="AW360" s="13" t="s">
        <v>32</v>
      </c>
      <c r="AX360" s="13" t="s">
        <v>77</v>
      </c>
      <c r="AY360" s="174" t="s">
        <v>150</v>
      </c>
    </row>
    <row r="361" spans="2:65" s="14" customFormat="1" x14ac:dyDescent="0.2">
      <c r="B361" s="180"/>
      <c r="D361" s="167" t="s">
        <v>158</v>
      </c>
      <c r="E361" s="181" t="s">
        <v>1</v>
      </c>
      <c r="F361" s="182" t="s">
        <v>167</v>
      </c>
      <c r="H361" s="183">
        <v>124</v>
      </c>
      <c r="I361" s="184"/>
      <c r="L361" s="180"/>
      <c r="M361" s="185"/>
      <c r="T361" s="186"/>
      <c r="AT361" s="181" t="s">
        <v>158</v>
      </c>
      <c r="AU361" s="181" t="s">
        <v>87</v>
      </c>
      <c r="AV361" s="14" t="s">
        <v>168</v>
      </c>
      <c r="AW361" s="14" t="s">
        <v>32</v>
      </c>
      <c r="AX361" s="14" t="s">
        <v>77</v>
      </c>
      <c r="AY361" s="181" t="s">
        <v>150</v>
      </c>
    </row>
    <row r="362" spans="2:65" s="12" customFormat="1" x14ac:dyDescent="0.2">
      <c r="B362" s="166"/>
      <c r="D362" s="167" t="s">
        <v>158</v>
      </c>
      <c r="E362" s="168" t="s">
        <v>1</v>
      </c>
      <c r="F362" s="169" t="s">
        <v>169</v>
      </c>
      <c r="H362" s="168" t="s">
        <v>1</v>
      </c>
      <c r="I362" s="170"/>
      <c r="L362" s="166"/>
      <c r="M362" s="171"/>
      <c r="T362" s="172"/>
      <c r="AT362" s="168" t="s">
        <v>158</v>
      </c>
      <c r="AU362" s="168" t="s">
        <v>87</v>
      </c>
      <c r="AV362" s="12" t="s">
        <v>85</v>
      </c>
      <c r="AW362" s="12" t="s">
        <v>32</v>
      </c>
      <c r="AX362" s="12" t="s">
        <v>77</v>
      </c>
      <c r="AY362" s="168" t="s">
        <v>150</v>
      </c>
    </row>
    <row r="363" spans="2:65" s="13" customFormat="1" x14ac:dyDescent="0.2">
      <c r="B363" s="173"/>
      <c r="D363" s="167" t="s">
        <v>158</v>
      </c>
      <c r="E363" s="174" t="s">
        <v>1</v>
      </c>
      <c r="F363" s="175" t="s">
        <v>641</v>
      </c>
      <c r="H363" s="176">
        <v>12.4</v>
      </c>
      <c r="I363" s="177"/>
      <c r="L363" s="173"/>
      <c r="M363" s="178"/>
      <c r="T363" s="179"/>
      <c r="AT363" s="174" t="s">
        <v>158</v>
      </c>
      <c r="AU363" s="174" t="s">
        <v>87</v>
      </c>
      <c r="AV363" s="13" t="s">
        <v>87</v>
      </c>
      <c r="AW363" s="13" t="s">
        <v>32</v>
      </c>
      <c r="AX363" s="13" t="s">
        <v>77</v>
      </c>
      <c r="AY363" s="174" t="s">
        <v>150</v>
      </c>
    </row>
    <row r="364" spans="2:65" s="15" customFormat="1" x14ac:dyDescent="0.2">
      <c r="B364" s="187"/>
      <c r="D364" s="167" t="s">
        <v>158</v>
      </c>
      <c r="E364" s="188" t="s">
        <v>1</v>
      </c>
      <c r="F364" s="189" t="s">
        <v>171</v>
      </c>
      <c r="H364" s="190">
        <v>136.4</v>
      </c>
      <c r="I364" s="191"/>
      <c r="L364" s="187"/>
      <c r="M364" s="192"/>
      <c r="T364" s="193"/>
      <c r="AT364" s="188" t="s">
        <v>158</v>
      </c>
      <c r="AU364" s="188" t="s">
        <v>87</v>
      </c>
      <c r="AV364" s="15" t="s">
        <v>156</v>
      </c>
      <c r="AW364" s="15" t="s">
        <v>32</v>
      </c>
      <c r="AX364" s="15" t="s">
        <v>85</v>
      </c>
      <c r="AY364" s="188" t="s">
        <v>150</v>
      </c>
    </row>
    <row r="365" spans="2:65" s="1" customFormat="1" ht="24.15" customHeight="1" x14ac:dyDescent="0.2">
      <c r="B365" s="127"/>
      <c r="C365" s="154" t="s">
        <v>642</v>
      </c>
      <c r="D365" s="154" t="s">
        <v>152</v>
      </c>
      <c r="E365" s="155" t="s">
        <v>643</v>
      </c>
      <c r="F365" s="156" t="s">
        <v>644</v>
      </c>
      <c r="G365" s="157" t="s">
        <v>186</v>
      </c>
      <c r="H365" s="158">
        <v>4</v>
      </c>
      <c r="I365" s="159"/>
      <c r="J365" s="160">
        <f>ROUND(I365*H365,2)</f>
        <v>0</v>
      </c>
      <c r="K365" s="161"/>
      <c r="L365" s="34"/>
      <c r="M365" s="162" t="s">
        <v>1</v>
      </c>
      <c r="N365" s="126" t="s">
        <v>42</v>
      </c>
      <c r="P365" s="163">
        <f>O365*H365</f>
        <v>0</v>
      </c>
      <c r="Q365" s="163">
        <v>0.29221000000000003</v>
      </c>
      <c r="R365" s="163">
        <f>Q365*H365</f>
        <v>1.1688400000000001</v>
      </c>
      <c r="S365" s="163">
        <v>0</v>
      </c>
      <c r="T365" s="164">
        <f>S365*H365</f>
        <v>0</v>
      </c>
      <c r="AR365" s="165" t="s">
        <v>156</v>
      </c>
      <c r="AT365" s="165" t="s">
        <v>152</v>
      </c>
      <c r="AU365" s="165" t="s">
        <v>87</v>
      </c>
      <c r="AY365" s="17" t="s">
        <v>150</v>
      </c>
      <c r="BE365" s="95">
        <f>IF(N365="základní",J365,0)</f>
        <v>0</v>
      </c>
      <c r="BF365" s="95">
        <f>IF(N365="snížená",J365,0)</f>
        <v>0</v>
      </c>
      <c r="BG365" s="95">
        <f>IF(N365="zákl. přenesená",J365,0)</f>
        <v>0</v>
      </c>
      <c r="BH365" s="95">
        <f>IF(N365="sníž. přenesená",J365,0)</f>
        <v>0</v>
      </c>
      <c r="BI365" s="95">
        <f>IF(N365="nulová",J365,0)</f>
        <v>0</v>
      </c>
      <c r="BJ365" s="17" t="s">
        <v>85</v>
      </c>
      <c r="BK365" s="95">
        <f>ROUND(I365*H365,2)</f>
        <v>0</v>
      </c>
      <c r="BL365" s="17" t="s">
        <v>156</v>
      </c>
      <c r="BM365" s="165" t="s">
        <v>645</v>
      </c>
    </row>
    <row r="366" spans="2:65" s="1" customFormat="1" ht="24.15" customHeight="1" x14ac:dyDescent="0.2">
      <c r="B366" s="127"/>
      <c r="C366" s="194" t="s">
        <v>646</v>
      </c>
      <c r="D366" s="194" t="s">
        <v>285</v>
      </c>
      <c r="E366" s="195" t="s">
        <v>647</v>
      </c>
      <c r="F366" s="196" t="s">
        <v>648</v>
      </c>
      <c r="G366" s="197" t="s">
        <v>186</v>
      </c>
      <c r="H366" s="198">
        <v>4</v>
      </c>
      <c r="I366" s="199"/>
      <c r="J366" s="200">
        <f>ROUND(I366*H366,2)</f>
        <v>0</v>
      </c>
      <c r="K366" s="201"/>
      <c r="L366" s="202"/>
      <c r="M366" s="203" t="s">
        <v>1</v>
      </c>
      <c r="N366" s="204" t="s">
        <v>42</v>
      </c>
      <c r="P366" s="163">
        <f>O366*H366</f>
        <v>0</v>
      </c>
      <c r="Q366" s="163">
        <v>1.5599999999999999E-2</v>
      </c>
      <c r="R366" s="163">
        <f>Q366*H366</f>
        <v>6.2399999999999997E-2</v>
      </c>
      <c r="S366" s="163">
        <v>0</v>
      </c>
      <c r="T366" s="164">
        <f>S366*H366</f>
        <v>0</v>
      </c>
      <c r="AR366" s="165" t="s">
        <v>200</v>
      </c>
      <c r="AT366" s="165" t="s">
        <v>285</v>
      </c>
      <c r="AU366" s="165" t="s">
        <v>87</v>
      </c>
      <c r="AY366" s="17" t="s">
        <v>150</v>
      </c>
      <c r="BE366" s="95">
        <f>IF(N366="základní",J366,0)</f>
        <v>0</v>
      </c>
      <c r="BF366" s="95">
        <f>IF(N366="snížená",J366,0)</f>
        <v>0</v>
      </c>
      <c r="BG366" s="95">
        <f>IF(N366="zákl. přenesená",J366,0)</f>
        <v>0</v>
      </c>
      <c r="BH366" s="95">
        <f>IF(N366="sníž. přenesená",J366,0)</f>
        <v>0</v>
      </c>
      <c r="BI366" s="95">
        <f>IF(N366="nulová",J366,0)</f>
        <v>0</v>
      </c>
      <c r="BJ366" s="17" t="s">
        <v>85</v>
      </c>
      <c r="BK366" s="95">
        <f>ROUND(I366*H366,2)</f>
        <v>0</v>
      </c>
      <c r="BL366" s="17" t="s">
        <v>156</v>
      </c>
      <c r="BM366" s="165" t="s">
        <v>649</v>
      </c>
    </row>
    <row r="367" spans="2:65" s="1" customFormat="1" ht="33" customHeight="1" x14ac:dyDescent="0.2">
      <c r="B367" s="127"/>
      <c r="C367" s="154" t="s">
        <v>650</v>
      </c>
      <c r="D367" s="154" t="s">
        <v>152</v>
      </c>
      <c r="E367" s="155" t="s">
        <v>651</v>
      </c>
      <c r="F367" s="156" t="s">
        <v>652</v>
      </c>
      <c r="G367" s="157" t="s">
        <v>332</v>
      </c>
      <c r="H367" s="158">
        <v>1</v>
      </c>
      <c r="I367" s="159"/>
      <c r="J367" s="160">
        <f>ROUND(I367*H367,2)</f>
        <v>0</v>
      </c>
      <c r="K367" s="161"/>
      <c r="L367" s="34"/>
      <c r="M367" s="162" t="s">
        <v>1</v>
      </c>
      <c r="N367" s="126" t="s">
        <v>42</v>
      </c>
      <c r="P367" s="163">
        <f>O367*H367</f>
        <v>0</v>
      </c>
      <c r="Q367" s="163">
        <v>0.27205000000000001</v>
      </c>
      <c r="R367" s="163">
        <f>Q367*H367</f>
        <v>0.27205000000000001</v>
      </c>
      <c r="S367" s="163">
        <v>0</v>
      </c>
      <c r="T367" s="164">
        <f>S367*H367</f>
        <v>0</v>
      </c>
      <c r="AR367" s="165" t="s">
        <v>156</v>
      </c>
      <c r="AT367" s="165" t="s">
        <v>152</v>
      </c>
      <c r="AU367" s="165" t="s">
        <v>87</v>
      </c>
      <c r="AY367" s="17" t="s">
        <v>150</v>
      </c>
      <c r="BE367" s="95">
        <f>IF(N367="základní",J367,0)</f>
        <v>0</v>
      </c>
      <c r="BF367" s="95">
        <f>IF(N367="snížená",J367,0)</f>
        <v>0</v>
      </c>
      <c r="BG367" s="95">
        <f>IF(N367="zákl. přenesená",J367,0)</f>
        <v>0</v>
      </c>
      <c r="BH367" s="95">
        <f>IF(N367="sníž. přenesená",J367,0)</f>
        <v>0</v>
      </c>
      <c r="BI367" s="95">
        <f>IF(N367="nulová",J367,0)</f>
        <v>0</v>
      </c>
      <c r="BJ367" s="17" t="s">
        <v>85</v>
      </c>
      <c r="BK367" s="95">
        <f>ROUND(I367*H367,2)</f>
        <v>0</v>
      </c>
      <c r="BL367" s="17" t="s">
        <v>156</v>
      </c>
      <c r="BM367" s="165" t="s">
        <v>653</v>
      </c>
    </row>
    <row r="368" spans="2:65" s="1" customFormat="1" ht="24.15" customHeight="1" x14ac:dyDescent="0.2">
      <c r="B368" s="127"/>
      <c r="C368" s="194" t="s">
        <v>654</v>
      </c>
      <c r="D368" s="194" t="s">
        <v>285</v>
      </c>
      <c r="E368" s="195" t="s">
        <v>655</v>
      </c>
      <c r="F368" s="196" t="s">
        <v>656</v>
      </c>
      <c r="G368" s="197" t="s">
        <v>332</v>
      </c>
      <c r="H368" s="198">
        <v>1</v>
      </c>
      <c r="I368" s="199"/>
      <c r="J368" s="200">
        <f>ROUND(I368*H368,2)</f>
        <v>0</v>
      </c>
      <c r="K368" s="201"/>
      <c r="L368" s="202"/>
      <c r="M368" s="203" t="s">
        <v>1</v>
      </c>
      <c r="N368" s="204" t="s">
        <v>42</v>
      </c>
      <c r="P368" s="163">
        <f>O368*H368</f>
        <v>0</v>
      </c>
      <c r="Q368" s="163">
        <v>2.1999999999999999E-2</v>
      </c>
      <c r="R368" s="163">
        <f>Q368*H368</f>
        <v>2.1999999999999999E-2</v>
      </c>
      <c r="S368" s="163">
        <v>0</v>
      </c>
      <c r="T368" s="164">
        <f>S368*H368</f>
        <v>0</v>
      </c>
      <c r="AR368" s="165" t="s">
        <v>200</v>
      </c>
      <c r="AT368" s="165" t="s">
        <v>285</v>
      </c>
      <c r="AU368" s="165" t="s">
        <v>87</v>
      </c>
      <c r="AY368" s="17" t="s">
        <v>150</v>
      </c>
      <c r="BE368" s="95">
        <f>IF(N368="základní",J368,0)</f>
        <v>0</v>
      </c>
      <c r="BF368" s="95">
        <f>IF(N368="snížená",J368,0)</f>
        <v>0</v>
      </c>
      <c r="BG368" s="95">
        <f>IF(N368="zákl. přenesená",J368,0)</f>
        <v>0</v>
      </c>
      <c r="BH368" s="95">
        <f>IF(N368="sníž. přenesená",J368,0)</f>
        <v>0</v>
      </c>
      <c r="BI368" s="95">
        <f>IF(N368="nulová",J368,0)</f>
        <v>0</v>
      </c>
      <c r="BJ368" s="17" t="s">
        <v>85</v>
      </c>
      <c r="BK368" s="95">
        <f>ROUND(I368*H368,2)</f>
        <v>0</v>
      </c>
      <c r="BL368" s="17" t="s">
        <v>156</v>
      </c>
      <c r="BM368" s="165" t="s">
        <v>657</v>
      </c>
    </row>
    <row r="369" spans="2:65" s="1" customFormat="1" ht="24.15" customHeight="1" x14ac:dyDescent="0.2">
      <c r="B369" s="127"/>
      <c r="C369" s="154" t="s">
        <v>658</v>
      </c>
      <c r="D369" s="154" t="s">
        <v>152</v>
      </c>
      <c r="E369" s="155" t="s">
        <v>659</v>
      </c>
      <c r="F369" s="156" t="s">
        <v>660</v>
      </c>
      <c r="G369" s="157" t="s">
        <v>155</v>
      </c>
      <c r="H369" s="158">
        <v>15</v>
      </c>
      <c r="I369" s="159"/>
      <c r="J369" s="160">
        <f>ROUND(I369*H369,2)</f>
        <v>0</v>
      </c>
      <c r="K369" s="161"/>
      <c r="L369" s="34"/>
      <c r="M369" s="162" t="s">
        <v>1</v>
      </c>
      <c r="N369" s="126" t="s">
        <v>42</v>
      </c>
      <c r="P369" s="163">
        <f>O369*H369</f>
        <v>0</v>
      </c>
      <c r="Q369" s="163">
        <v>1.0000000000000001E-5</v>
      </c>
      <c r="R369" s="163">
        <f>Q369*H369</f>
        <v>1.5000000000000001E-4</v>
      </c>
      <c r="S369" s="163">
        <v>0</v>
      </c>
      <c r="T369" s="164">
        <f>S369*H369</f>
        <v>0</v>
      </c>
      <c r="AR369" s="165" t="s">
        <v>156</v>
      </c>
      <c r="AT369" s="165" t="s">
        <v>152</v>
      </c>
      <c r="AU369" s="165" t="s">
        <v>87</v>
      </c>
      <c r="AY369" s="17" t="s">
        <v>150</v>
      </c>
      <c r="BE369" s="95">
        <f>IF(N369="základní",J369,0)</f>
        <v>0</v>
      </c>
      <c r="BF369" s="95">
        <f>IF(N369="snížená",J369,0)</f>
        <v>0</v>
      </c>
      <c r="BG369" s="95">
        <f>IF(N369="zákl. přenesená",J369,0)</f>
        <v>0</v>
      </c>
      <c r="BH369" s="95">
        <f>IF(N369="sníž. přenesená",J369,0)</f>
        <v>0</v>
      </c>
      <c r="BI369" s="95">
        <f>IF(N369="nulová",J369,0)</f>
        <v>0</v>
      </c>
      <c r="BJ369" s="17" t="s">
        <v>85</v>
      </c>
      <c r="BK369" s="95">
        <f>ROUND(I369*H369,2)</f>
        <v>0</v>
      </c>
      <c r="BL369" s="17" t="s">
        <v>156</v>
      </c>
      <c r="BM369" s="165" t="s">
        <v>661</v>
      </c>
    </row>
    <row r="370" spans="2:65" s="13" customFormat="1" x14ac:dyDescent="0.2">
      <c r="B370" s="173"/>
      <c r="D370" s="167" t="s">
        <v>158</v>
      </c>
      <c r="E370" s="174" t="s">
        <v>1</v>
      </c>
      <c r="F370" s="175" t="s">
        <v>662</v>
      </c>
      <c r="H370" s="176">
        <v>15</v>
      </c>
      <c r="I370" s="177"/>
      <c r="L370" s="173"/>
      <c r="M370" s="178"/>
      <c r="T370" s="179"/>
      <c r="AT370" s="174" t="s">
        <v>158</v>
      </c>
      <c r="AU370" s="174" t="s">
        <v>87</v>
      </c>
      <c r="AV370" s="13" t="s">
        <v>87</v>
      </c>
      <c r="AW370" s="13" t="s">
        <v>32</v>
      </c>
      <c r="AX370" s="13" t="s">
        <v>85</v>
      </c>
      <c r="AY370" s="174" t="s">
        <v>150</v>
      </c>
    </row>
    <row r="371" spans="2:65" s="1" customFormat="1" ht="33" customHeight="1" x14ac:dyDescent="0.2">
      <c r="B371" s="127"/>
      <c r="C371" s="154" t="s">
        <v>663</v>
      </c>
      <c r="D371" s="154" t="s">
        <v>152</v>
      </c>
      <c r="E371" s="155" t="s">
        <v>664</v>
      </c>
      <c r="F371" s="156" t="s">
        <v>665</v>
      </c>
      <c r="G371" s="157" t="s">
        <v>332</v>
      </c>
      <c r="H371" s="158">
        <v>16</v>
      </c>
      <c r="I371" s="159"/>
      <c r="J371" s="160">
        <f>ROUND(I371*H371,2)</f>
        <v>0</v>
      </c>
      <c r="K371" s="161"/>
      <c r="L371" s="34"/>
      <c r="M371" s="162" t="s">
        <v>1</v>
      </c>
      <c r="N371" s="126" t="s">
        <v>42</v>
      </c>
      <c r="P371" s="163">
        <f>O371*H371</f>
        <v>0</v>
      </c>
      <c r="Q371" s="163">
        <v>3.2000000000000003E-4</v>
      </c>
      <c r="R371" s="163">
        <f>Q371*H371</f>
        <v>5.1200000000000004E-3</v>
      </c>
      <c r="S371" s="163">
        <v>0</v>
      </c>
      <c r="T371" s="164">
        <f>S371*H371</f>
        <v>0</v>
      </c>
      <c r="AR371" s="165" t="s">
        <v>156</v>
      </c>
      <c r="AT371" s="165" t="s">
        <v>152</v>
      </c>
      <c r="AU371" s="165" t="s">
        <v>87</v>
      </c>
      <c r="AY371" s="17" t="s">
        <v>150</v>
      </c>
      <c r="BE371" s="95">
        <f>IF(N371="základní",J371,0)</f>
        <v>0</v>
      </c>
      <c r="BF371" s="95">
        <f>IF(N371="snížená",J371,0)</f>
        <v>0</v>
      </c>
      <c r="BG371" s="95">
        <f>IF(N371="zákl. přenesená",J371,0)</f>
        <v>0</v>
      </c>
      <c r="BH371" s="95">
        <f>IF(N371="sníž. přenesená",J371,0)</f>
        <v>0</v>
      </c>
      <c r="BI371" s="95">
        <f>IF(N371="nulová",J371,0)</f>
        <v>0</v>
      </c>
      <c r="BJ371" s="17" t="s">
        <v>85</v>
      </c>
      <c r="BK371" s="95">
        <f>ROUND(I371*H371,2)</f>
        <v>0</v>
      </c>
      <c r="BL371" s="17" t="s">
        <v>156</v>
      </c>
      <c r="BM371" s="165" t="s">
        <v>666</v>
      </c>
    </row>
    <row r="372" spans="2:65" s="1" customFormat="1" ht="24.15" customHeight="1" x14ac:dyDescent="0.2">
      <c r="B372" s="127"/>
      <c r="C372" s="154" t="s">
        <v>667</v>
      </c>
      <c r="D372" s="154" t="s">
        <v>152</v>
      </c>
      <c r="E372" s="155" t="s">
        <v>668</v>
      </c>
      <c r="F372" s="156" t="s">
        <v>669</v>
      </c>
      <c r="G372" s="157" t="s">
        <v>186</v>
      </c>
      <c r="H372" s="158">
        <v>0.9</v>
      </c>
      <c r="I372" s="159"/>
      <c r="J372" s="160">
        <f>ROUND(I372*H372,2)</f>
        <v>0</v>
      </c>
      <c r="K372" s="161"/>
      <c r="L372" s="34"/>
      <c r="M372" s="162" t="s">
        <v>1</v>
      </c>
      <c r="N372" s="126" t="s">
        <v>42</v>
      </c>
      <c r="P372" s="163">
        <f>O372*H372</f>
        <v>0</v>
      </c>
      <c r="Q372" s="163">
        <v>1.23E-3</v>
      </c>
      <c r="R372" s="163">
        <f>Q372*H372</f>
        <v>1.1069999999999999E-3</v>
      </c>
      <c r="S372" s="163">
        <v>1.7000000000000001E-2</v>
      </c>
      <c r="T372" s="164">
        <f>S372*H372</f>
        <v>1.5300000000000001E-2</v>
      </c>
      <c r="AR372" s="165" t="s">
        <v>156</v>
      </c>
      <c r="AT372" s="165" t="s">
        <v>152</v>
      </c>
      <c r="AU372" s="165" t="s">
        <v>87</v>
      </c>
      <c r="AY372" s="17" t="s">
        <v>150</v>
      </c>
      <c r="BE372" s="95">
        <f>IF(N372="základní",J372,0)</f>
        <v>0</v>
      </c>
      <c r="BF372" s="95">
        <f>IF(N372="snížená",J372,0)</f>
        <v>0</v>
      </c>
      <c r="BG372" s="95">
        <f>IF(N372="zákl. přenesená",J372,0)</f>
        <v>0</v>
      </c>
      <c r="BH372" s="95">
        <f>IF(N372="sníž. přenesená",J372,0)</f>
        <v>0</v>
      </c>
      <c r="BI372" s="95">
        <f>IF(N372="nulová",J372,0)</f>
        <v>0</v>
      </c>
      <c r="BJ372" s="17" t="s">
        <v>85</v>
      </c>
      <c r="BK372" s="95">
        <f>ROUND(I372*H372,2)</f>
        <v>0</v>
      </c>
      <c r="BL372" s="17" t="s">
        <v>156</v>
      </c>
      <c r="BM372" s="165" t="s">
        <v>670</v>
      </c>
    </row>
    <row r="373" spans="2:65" s="13" customFormat="1" x14ac:dyDescent="0.2">
      <c r="B373" s="173"/>
      <c r="D373" s="167" t="s">
        <v>158</v>
      </c>
      <c r="E373" s="174" t="s">
        <v>1</v>
      </c>
      <c r="F373" s="175" t="s">
        <v>671</v>
      </c>
      <c r="H373" s="176">
        <v>0.9</v>
      </c>
      <c r="I373" s="177"/>
      <c r="L373" s="173"/>
      <c r="M373" s="178"/>
      <c r="T373" s="179"/>
      <c r="AT373" s="174" t="s">
        <v>158</v>
      </c>
      <c r="AU373" s="174" t="s">
        <v>87</v>
      </c>
      <c r="AV373" s="13" t="s">
        <v>87</v>
      </c>
      <c r="AW373" s="13" t="s">
        <v>32</v>
      </c>
      <c r="AX373" s="13" t="s">
        <v>85</v>
      </c>
      <c r="AY373" s="174" t="s">
        <v>150</v>
      </c>
    </row>
    <row r="374" spans="2:65" s="1" customFormat="1" ht="24.15" customHeight="1" x14ac:dyDescent="0.2">
      <c r="B374" s="127"/>
      <c r="C374" s="154" t="s">
        <v>672</v>
      </c>
      <c r="D374" s="154" t="s">
        <v>152</v>
      </c>
      <c r="E374" s="155" t="s">
        <v>673</v>
      </c>
      <c r="F374" s="156" t="s">
        <v>674</v>
      </c>
      <c r="G374" s="157" t="s">
        <v>186</v>
      </c>
      <c r="H374" s="158">
        <v>0.6</v>
      </c>
      <c r="I374" s="159"/>
      <c r="J374" s="160">
        <f>ROUND(I374*H374,2)</f>
        <v>0</v>
      </c>
      <c r="K374" s="161"/>
      <c r="L374" s="34"/>
      <c r="M374" s="162" t="s">
        <v>1</v>
      </c>
      <c r="N374" s="126" t="s">
        <v>42</v>
      </c>
      <c r="P374" s="163">
        <f>O374*H374</f>
        <v>0</v>
      </c>
      <c r="Q374" s="163">
        <v>3.9500000000000004E-3</v>
      </c>
      <c r="R374" s="163">
        <f>Q374*H374</f>
        <v>2.3700000000000001E-3</v>
      </c>
      <c r="S374" s="163">
        <v>0.16</v>
      </c>
      <c r="T374" s="164">
        <f>S374*H374</f>
        <v>9.6000000000000002E-2</v>
      </c>
      <c r="AR374" s="165" t="s">
        <v>156</v>
      </c>
      <c r="AT374" s="165" t="s">
        <v>152</v>
      </c>
      <c r="AU374" s="165" t="s">
        <v>87</v>
      </c>
      <c r="AY374" s="17" t="s">
        <v>150</v>
      </c>
      <c r="BE374" s="95">
        <f>IF(N374="základní",J374,0)</f>
        <v>0</v>
      </c>
      <c r="BF374" s="95">
        <f>IF(N374="snížená",J374,0)</f>
        <v>0</v>
      </c>
      <c r="BG374" s="95">
        <f>IF(N374="zákl. přenesená",J374,0)</f>
        <v>0</v>
      </c>
      <c r="BH374" s="95">
        <f>IF(N374="sníž. přenesená",J374,0)</f>
        <v>0</v>
      </c>
      <c r="BI374" s="95">
        <f>IF(N374="nulová",J374,0)</f>
        <v>0</v>
      </c>
      <c r="BJ374" s="17" t="s">
        <v>85</v>
      </c>
      <c r="BK374" s="95">
        <f>ROUND(I374*H374,2)</f>
        <v>0</v>
      </c>
      <c r="BL374" s="17" t="s">
        <v>156</v>
      </c>
      <c r="BM374" s="165" t="s">
        <v>675</v>
      </c>
    </row>
    <row r="375" spans="2:65" s="13" customFormat="1" x14ac:dyDescent="0.2">
      <c r="B375" s="173"/>
      <c r="D375" s="167" t="s">
        <v>158</v>
      </c>
      <c r="E375" s="174" t="s">
        <v>1</v>
      </c>
      <c r="F375" s="175" t="s">
        <v>676</v>
      </c>
      <c r="H375" s="176">
        <v>0.6</v>
      </c>
      <c r="I375" s="177"/>
      <c r="L375" s="173"/>
      <c r="M375" s="178"/>
      <c r="T375" s="179"/>
      <c r="AT375" s="174" t="s">
        <v>158</v>
      </c>
      <c r="AU375" s="174" t="s">
        <v>87</v>
      </c>
      <c r="AV375" s="13" t="s">
        <v>87</v>
      </c>
      <c r="AW375" s="13" t="s">
        <v>32</v>
      </c>
      <c r="AX375" s="13" t="s">
        <v>85</v>
      </c>
      <c r="AY375" s="174" t="s">
        <v>150</v>
      </c>
    </row>
    <row r="376" spans="2:65" s="11" customFormat="1" ht="22.8" customHeight="1" x14ac:dyDescent="0.25">
      <c r="B376" s="142"/>
      <c r="D376" s="143" t="s">
        <v>76</v>
      </c>
      <c r="E376" s="152" t="s">
        <v>677</v>
      </c>
      <c r="F376" s="152" t="s">
        <v>678</v>
      </c>
      <c r="I376" s="145"/>
      <c r="J376" s="153">
        <f>BK376</f>
        <v>0</v>
      </c>
      <c r="L376" s="142"/>
      <c r="M376" s="147"/>
      <c r="P376" s="148">
        <f>SUM(P377:P381)</f>
        <v>0</v>
      </c>
      <c r="R376" s="148">
        <f>SUM(R377:R381)</f>
        <v>0</v>
      </c>
      <c r="T376" s="149">
        <f>SUM(T377:T381)</f>
        <v>0</v>
      </c>
      <c r="AR376" s="143" t="s">
        <v>85</v>
      </c>
      <c r="AT376" s="150" t="s">
        <v>76</v>
      </c>
      <c r="AU376" s="150" t="s">
        <v>85</v>
      </c>
      <c r="AY376" s="143" t="s">
        <v>150</v>
      </c>
      <c r="BK376" s="151">
        <f>SUM(BK377:BK381)</f>
        <v>0</v>
      </c>
    </row>
    <row r="377" spans="2:65" s="1" customFormat="1" ht="24.15" customHeight="1" x14ac:dyDescent="0.2">
      <c r="B377" s="127"/>
      <c r="C377" s="154" t="s">
        <v>679</v>
      </c>
      <c r="D377" s="154" t="s">
        <v>152</v>
      </c>
      <c r="E377" s="155" t="s">
        <v>680</v>
      </c>
      <c r="F377" s="156" t="s">
        <v>681</v>
      </c>
      <c r="G377" s="157" t="s">
        <v>273</v>
      </c>
      <c r="H377" s="158">
        <v>61.222999999999999</v>
      </c>
      <c r="I377" s="159"/>
      <c r="J377" s="160">
        <f>ROUND(I377*H377,2)</f>
        <v>0</v>
      </c>
      <c r="K377" s="161"/>
      <c r="L377" s="34"/>
      <c r="M377" s="162" t="s">
        <v>1</v>
      </c>
      <c r="N377" s="126" t="s">
        <v>42</v>
      </c>
      <c r="P377" s="163">
        <f>O377*H377</f>
        <v>0</v>
      </c>
      <c r="Q377" s="163">
        <v>0</v>
      </c>
      <c r="R377" s="163">
        <f>Q377*H377</f>
        <v>0</v>
      </c>
      <c r="S377" s="163">
        <v>0</v>
      </c>
      <c r="T377" s="164">
        <f>S377*H377</f>
        <v>0</v>
      </c>
      <c r="AR377" s="165" t="s">
        <v>156</v>
      </c>
      <c r="AT377" s="165" t="s">
        <v>152</v>
      </c>
      <c r="AU377" s="165" t="s">
        <v>87</v>
      </c>
      <c r="AY377" s="17" t="s">
        <v>150</v>
      </c>
      <c r="BE377" s="95">
        <f>IF(N377="základní",J377,0)</f>
        <v>0</v>
      </c>
      <c r="BF377" s="95">
        <f>IF(N377="snížená",J377,0)</f>
        <v>0</v>
      </c>
      <c r="BG377" s="95">
        <f>IF(N377="zákl. přenesená",J377,0)</f>
        <v>0</v>
      </c>
      <c r="BH377" s="95">
        <f>IF(N377="sníž. přenesená",J377,0)</f>
        <v>0</v>
      </c>
      <c r="BI377" s="95">
        <f>IF(N377="nulová",J377,0)</f>
        <v>0</v>
      </c>
      <c r="BJ377" s="17" t="s">
        <v>85</v>
      </c>
      <c r="BK377" s="95">
        <f>ROUND(I377*H377,2)</f>
        <v>0</v>
      </c>
      <c r="BL377" s="17" t="s">
        <v>156</v>
      </c>
      <c r="BM377" s="165" t="s">
        <v>682</v>
      </c>
    </row>
    <row r="378" spans="2:65" s="1" customFormat="1" ht="24.15" customHeight="1" x14ac:dyDescent="0.2">
      <c r="B378" s="127"/>
      <c r="C378" s="154" t="s">
        <v>683</v>
      </c>
      <c r="D378" s="154" t="s">
        <v>152</v>
      </c>
      <c r="E378" s="155" t="s">
        <v>684</v>
      </c>
      <c r="F378" s="156" t="s">
        <v>685</v>
      </c>
      <c r="G378" s="157" t="s">
        <v>273</v>
      </c>
      <c r="H378" s="158">
        <v>551.00699999999995</v>
      </c>
      <c r="I378" s="159"/>
      <c r="J378" s="160">
        <f>ROUND(I378*H378,2)</f>
        <v>0</v>
      </c>
      <c r="K378" s="161"/>
      <c r="L378" s="34"/>
      <c r="M378" s="162" t="s">
        <v>1</v>
      </c>
      <c r="N378" s="126" t="s">
        <v>42</v>
      </c>
      <c r="P378" s="163">
        <f>O378*H378</f>
        <v>0</v>
      </c>
      <c r="Q378" s="163">
        <v>0</v>
      </c>
      <c r="R378" s="163">
        <f>Q378*H378</f>
        <v>0</v>
      </c>
      <c r="S378" s="163">
        <v>0</v>
      </c>
      <c r="T378" s="164">
        <f>S378*H378</f>
        <v>0</v>
      </c>
      <c r="AR378" s="165" t="s">
        <v>156</v>
      </c>
      <c r="AT378" s="165" t="s">
        <v>152</v>
      </c>
      <c r="AU378" s="165" t="s">
        <v>87</v>
      </c>
      <c r="AY378" s="17" t="s">
        <v>150</v>
      </c>
      <c r="BE378" s="95">
        <f>IF(N378="základní",J378,0)</f>
        <v>0</v>
      </c>
      <c r="BF378" s="95">
        <f>IF(N378="snížená",J378,0)</f>
        <v>0</v>
      </c>
      <c r="BG378" s="95">
        <f>IF(N378="zákl. přenesená",J378,0)</f>
        <v>0</v>
      </c>
      <c r="BH378" s="95">
        <f>IF(N378="sníž. přenesená",J378,0)</f>
        <v>0</v>
      </c>
      <c r="BI378" s="95">
        <f>IF(N378="nulová",J378,0)</f>
        <v>0</v>
      </c>
      <c r="BJ378" s="17" t="s">
        <v>85</v>
      </c>
      <c r="BK378" s="95">
        <f>ROUND(I378*H378,2)</f>
        <v>0</v>
      </c>
      <c r="BL378" s="17" t="s">
        <v>156</v>
      </c>
      <c r="BM378" s="165" t="s">
        <v>686</v>
      </c>
    </row>
    <row r="379" spans="2:65" s="13" customFormat="1" x14ac:dyDescent="0.2">
      <c r="B379" s="173"/>
      <c r="D379" s="167" t="s">
        <v>158</v>
      </c>
      <c r="F379" s="175" t="s">
        <v>687</v>
      </c>
      <c r="H379" s="176">
        <v>551.00699999999995</v>
      </c>
      <c r="I379" s="177"/>
      <c r="L379" s="173"/>
      <c r="M379" s="178"/>
      <c r="T379" s="179"/>
      <c r="AT379" s="174" t="s">
        <v>158</v>
      </c>
      <c r="AU379" s="174" t="s">
        <v>87</v>
      </c>
      <c r="AV379" s="13" t="s">
        <v>87</v>
      </c>
      <c r="AW379" s="13" t="s">
        <v>3</v>
      </c>
      <c r="AX379" s="13" t="s">
        <v>85</v>
      </c>
      <c r="AY379" s="174" t="s">
        <v>150</v>
      </c>
    </row>
    <row r="380" spans="2:65" s="1" customFormat="1" ht="16.5" customHeight="1" x14ac:dyDescent="0.2">
      <c r="B380" s="127"/>
      <c r="C380" s="154" t="s">
        <v>688</v>
      </c>
      <c r="D380" s="154" t="s">
        <v>152</v>
      </c>
      <c r="E380" s="155" t="s">
        <v>689</v>
      </c>
      <c r="F380" s="156" t="s">
        <v>690</v>
      </c>
      <c r="G380" s="157" t="s">
        <v>273</v>
      </c>
      <c r="H380" s="158">
        <v>61.222999999999999</v>
      </c>
      <c r="I380" s="159"/>
      <c r="J380" s="160">
        <f>ROUND(I380*H380,2)</f>
        <v>0</v>
      </c>
      <c r="K380" s="161"/>
      <c r="L380" s="34"/>
      <c r="M380" s="162" t="s">
        <v>1</v>
      </c>
      <c r="N380" s="126" t="s">
        <v>42</v>
      </c>
      <c r="P380" s="163">
        <f>O380*H380</f>
        <v>0</v>
      </c>
      <c r="Q380" s="163">
        <v>0</v>
      </c>
      <c r="R380" s="163">
        <f>Q380*H380</f>
        <v>0</v>
      </c>
      <c r="S380" s="163">
        <v>0</v>
      </c>
      <c r="T380" s="164">
        <f>S380*H380</f>
        <v>0</v>
      </c>
      <c r="AR380" s="165" t="s">
        <v>156</v>
      </c>
      <c r="AT380" s="165" t="s">
        <v>152</v>
      </c>
      <c r="AU380" s="165" t="s">
        <v>87</v>
      </c>
      <c r="AY380" s="17" t="s">
        <v>150</v>
      </c>
      <c r="BE380" s="95">
        <f>IF(N380="základní",J380,0)</f>
        <v>0</v>
      </c>
      <c r="BF380" s="95">
        <f>IF(N380="snížená",J380,0)</f>
        <v>0</v>
      </c>
      <c r="BG380" s="95">
        <f>IF(N380="zákl. přenesená",J380,0)</f>
        <v>0</v>
      </c>
      <c r="BH380" s="95">
        <f>IF(N380="sníž. přenesená",J380,0)</f>
        <v>0</v>
      </c>
      <c r="BI380" s="95">
        <f>IF(N380="nulová",J380,0)</f>
        <v>0</v>
      </c>
      <c r="BJ380" s="17" t="s">
        <v>85</v>
      </c>
      <c r="BK380" s="95">
        <f>ROUND(I380*H380,2)</f>
        <v>0</v>
      </c>
      <c r="BL380" s="17" t="s">
        <v>156</v>
      </c>
      <c r="BM380" s="165" t="s">
        <v>691</v>
      </c>
    </row>
    <row r="381" spans="2:65" s="1" customFormat="1" ht="37.799999999999997" customHeight="1" x14ac:dyDescent="0.2">
      <c r="B381" s="127"/>
      <c r="C381" s="154" t="s">
        <v>692</v>
      </c>
      <c r="D381" s="154" t="s">
        <v>152</v>
      </c>
      <c r="E381" s="155" t="s">
        <v>693</v>
      </c>
      <c r="F381" s="156" t="s">
        <v>694</v>
      </c>
      <c r="G381" s="157" t="s">
        <v>273</v>
      </c>
      <c r="H381" s="158">
        <v>61.222999999999999</v>
      </c>
      <c r="I381" s="159"/>
      <c r="J381" s="160">
        <f>ROUND(I381*H381,2)</f>
        <v>0</v>
      </c>
      <c r="K381" s="161"/>
      <c r="L381" s="34"/>
      <c r="M381" s="162" t="s">
        <v>1</v>
      </c>
      <c r="N381" s="126" t="s">
        <v>42</v>
      </c>
      <c r="P381" s="163">
        <f>O381*H381</f>
        <v>0</v>
      </c>
      <c r="Q381" s="163">
        <v>0</v>
      </c>
      <c r="R381" s="163">
        <f>Q381*H381</f>
        <v>0</v>
      </c>
      <c r="S381" s="163">
        <v>0</v>
      </c>
      <c r="T381" s="164">
        <f>S381*H381</f>
        <v>0</v>
      </c>
      <c r="AR381" s="165" t="s">
        <v>156</v>
      </c>
      <c r="AT381" s="165" t="s">
        <v>152</v>
      </c>
      <c r="AU381" s="165" t="s">
        <v>87</v>
      </c>
      <c r="AY381" s="17" t="s">
        <v>150</v>
      </c>
      <c r="BE381" s="95">
        <f>IF(N381="základní",J381,0)</f>
        <v>0</v>
      </c>
      <c r="BF381" s="95">
        <f>IF(N381="snížená",J381,0)</f>
        <v>0</v>
      </c>
      <c r="BG381" s="95">
        <f>IF(N381="zákl. přenesená",J381,0)</f>
        <v>0</v>
      </c>
      <c r="BH381" s="95">
        <f>IF(N381="sníž. přenesená",J381,0)</f>
        <v>0</v>
      </c>
      <c r="BI381" s="95">
        <f>IF(N381="nulová",J381,0)</f>
        <v>0</v>
      </c>
      <c r="BJ381" s="17" t="s">
        <v>85</v>
      </c>
      <c r="BK381" s="95">
        <f>ROUND(I381*H381,2)</f>
        <v>0</v>
      </c>
      <c r="BL381" s="17" t="s">
        <v>156</v>
      </c>
      <c r="BM381" s="165" t="s">
        <v>695</v>
      </c>
    </row>
    <row r="382" spans="2:65" s="11" customFormat="1" ht="22.8" customHeight="1" x14ac:dyDescent="0.25">
      <c r="B382" s="142"/>
      <c r="D382" s="143" t="s">
        <v>76</v>
      </c>
      <c r="E382" s="152" t="s">
        <v>696</v>
      </c>
      <c r="F382" s="152" t="s">
        <v>697</v>
      </c>
      <c r="I382" s="145"/>
      <c r="J382" s="153">
        <f>BK382</f>
        <v>0</v>
      </c>
      <c r="L382" s="142"/>
      <c r="M382" s="147"/>
      <c r="P382" s="148">
        <f>SUM(P383:P384)</f>
        <v>0</v>
      </c>
      <c r="R382" s="148">
        <f>SUM(R383:R384)</f>
        <v>0</v>
      </c>
      <c r="T382" s="149">
        <f>SUM(T383:T384)</f>
        <v>0</v>
      </c>
      <c r="AR382" s="143" t="s">
        <v>85</v>
      </c>
      <c r="AT382" s="150" t="s">
        <v>76</v>
      </c>
      <c r="AU382" s="150" t="s">
        <v>85</v>
      </c>
      <c r="AY382" s="143" t="s">
        <v>150</v>
      </c>
      <c r="BK382" s="151">
        <f>SUM(BK383:BK384)</f>
        <v>0</v>
      </c>
    </row>
    <row r="383" spans="2:65" s="1" customFormat="1" ht="33" customHeight="1" x14ac:dyDescent="0.2">
      <c r="B383" s="127"/>
      <c r="C383" s="154" t="s">
        <v>698</v>
      </c>
      <c r="D383" s="154" t="s">
        <v>152</v>
      </c>
      <c r="E383" s="155" t="s">
        <v>699</v>
      </c>
      <c r="F383" s="156" t="s">
        <v>700</v>
      </c>
      <c r="G383" s="157" t="s">
        <v>273</v>
      </c>
      <c r="H383" s="158">
        <v>176.93700000000001</v>
      </c>
      <c r="I383" s="159"/>
      <c r="J383" s="160">
        <f>ROUND(I383*H383,2)</f>
        <v>0</v>
      </c>
      <c r="K383" s="161"/>
      <c r="L383" s="34"/>
      <c r="M383" s="162" t="s">
        <v>1</v>
      </c>
      <c r="N383" s="126" t="s">
        <v>42</v>
      </c>
      <c r="P383" s="163">
        <f>O383*H383</f>
        <v>0</v>
      </c>
      <c r="Q383" s="163">
        <v>0</v>
      </c>
      <c r="R383" s="163">
        <f>Q383*H383</f>
        <v>0</v>
      </c>
      <c r="S383" s="163">
        <v>0</v>
      </c>
      <c r="T383" s="164">
        <f>S383*H383</f>
        <v>0</v>
      </c>
      <c r="AR383" s="165" t="s">
        <v>156</v>
      </c>
      <c r="AT383" s="165" t="s">
        <v>152</v>
      </c>
      <c r="AU383" s="165" t="s">
        <v>87</v>
      </c>
      <c r="AY383" s="17" t="s">
        <v>150</v>
      </c>
      <c r="BE383" s="95">
        <f>IF(N383="základní",J383,0)</f>
        <v>0</v>
      </c>
      <c r="BF383" s="95">
        <f>IF(N383="snížená",J383,0)</f>
        <v>0</v>
      </c>
      <c r="BG383" s="95">
        <f>IF(N383="zákl. přenesená",J383,0)</f>
        <v>0</v>
      </c>
      <c r="BH383" s="95">
        <f>IF(N383="sníž. přenesená",J383,0)</f>
        <v>0</v>
      </c>
      <c r="BI383" s="95">
        <f>IF(N383="nulová",J383,0)</f>
        <v>0</v>
      </c>
      <c r="BJ383" s="17" t="s">
        <v>85</v>
      </c>
      <c r="BK383" s="95">
        <f>ROUND(I383*H383,2)</f>
        <v>0</v>
      </c>
      <c r="BL383" s="17" t="s">
        <v>156</v>
      </c>
      <c r="BM383" s="165" t="s">
        <v>701</v>
      </c>
    </row>
    <row r="384" spans="2:65" s="1" customFormat="1" ht="24.15" customHeight="1" x14ac:dyDescent="0.2">
      <c r="B384" s="127"/>
      <c r="C384" s="154" t="s">
        <v>702</v>
      </c>
      <c r="D384" s="154" t="s">
        <v>152</v>
      </c>
      <c r="E384" s="155" t="s">
        <v>703</v>
      </c>
      <c r="F384" s="156" t="s">
        <v>704</v>
      </c>
      <c r="G384" s="157" t="s">
        <v>273</v>
      </c>
      <c r="H384" s="158">
        <v>7.1710000000000003</v>
      </c>
      <c r="I384" s="159"/>
      <c r="J384" s="160">
        <f>ROUND(I384*H384,2)</f>
        <v>0</v>
      </c>
      <c r="K384" s="161"/>
      <c r="L384" s="34"/>
      <c r="M384" s="162" t="s">
        <v>1</v>
      </c>
      <c r="N384" s="126" t="s">
        <v>42</v>
      </c>
      <c r="P384" s="163">
        <f>O384*H384</f>
        <v>0</v>
      </c>
      <c r="Q384" s="163">
        <v>0</v>
      </c>
      <c r="R384" s="163">
        <f>Q384*H384</f>
        <v>0</v>
      </c>
      <c r="S384" s="163">
        <v>0</v>
      </c>
      <c r="T384" s="164">
        <f>S384*H384</f>
        <v>0</v>
      </c>
      <c r="AR384" s="165" t="s">
        <v>156</v>
      </c>
      <c r="AT384" s="165" t="s">
        <v>152</v>
      </c>
      <c r="AU384" s="165" t="s">
        <v>87</v>
      </c>
      <c r="AY384" s="17" t="s">
        <v>150</v>
      </c>
      <c r="BE384" s="95">
        <f>IF(N384="základní",J384,0)</f>
        <v>0</v>
      </c>
      <c r="BF384" s="95">
        <f>IF(N384="snížená",J384,0)</f>
        <v>0</v>
      </c>
      <c r="BG384" s="95">
        <f>IF(N384="zákl. přenesená",J384,0)</f>
        <v>0</v>
      </c>
      <c r="BH384" s="95">
        <f>IF(N384="sníž. přenesená",J384,0)</f>
        <v>0</v>
      </c>
      <c r="BI384" s="95">
        <f>IF(N384="nulová",J384,0)</f>
        <v>0</v>
      </c>
      <c r="BJ384" s="17" t="s">
        <v>85</v>
      </c>
      <c r="BK384" s="95">
        <f>ROUND(I384*H384,2)</f>
        <v>0</v>
      </c>
      <c r="BL384" s="17" t="s">
        <v>156</v>
      </c>
      <c r="BM384" s="165" t="s">
        <v>705</v>
      </c>
    </row>
    <row r="385" spans="2:65" s="11" customFormat="1" ht="25.95" customHeight="1" x14ac:dyDescent="0.25">
      <c r="B385" s="142"/>
      <c r="D385" s="143" t="s">
        <v>76</v>
      </c>
      <c r="E385" s="144" t="s">
        <v>706</v>
      </c>
      <c r="F385" s="144" t="s">
        <v>707</v>
      </c>
      <c r="I385" s="145"/>
      <c r="J385" s="146">
        <f>BK385</f>
        <v>0</v>
      </c>
      <c r="L385" s="142"/>
      <c r="M385" s="147"/>
      <c r="P385" s="148">
        <f>P386+P389</f>
        <v>0</v>
      </c>
      <c r="R385" s="148">
        <f>R386+R389</f>
        <v>0.11147659999999998</v>
      </c>
      <c r="T385" s="149">
        <f>T386+T389</f>
        <v>0</v>
      </c>
      <c r="AR385" s="143" t="s">
        <v>87</v>
      </c>
      <c r="AT385" s="150" t="s">
        <v>76</v>
      </c>
      <c r="AU385" s="150" t="s">
        <v>77</v>
      </c>
      <c r="AY385" s="143" t="s">
        <v>150</v>
      </c>
      <c r="BK385" s="151">
        <f>BK386+BK389</f>
        <v>0</v>
      </c>
    </row>
    <row r="386" spans="2:65" s="11" customFormat="1" ht="22.8" customHeight="1" x14ac:dyDescent="0.25">
      <c r="B386" s="142"/>
      <c r="D386" s="143" t="s">
        <v>76</v>
      </c>
      <c r="E386" s="152" t="s">
        <v>708</v>
      </c>
      <c r="F386" s="152" t="s">
        <v>709</v>
      </c>
      <c r="I386" s="145"/>
      <c r="J386" s="153">
        <f>BK386</f>
        <v>0</v>
      </c>
      <c r="L386" s="142"/>
      <c r="M386" s="147"/>
      <c r="P386" s="148">
        <f>SUM(P387:P388)</f>
        <v>0</v>
      </c>
      <c r="R386" s="148">
        <f>SUM(R387:R388)</f>
        <v>0</v>
      </c>
      <c r="T386" s="149">
        <f>SUM(T387:T388)</f>
        <v>0</v>
      </c>
      <c r="AR386" s="143" t="s">
        <v>87</v>
      </c>
      <c r="AT386" s="150" t="s">
        <v>76</v>
      </c>
      <c r="AU386" s="150" t="s">
        <v>85</v>
      </c>
      <c r="AY386" s="143" t="s">
        <v>150</v>
      </c>
      <c r="BK386" s="151">
        <f>SUM(BK387:BK388)</f>
        <v>0</v>
      </c>
    </row>
    <row r="387" spans="2:65" s="1" customFormat="1" ht="16.5" customHeight="1" x14ac:dyDescent="0.2">
      <c r="B387" s="127"/>
      <c r="C387" s="154" t="s">
        <v>710</v>
      </c>
      <c r="D387" s="154" t="s">
        <v>152</v>
      </c>
      <c r="E387" s="155" t="s">
        <v>711</v>
      </c>
      <c r="F387" s="156" t="s">
        <v>712</v>
      </c>
      <c r="G387" s="157" t="s">
        <v>332</v>
      </c>
      <c r="H387" s="158">
        <v>1</v>
      </c>
      <c r="I387" s="159"/>
      <c r="J387" s="160">
        <f>ROUND(I387*H387,2)</f>
        <v>0</v>
      </c>
      <c r="K387" s="161"/>
      <c r="L387" s="34"/>
      <c r="M387" s="162" t="s">
        <v>1</v>
      </c>
      <c r="N387" s="126" t="s">
        <v>42</v>
      </c>
      <c r="P387" s="163">
        <f>O387*H387</f>
        <v>0</v>
      </c>
      <c r="Q387" s="163">
        <v>0</v>
      </c>
      <c r="R387" s="163">
        <f>Q387*H387</f>
        <v>0</v>
      </c>
      <c r="S387" s="163">
        <v>0</v>
      </c>
      <c r="T387" s="164">
        <f>S387*H387</f>
        <v>0</v>
      </c>
      <c r="AR387" s="165" t="s">
        <v>254</v>
      </c>
      <c r="AT387" s="165" t="s">
        <v>152</v>
      </c>
      <c r="AU387" s="165" t="s">
        <v>87</v>
      </c>
      <c r="AY387" s="17" t="s">
        <v>150</v>
      </c>
      <c r="BE387" s="95">
        <f>IF(N387="základní",J387,0)</f>
        <v>0</v>
      </c>
      <c r="BF387" s="95">
        <f>IF(N387="snížená",J387,0)</f>
        <v>0</v>
      </c>
      <c r="BG387" s="95">
        <f>IF(N387="zákl. přenesená",J387,0)</f>
        <v>0</v>
      </c>
      <c r="BH387" s="95">
        <f>IF(N387="sníž. přenesená",J387,0)</f>
        <v>0</v>
      </c>
      <c r="BI387" s="95">
        <f>IF(N387="nulová",J387,0)</f>
        <v>0</v>
      </c>
      <c r="BJ387" s="17" t="s">
        <v>85</v>
      </c>
      <c r="BK387" s="95">
        <f>ROUND(I387*H387,2)</f>
        <v>0</v>
      </c>
      <c r="BL387" s="17" t="s">
        <v>254</v>
      </c>
      <c r="BM387" s="165" t="s">
        <v>713</v>
      </c>
    </row>
    <row r="388" spans="2:65" s="1" customFormat="1" ht="16.5" customHeight="1" x14ac:dyDescent="0.2">
      <c r="B388" s="127"/>
      <c r="C388" s="154" t="s">
        <v>714</v>
      </c>
      <c r="D388" s="154" t="s">
        <v>152</v>
      </c>
      <c r="E388" s="155" t="s">
        <v>715</v>
      </c>
      <c r="F388" s="156" t="s">
        <v>716</v>
      </c>
      <c r="G388" s="157" t="s">
        <v>717</v>
      </c>
      <c r="H388" s="158">
        <v>1</v>
      </c>
      <c r="I388" s="159"/>
      <c r="J388" s="160">
        <f>ROUND(I388*H388,2)</f>
        <v>0</v>
      </c>
      <c r="K388" s="161"/>
      <c r="L388" s="34"/>
      <c r="M388" s="162" t="s">
        <v>1</v>
      </c>
      <c r="N388" s="126" t="s">
        <v>42</v>
      </c>
      <c r="P388" s="163">
        <f>O388*H388</f>
        <v>0</v>
      </c>
      <c r="Q388" s="163">
        <v>0</v>
      </c>
      <c r="R388" s="163">
        <f>Q388*H388</f>
        <v>0</v>
      </c>
      <c r="S388" s="163">
        <v>0</v>
      </c>
      <c r="T388" s="164">
        <f>S388*H388</f>
        <v>0</v>
      </c>
      <c r="AR388" s="165" t="s">
        <v>254</v>
      </c>
      <c r="AT388" s="165" t="s">
        <v>152</v>
      </c>
      <c r="AU388" s="165" t="s">
        <v>87</v>
      </c>
      <c r="AY388" s="17" t="s">
        <v>150</v>
      </c>
      <c r="BE388" s="95">
        <f>IF(N388="základní",J388,0)</f>
        <v>0</v>
      </c>
      <c r="BF388" s="95">
        <f>IF(N388="snížená",J388,0)</f>
        <v>0</v>
      </c>
      <c r="BG388" s="95">
        <f>IF(N388="zákl. přenesená",J388,0)</f>
        <v>0</v>
      </c>
      <c r="BH388" s="95">
        <f>IF(N388="sníž. přenesená",J388,0)</f>
        <v>0</v>
      </c>
      <c r="BI388" s="95">
        <f>IF(N388="nulová",J388,0)</f>
        <v>0</v>
      </c>
      <c r="BJ388" s="17" t="s">
        <v>85</v>
      </c>
      <c r="BK388" s="95">
        <f>ROUND(I388*H388,2)</f>
        <v>0</v>
      </c>
      <c r="BL388" s="17" t="s">
        <v>254</v>
      </c>
      <c r="BM388" s="165" t="s">
        <v>718</v>
      </c>
    </row>
    <row r="389" spans="2:65" s="11" customFormat="1" ht="22.8" customHeight="1" x14ac:dyDescent="0.25">
      <c r="B389" s="142"/>
      <c r="D389" s="143" t="s">
        <v>76</v>
      </c>
      <c r="E389" s="152" t="s">
        <v>719</v>
      </c>
      <c r="F389" s="152" t="s">
        <v>720</v>
      </c>
      <c r="I389" s="145"/>
      <c r="J389" s="153">
        <f>BK389</f>
        <v>0</v>
      </c>
      <c r="L389" s="142"/>
      <c r="M389" s="147"/>
      <c r="P389" s="148">
        <f>SUM(P390:P399)</f>
        <v>0</v>
      </c>
      <c r="R389" s="148">
        <f>SUM(R390:R399)</f>
        <v>0.11147659999999998</v>
      </c>
      <c r="T389" s="149">
        <f>SUM(T390:T399)</f>
        <v>0</v>
      </c>
      <c r="AR389" s="143" t="s">
        <v>87</v>
      </c>
      <c r="AT389" s="150" t="s">
        <v>76</v>
      </c>
      <c r="AU389" s="150" t="s">
        <v>85</v>
      </c>
      <c r="AY389" s="143" t="s">
        <v>150</v>
      </c>
      <c r="BK389" s="151">
        <f>SUM(BK390:BK399)</f>
        <v>0</v>
      </c>
    </row>
    <row r="390" spans="2:65" s="1" customFormat="1" ht="24.15" customHeight="1" x14ac:dyDescent="0.2">
      <c r="B390" s="127"/>
      <c r="C390" s="154" t="s">
        <v>721</v>
      </c>
      <c r="D390" s="154" t="s">
        <v>152</v>
      </c>
      <c r="E390" s="155" t="s">
        <v>722</v>
      </c>
      <c r="F390" s="156" t="s">
        <v>723</v>
      </c>
      <c r="G390" s="157" t="s">
        <v>186</v>
      </c>
      <c r="H390" s="158">
        <v>10.8</v>
      </c>
      <c r="I390" s="159"/>
      <c r="J390" s="160">
        <f t="shared" ref="J390:J395" si="45">ROUND(I390*H390,2)</f>
        <v>0</v>
      </c>
      <c r="K390" s="161"/>
      <c r="L390" s="34"/>
      <c r="M390" s="162" t="s">
        <v>1</v>
      </c>
      <c r="N390" s="126" t="s">
        <v>42</v>
      </c>
      <c r="P390" s="163">
        <f t="shared" ref="P390:P395" si="46">O390*H390</f>
        <v>0</v>
      </c>
      <c r="Q390" s="163">
        <v>2.4000000000000001E-4</v>
      </c>
      <c r="R390" s="163">
        <f t="shared" ref="R390:R395" si="47">Q390*H390</f>
        <v>2.5920000000000001E-3</v>
      </c>
      <c r="S390" s="163">
        <v>0</v>
      </c>
      <c r="T390" s="164">
        <f t="shared" ref="T390:T395" si="48">S390*H390</f>
        <v>0</v>
      </c>
      <c r="AR390" s="165" t="s">
        <v>254</v>
      </c>
      <c r="AT390" s="165" t="s">
        <v>152</v>
      </c>
      <c r="AU390" s="165" t="s">
        <v>87</v>
      </c>
      <c r="AY390" s="17" t="s">
        <v>150</v>
      </c>
      <c r="BE390" s="95">
        <f t="shared" ref="BE390:BE395" si="49">IF(N390="základní",J390,0)</f>
        <v>0</v>
      </c>
      <c r="BF390" s="95">
        <f t="shared" ref="BF390:BF395" si="50">IF(N390="snížená",J390,0)</f>
        <v>0</v>
      </c>
      <c r="BG390" s="95">
        <f t="shared" ref="BG390:BG395" si="51">IF(N390="zákl. přenesená",J390,0)</f>
        <v>0</v>
      </c>
      <c r="BH390" s="95">
        <f t="shared" ref="BH390:BH395" si="52">IF(N390="sníž. přenesená",J390,0)</f>
        <v>0</v>
      </c>
      <c r="BI390" s="95">
        <f t="shared" ref="BI390:BI395" si="53">IF(N390="nulová",J390,0)</f>
        <v>0</v>
      </c>
      <c r="BJ390" s="17" t="s">
        <v>85</v>
      </c>
      <c r="BK390" s="95">
        <f t="shared" ref="BK390:BK395" si="54">ROUND(I390*H390,2)</f>
        <v>0</v>
      </c>
      <c r="BL390" s="17" t="s">
        <v>254</v>
      </c>
      <c r="BM390" s="165" t="s">
        <v>724</v>
      </c>
    </row>
    <row r="391" spans="2:65" s="1" customFormat="1" ht="33" customHeight="1" x14ac:dyDescent="0.2">
      <c r="B391" s="127"/>
      <c r="C391" s="154" t="s">
        <v>725</v>
      </c>
      <c r="D391" s="154" t="s">
        <v>152</v>
      </c>
      <c r="E391" s="155" t="s">
        <v>726</v>
      </c>
      <c r="F391" s="156" t="s">
        <v>727</v>
      </c>
      <c r="G391" s="157" t="s">
        <v>155</v>
      </c>
      <c r="H391" s="158">
        <v>4.0999999999999996</v>
      </c>
      <c r="I391" s="159"/>
      <c r="J391" s="160">
        <f t="shared" si="45"/>
        <v>0</v>
      </c>
      <c r="K391" s="161"/>
      <c r="L391" s="34"/>
      <c r="M391" s="162" t="s">
        <v>1</v>
      </c>
      <c r="N391" s="126" t="s">
        <v>42</v>
      </c>
      <c r="P391" s="163">
        <f t="shared" si="46"/>
        <v>0</v>
      </c>
      <c r="Q391" s="163">
        <v>6.7000000000000002E-4</v>
      </c>
      <c r="R391" s="163">
        <f t="shared" si="47"/>
        <v>2.7469999999999999E-3</v>
      </c>
      <c r="S391" s="163">
        <v>0</v>
      </c>
      <c r="T391" s="164">
        <f t="shared" si="48"/>
        <v>0</v>
      </c>
      <c r="AR391" s="165" t="s">
        <v>254</v>
      </c>
      <c r="AT391" s="165" t="s">
        <v>152</v>
      </c>
      <c r="AU391" s="165" t="s">
        <v>87</v>
      </c>
      <c r="AY391" s="17" t="s">
        <v>150</v>
      </c>
      <c r="BE391" s="95">
        <f t="shared" si="49"/>
        <v>0</v>
      </c>
      <c r="BF391" s="95">
        <f t="shared" si="50"/>
        <v>0</v>
      </c>
      <c r="BG391" s="95">
        <f t="shared" si="51"/>
        <v>0</v>
      </c>
      <c r="BH391" s="95">
        <f t="shared" si="52"/>
        <v>0</v>
      </c>
      <c r="BI391" s="95">
        <f t="shared" si="53"/>
        <v>0</v>
      </c>
      <c r="BJ391" s="17" t="s">
        <v>85</v>
      </c>
      <c r="BK391" s="95">
        <f t="shared" si="54"/>
        <v>0</v>
      </c>
      <c r="BL391" s="17" t="s">
        <v>254</v>
      </c>
      <c r="BM391" s="165" t="s">
        <v>728</v>
      </c>
    </row>
    <row r="392" spans="2:65" s="1" customFormat="1" ht="16.5" customHeight="1" x14ac:dyDescent="0.2">
      <c r="B392" s="127"/>
      <c r="C392" s="194" t="s">
        <v>729</v>
      </c>
      <c r="D392" s="194" t="s">
        <v>285</v>
      </c>
      <c r="E392" s="195" t="s">
        <v>730</v>
      </c>
      <c r="F392" s="196" t="s">
        <v>731</v>
      </c>
      <c r="G392" s="197" t="s">
        <v>155</v>
      </c>
      <c r="H392" s="198">
        <v>4.0999999999999996</v>
      </c>
      <c r="I392" s="199"/>
      <c r="J392" s="200">
        <f t="shared" si="45"/>
        <v>0</v>
      </c>
      <c r="K392" s="201"/>
      <c r="L392" s="202"/>
      <c r="M392" s="203" t="s">
        <v>1</v>
      </c>
      <c r="N392" s="204" t="s">
        <v>42</v>
      </c>
      <c r="P392" s="163">
        <f t="shared" si="46"/>
        <v>0</v>
      </c>
      <c r="Q392" s="163">
        <v>1.46E-2</v>
      </c>
      <c r="R392" s="163">
        <f t="shared" si="47"/>
        <v>5.9859999999999997E-2</v>
      </c>
      <c r="S392" s="163">
        <v>0</v>
      </c>
      <c r="T392" s="164">
        <f t="shared" si="48"/>
        <v>0</v>
      </c>
      <c r="AR392" s="165" t="s">
        <v>338</v>
      </c>
      <c r="AT392" s="165" t="s">
        <v>285</v>
      </c>
      <c r="AU392" s="165" t="s">
        <v>87</v>
      </c>
      <c r="AY392" s="17" t="s">
        <v>150</v>
      </c>
      <c r="BE392" s="95">
        <f t="shared" si="49"/>
        <v>0</v>
      </c>
      <c r="BF392" s="95">
        <f t="shared" si="50"/>
        <v>0</v>
      </c>
      <c r="BG392" s="95">
        <f t="shared" si="51"/>
        <v>0</v>
      </c>
      <c r="BH392" s="95">
        <f t="shared" si="52"/>
        <v>0</v>
      </c>
      <c r="BI392" s="95">
        <f t="shared" si="53"/>
        <v>0</v>
      </c>
      <c r="BJ392" s="17" t="s">
        <v>85</v>
      </c>
      <c r="BK392" s="95">
        <f t="shared" si="54"/>
        <v>0</v>
      </c>
      <c r="BL392" s="17" t="s">
        <v>254</v>
      </c>
      <c r="BM392" s="165" t="s">
        <v>732</v>
      </c>
    </row>
    <row r="393" spans="2:65" s="1" customFormat="1" ht="24.15" customHeight="1" x14ac:dyDescent="0.2">
      <c r="B393" s="127"/>
      <c r="C393" s="154" t="s">
        <v>733</v>
      </c>
      <c r="D393" s="154" t="s">
        <v>152</v>
      </c>
      <c r="E393" s="155" t="s">
        <v>734</v>
      </c>
      <c r="F393" s="156" t="s">
        <v>735</v>
      </c>
      <c r="G393" s="157" t="s">
        <v>186</v>
      </c>
      <c r="H393" s="158">
        <v>10.8</v>
      </c>
      <c r="I393" s="159"/>
      <c r="J393" s="160">
        <f t="shared" si="45"/>
        <v>0</v>
      </c>
      <c r="K393" s="161"/>
      <c r="L393" s="34"/>
      <c r="M393" s="162" t="s">
        <v>1</v>
      </c>
      <c r="N393" s="126" t="s">
        <v>42</v>
      </c>
      <c r="P393" s="163">
        <f t="shared" si="46"/>
        <v>0</v>
      </c>
      <c r="Q393" s="163">
        <v>0</v>
      </c>
      <c r="R393" s="163">
        <f t="shared" si="47"/>
        <v>0</v>
      </c>
      <c r="S393" s="163">
        <v>0</v>
      </c>
      <c r="T393" s="164">
        <f t="shared" si="48"/>
        <v>0</v>
      </c>
      <c r="AR393" s="165" t="s">
        <v>254</v>
      </c>
      <c r="AT393" s="165" t="s">
        <v>152</v>
      </c>
      <c r="AU393" s="165" t="s">
        <v>87</v>
      </c>
      <c r="AY393" s="17" t="s">
        <v>150</v>
      </c>
      <c r="BE393" s="95">
        <f t="shared" si="49"/>
        <v>0</v>
      </c>
      <c r="BF393" s="95">
        <f t="shared" si="50"/>
        <v>0</v>
      </c>
      <c r="BG393" s="95">
        <f t="shared" si="51"/>
        <v>0</v>
      </c>
      <c r="BH393" s="95">
        <f t="shared" si="52"/>
        <v>0</v>
      </c>
      <c r="BI393" s="95">
        <f t="shared" si="53"/>
        <v>0</v>
      </c>
      <c r="BJ393" s="17" t="s">
        <v>85</v>
      </c>
      <c r="BK393" s="95">
        <f t="shared" si="54"/>
        <v>0</v>
      </c>
      <c r="BL393" s="17" t="s">
        <v>254</v>
      </c>
      <c r="BM393" s="165" t="s">
        <v>736</v>
      </c>
    </row>
    <row r="394" spans="2:65" s="1" customFormat="1" ht="16.5" customHeight="1" x14ac:dyDescent="0.2">
      <c r="B394" s="127"/>
      <c r="C394" s="194" t="s">
        <v>737</v>
      </c>
      <c r="D394" s="194" t="s">
        <v>285</v>
      </c>
      <c r="E394" s="195" t="s">
        <v>738</v>
      </c>
      <c r="F394" s="196" t="s">
        <v>739</v>
      </c>
      <c r="G394" s="197" t="s">
        <v>186</v>
      </c>
      <c r="H394" s="198">
        <v>4</v>
      </c>
      <c r="I394" s="199"/>
      <c r="J394" s="200">
        <f t="shared" si="45"/>
        <v>0</v>
      </c>
      <c r="K394" s="201"/>
      <c r="L394" s="202"/>
      <c r="M394" s="203" t="s">
        <v>1</v>
      </c>
      <c r="N394" s="204" t="s">
        <v>42</v>
      </c>
      <c r="P394" s="163">
        <f t="shared" si="46"/>
        <v>0</v>
      </c>
      <c r="Q394" s="163">
        <v>1.4E-3</v>
      </c>
      <c r="R394" s="163">
        <f t="shared" si="47"/>
        <v>5.5999999999999999E-3</v>
      </c>
      <c r="S394" s="163">
        <v>0</v>
      </c>
      <c r="T394" s="164">
        <f t="shared" si="48"/>
        <v>0</v>
      </c>
      <c r="AR394" s="165" t="s">
        <v>338</v>
      </c>
      <c r="AT394" s="165" t="s">
        <v>285</v>
      </c>
      <c r="AU394" s="165" t="s">
        <v>87</v>
      </c>
      <c r="AY394" s="17" t="s">
        <v>150</v>
      </c>
      <c r="BE394" s="95">
        <f t="shared" si="49"/>
        <v>0</v>
      </c>
      <c r="BF394" s="95">
        <f t="shared" si="50"/>
        <v>0</v>
      </c>
      <c r="BG394" s="95">
        <f t="shared" si="51"/>
        <v>0</v>
      </c>
      <c r="BH394" s="95">
        <f t="shared" si="52"/>
        <v>0</v>
      </c>
      <c r="BI394" s="95">
        <f t="shared" si="53"/>
        <v>0</v>
      </c>
      <c r="BJ394" s="17" t="s">
        <v>85</v>
      </c>
      <c r="BK394" s="95">
        <f t="shared" si="54"/>
        <v>0</v>
      </c>
      <c r="BL394" s="17" t="s">
        <v>254</v>
      </c>
      <c r="BM394" s="165" t="s">
        <v>740</v>
      </c>
    </row>
    <row r="395" spans="2:65" s="1" customFormat="1" ht="16.5" customHeight="1" x14ac:dyDescent="0.2">
      <c r="B395" s="127"/>
      <c r="C395" s="194" t="s">
        <v>741</v>
      </c>
      <c r="D395" s="194" t="s">
        <v>285</v>
      </c>
      <c r="E395" s="195" t="s">
        <v>742</v>
      </c>
      <c r="F395" s="196" t="s">
        <v>743</v>
      </c>
      <c r="G395" s="197" t="s">
        <v>186</v>
      </c>
      <c r="H395" s="198">
        <v>6.7320000000000002</v>
      </c>
      <c r="I395" s="199"/>
      <c r="J395" s="200">
        <f t="shared" si="45"/>
        <v>0</v>
      </c>
      <c r="K395" s="201"/>
      <c r="L395" s="202"/>
      <c r="M395" s="203" t="s">
        <v>1</v>
      </c>
      <c r="N395" s="204" t="s">
        <v>42</v>
      </c>
      <c r="P395" s="163">
        <f t="shared" si="46"/>
        <v>0</v>
      </c>
      <c r="Q395" s="163">
        <v>4.3E-3</v>
      </c>
      <c r="R395" s="163">
        <f t="shared" si="47"/>
        <v>2.89476E-2</v>
      </c>
      <c r="S395" s="163">
        <v>0</v>
      </c>
      <c r="T395" s="164">
        <f t="shared" si="48"/>
        <v>0</v>
      </c>
      <c r="AR395" s="165" t="s">
        <v>338</v>
      </c>
      <c r="AT395" s="165" t="s">
        <v>285</v>
      </c>
      <c r="AU395" s="165" t="s">
        <v>87</v>
      </c>
      <c r="AY395" s="17" t="s">
        <v>150</v>
      </c>
      <c r="BE395" s="95">
        <f t="shared" si="49"/>
        <v>0</v>
      </c>
      <c r="BF395" s="95">
        <f t="shared" si="50"/>
        <v>0</v>
      </c>
      <c r="BG395" s="95">
        <f t="shared" si="51"/>
        <v>0</v>
      </c>
      <c r="BH395" s="95">
        <f t="shared" si="52"/>
        <v>0</v>
      </c>
      <c r="BI395" s="95">
        <f t="shared" si="53"/>
        <v>0</v>
      </c>
      <c r="BJ395" s="17" t="s">
        <v>85</v>
      </c>
      <c r="BK395" s="95">
        <f t="shared" si="54"/>
        <v>0</v>
      </c>
      <c r="BL395" s="17" t="s">
        <v>254</v>
      </c>
      <c r="BM395" s="165" t="s">
        <v>744</v>
      </c>
    </row>
    <row r="396" spans="2:65" s="13" customFormat="1" x14ac:dyDescent="0.2">
      <c r="B396" s="173"/>
      <c r="D396" s="167" t="s">
        <v>158</v>
      </c>
      <c r="F396" s="175" t="s">
        <v>745</v>
      </c>
      <c r="H396" s="176">
        <v>6.7320000000000002</v>
      </c>
      <c r="I396" s="177"/>
      <c r="L396" s="173"/>
      <c r="M396" s="178"/>
      <c r="T396" s="179"/>
      <c r="AT396" s="174" t="s">
        <v>158</v>
      </c>
      <c r="AU396" s="174" t="s">
        <v>87</v>
      </c>
      <c r="AV396" s="13" t="s">
        <v>87</v>
      </c>
      <c r="AW396" s="13" t="s">
        <v>3</v>
      </c>
      <c r="AX396" s="13" t="s">
        <v>85</v>
      </c>
      <c r="AY396" s="174" t="s">
        <v>150</v>
      </c>
    </row>
    <row r="397" spans="2:65" s="1" customFormat="1" ht="16.5" customHeight="1" x14ac:dyDescent="0.2">
      <c r="B397" s="127"/>
      <c r="C397" s="194" t="s">
        <v>746</v>
      </c>
      <c r="D397" s="194" t="s">
        <v>285</v>
      </c>
      <c r="E397" s="195" t="s">
        <v>747</v>
      </c>
      <c r="F397" s="196" t="s">
        <v>748</v>
      </c>
      <c r="G397" s="197" t="s">
        <v>186</v>
      </c>
      <c r="H397" s="198">
        <v>4.0999999999999996</v>
      </c>
      <c r="I397" s="199"/>
      <c r="J397" s="200">
        <f>ROUND(I397*H397,2)</f>
        <v>0</v>
      </c>
      <c r="K397" s="201"/>
      <c r="L397" s="202"/>
      <c r="M397" s="203" t="s">
        <v>1</v>
      </c>
      <c r="N397" s="204" t="s">
        <v>42</v>
      </c>
      <c r="P397" s="163">
        <f>O397*H397</f>
        <v>0</v>
      </c>
      <c r="Q397" s="163">
        <v>2.3E-3</v>
      </c>
      <c r="R397" s="163">
        <f>Q397*H397</f>
        <v>9.4299999999999991E-3</v>
      </c>
      <c r="S397" s="163">
        <v>0</v>
      </c>
      <c r="T397" s="164">
        <f>S397*H397</f>
        <v>0</v>
      </c>
      <c r="AR397" s="165" t="s">
        <v>338</v>
      </c>
      <c r="AT397" s="165" t="s">
        <v>285</v>
      </c>
      <c r="AU397" s="165" t="s">
        <v>87</v>
      </c>
      <c r="AY397" s="17" t="s">
        <v>150</v>
      </c>
      <c r="BE397" s="95">
        <f>IF(N397="základní",J397,0)</f>
        <v>0</v>
      </c>
      <c r="BF397" s="95">
        <f>IF(N397="snížená",J397,0)</f>
        <v>0</v>
      </c>
      <c r="BG397" s="95">
        <f>IF(N397="zákl. přenesená",J397,0)</f>
        <v>0</v>
      </c>
      <c r="BH397" s="95">
        <f>IF(N397="sníž. přenesená",J397,0)</f>
        <v>0</v>
      </c>
      <c r="BI397" s="95">
        <f>IF(N397="nulová",J397,0)</f>
        <v>0</v>
      </c>
      <c r="BJ397" s="17" t="s">
        <v>85</v>
      </c>
      <c r="BK397" s="95">
        <f>ROUND(I397*H397,2)</f>
        <v>0</v>
      </c>
      <c r="BL397" s="17" t="s">
        <v>254</v>
      </c>
      <c r="BM397" s="165" t="s">
        <v>749</v>
      </c>
    </row>
    <row r="398" spans="2:65" s="1" customFormat="1" ht="16.5" customHeight="1" x14ac:dyDescent="0.2">
      <c r="B398" s="127"/>
      <c r="C398" s="194" t="s">
        <v>750</v>
      </c>
      <c r="D398" s="194" t="s">
        <v>285</v>
      </c>
      <c r="E398" s="195" t="s">
        <v>751</v>
      </c>
      <c r="F398" s="196" t="s">
        <v>752</v>
      </c>
      <c r="G398" s="197" t="s">
        <v>717</v>
      </c>
      <c r="H398" s="198">
        <v>1</v>
      </c>
      <c r="I398" s="199"/>
      <c r="J398" s="200">
        <f>ROUND(I398*H398,2)</f>
        <v>0</v>
      </c>
      <c r="K398" s="201"/>
      <c r="L398" s="202"/>
      <c r="M398" s="203" t="s">
        <v>1</v>
      </c>
      <c r="N398" s="204" t="s">
        <v>42</v>
      </c>
      <c r="P398" s="163">
        <f>O398*H398</f>
        <v>0</v>
      </c>
      <c r="Q398" s="163">
        <v>2.3E-3</v>
      </c>
      <c r="R398" s="163">
        <f>Q398*H398</f>
        <v>2.3E-3</v>
      </c>
      <c r="S398" s="163">
        <v>0</v>
      </c>
      <c r="T398" s="164">
        <f>S398*H398</f>
        <v>0</v>
      </c>
      <c r="AR398" s="165" t="s">
        <v>338</v>
      </c>
      <c r="AT398" s="165" t="s">
        <v>285</v>
      </c>
      <c r="AU398" s="165" t="s">
        <v>87</v>
      </c>
      <c r="AY398" s="17" t="s">
        <v>150</v>
      </c>
      <c r="BE398" s="95">
        <f>IF(N398="základní",J398,0)</f>
        <v>0</v>
      </c>
      <c r="BF398" s="95">
        <f>IF(N398="snížená",J398,0)</f>
        <v>0</v>
      </c>
      <c r="BG398" s="95">
        <f>IF(N398="zákl. přenesená",J398,0)</f>
        <v>0</v>
      </c>
      <c r="BH398" s="95">
        <f>IF(N398="sníž. přenesená",J398,0)</f>
        <v>0</v>
      </c>
      <c r="BI398" s="95">
        <f>IF(N398="nulová",J398,0)</f>
        <v>0</v>
      </c>
      <c r="BJ398" s="17" t="s">
        <v>85</v>
      </c>
      <c r="BK398" s="95">
        <f>ROUND(I398*H398,2)</f>
        <v>0</v>
      </c>
      <c r="BL398" s="17" t="s">
        <v>254</v>
      </c>
      <c r="BM398" s="165" t="s">
        <v>753</v>
      </c>
    </row>
    <row r="399" spans="2:65" s="1" customFormat="1" ht="24.15" customHeight="1" x14ac:dyDescent="0.2">
      <c r="B399" s="127"/>
      <c r="C399" s="154" t="s">
        <v>754</v>
      </c>
      <c r="D399" s="154" t="s">
        <v>152</v>
      </c>
      <c r="E399" s="155" t="s">
        <v>755</v>
      </c>
      <c r="F399" s="156" t="s">
        <v>756</v>
      </c>
      <c r="G399" s="157" t="s">
        <v>273</v>
      </c>
      <c r="H399" s="158">
        <v>0.111</v>
      </c>
      <c r="I399" s="159"/>
      <c r="J399" s="160">
        <f>ROUND(I399*H399,2)</f>
        <v>0</v>
      </c>
      <c r="K399" s="161"/>
      <c r="L399" s="34"/>
      <c r="M399" s="162" t="s">
        <v>1</v>
      </c>
      <c r="N399" s="126" t="s">
        <v>42</v>
      </c>
      <c r="P399" s="163">
        <f>O399*H399</f>
        <v>0</v>
      </c>
      <c r="Q399" s="163">
        <v>0</v>
      </c>
      <c r="R399" s="163">
        <f>Q399*H399</f>
        <v>0</v>
      </c>
      <c r="S399" s="163">
        <v>0</v>
      </c>
      <c r="T399" s="164">
        <f>S399*H399</f>
        <v>0</v>
      </c>
      <c r="AR399" s="165" t="s">
        <v>254</v>
      </c>
      <c r="AT399" s="165" t="s">
        <v>152</v>
      </c>
      <c r="AU399" s="165" t="s">
        <v>87</v>
      </c>
      <c r="AY399" s="17" t="s">
        <v>150</v>
      </c>
      <c r="BE399" s="95">
        <f>IF(N399="základní",J399,0)</f>
        <v>0</v>
      </c>
      <c r="BF399" s="95">
        <f>IF(N399="snížená",J399,0)</f>
        <v>0</v>
      </c>
      <c r="BG399" s="95">
        <f>IF(N399="zákl. přenesená",J399,0)</f>
        <v>0</v>
      </c>
      <c r="BH399" s="95">
        <f>IF(N399="sníž. přenesená",J399,0)</f>
        <v>0</v>
      </c>
      <c r="BI399" s="95">
        <f>IF(N399="nulová",J399,0)</f>
        <v>0</v>
      </c>
      <c r="BJ399" s="17" t="s">
        <v>85</v>
      </c>
      <c r="BK399" s="95">
        <f>ROUND(I399*H399,2)</f>
        <v>0</v>
      </c>
      <c r="BL399" s="17" t="s">
        <v>254</v>
      </c>
      <c r="BM399" s="165" t="s">
        <v>757</v>
      </c>
    </row>
    <row r="400" spans="2:65" s="11" customFormat="1" ht="25.95" customHeight="1" x14ac:dyDescent="0.25">
      <c r="B400" s="142"/>
      <c r="D400" s="143" t="s">
        <v>76</v>
      </c>
      <c r="E400" s="144" t="s">
        <v>758</v>
      </c>
      <c r="F400" s="144" t="s">
        <v>759</v>
      </c>
      <c r="I400" s="145"/>
      <c r="J400" s="146">
        <f>BK400</f>
        <v>0</v>
      </c>
      <c r="L400" s="142"/>
      <c r="M400" s="147"/>
      <c r="P400" s="148">
        <f>P401</f>
        <v>0</v>
      </c>
      <c r="R400" s="148">
        <f>R401</f>
        <v>1.9800000000000004E-3</v>
      </c>
      <c r="T400" s="149">
        <f>T401</f>
        <v>0</v>
      </c>
      <c r="AR400" s="143" t="s">
        <v>168</v>
      </c>
      <c r="AT400" s="150" t="s">
        <v>76</v>
      </c>
      <c r="AU400" s="150" t="s">
        <v>77</v>
      </c>
      <c r="AY400" s="143" t="s">
        <v>150</v>
      </c>
      <c r="BK400" s="151">
        <f>BK401</f>
        <v>0</v>
      </c>
    </row>
    <row r="401" spans="2:65" s="1" customFormat="1" ht="21.75" customHeight="1" x14ac:dyDescent="0.2">
      <c r="B401" s="127"/>
      <c r="C401" s="154" t="s">
        <v>760</v>
      </c>
      <c r="D401" s="154" t="s">
        <v>152</v>
      </c>
      <c r="E401" s="155" t="s">
        <v>761</v>
      </c>
      <c r="F401" s="156" t="s">
        <v>762</v>
      </c>
      <c r="G401" s="157" t="s">
        <v>763</v>
      </c>
      <c r="H401" s="158">
        <v>0.2</v>
      </c>
      <c r="I401" s="159"/>
      <c r="J401" s="160">
        <f>ROUND(I401*H401,2)</f>
        <v>0</v>
      </c>
      <c r="K401" s="161"/>
      <c r="L401" s="34"/>
      <c r="M401" s="162" t="s">
        <v>1</v>
      </c>
      <c r="N401" s="126" t="s">
        <v>42</v>
      </c>
      <c r="P401" s="163">
        <f>O401*H401</f>
        <v>0</v>
      </c>
      <c r="Q401" s="163">
        <v>9.9000000000000008E-3</v>
      </c>
      <c r="R401" s="163">
        <f>Q401*H401</f>
        <v>1.9800000000000004E-3</v>
      </c>
      <c r="S401" s="163">
        <v>0</v>
      </c>
      <c r="T401" s="164">
        <f>S401*H401</f>
        <v>0</v>
      </c>
      <c r="AR401" s="165" t="s">
        <v>472</v>
      </c>
      <c r="AT401" s="165" t="s">
        <v>152</v>
      </c>
      <c r="AU401" s="165" t="s">
        <v>85</v>
      </c>
      <c r="AY401" s="17" t="s">
        <v>150</v>
      </c>
      <c r="BE401" s="95">
        <f>IF(N401="základní",J401,0)</f>
        <v>0</v>
      </c>
      <c r="BF401" s="95">
        <f>IF(N401="snížená",J401,0)</f>
        <v>0</v>
      </c>
      <c r="BG401" s="95">
        <f>IF(N401="zákl. přenesená",J401,0)</f>
        <v>0</v>
      </c>
      <c r="BH401" s="95">
        <f>IF(N401="sníž. přenesená",J401,0)</f>
        <v>0</v>
      </c>
      <c r="BI401" s="95">
        <f>IF(N401="nulová",J401,0)</f>
        <v>0</v>
      </c>
      <c r="BJ401" s="17" t="s">
        <v>85</v>
      </c>
      <c r="BK401" s="95">
        <f>ROUND(I401*H401,2)</f>
        <v>0</v>
      </c>
      <c r="BL401" s="17" t="s">
        <v>472</v>
      </c>
      <c r="BM401" s="165" t="s">
        <v>764</v>
      </c>
    </row>
    <row r="402" spans="2:65" s="11" customFormat="1" ht="25.95" customHeight="1" x14ac:dyDescent="0.25">
      <c r="B402" s="142"/>
      <c r="D402" s="143" t="s">
        <v>76</v>
      </c>
      <c r="E402" s="144" t="s">
        <v>285</v>
      </c>
      <c r="F402" s="144" t="s">
        <v>765</v>
      </c>
      <c r="I402" s="145"/>
      <c r="J402" s="146">
        <f>BK402</f>
        <v>0</v>
      </c>
      <c r="L402" s="142"/>
      <c r="M402" s="147"/>
      <c r="P402" s="148">
        <f>P403+P406</f>
        <v>0</v>
      </c>
      <c r="R402" s="148">
        <f>R403+R406</f>
        <v>7.9819999999999988E-2</v>
      </c>
      <c r="T402" s="149">
        <f>T403+T406</f>
        <v>0</v>
      </c>
      <c r="AR402" s="143" t="s">
        <v>168</v>
      </c>
      <c r="AT402" s="150" t="s">
        <v>76</v>
      </c>
      <c r="AU402" s="150" t="s">
        <v>77</v>
      </c>
      <c r="AY402" s="143" t="s">
        <v>150</v>
      </c>
      <c r="BK402" s="151">
        <f>BK403+BK406</f>
        <v>0</v>
      </c>
    </row>
    <row r="403" spans="2:65" s="11" customFormat="1" ht="22.8" customHeight="1" x14ac:dyDescent="0.25">
      <c r="B403" s="142"/>
      <c r="D403" s="143" t="s">
        <v>76</v>
      </c>
      <c r="E403" s="152" t="s">
        <v>766</v>
      </c>
      <c r="F403" s="152" t="s">
        <v>767</v>
      </c>
      <c r="I403" s="145"/>
      <c r="J403" s="153">
        <f>BK403</f>
        <v>0</v>
      </c>
      <c r="L403" s="142"/>
      <c r="M403" s="147"/>
      <c r="P403" s="148">
        <f>SUM(P404:P405)</f>
        <v>0</v>
      </c>
      <c r="R403" s="148">
        <f>SUM(R404:R405)</f>
        <v>0</v>
      </c>
      <c r="T403" s="149">
        <f>SUM(T404:T405)</f>
        <v>0</v>
      </c>
      <c r="AR403" s="143" t="s">
        <v>168</v>
      </c>
      <c r="AT403" s="150" t="s">
        <v>76</v>
      </c>
      <c r="AU403" s="150" t="s">
        <v>85</v>
      </c>
      <c r="AY403" s="143" t="s">
        <v>150</v>
      </c>
      <c r="BK403" s="151">
        <f>SUM(BK404:BK405)</f>
        <v>0</v>
      </c>
    </row>
    <row r="404" spans="2:65" s="1" customFormat="1" ht="33" customHeight="1" x14ac:dyDescent="0.2">
      <c r="B404" s="127"/>
      <c r="C404" s="154" t="s">
        <v>768</v>
      </c>
      <c r="D404" s="154" t="s">
        <v>152</v>
      </c>
      <c r="E404" s="155" t="s">
        <v>769</v>
      </c>
      <c r="F404" s="156" t="s">
        <v>770</v>
      </c>
      <c r="G404" s="157" t="s">
        <v>332</v>
      </c>
      <c r="H404" s="158">
        <v>1</v>
      </c>
      <c r="I404" s="159"/>
      <c r="J404" s="160">
        <f>ROUND(I404*H404,2)</f>
        <v>0</v>
      </c>
      <c r="K404" s="161"/>
      <c r="L404" s="34"/>
      <c r="M404" s="162" t="s">
        <v>1</v>
      </c>
      <c r="N404" s="126" t="s">
        <v>42</v>
      </c>
      <c r="P404" s="163">
        <f>O404*H404</f>
        <v>0</v>
      </c>
      <c r="Q404" s="163">
        <v>0</v>
      </c>
      <c r="R404" s="163">
        <f>Q404*H404</f>
        <v>0</v>
      </c>
      <c r="S404" s="163">
        <v>0</v>
      </c>
      <c r="T404" s="164">
        <f>S404*H404</f>
        <v>0</v>
      </c>
      <c r="AR404" s="165" t="s">
        <v>472</v>
      </c>
      <c r="AT404" s="165" t="s">
        <v>152</v>
      </c>
      <c r="AU404" s="165" t="s">
        <v>87</v>
      </c>
      <c r="AY404" s="17" t="s">
        <v>150</v>
      </c>
      <c r="BE404" s="95">
        <f>IF(N404="základní",J404,0)</f>
        <v>0</v>
      </c>
      <c r="BF404" s="95">
        <f>IF(N404="snížená",J404,0)</f>
        <v>0</v>
      </c>
      <c r="BG404" s="95">
        <f>IF(N404="zákl. přenesená",J404,0)</f>
        <v>0</v>
      </c>
      <c r="BH404" s="95">
        <f>IF(N404="sníž. přenesená",J404,0)</f>
        <v>0</v>
      </c>
      <c r="BI404" s="95">
        <f>IF(N404="nulová",J404,0)</f>
        <v>0</v>
      </c>
      <c r="BJ404" s="17" t="s">
        <v>85</v>
      </c>
      <c r="BK404" s="95">
        <f>ROUND(I404*H404,2)</f>
        <v>0</v>
      </c>
      <c r="BL404" s="17" t="s">
        <v>472</v>
      </c>
      <c r="BM404" s="165" t="s">
        <v>771</v>
      </c>
    </row>
    <row r="405" spans="2:65" s="1" customFormat="1" ht="33" customHeight="1" x14ac:dyDescent="0.2">
      <c r="B405" s="127"/>
      <c r="C405" s="154" t="s">
        <v>772</v>
      </c>
      <c r="D405" s="154" t="s">
        <v>152</v>
      </c>
      <c r="E405" s="155" t="s">
        <v>773</v>
      </c>
      <c r="F405" s="156" t="s">
        <v>774</v>
      </c>
      <c r="G405" s="157" t="s">
        <v>332</v>
      </c>
      <c r="H405" s="158">
        <v>1</v>
      </c>
      <c r="I405" s="159"/>
      <c r="J405" s="160">
        <f>ROUND(I405*H405,2)</f>
        <v>0</v>
      </c>
      <c r="K405" s="161"/>
      <c r="L405" s="34"/>
      <c r="M405" s="162" t="s">
        <v>1</v>
      </c>
      <c r="N405" s="126" t="s">
        <v>42</v>
      </c>
      <c r="P405" s="163">
        <f>O405*H405</f>
        <v>0</v>
      </c>
      <c r="Q405" s="163">
        <v>0</v>
      </c>
      <c r="R405" s="163">
        <f>Q405*H405</f>
        <v>0</v>
      </c>
      <c r="S405" s="163">
        <v>0</v>
      </c>
      <c r="T405" s="164">
        <f>S405*H405</f>
        <v>0</v>
      </c>
      <c r="AR405" s="165" t="s">
        <v>472</v>
      </c>
      <c r="AT405" s="165" t="s">
        <v>152</v>
      </c>
      <c r="AU405" s="165" t="s">
        <v>87</v>
      </c>
      <c r="AY405" s="17" t="s">
        <v>150</v>
      </c>
      <c r="BE405" s="95">
        <f>IF(N405="základní",J405,0)</f>
        <v>0</v>
      </c>
      <c r="BF405" s="95">
        <f>IF(N405="snížená",J405,0)</f>
        <v>0</v>
      </c>
      <c r="BG405" s="95">
        <f>IF(N405="zákl. přenesená",J405,0)</f>
        <v>0</v>
      </c>
      <c r="BH405" s="95">
        <f>IF(N405="sníž. přenesená",J405,0)</f>
        <v>0</v>
      </c>
      <c r="BI405" s="95">
        <f>IF(N405="nulová",J405,0)</f>
        <v>0</v>
      </c>
      <c r="BJ405" s="17" t="s">
        <v>85</v>
      </c>
      <c r="BK405" s="95">
        <f>ROUND(I405*H405,2)</f>
        <v>0</v>
      </c>
      <c r="BL405" s="17" t="s">
        <v>472</v>
      </c>
      <c r="BM405" s="165" t="s">
        <v>775</v>
      </c>
    </row>
    <row r="406" spans="2:65" s="11" customFormat="1" ht="22.8" customHeight="1" x14ac:dyDescent="0.25">
      <c r="B406" s="142"/>
      <c r="D406" s="143" t="s">
        <v>76</v>
      </c>
      <c r="E406" s="152" t="s">
        <v>776</v>
      </c>
      <c r="F406" s="152" t="s">
        <v>777</v>
      </c>
      <c r="I406" s="145"/>
      <c r="J406" s="153">
        <f>BK406</f>
        <v>0</v>
      </c>
      <c r="L406" s="142"/>
      <c r="M406" s="147"/>
      <c r="P406" s="148">
        <f>SUM(P407:P418)</f>
        <v>0</v>
      </c>
      <c r="R406" s="148">
        <f>SUM(R407:R418)</f>
        <v>7.9819999999999988E-2</v>
      </c>
      <c r="T406" s="149">
        <f>SUM(T407:T418)</f>
        <v>0</v>
      </c>
      <c r="AR406" s="143" t="s">
        <v>168</v>
      </c>
      <c r="AT406" s="150" t="s">
        <v>76</v>
      </c>
      <c r="AU406" s="150" t="s">
        <v>85</v>
      </c>
      <c r="AY406" s="143" t="s">
        <v>150</v>
      </c>
      <c r="BK406" s="151">
        <f>SUM(BK407:BK418)</f>
        <v>0</v>
      </c>
    </row>
    <row r="407" spans="2:65" s="1" customFormat="1" ht="24.15" customHeight="1" x14ac:dyDescent="0.2">
      <c r="B407" s="127"/>
      <c r="C407" s="154" t="s">
        <v>778</v>
      </c>
      <c r="D407" s="154" t="s">
        <v>152</v>
      </c>
      <c r="E407" s="155" t="s">
        <v>779</v>
      </c>
      <c r="F407" s="156" t="s">
        <v>780</v>
      </c>
      <c r="G407" s="157" t="s">
        <v>186</v>
      </c>
      <c r="H407" s="158">
        <v>1.5</v>
      </c>
      <c r="I407" s="159"/>
      <c r="J407" s="160">
        <f t="shared" ref="J407:J418" si="55">ROUND(I407*H407,2)</f>
        <v>0</v>
      </c>
      <c r="K407" s="161"/>
      <c r="L407" s="34"/>
      <c r="M407" s="162" t="s">
        <v>1</v>
      </c>
      <c r="N407" s="126" t="s">
        <v>42</v>
      </c>
      <c r="P407" s="163">
        <f t="shared" ref="P407:P418" si="56">O407*H407</f>
        <v>0</v>
      </c>
      <c r="Q407" s="163">
        <v>0</v>
      </c>
      <c r="R407" s="163">
        <f t="shared" ref="R407:R418" si="57">Q407*H407</f>
        <v>0</v>
      </c>
      <c r="S407" s="163">
        <v>0</v>
      </c>
      <c r="T407" s="164">
        <f t="shared" ref="T407:T418" si="58">S407*H407</f>
        <v>0</v>
      </c>
      <c r="AR407" s="165" t="s">
        <v>472</v>
      </c>
      <c r="AT407" s="165" t="s">
        <v>152</v>
      </c>
      <c r="AU407" s="165" t="s">
        <v>87</v>
      </c>
      <c r="AY407" s="17" t="s">
        <v>150</v>
      </c>
      <c r="BE407" s="95">
        <f t="shared" ref="BE407:BE418" si="59">IF(N407="základní",J407,0)</f>
        <v>0</v>
      </c>
      <c r="BF407" s="95">
        <f t="shared" ref="BF407:BF418" si="60">IF(N407="snížená",J407,0)</f>
        <v>0</v>
      </c>
      <c r="BG407" s="95">
        <f t="shared" ref="BG407:BG418" si="61">IF(N407="zákl. přenesená",J407,0)</f>
        <v>0</v>
      </c>
      <c r="BH407" s="95">
        <f t="shared" ref="BH407:BH418" si="62">IF(N407="sníž. přenesená",J407,0)</f>
        <v>0</v>
      </c>
      <c r="BI407" s="95">
        <f t="shared" ref="BI407:BI418" si="63">IF(N407="nulová",J407,0)</f>
        <v>0</v>
      </c>
      <c r="BJ407" s="17" t="s">
        <v>85</v>
      </c>
      <c r="BK407" s="95">
        <f t="shared" ref="BK407:BK418" si="64">ROUND(I407*H407,2)</f>
        <v>0</v>
      </c>
      <c r="BL407" s="17" t="s">
        <v>472</v>
      </c>
      <c r="BM407" s="165" t="s">
        <v>781</v>
      </c>
    </row>
    <row r="408" spans="2:65" s="1" customFormat="1" ht="24.15" customHeight="1" x14ac:dyDescent="0.2">
      <c r="B408" s="127"/>
      <c r="C408" s="154" t="s">
        <v>782</v>
      </c>
      <c r="D408" s="154" t="s">
        <v>152</v>
      </c>
      <c r="E408" s="155" t="s">
        <v>783</v>
      </c>
      <c r="F408" s="156" t="s">
        <v>784</v>
      </c>
      <c r="G408" s="157" t="s">
        <v>186</v>
      </c>
      <c r="H408" s="158">
        <v>7</v>
      </c>
      <c r="I408" s="159"/>
      <c r="J408" s="160">
        <f t="shared" si="55"/>
        <v>0</v>
      </c>
      <c r="K408" s="161"/>
      <c r="L408" s="34"/>
      <c r="M408" s="162" t="s">
        <v>1</v>
      </c>
      <c r="N408" s="126" t="s">
        <v>42</v>
      </c>
      <c r="P408" s="163">
        <f t="shared" si="56"/>
        <v>0</v>
      </c>
      <c r="Q408" s="163">
        <v>0</v>
      </c>
      <c r="R408" s="163">
        <f t="shared" si="57"/>
        <v>0</v>
      </c>
      <c r="S408" s="163">
        <v>0</v>
      </c>
      <c r="T408" s="164">
        <f t="shared" si="58"/>
        <v>0</v>
      </c>
      <c r="AR408" s="165" t="s">
        <v>472</v>
      </c>
      <c r="AT408" s="165" t="s">
        <v>152</v>
      </c>
      <c r="AU408" s="165" t="s">
        <v>87</v>
      </c>
      <c r="AY408" s="17" t="s">
        <v>150</v>
      </c>
      <c r="BE408" s="95">
        <f t="shared" si="59"/>
        <v>0</v>
      </c>
      <c r="BF408" s="95">
        <f t="shared" si="60"/>
        <v>0</v>
      </c>
      <c r="BG408" s="95">
        <f t="shared" si="61"/>
        <v>0</v>
      </c>
      <c r="BH408" s="95">
        <f t="shared" si="62"/>
        <v>0</v>
      </c>
      <c r="BI408" s="95">
        <f t="shared" si="63"/>
        <v>0</v>
      </c>
      <c r="BJ408" s="17" t="s">
        <v>85</v>
      </c>
      <c r="BK408" s="95">
        <f t="shared" si="64"/>
        <v>0</v>
      </c>
      <c r="BL408" s="17" t="s">
        <v>472</v>
      </c>
      <c r="BM408" s="165" t="s">
        <v>785</v>
      </c>
    </row>
    <row r="409" spans="2:65" s="1" customFormat="1" ht="24.15" customHeight="1" x14ac:dyDescent="0.2">
      <c r="B409" s="127"/>
      <c r="C409" s="194" t="s">
        <v>786</v>
      </c>
      <c r="D409" s="194" t="s">
        <v>285</v>
      </c>
      <c r="E409" s="195" t="s">
        <v>787</v>
      </c>
      <c r="F409" s="196" t="s">
        <v>788</v>
      </c>
      <c r="G409" s="197" t="s">
        <v>332</v>
      </c>
      <c r="H409" s="198">
        <v>4</v>
      </c>
      <c r="I409" s="199"/>
      <c r="J409" s="200">
        <f t="shared" si="55"/>
        <v>0</v>
      </c>
      <c r="K409" s="201"/>
      <c r="L409" s="202"/>
      <c r="M409" s="203" t="s">
        <v>1</v>
      </c>
      <c r="N409" s="204" t="s">
        <v>42</v>
      </c>
      <c r="P409" s="163">
        <f t="shared" si="56"/>
        <v>0</v>
      </c>
      <c r="Q409" s="163">
        <v>5.5999999999999995E-4</v>
      </c>
      <c r="R409" s="163">
        <f t="shared" si="57"/>
        <v>2.2399999999999998E-3</v>
      </c>
      <c r="S409" s="163">
        <v>0</v>
      </c>
      <c r="T409" s="164">
        <f t="shared" si="58"/>
        <v>0</v>
      </c>
      <c r="AR409" s="165" t="s">
        <v>760</v>
      </c>
      <c r="AT409" s="165" t="s">
        <v>285</v>
      </c>
      <c r="AU409" s="165" t="s">
        <v>87</v>
      </c>
      <c r="AY409" s="17" t="s">
        <v>150</v>
      </c>
      <c r="BE409" s="95">
        <f t="shared" si="59"/>
        <v>0</v>
      </c>
      <c r="BF409" s="95">
        <f t="shared" si="60"/>
        <v>0</v>
      </c>
      <c r="BG409" s="95">
        <f t="shared" si="61"/>
        <v>0</v>
      </c>
      <c r="BH409" s="95">
        <f t="shared" si="62"/>
        <v>0</v>
      </c>
      <c r="BI409" s="95">
        <f t="shared" si="63"/>
        <v>0</v>
      </c>
      <c r="BJ409" s="17" t="s">
        <v>85</v>
      </c>
      <c r="BK409" s="95">
        <f t="shared" si="64"/>
        <v>0</v>
      </c>
      <c r="BL409" s="17" t="s">
        <v>760</v>
      </c>
      <c r="BM409" s="165" t="s">
        <v>789</v>
      </c>
    </row>
    <row r="410" spans="2:65" s="1" customFormat="1" ht="24.15" customHeight="1" x14ac:dyDescent="0.2">
      <c r="B410" s="127"/>
      <c r="C410" s="194" t="s">
        <v>790</v>
      </c>
      <c r="D410" s="194" t="s">
        <v>285</v>
      </c>
      <c r="E410" s="195" t="s">
        <v>791</v>
      </c>
      <c r="F410" s="196" t="s">
        <v>792</v>
      </c>
      <c r="G410" s="197" t="s">
        <v>186</v>
      </c>
      <c r="H410" s="198">
        <v>7</v>
      </c>
      <c r="I410" s="199"/>
      <c r="J410" s="200">
        <f t="shared" si="55"/>
        <v>0</v>
      </c>
      <c r="K410" s="201"/>
      <c r="L410" s="202"/>
      <c r="M410" s="203" t="s">
        <v>1</v>
      </c>
      <c r="N410" s="204" t="s">
        <v>42</v>
      </c>
      <c r="P410" s="163">
        <f t="shared" si="56"/>
        <v>0</v>
      </c>
      <c r="Q410" s="163">
        <v>5.5999999999999999E-3</v>
      </c>
      <c r="R410" s="163">
        <f t="shared" si="57"/>
        <v>3.9199999999999999E-2</v>
      </c>
      <c r="S410" s="163">
        <v>0</v>
      </c>
      <c r="T410" s="164">
        <f t="shared" si="58"/>
        <v>0</v>
      </c>
      <c r="AR410" s="165" t="s">
        <v>760</v>
      </c>
      <c r="AT410" s="165" t="s">
        <v>285</v>
      </c>
      <c r="AU410" s="165" t="s">
        <v>87</v>
      </c>
      <c r="AY410" s="17" t="s">
        <v>150</v>
      </c>
      <c r="BE410" s="95">
        <f t="shared" si="59"/>
        <v>0</v>
      </c>
      <c r="BF410" s="95">
        <f t="shared" si="60"/>
        <v>0</v>
      </c>
      <c r="BG410" s="95">
        <f t="shared" si="61"/>
        <v>0</v>
      </c>
      <c r="BH410" s="95">
        <f t="shared" si="62"/>
        <v>0</v>
      </c>
      <c r="BI410" s="95">
        <f t="shared" si="63"/>
        <v>0</v>
      </c>
      <c r="BJ410" s="17" t="s">
        <v>85</v>
      </c>
      <c r="BK410" s="95">
        <f t="shared" si="64"/>
        <v>0</v>
      </c>
      <c r="BL410" s="17" t="s">
        <v>760</v>
      </c>
      <c r="BM410" s="165" t="s">
        <v>793</v>
      </c>
    </row>
    <row r="411" spans="2:65" s="1" customFormat="1" ht="21.75" customHeight="1" x14ac:dyDescent="0.2">
      <c r="B411" s="127"/>
      <c r="C411" s="194" t="s">
        <v>794</v>
      </c>
      <c r="D411" s="194" t="s">
        <v>285</v>
      </c>
      <c r="E411" s="195" t="s">
        <v>795</v>
      </c>
      <c r="F411" s="196" t="s">
        <v>796</v>
      </c>
      <c r="G411" s="197" t="s">
        <v>332</v>
      </c>
      <c r="H411" s="198">
        <v>9</v>
      </c>
      <c r="I411" s="199"/>
      <c r="J411" s="200">
        <f t="shared" si="55"/>
        <v>0</v>
      </c>
      <c r="K411" s="201"/>
      <c r="L411" s="202"/>
      <c r="M411" s="203" t="s">
        <v>1</v>
      </c>
      <c r="N411" s="204" t="s">
        <v>42</v>
      </c>
      <c r="P411" s="163">
        <f t="shared" si="56"/>
        <v>0</v>
      </c>
      <c r="Q411" s="163">
        <v>2.3E-3</v>
      </c>
      <c r="R411" s="163">
        <f t="shared" si="57"/>
        <v>2.07E-2</v>
      </c>
      <c r="S411" s="163">
        <v>0</v>
      </c>
      <c r="T411" s="164">
        <f t="shared" si="58"/>
        <v>0</v>
      </c>
      <c r="AR411" s="165" t="s">
        <v>760</v>
      </c>
      <c r="AT411" s="165" t="s">
        <v>285</v>
      </c>
      <c r="AU411" s="165" t="s">
        <v>87</v>
      </c>
      <c r="AY411" s="17" t="s">
        <v>150</v>
      </c>
      <c r="BE411" s="95">
        <f t="shared" si="59"/>
        <v>0</v>
      </c>
      <c r="BF411" s="95">
        <f t="shared" si="60"/>
        <v>0</v>
      </c>
      <c r="BG411" s="95">
        <f t="shared" si="61"/>
        <v>0</v>
      </c>
      <c r="BH411" s="95">
        <f t="shared" si="62"/>
        <v>0</v>
      </c>
      <c r="BI411" s="95">
        <f t="shared" si="63"/>
        <v>0</v>
      </c>
      <c r="BJ411" s="17" t="s">
        <v>85</v>
      </c>
      <c r="BK411" s="95">
        <f t="shared" si="64"/>
        <v>0</v>
      </c>
      <c r="BL411" s="17" t="s">
        <v>760</v>
      </c>
      <c r="BM411" s="165" t="s">
        <v>797</v>
      </c>
    </row>
    <row r="412" spans="2:65" s="1" customFormat="1" ht="16.5" customHeight="1" x14ac:dyDescent="0.2">
      <c r="B412" s="127"/>
      <c r="C412" s="194" t="s">
        <v>798</v>
      </c>
      <c r="D412" s="194" t="s">
        <v>285</v>
      </c>
      <c r="E412" s="195" t="s">
        <v>799</v>
      </c>
      <c r="F412" s="196" t="s">
        <v>800</v>
      </c>
      <c r="G412" s="197" t="s">
        <v>332</v>
      </c>
      <c r="H412" s="198">
        <v>2</v>
      </c>
      <c r="I412" s="199"/>
      <c r="J412" s="200">
        <f t="shared" si="55"/>
        <v>0</v>
      </c>
      <c r="K412" s="201"/>
      <c r="L412" s="202"/>
      <c r="M412" s="203" t="s">
        <v>1</v>
      </c>
      <c r="N412" s="204" t="s">
        <v>42</v>
      </c>
      <c r="P412" s="163">
        <f t="shared" si="56"/>
        <v>0</v>
      </c>
      <c r="Q412" s="163">
        <v>2.3E-3</v>
      </c>
      <c r="R412" s="163">
        <f t="shared" si="57"/>
        <v>4.5999999999999999E-3</v>
      </c>
      <c r="S412" s="163">
        <v>0</v>
      </c>
      <c r="T412" s="164">
        <f t="shared" si="58"/>
        <v>0</v>
      </c>
      <c r="AR412" s="165" t="s">
        <v>760</v>
      </c>
      <c r="AT412" s="165" t="s">
        <v>285</v>
      </c>
      <c r="AU412" s="165" t="s">
        <v>87</v>
      </c>
      <c r="AY412" s="17" t="s">
        <v>150</v>
      </c>
      <c r="BE412" s="95">
        <f t="shared" si="59"/>
        <v>0</v>
      </c>
      <c r="BF412" s="95">
        <f t="shared" si="60"/>
        <v>0</v>
      </c>
      <c r="BG412" s="95">
        <f t="shared" si="61"/>
        <v>0</v>
      </c>
      <c r="BH412" s="95">
        <f t="shared" si="62"/>
        <v>0</v>
      </c>
      <c r="BI412" s="95">
        <f t="shared" si="63"/>
        <v>0</v>
      </c>
      <c r="BJ412" s="17" t="s">
        <v>85</v>
      </c>
      <c r="BK412" s="95">
        <f t="shared" si="64"/>
        <v>0</v>
      </c>
      <c r="BL412" s="17" t="s">
        <v>760</v>
      </c>
      <c r="BM412" s="165" t="s">
        <v>801</v>
      </c>
    </row>
    <row r="413" spans="2:65" s="1" customFormat="1" ht="16.5" customHeight="1" x14ac:dyDescent="0.2">
      <c r="B413" s="127"/>
      <c r="C413" s="194" t="s">
        <v>802</v>
      </c>
      <c r="D413" s="194" t="s">
        <v>285</v>
      </c>
      <c r="E413" s="195" t="s">
        <v>803</v>
      </c>
      <c r="F413" s="196" t="s">
        <v>804</v>
      </c>
      <c r="G413" s="197" t="s">
        <v>332</v>
      </c>
      <c r="H413" s="198">
        <v>1</v>
      </c>
      <c r="I413" s="199"/>
      <c r="J413" s="200">
        <f t="shared" si="55"/>
        <v>0</v>
      </c>
      <c r="K413" s="201"/>
      <c r="L413" s="202"/>
      <c r="M413" s="203" t="s">
        <v>1</v>
      </c>
      <c r="N413" s="204" t="s">
        <v>42</v>
      </c>
      <c r="P413" s="163">
        <f t="shared" si="56"/>
        <v>0</v>
      </c>
      <c r="Q413" s="163">
        <v>2.3E-3</v>
      </c>
      <c r="R413" s="163">
        <f t="shared" si="57"/>
        <v>2.3E-3</v>
      </c>
      <c r="S413" s="163">
        <v>0</v>
      </c>
      <c r="T413" s="164">
        <f t="shared" si="58"/>
        <v>0</v>
      </c>
      <c r="AR413" s="165" t="s">
        <v>760</v>
      </c>
      <c r="AT413" s="165" t="s">
        <v>285</v>
      </c>
      <c r="AU413" s="165" t="s">
        <v>87</v>
      </c>
      <c r="AY413" s="17" t="s">
        <v>150</v>
      </c>
      <c r="BE413" s="95">
        <f t="shared" si="59"/>
        <v>0</v>
      </c>
      <c r="BF413" s="95">
        <f t="shared" si="60"/>
        <v>0</v>
      </c>
      <c r="BG413" s="95">
        <f t="shared" si="61"/>
        <v>0</v>
      </c>
      <c r="BH413" s="95">
        <f t="shared" si="62"/>
        <v>0</v>
      </c>
      <c r="BI413" s="95">
        <f t="shared" si="63"/>
        <v>0</v>
      </c>
      <c r="BJ413" s="17" t="s">
        <v>85</v>
      </c>
      <c r="BK413" s="95">
        <f t="shared" si="64"/>
        <v>0</v>
      </c>
      <c r="BL413" s="17" t="s">
        <v>760</v>
      </c>
      <c r="BM413" s="165" t="s">
        <v>805</v>
      </c>
    </row>
    <row r="414" spans="2:65" s="1" customFormat="1" ht="16.5" customHeight="1" x14ac:dyDescent="0.2">
      <c r="B414" s="127"/>
      <c r="C414" s="194" t="s">
        <v>806</v>
      </c>
      <c r="D414" s="194" t="s">
        <v>285</v>
      </c>
      <c r="E414" s="195" t="s">
        <v>807</v>
      </c>
      <c r="F414" s="196" t="s">
        <v>808</v>
      </c>
      <c r="G414" s="197" t="s">
        <v>332</v>
      </c>
      <c r="H414" s="198">
        <v>1</v>
      </c>
      <c r="I414" s="199"/>
      <c r="J414" s="200">
        <f t="shared" si="55"/>
        <v>0</v>
      </c>
      <c r="K414" s="201"/>
      <c r="L414" s="202"/>
      <c r="M414" s="203" t="s">
        <v>1</v>
      </c>
      <c r="N414" s="204" t="s">
        <v>42</v>
      </c>
      <c r="P414" s="163">
        <f t="shared" si="56"/>
        <v>0</v>
      </c>
      <c r="Q414" s="163">
        <v>2.3E-3</v>
      </c>
      <c r="R414" s="163">
        <f t="shared" si="57"/>
        <v>2.3E-3</v>
      </c>
      <c r="S414" s="163">
        <v>0</v>
      </c>
      <c r="T414" s="164">
        <f t="shared" si="58"/>
        <v>0</v>
      </c>
      <c r="AR414" s="165" t="s">
        <v>760</v>
      </c>
      <c r="AT414" s="165" t="s">
        <v>285</v>
      </c>
      <c r="AU414" s="165" t="s">
        <v>87</v>
      </c>
      <c r="AY414" s="17" t="s">
        <v>150</v>
      </c>
      <c r="BE414" s="95">
        <f t="shared" si="59"/>
        <v>0</v>
      </c>
      <c r="BF414" s="95">
        <f t="shared" si="60"/>
        <v>0</v>
      </c>
      <c r="BG414" s="95">
        <f t="shared" si="61"/>
        <v>0</v>
      </c>
      <c r="BH414" s="95">
        <f t="shared" si="62"/>
        <v>0</v>
      </c>
      <c r="BI414" s="95">
        <f t="shared" si="63"/>
        <v>0</v>
      </c>
      <c r="BJ414" s="17" t="s">
        <v>85</v>
      </c>
      <c r="BK414" s="95">
        <f t="shared" si="64"/>
        <v>0</v>
      </c>
      <c r="BL414" s="17" t="s">
        <v>760</v>
      </c>
      <c r="BM414" s="165" t="s">
        <v>809</v>
      </c>
    </row>
    <row r="415" spans="2:65" s="1" customFormat="1" ht="24.15" customHeight="1" x14ac:dyDescent="0.2">
      <c r="B415" s="127"/>
      <c r="C415" s="194" t="s">
        <v>810</v>
      </c>
      <c r="D415" s="194" t="s">
        <v>285</v>
      </c>
      <c r="E415" s="195" t="s">
        <v>811</v>
      </c>
      <c r="F415" s="196" t="s">
        <v>812</v>
      </c>
      <c r="G415" s="197" t="s">
        <v>186</v>
      </c>
      <c r="H415" s="198">
        <v>1.5</v>
      </c>
      <c r="I415" s="199"/>
      <c r="J415" s="200">
        <f t="shared" si="55"/>
        <v>0</v>
      </c>
      <c r="K415" s="201"/>
      <c r="L415" s="202"/>
      <c r="M415" s="203" t="s">
        <v>1</v>
      </c>
      <c r="N415" s="204" t="s">
        <v>42</v>
      </c>
      <c r="P415" s="163">
        <f t="shared" si="56"/>
        <v>0</v>
      </c>
      <c r="Q415" s="163">
        <v>5.5999999999999999E-3</v>
      </c>
      <c r="R415" s="163">
        <f t="shared" si="57"/>
        <v>8.3999999999999995E-3</v>
      </c>
      <c r="S415" s="163">
        <v>0</v>
      </c>
      <c r="T415" s="164">
        <f t="shared" si="58"/>
        <v>0</v>
      </c>
      <c r="AR415" s="165" t="s">
        <v>760</v>
      </c>
      <c r="AT415" s="165" t="s">
        <v>285</v>
      </c>
      <c r="AU415" s="165" t="s">
        <v>87</v>
      </c>
      <c r="AY415" s="17" t="s">
        <v>150</v>
      </c>
      <c r="BE415" s="95">
        <f t="shared" si="59"/>
        <v>0</v>
      </c>
      <c r="BF415" s="95">
        <f t="shared" si="60"/>
        <v>0</v>
      </c>
      <c r="BG415" s="95">
        <f t="shared" si="61"/>
        <v>0</v>
      </c>
      <c r="BH415" s="95">
        <f t="shared" si="62"/>
        <v>0</v>
      </c>
      <c r="BI415" s="95">
        <f t="shared" si="63"/>
        <v>0</v>
      </c>
      <c r="BJ415" s="17" t="s">
        <v>85</v>
      </c>
      <c r="BK415" s="95">
        <f t="shared" si="64"/>
        <v>0</v>
      </c>
      <c r="BL415" s="17" t="s">
        <v>760</v>
      </c>
      <c r="BM415" s="165" t="s">
        <v>813</v>
      </c>
    </row>
    <row r="416" spans="2:65" s="1" customFormat="1" ht="24.15" customHeight="1" x14ac:dyDescent="0.2">
      <c r="B416" s="127"/>
      <c r="C416" s="154" t="s">
        <v>814</v>
      </c>
      <c r="D416" s="154" t="s">
        <v>152</v>
      </c>
      <c r="E416" s="155" t="s">
        <v>815</v>
      </c>
      <c r="F416" s="156" t="s">
        <v>816</v>
      </c>
      <c r="G416" s="157" t="s">
        <v>332</v>
      </c>
      <c r="H416" s="158">
        <v>8</v>
      </c>
      <c r="I416" s="159"/>
      <c r="J416" s="160">
        <f t="shared" si="55"/>
        <v>0</v>
      </c>
      <c r="K416" s="161"/>
      <c r="L416" s="34"/>
      <c r="M416" s="162" t="s">
        <v>1</v>
      </c>
      <c r="N416" s="126" t="s">
        <v>42</v>
      </c>
      <c r="P416" s="163">
        <f t="shared" si="56"/>
        <v>0</v>
      </c>
      <c r="Q416" s="163">
        <v>1.0000000000000001E-5</v>
      </c>
      <c r="R416" s="163">
        <f t="shared" si="57"/>
        <v>8.0000000000000007E-5</v>
      </c>
      <c r="S416" s="163">
        <v>0</v>
      </c>
      <c r="T416" s="164">
        <f t="shared" si="58"/>
        <v>0</v>
      </c>
      <c r="AR416" s="165" t="s">
        <v>472</v>
      </c>
      <c r="AT416" s="165" t="s">
        <v>152</v>
      </c>
      <c r="AU416" s="165" t="s">
        <v>87</v>
      </c>
      <c r="AY416" s="17" t="s">
        <v>150</v>
      </c>
      <c r="BE416" s="95">
        <f t="shared" si="59"/>
        <v>0</v>
      </c>
      <c r="BF416" s="95">
        <f t="shared" si="60"/>
        <v>0</v>
      </c>
      <c r="BG416" s="95">
        <f t="shared" si="61"/>
        <v>0</v>
      </c>
      <c r="BH416" s="95">
        <f t="shared" si="62"/>
        <v>0</v>
      </c>
      <c r="BI416" s="95">
        <f t="shared" si="63"/>
        <v>0</v>
      </c>
      <c r="BJ416" s="17" t="s">
        <v>85</v>
      </c>
      <c r="BK416" s="95">
        <f t="shared" si="64"/>
        <v>0</v>
      </c>
      <c r="BL416" s="17" t="s">
        <v>472</v>
      </c>
      <c r="BM416" s="165" t="s">
        <v>817</v>
      </c>
    </row>
    <row r="417" spans="2:65" s="1" customFormat="1" ht="24.15" customHeight="1" x14ac:dyDescent="0.2">
      <c r="B417" s="127"/>
      <c r="C417" s="154" t="s">
        <v>818</v>
      </c>
      <c r="D417" s="154" t="s">
        <v>152</v>
      </c>
      <c r="E417" s="155" t="s">
        <v>819</v>
      </c>
      <c r="F417" s="156" t="s">
        <v>820</v>
      </c>
      <c r="G417" s="157" t="s">
        <v>821</v>
      </c>
      <c r="H417" s="158">
        <v>1</v>
      </c>
      <c r="I417" s="159"/>
      <c r="J417" s="160">
        <f t="shared" si="55"/>
        <v>0</v>
      </c>
      <c r="K417" s="161"/>
      <c r="L417" s="34"/>
      <c r="M417" s="162" t="s">
        <v>1</v>
      </c>
      <c r="N417" s="126" t="s">
        <v>42</v>
      </c>
      <c r="P417" s="163">
        <f t="shared" si="56"/>
        <v>0</v>
      </c>
      <c r="Q417" s="163">
        <v>0</v>
      </c>
      <c r="R417" s="163">
        <f t="shared" si="57"/>
        <v>0</v>
      </c>
      <c r="S417" s="163">
        <v>0</v>
      </c>
      <c r="T417" s="164">
        <f t="shared" si="58"/>
        <v>0</v>
      </c>
      <c r="AR417" s="165" t="s">
        <v>472</v>
      </c>
      <c r="AT417" s="165" t="s">
        <v>152</v>
      </c>
      <c r="AU417" s="165" t="s">
        <v>87</v>
      </c>
      <c r="AY417" s="17" t="s">
        <v>150</v>
      </c>
      <c r="BE417" s="95">
        <f t="shared" si="59"/>
        <v>0</v>
      </c>
      <c r="BF417" s="95">
        <f t="shared" si="60"/>
        <v>0</v>
      </c>
      <c r="BG417" s="95">
        <f t="shared" si="61"/>
        <v>0</v>
      </c>
      <c r="BH417" s="95">
        <f t="shared" si="62"/>
        <v>0</v>
      </c>
      <c r="BI417" s="95">
        <f t="shared" si="63"/>
        <v>0</v>
      </c>
      <c r="BJ417" s="17" t="s">
        <v>85</v>
      </c>
      <c r="BK417" s="95">
        <f t="shared" si="64"/>
        <v>0</v>
      </c>
      <c r="BL417" s="17" t="s">
        <v>472</v>
      </c>
      <c r="BM417" s="165" t="s">
        <v>822</v>
      </c>
    </row>
    <row r="418" spans="2:65" s="1" customFormat="1" ht="24.15" customHeight="1" x14ac:dyDescent="0.2">
      <c r="B418" s="127"/>
      <c r="C418" s="154" t="s">
        <v>823</v>
      </c>
      <c r="D418" s="154" t="s">
        <v>152</v>
      </c>
      <c r="E418" s="155" t="s">
        <v>824</v>
      </c>
      <c r="F418" s="156" t="s">
        <v>825</v>
      </c>
      <c r="G418" s="157" t="s">
        <v>186</v>
      </c>
      <c r="H418" s="158">
        <v>8.5</v>
      </c>
      <c r="I418" s="159"/>
      <c r="J418" s="160">
        <f t="shared" si="55"/>
        <v>0</v>
      </c>
      <c r="K418" s="161"/>
      <c r="L418" s="34"/>
      <c r="M418" s="162" t="s">
        <v>1</v>
      </c>
      <c r="N418" s="126" t="s">
        <v>42</v>
      </c>
      <c r="P418" s="163">
        <f t="shared" si="56"/>
        <v>0</v>
      </c>
      <c r="Q418" s="163">
        <v>0</v>
      </c>
      <c r="R418" s="163">
        <f t="shared" si="57"/>
        <v>0</v>
      </c>
      <c r="S418" s="163">
        <v>0</v>
      </c>
      <c r="T418" s="164">
        <f t="shared" si="58"/>
        <v>0</v>
      </c>
      <c r="AR418" s="165" t="s">
        <v>472</v>
      </c>
      <c r="AT418" s="165" t="s">
        <v>152</v>
      </c>
      <c r="AU418" s="165" t="s">
        <v>87</v>
      </c>
      <c r="AY418" s="17" t="s">
        <v>150</v>
      </c>
      <c r="BE418" s="95">
        <f t="shared" si="59"/>
        <v>0</v>
      </c>
      <c r="BF418" s="95">
        <f t="shared" si="60"/>
        <v>0</v>
      </c>
      <c r="BG418" s="95">
        <f t="shared" si="61"/>
        <v>0</v>
      </c>
      <c r="BH418" s="95">
        <f t="shared" si="62"/>
        <v>0</v>
      </c>
      <c r="BI418" s="95">
        <f t="shared" si="63"/>
        <v>0</v>
      </c>
      <c r="BJ418" s="17" t="s">
        <v>85</v>
      </c>
      <c r="BK418" s="95">
        <f t="shared" si="64"/>
        <v>0</v>
      </c>
      <c r="BL418" s="17" t="s">
        <v>472</v>
      </c>
      <c r="BM418" s="165" t="s">
        <v>826</v>
      </c>
    </row>
    <row r="419" spans="2:65" s="11" customFormat="1" ht="25.95" customHeight="1" x14ac:dyDescent="0.25">
      <c r="B419" s="142"/>
      <c r="D419" s="143" t="s">
        <v>76</v>
      </c>
      <c r="E419" s="144" t="s">
        <v>827</v>
      </c>
      <c r="F419" s="144" t="s">
        <v>94</v>
      </c>
      <c r="I419" s="145"/>
      <c r="J419" s="146">
        <f>BK419</f>
        <v>0</v>
      </c>
      <c r="L419" s="142"/>
      <c r="M419" s="147"/>
      <c r="P419" s="148">
        <f>P420</f>
        <v>0</v>
      </c>
      <c r="R419" s="148">
        <f>R420</f>
        <v>0</v>
      </c>
      <c r="T419" s="149">
        <f>T420</f>
        <v>0</v>
      </c>
      <c r="AR419" s="143" t="s">
        <v>156</v>
      </c>
      <c r="AT419" s="150" t="s">
        <v>76</v>
      </c>
      <c r="AU419" s="150" t="s">
        <v>77</v>
      </c>
      <c r="AY419" s="143" t="s">
        <v>150</v>
      </c>
      <c r="BK419" s="151">
        <f>BK420</f>
        <v>0</v>
      </c>
    </row>
    <row r="420" spans="2:65" s="1" customFormat="1" ht="16.5" customHeight="1" x14ac:dyDescent="0.2">
      <c r="B420" s="127"/>
      <c r="C420" s="154" t="s">
        <v>828</v>
      </c>
      <c r="D420" s="154" t="s">
        <v>152</v>
      </c>
      <c r="E420" s="155" t="s">
        <v>829</v>
      </c>
      <c r="F420" s="156" t="s">
        <v>830</v>
      </c>
      <c r="G420" s="157" t="s">
        <v>332</v>
      </c>
      <c r="H420" s="158">
        <v>2</v>
      </c>
      <c r="I420" s="159"/>
      <c r="J420" s="160">
        <f>ROUND(I420*H420,2)</f>
        <v>0</v>
      </c>
      <c r="K420" s="161"/>
      <c r="L420" s="34"/>
      <c r="M420" s="162" t="s">
        <v>1</v>
      </c>
      <c r="N420" s="126" t="s">
        <v>42</v>
      </c>
      <c r="P420" s="163">
        <f>O420*H420</f>
        <v>0</v>
      </c>
      <c r="Q420" s="163">
        <v>0</v>
      </c>
      <c r="R420" s="163">
        <f>Q420*H420</f>
        <v>0</v>
      </c>
      <c r="S420" s="163">
        <v>0</v>
      </c>
      <c r="T420" s="164">
        <f>S420*H420</f>
        <v>0</v>
      </c>
      <c r="AR420" s="165" t="s">
        <v>831</v>
      </c>
      <c r="AT420" s="165" t="s">
        <v>152</v>
      </c>
      <c r="AU420" s="165" t="s">
        <v>85</v>
      </c>
      <c r="AY420" s="17" t="s">
        <v>150</v>
      </c>
      <c r="BE420" s="95">
        <f>IF(N420="základní",J420,0)</f>
        <v>0</v>
      </c>
      <c r="BF420" s="95">
        <f>IF(N420="snížená",J420,0)</f>
        <v>0</v>
      </c>
      <c r="BG420" s="95">
        <f>IF(N420="zákl. přenesená",J420,0)</f>
        <v>0</v>
      </c>
      <c r="BH420" s="95">
        <f>IF(N420="sníž. přenesená",J420,0)</f>
        <v>0</v>
      </c>
      <c r="BI420" s="95">
        <f>IF(N420="nulová",J420,0)</f>
        <v>0</v>
      </c>
      <c r="BJ420" s="17" t="s">
        <v>85</v>
      </c>
      <c r="BK420" s="95">
        <f>ROUND(I420*H420,2)</f>
        <v>0</v>
      </c>
      <c r="BL420" s="17" t="s">
        <v>831</v>
      </c>
      <c r="BM420" s="165" t="s">
        <v>832</v>
      </c>
    </row>
    <row r="421" spans="2:65" s="11" customFormat="1" ht="25.95" customHeight="1" x14ac:dyDescent="0.25">
      <c r="B421" s="142"/>
      <c r="D421" s="143" t="s">
        <v>76</v>
      </c>
      <c r="E421" s="144" t="s">
        <v>128</v>
      </c>
      <c r="F421" s="144" t="s">
        <v>833</v>
      </c>
      <c r="I421" s="145"/>
      <c r="J421" s="146">
        <f>BK421</f>
        <v>0</v>
      </c>
      <c r="L421" s="142"/>
      <c r="M421" s="147"/>
      <c r="P421" s="148">
        <f>SUM(P422:P426)</f>
        <v>0</v>
      </c>
      <c r="R421" s="148">
        <f>SUM(R422:R426)</f>
        <v>0</v>
      </c>
      <c r="T421" s="149">
        <f>SUM(T422:T426)</f>
        <v>0</v>
      </c>
      <c r="AR421" s="143" t="s">
        <v>183</v>
      </c>
      <c r="AT421" s="150" t="s">
        <v>76</v>
      </c>
      <c r="AU421" s="150" t="s">
        <v>77</v>
      </c>
      <c r="AY421" s="143" t="s">
        <v>150</v>
      </c>
      <c r="BK421" s="151">
        <f>SUM(BK422:BK426)</f>
        <v>0</v>
      </c>
    </row>
    <row r="422" spans="2:65" s="1" customFormat="1" ht="21.75" customHeight="1" x14ac:dyDescent="0.2">
      <c r="B422" s="127"/>
      <c r="C422" s="154" t="s">
        <v>834</v>
      </c>
      <c r="D422" s="154" t="s">
        <v>152</v>
      </c>
      <c r="E422" s="155" t="s">
        <v>835</v>
      </c>
      <c r="F422" s="156" t="s">
        <v>836</v>
      </c>
      <c r="G422" s="157" t="s">
        <v>186</v>
      </c>
      <c r="H422" s="158">
        <v>149.85</v>
      </c>
      <c r="I422" s="159"/>
      <c r="J422" s="160">
        <f>ROUND(I422*H422,2)</f>
        <v>0</v>
      </c>
      <c r="K422" s="161"/>
      <c r="L422" s="34"/>
      <c r="M422" s="162" t="s">
        <v>1</v>
      </c>
      <c r="N422" s="126" t="s">
        <v>42</v>
      </c>
      <c r="P422" s="163">
        <f>O422*H422</f>
        <v>0</v>
      </c>
      <c r="Q422" s="163">
        <v>0</v>
      </c>
      <c r="R422" s="163">
        <f>Q422*H422</f>
        <v>0</v>
      </c>
      <c r="S422" s="163">
        <v>0</v>
      </c>
      <c r="T422" s="164">
        <f>S422*H422</f>
        <v>0</v>
      </c>
      <c r="AR422" s="165" t="s">
        <v>837</v>
      </c>
      <c r="AT422" s="165" t="s">
        <v>152</v>
      </c>
      <c r="AU422" s="165" t="s">
        <v>85</v>
      </c>
      <c r="AY422" s="17" t="s">
        <v>150</v>
      </c>
      <c r="BE422" s="95">
        <f>IF(N422="základní",J422,0)</f>
        <v>0</v>
      </c>
      <c r="BF422" s="95">
        <f>IF(N422="snížená",J422,0)</f>
        <v>0</v>
      </c>
      <c r="BG422" s="95">
        <f>IF(N422="zákl. přenesená",J422,0)</f>
        <v>0</v>
      </c>
      <c r="BH422" s="95">
        <f>IF(N422="sníž. přenesená",J422,0)</f>
        <v>0</v>
      </c>
      <c r="BI422" s="95">
        <f>IF(N422="nulová",J422,0)</f>
        <v>0</v>
      </c>
      <c r="BJ422" s="17" t="s">
        <v>85</v>
      </c>
      <c r="BK422" s="95">
        <f>ROUND(I422*H422,2)</f>
        <v>0</v>
      </c>
      <c r="BL422" s="17" t="s">
        <v>837</v>
      </c>
      <c r="BM422" s="165" t="s">
        <v>838</v>
      </c>
    </row>
    <row r="423" spans="2:65" s="13" customFormat="1" x14ac:dyDescent="0.2">
      <c r="B423" s="173"/>
      <c r="D423" s="167" t="s">
        <v>158</v>
      </c>
      <c r="E423" s="174" t="s">
        <v>1</v>
      </c>
      <c r="F423" s="175" t="s">
        <v>839</v>
      </c>
      <c r="H423" s="176">
        <v>149.85</v>
      </c>
      <c r="I423" s="177"/>
      <c r="L423" s="173"/>
      <c r="M423" s="178"/>
      <c r="T423" s="179"/>
      <c r="AT423" s="174" t="s">
        <v>158</v>
      </c>
      <c r="AU423" s="174" t="s">
        <v>85</v>
      </c>
      <c r="AV423" s="13" t="s">
        <v>87</v>
      </c>
      <c r="AW423" s="13" t="s">
        <v>32</v>
      </c>
      <c r="AX423" s="13" t="s">
        <v>85</v>
      </c>
      <c r="AY423" s="174" t="s">
        <v>150</v>
      </c>
    </row>
    <row r="424" spans="2:65" s="1" customFormat="1" ht="16.5" customHeight="1" x14ac:dyDescent="0.2">
      <c r="B424" s="127"/>
      <c r="C424" s="154" t="s">
        <v>840</v>
      </c>
      <c r="D424" s="154" t="s">
        <v>152</v>
      </c>
      <c r="E424" s="155" t="s">
        <v>841</v>
      </c>
      <c r="F424" s="156" t="s">
        <v>842</v>
      </c>
      <c r="G424" s="157" t="s">
        <v>332</v>
      </c>
      <c r="H424" s="158">
        <v>1</v>
      </c>
      <c r="I424" s="159"/>
      <c r="J424" s="160">
        <f>ROUND(I424*H424,2)</f>
        <v>0</v>
      </c>
      <c r="K424" s="161"/>
      <c r="L424" s="34"/>
      <c r="M424" s="162" t="s">
        <v>1</v>
      </c>
      <c r="N424" s="126" t="s">
        <v>42</v>
      </c>
      <c r="P424" s="163">
        <f>O424*H424</f>
        <v>0</v>
      </c>
      <c r="Q424" s="163">
        <v>0</v>
      </c>
      <c r="R424" s="163">
        <f>Q424*H424</f>
        <v>0</v>
      </c>
      <c r="S424" s="163">
        <v>0</v>
      </c>
      <c r="T424" s="164">
        <f>S424*H424</f>
        <v>0</v>
      </c>
      <c r="AR424" s="165" t="s">
        <v>837</v>
      </c>
      <c r="AT424" s="165" t="s">
        <v>152</v>
      </c>
      <c r="AU424" s="165" t="s">
        <v>85</v>
      </c>
      <c r="AY424" s="17" t="s">
        <v>150</v>
      </c>
      <c r="BE424" s="95">
        <f>IF(N424="základní",J424,0)</f>
        <v>0</v>
      </c>
      <c r="BF424" s="95">
        <f>IF(N424="snížená",J424,0)</f>
        <v>0</v>
      </c>
      <c r="BG424" s="95">
        <f>IF(N424="zákl. přenesená",J424,0)</f>
        <v>0</v>
      </c>
      <c r="BH424" s="95">
        <f>IF(N424="sníž. přenesená",J424,0)</f>
        <v>0</v>
      </c>
      <c r="BI424" s="95">
        <f>IF(N424="nulová",J424,0)</f>
        <v>0</v>
      </c>
      <c r="BJ424" s="17" t="s">
        <v>85</v>
      </c>
      <c r="BK424" s="95">
        <f>ROUND(I424*H424,2)</f>
        <v>0</v>
      </c>
      <c r="BL424" s="17" t="s">
        <v>837</v>
      </c>
      <c r="BM424" s="165" t="s">
        <v>843</v>
      </c>
    </row>
    <row r="425" spans="2:65" s="1" customFormat="1" ht="16.5" customHeight="1" x14ac:dyDescent="0.2">
      <c r="B425" s="127"/>
      <c r="C425" s="154" t="s">
        <v>844</v>
      </c>
      <c r="D425" s="154" t="s">
        <v>152</v>
      </c>
      <c r="E425" s="155" t="s">
        <v>845</v>
      </c>
      <c r="F425" s="156" t="s">
        <v>127</v>
      </c>
      <c r="G425" s="157" t="s">
        <v>611</v>
      </c>
      <c r="H425" s="205"/>
      <c r="I425" s="159"/>
      <c r="J425" s="160">
        <f>ROUND(I425*H425,2)</f>
        <v>0</v>
      </c>
      <c r="K425" s="161"/>
      <c r="L425" s="34"/>
      <c r="M425" s="162" t="s">
        <v>1</v>
      </c>
      <c r="N425" s="126" t="s">
        <v>42</v>
      </c>
      <c r="P425" s="163">
        <f>O425*H425</f>
        <v>0</v>
      </c>
      <c r="Q425" s="163">
        <v>0</v>
      </c>
      <c r="R425" s="163">
        <f>Q425*H425</f>
        <v>0</v>
      </c>
      <c r="S425" s="163">
        <v>0</v>
      </c>
      <c r="T425" s="164">
        <f>S425*H425</f>
        <v>0</v>
      </c>
      <c r="AR425" s="165" t="s">
        <v>837</v>
      </c>
      <c r="AT425" s="165" t="s">
        <v>152</v>
      </c>
      <c r="AU425" s="165" t="s">
        <v>85</v>
      </c>
      <c r="AY425" s="17" t="s">
        <v>150</v>
      </c>
      <c r="BE425" s="95">
        <f>IF(N425="základní",J425,0)</f>
        <v>0</v>
      </c>
      <c r="BF425" s="95">
        <f>IF(N425="snížená",J425,0)</f>
        <v>0</v>
      </c>
      <c r="BG425" s="95">
        <f>IF(N425="zákl. přenesená",J425,0)</f>
        <v>0</v>
      </c>
      <c r="BH425" s="95">
        <f>IF(N425="sníž. přenesená",J425,0)</f>
        <v>0</v>
      </c>
      <c r="BI425" s="95">
        <f>IF(N425="nulová",J425,0)</f>
        <v>0</v>
      </c>
      <c r="BJ425" s="17" t="s">
        <v>85</v>
      </c>
      <c r="BK425" s="95">
        <f>ROUND(I425*H425,2)</f>
        <v>0</v>
      </c>
      <c r="BL425" s="17" t="s">
        <v>837</v>
      </c>
      <c r="BM425" s="165" t="s">
        <v>846</v>
      </c>
    </row>
    <row r="426" spans="2:65" s="1" customFormat="1" ht="16.5" customHeight="1" x14ac:dyDescent="0.2">
      <c r="B426" s="127"/>
      <c r="C426" s="154" t="s">
        <v>847</v>
      </c>
      <c r="D426" s="154" t="s">
        <v>152</v>
      </c>
      <c r="E426" s="155" t="s">
        <v>848</v>
      </c>
      <c r="F426" s="156" t="s">
        <v>131</v>
      </c>
      <c r="G426" s="157" t="s">
        <v>611</v>
      </c>
      <c r="H426" s="205"/>
      <c r="I426" s="159"/>
      <c r="J426" s="160">
        <f>ROUND(I426*H426,2)</f>
        <v>0</v>
      </c>
      <c r="K426" s="161"/>
      <c r="L426" s="34"/>
      <c r="M426" s="206" t="s">
        <v>1</v>
      </c>
      <c r="N426" s="207" t="s">
        <v>42</v>
      </c>
      <c r="O426" s="208"/>
      <c r="P426" s="209">
        <f>O426*H426</f>
        <v>0</v>
      </c>
      <c r="Q426" s="209">
        <v>0</v>
      </c>
      <c r="R426" s="209">
        <f>Q426*H426</f>
        <v>0</v>
      </c>
      <c r="S426" s="209">
        <v>0</v>
      </c>
      <c r="T426" s="210">
        <f>S426*H426</f>
        <v>0</v>
      </c>
      <c r="AR426" s="165" t="s">
        <v>837</v>
      </c>
      <c r="AT426" s="165" t="s">
        <v>152</v>
      </c>
      <c r="AU426" s="165" t="s">
        <v>85</v>
      </c>
      <c r="AY426" s="17" t="s">
        <v>150</v>
      </c>
      <c r="BE426" s="95">
        <f>IF(N426="základní",J426,0)</f>
        <v>0</v>
      </c>
      <c r="BF426" s="95">
        <f>IF(N426="snížená",J426,0)</f>
        <v>0</v>
      </c>
      <c r="BG426" s="95">
        <f>IF(N426="zákl. přenesená",J426,0)</f>
        <v>0</v>
      </c>
      <c r="BH426" s="95">
        <f>IF(N426="sníž. přenesená",J426,0)</f>
        <v>0</v>
      </c>
      <c r="BI426" s="95">
        <f>IF(N426="nulová",J426,0)</f>
        <v>0</v>
      </c>
      <c r="BJ426" s="17" t="s">
        <v>85</v>
      </c>
      <c r="BK426" s="95">
        <f>ROUND(I426*H426,2)</f>
        <v>0</v>
      </c>
      <c r="BL426" s="17" t="s">
        <v>837</v>
      </c>
      <c r="BM426" s="165" t="s">
        <v>849</v>
      </c>
    </row>
    <row r="427" spans="2:65" s="1" customFormat="1" ht="6.9" customHeight="1" x14ac:dyDescent="0.2">
      <c r="B427" s="46"/>
      <c r="C427" s="47"/>
      <c r="D427" s="47"/>
      <c r="E427" s="47"/>
      <c r="F427" s="47"/>
      <c r="G427" s="47"/>
      <c r="H427" s="47"/>
      <c r="I427" s="47"/>
      <c r="J427" s="47"/>
      <c r="K427" s="47"/>
      <c r="L427" s="34"/>
    </row>
  </sheetData>
  <autoFilter ref="C142:K426" xr:uid="{00000000-0009-0000-0000-000001000000}"/>
  <mergeCells count="14">
    <mergeCell ref="D121:F121"/>
    <mergeCell ref="E133:H133"/>
    <mergeCell ref="E135:H135"/>
    <mergeCell ref="L2:V2"/>
    <mergeCell ref="E87:H87"/>
    <mergeCell ref="D117:F117"/>
    <mergeCell ref="D118:F118"/>
    <mergeCell ref="D119:F119"/>
    <mergeCell ref="D120:F120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56"/>
  <sheetViews>
    <sheetView showGridLines="0" topLeftCell="A78" workbookViewId="0"/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234" t="s">
        <v>5</v>
      </c>
      <c r="M2" s="235"/>
      <c r="N2" s="235"/>
      <c r="O2" s="235"/>
      <c r="P2" s="235"/>
      <c r="Q2" s="235"/>
      <c r="R2" s="235"/>
      <c r="S2" s="235"/>
      <c r="T2" s="235"/>
      <c r="U2" s="235"/>
      <c r="V2" s="235"/>
      <c r="AT2" s="17" t="s">
        <v>90</v>
      </c>
    </row>
    <row r="3" spans="2:46" ht="6.9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87</v>
      </c>
    </row>
    <row r="4" spans="2:46" ht="24.9" customHeight="1" x14ac:dyDescent="0.2">
      <c r="B4" s="20"/>
      <c r="D4" s="21" t="s">
        <v>100</v>
      </c>
      <c r="L4" s="20"/>
      <c r="M4" s="102" t="s">
        <v>10</v>
      </c>
      <c r="AT4" s="17" t="s">
        <v>3</v>
      </c>
    </row>
    <row r="5" spans="2:46" ht="6.9" customHeight="1" x14ac:dyDescent="0.2">
      <c r="B5" s="20"/>
      <c r="L5" s="20"/>
    </row>
    <row r="6" spans="2:46" ht="12" customHeight="1" x14ac:dyDescent="0.2">
      <c r="B6" s="20"/>
      <c r="D6" s="27" t="s">
        <v>16</v>
      </c>
      <c r="L6" s="20"/>
    </row>
    <row r="7" spans="2:46" ht="26.25" customHeight="1" x14ac:dyDescent="0.2">
      <c r="B7" s="20"/>
      <c r="E7" s="276" t="str">
        <f>'Rekapitulace stavby'!K6</f>
        <v>Areál autobusy Hranečník, Přečerpání splaškové kanalizace na veřejný sběrač</v>
      </c>
      <c r="F7" s="277"/>
      <c r="G7" s="277"/>
      <c r="H7" s="277"/>
      <c r="L7" s="20"/>
    </row>
    <row r="8" spans="2:46" s="1" customFormat="1" ht="12" customHeight="1" x14ac:dyDescent="0.2">
      <c r="B8" s="34"/>
      <c r="D8" s="27" t="s">
        <v>101</v>
      </c>
      <c r="L8" s="34"/>
    </row>
    <row r="9" spans="2:46" s="1" customFormat="1" ht="16.5" customHeight="1" x14ac:dyDescent="0.2">
      <c r="B9" s="34"/>
      <c r="E9" s="266" t="s">
        <v>850</v>
      </c>
      <c r="F9" s="278"/>
      <c r="G9" s="278"/>
      <c r="H9" s="278"/>
      <c r="L9" s="34"/>
    </row>
    <row r="10" spans="2:46" s="1" customFormat="1" x14ac:dyDescent="0.2">
      <c r="B10" s="34"/>
      <c r="L10" s="34"/>
    </row>
    <row r="11" spans="2:46" s="1" customFormat="1" ht="12" customHeight="1" x14ac:dyDescent="0.2">
      <c r="B11" s="34"/>
      <c r="D11" s="27" t="s">
        <v>18</v>
      </c>
      <c r="F11" s="25" t="s">
        <v>1</v>
      </c>
      <c r="I11" s="27" t="s">
        <v>19</v>
      </c>
      <c r="J11" s="25" t="s">
        <v>1</v>
      </c>
      <c r="L11" s="34"/>
    </row>
    <row r="12" spans="2:46" s="1" customFormat="1" ht="12" customHeight="1" x14ac:dyDescent="0.2">
      <c r="B12" s="34"/>
      <c r="D12" s="27" t="s">
        <v>20</v>
      </c>
      <c r="F12" s="25" t="s">
        <v>21</v>
      </c>
      <c r="I12" s="27" t="s">
        <v>22</v>
      </c>
      <c r="J12" s="54" t="str">
        <f>'Rekapitulace stavby'!AN8</f>
        <v>29. 1. 2025</v>
      </c>
      <c r="L12" s="34"/>
    </row>
    <row r="13" spans="2:46" s="1" customFormat="1" ht="10.8" customHeight="1" x14ac:dyDescent="0.2">
      <c r="B13" s="34"/>
      <c r="L13" s="34"/>
    </row>
    <row r="14" spans="2:46" s="1" customFormat="1" ht="12" customHeight="1" x14ac:dyDescent="0.2">
      <c r="B14" s="34"/>
      <c r="D14" s="27" t="s">
        <v>24</v>
      </c>
      <c r="I14" s="27" t="s">
        <v>25</v>
      </c>
      <c r="J14" s="25" t="s">
        <v>1</v>
      </c>
      <c r="L14" s="34"/>
    </row>
    <row r="15" spans="2:46" s="1" customFormat="1" ht="18" customHeight="1" x14ac:dyDescent="0.2">
      <c r="B15" s="34"/>
      <c r="E15" s="25" t="s">
        <v>26</v>
      </c>
      <c r="I15" s="27" t="s">
        <v>27</v>
      </c>
      <c r="J15" s="25" t="s">
        <v>1</v>
      </c>
      <c r="L15" s="34"/>
    </row>
    <row r="16" spans="2:46" s="1" customFormat="1" ht="6.9" customHeight="1" x14ac:dyDescent="0.2">
      <c r="B16" s="34"/>
      <c r="L16" s="34"/>
    </row>
    <row r="17" spans="2:12" s="1" customFormat="1" ht="12" customHeight="1" x14ac:dyDescent="0.2">
      <c r="B17" s="34"/>
      <c r="D17" s="27" t="s">
        <v>28</v>
      </c>
      <c r="I17" s="27" t="s">
        <v>25</v>
      </c>
      <c r="J17" s="28" t="str">
        <f>'Rekapitulace stavby'!AN13</f>
        <v>Vyplň údaj</v>
      </c>
      <c r="L17" s="34"/>
    </row>
    <row r="18" spans="2:12" s="1" customFormat="1" ht="18" customHeight="1" x14ac:dyDescent="0.2">
      <c r="B18" s="34"/>
      <c r="E18" s="279" t="str">
        <f>'Rekapitulace stavby'!E14</f>
        <v>Vyplň údaj</v>
      </c>
      <c r="F18" s="243"/>
      <c r="G18" s="243"/>
      <c r="H18" s="243"/>
      <c r="I18" s="27" t="s">
        <v>27</v>
      </c>
      <c r="J18" s="28" t="str">
        <f>'Rekapitulace stavby'!AN14</f>
        <v>Vyplň údaj</v>
      </c>
      <c r="L18" s="34"/>
    </row>
    <row r="19" spans="2:12" s="1" customFormat="1" ht="6.9" customHeight="1" x14ac:dyDescent="0.2">
      <c r="B19" s="34"/>
      <c r="L19" s="34"/>
    </row>
    <row r="20" spans="2:12" s="1" customFormat="1" ht="12" customHeight="1" x14ac:dyDescent="0.2">
      <c r="B20" s="34"/>
      <c r="D20" s="27" t="s">
        <v>30</v>
      </c>
      <c r="I20" s="27" t="s">
        <v>25</v>
      </c>
      <c r="J20" s="25" t="s">
        <v>1</v>
      </c>
      <c r="L20" s="34"/>
    </row>
    <row r="21" spans="2:12" s="1" customFormat="1" ht="18" customHeight="1" x14ac:dyDescent="0.2">
      <c r="B21" s="34"/>
      <c r="E21" s="25" t="s">
        <v>31</v>
      </c>
      <c r="I21" s="27" t="s">
        <v>27</v>
      </c>
      <c r="J21" s="25" t="s">
        <v>1</v>
      </c>
      <c r="L21" s="34"/>
    </row>
    <row r="22" spans="2:12" s="1" customFormat="1" ht="6.9" customHeight="1" x14ac:dyDescent="0.2">
      <c r="B22" s="34"/>
      <c r="L22" s="34"/>
    </row>
    <row r="23" spans="2:12" s="1" customFormat="1" ht="12" customHeight="1" x14ac:dyDescent="0.2">
      <c r="B23" s="34"/>
      <c r="D23" s="27" t="s">
        <v>33</v>
      </c>
      <c r="I23" s="27" t="s">
        <v>25</v>
      </c>
      <c r="J23" s="25" t="s">
        <v>1</v>
      </c>
      <c r="L23" s="34"/>
    </row>
    <row r="24" spans="2:12" s="1" customFormat="1" ht="18" customHeight="1" x14ac:dyDescent="0.2">
      <c r="B24" s="34"/>
      <c r="E24" s="25" t="s">
        <v>31</v>
      </c>
      <c r="I24" s="27" t="s">
        <v>27</v>
      </c>
      <c r="J24" s="25" t="s">
        <v>1</v>
      </c>
      <c r="L24" s="34"/>
    </row>
    <row r="25" spans="2:12" s="1" customFormat="1" ht="6.9" customHeight="1" x14ac:dyDescent="0.2">
      <c r="B25" s="34"/>
      <c r="L25" s="34"/>
    </row>
    <row r="26" spans="2:12" s="1" customFormat="1" ht="12" customHeight="1" x14ac:dyDescent="0.2">
      <c r="B26" s="34"/>
      <c r="D26" s="27" t="s">
        <v>34</v>
      </c>
      <c r="L26" s="34"/>
    </row>
    <row r="27" spans="2:12" s="7" customFormat="1" ht="16.5" customHeight="1" x14ac:dyDescent="0.2">
      <c r="B27" s="103"/>
      <c r="E27" s="247" t="s">
        <v>1</v>
      </c>
      <c r="F27" s="247"/>
      <c r="G27" s="247"/>
      <c r="H27" s="247"/>
      <c r="L27" s="103"/>
    </row>
    <row r="28" spans="2:12" s="1" customFormat="1" ht="6.9" customHeight="1" x14ac:dyDescent="0.2">
      <c r="B28" s="34"/>
      <c r="L28" s="34"/>
    </row>
    <row r="29" spans="2:12" s="1" customFormat="1" ht="6.9" customHeight="1" x14ac:dyDescent="0.2">
      <c r="B29" s="34"/>
      <c r="D29" s="55"/>
      <c r="E29" s="55"/>
      <c r="F29" s="55"/>
      <c r="G29" s="55"/>
      <c r="H29" s="55"/>
      <c r="I29" s="55"/>
      <c r="J29" s="55"/>
      <c r="K29" s="55"/>
      <c r="L29" s="34"/>
    </row>
    <row r="30" spans="2:12" s="1" customFormat="1" ht="14.4" customHeight="1" x14ac:dyDescent="0.2">
      <c r="B30" s="34"/>
      <c r="D30" s="25" t="s">
        <v>103</v>
      </c>
      <c r="J30" s="33">
        <f>J96</f>
        <v>0</v>
      </c>
      <c r="L30" s="34"/>
    </row>
    <row r="31" spans="2:12" s="1" customFormat="1" ht="14.4" customHeight="1" x14ac:dyDescent="0.2">
      <c r="B31" s="34"/>
      <c r="D31" s="32" t="s">
        <v>94</v>
      </c>
      <c r="J31" s="33">
        <f>J108</f>
        <v>0</v>
      </c>
      <c r="L31" s="34"/>
    </row>
    <row r="32" spans="2:12" s="1" customFormat="1" ht="25.35" customHeight="1" x14ac:dyDescent="0.2">
      <c r="B32" s="34"/>
      <c r="D32" s="104" t="s">
        <v>37</v>
      </c>
      <c r="J32" s="68">
        <f>ROUND(J30 + J31, 2)</f>
        <v>0</v>
      </c>
      <c r="L32" s="34"/>
    </row>
    <row r="33" spans="2:12" s="1" customFormat="1" ht="6.9" customHeight="1" x14ac:dyDescent="0.2">
      <c r="B33" s="34"/>
      <c r="D33" s="55"/>
      <c r="E33" s="55"/>
      <c r="F33" s="55"/>
      <c r="G33" s="55"/>
      <c r="H33" s="55"/>
      <c r="I33" s="55"/>
      <c r="J33" s="55"/>
      <c r="K33" s="55"/>
      <c r="L33" s="34"/>
    </row>
    <row r="34" spans="2:12" s="1" customFormat="1" ht="14.4" customHeight="1" x14ac:dyDescent="0.2">
      <c r="B34" s="34"/>
      <c r="F34" s="37" t="s">
        <v>39</v>
      </c>
      <c r="I34" s="37" t="s">
        <v>38</v>
      </c>
      <c r="J34" s="37" t="s">
        <v>40</v>
      </c>
      <c r="L34" s="34"/>
    </row>
    <row r="35" spans="2:12" s="1" customFormat="1" ht="14.4" customHeight="1" x14ac:dyDescent="0.2">
      <c r="B35" s="34"/>
      <c r="D35" s="57" t="s">
        <v>41</v>
      </c>
      <c r="E35" s="27" t="s">
        <v>42</v>
      </c>
      <c r="F35" s="105">
        <f>ROUND((SUM(BE108:BE115) + SUM(BE135:BE155)),  2)</f>
        <v>0</v>
      </c>
      <c r="I35" s="106">
        <v>0.21</v>
      </c>
      <c r="J35" s="105">
        <f>ROUND(((SUM(BE108:BE115) + SUM(BE135:BE155))*I35),  2)</f>
        <v>0</v>
      </c>
      <c r="L35" s="34"/>
    </row>
    <row r="36" spans="2:12" s="1" customFormat="1" ht="14.4" customHeight="1" x14ac:dyDescent="0.2">
      <c r="B36" s="34"/>
      <c r="E36" s="27" t="s">
        <v>43</v>
      </c>
      <c r="F36" s="105">
        <f>ROUND((SUM(BF108:BF115) + SUM(BF135:BF155)),  2)</f>
        <v>0</v>
      </c>
      <c r="I36" s="106">
        <v>0.12</v>
      </c>
      <c r="J36" s="105">
        <f>ROUND(((SUM(BF108:BF115) + SUM(BF135:BF155))*I36),  2)</f>
        <v>0</v>
      </c>
      <c r="L36" s="34"/>
    </row>
    <row r="37" spans="2:12" s="1" customFormat="1" ht="14.4" hidden="1" customHeight="1" x14ac:dyDescent="0.2">
      <c r="B37" s="34"/>
      <c r="E37" s="27" t="s">
        <v>44</v>
      </c>
      <c r="F37" s="105">
        <f>ROUND((SUM(BG108:BG115) + SUM(BG135:BG155)),  2)</f>
        <v>0</v>
      </c>
      <c r="I37" s="106">
        <v>0.21</v>
      </c>
      <c r="J37" s="105">
        <f>0</f>
        <v>0</v>
      </c>
      <c r="L37" s="34"/>
    </row>
    <row r="38" spans="2:12" s="1" customFormat="1" ht="14.4" hidden="1" customHeight="1" x14ac:dyDescent="0.2">
      <c r="B38" s="34"/>
      <c r="E38" s="27" t="s">
        <v>45</v>
      </c>
      <c r="F38" s="105">
        <f>ROUND((SUM(BH108:BH115) + SUM(BH135:BH155)),  2)</f>
        <v>0</v>
      </c>
      <c r="I38" s="106">
        <v>0.12</v>
      </c>
      <c r="J38" s="105">
        <f>0</f>
        <v>0</v>
      </c>
      <c r="L38" s="34"/>
    </row>
    <row r="39" spans="2:12" s="1" customFormat="1" ht="14.4" hidden="1" customHeight="1" x14ac:dyDescent="0.2">
      <c r="B39" s="34"/>
      <c r="E39" s="27" t="s">
        <v>46</v>
      </c>
      <c r="F39" s="105">
        <f>ROUND((SUM(BI108:BI115) + SUM(BI135:BI155)),  2)</f>
        <v>0</v>
      </c>
      <c r="I39" s="106">
        <v>0</v>
      </c>
      <c r="J39" s="105">
        <f>0</f>
        <v>0</v>
      </c>
      <c r="L39" s="34"/>
    </row>
    <row r="40" spans="2:12" s="1" customFormat="1" ht="6.9" customHeight="1" x14ac:dyDescent="0.2">
      <c r="B40" s="34"/>
      <c r="L40" s="34"/>
    </row>
    <row r="41" spans="2:12" s="1" customFormat="1" ht="25.35" customHeight="1" x14ac:dyDescent="0.2">
      <c r="B41" s="34"/>
      <c r="C41" s="100"/>
      <c r="D41" s="107" t="s">
        <v>47</v>
      </c>
      <c r="E41" s="59"/>
      <c r="F41" s="59"/>
      <c r="G41" s="108" t="s">
        <v>48</v>
      </c>
      <c r="H41" s="109" t="s">
        <v>49</v>
      </c>
      <c r="I41" s="59"/>
      <c r="J41" s="110">
        <f>SUM(J32:J39)</f>
        <v>0</v>
      </c>
      <c r="K41" s="111"/>
      <c r="L41" s="34"/>
    </row>
    <row r="42" spans="2:12" s="1" customFormat="1" ht="14.4" customHeight="1" x14ac:dyDescent="0.2">
      <c r="B42" s="34"/>
      <c r="L42" s="34"/>
    </row>
    <row r="43" spans="2:12" ht="14.4" customHeight="1" x14ac:dyDescent="0.2">
      <c r="B43" s="20"/>
      <c r="L43" s="20"/>
    </row>
    <row r="44" spans="2:12" ht="14.4" customHeight="1" x14ac:dyDescent="0.2">
      <c r="B44" s="20"/>
      <c r="L44" s="20"/>
    </row>
    <row r="45" spans="2:12" ht="14.4" customHeight="1" x14ac:dyDescent="0.2">
      <c r="B45" s="20"/>
      <c r="L45" s="20"/>
    </row>
    <row r="46" spans="2:12" ht="14.4" customHeight="1" x14ac:dyDescent="0.2">
      <c r="B46" s="20"/>
      <c r="L46" s="20"/>
    </row>
    <row r="47" spans="2:12" ht="14.4" customHeight="1" x14ac:dyDescent="0.2">
      <c r="B47" s="20"/>
      <c r="L47" s="20"/>
    </row>
    <row r="48" spans="2:12" ht="14.4" customHeight="1" x14ac:dyDescent="0.2">
      <c r="B48" s="20"/>
      <c r="L48" s="20"/>
    </row>
    <row r="49" spans="2:12" ht="14.4" customHeight="1" x14ac:dyDescent="0.2">
      <c r="B49" s="20"/>
      <c r="L49" s="20"/>
    </row>
    <row r="50" spans="2:12" s="1" customFormat="1" ht="14.4" customHeight="1" x14ac:dyDescent="0.2">
      <c r="B50" s="34"/>
      <c r="D50" s="43" t="s">
        <v>50</v>
      </c>
      <c r="E50" s="44"/>
      <c r="F50" s="44"/>
      <c r="G50" s="43" t="s">
        <v>51</v>
      </c>
      <c r="H50" s="44"/>
      <c r="I50" s="44"/>
      <c r="J50" s="44"/>
      <c r="K50" s="44"/>
      <c r="L50" s="34"/>
    </row>
    <row r="51" spans="2:12" x14ac:dyDescent="0.2">
      <c r="B51" s="20"/>
      <c r="L51" s="20"/>
    </row>
    <row r="52" spans="2:12" x14ac:dyDescent="0.2">
      <c r="B52" s="20"/>
      <c r="L52" s="20"/>
    </row>
    <row r="53" spans="2:12" x14ac:dyDescent="0.2">
      <c r="B53" s="20"/>
      <c r="L53" s="20"/>
    </row>
    <row r="54" spans="2:12" x14ac:dyDescent="0.2">
      <c r="B54" s="20"/>
      <c r="L54" s="20"/>
    </row>
    <row r="55" spans="2:12" x14ac:dyDescent="0.2">
      <c r="B55" s="20"/>
      <c r="L55" s="20"/>
    </row>
    <row r="56" spans="2:12" x14ac:dyDescent="0.2">
      <c r="B56" s="20"/>
      <c r="L56" s="20"/>
    </row>
    <row r="57" spans="2:12" x14ac:dyDescent="0.2">
      <c r="B57" s="20"/>
      <c r="L57" s="20"/>
    </row>
    <row r="58" spans="2:12" x14ac:dyDescent="0.2">
      <c r="B58" s="20"/>
      <c r="L58" s="20"/>
    </row>
    <row r="59" spans="2:12" x14ac:dyDescent="0.2">
      <c r="B59" s="20"/>
      <c r="L59" s="20"/>
    </row>
    <row r="60" spans="2:12" x14ac:dyDescent="0.2">
      <c r="B60" s="20"/>
      <c r="L60" s="20"/>
    </row>
    <row r="61" spans="2:12" s="1" customFormat="1" ht="13.2" x14ac:dyDescent="0.2">
      <c r="B61" s="34"/>
      <c r="D61" s="45" t="s">
        <v>52</v>
      </c>
      <c r="E61" s="36"/>
      <c r="F61" s="112" t="s">
        <v>53</v>
      </c>
      <c r="G61" s="45" t="s">
        <v>52</v>
      </c>
      <c r="H61" s="36"/>
      <c r="I61" s="36"/>
      <c r="J61" s="113" t="s">
        <v>53</v>
      </c>
      <c r="K61" s="36"/>
      <c r="L61" s="34"/>
    </row>
    <row r="62" spans="2:12" x14ac:dyDescent="0.2">
      <c r="B62" s="20"/>
      <c r="L62" s="20"/>
    </row>
    <row r="63" spans="2:12" x14ac:dyDescent="0.2">
      <c r="B63" s="20"/>
      <c r="L63" s="20"/>
    </row>
    <row r="64" spans="2:12" x14ac:dyDescent="0.2">
      <c r="B64" s="20"/>
      <c r="L64" s="20"/>
    </row>
    <row r="65" spans="2:12" s="1" customFormat="1" ht="13.2" x14ac:dyDescent="0.2">
      <c r="B65" s="34"/>
      <c r="D65" s="43" t="s">
        <v>54</v>
      </c>
      <c r="E65" s="44"/>
      <c r="F65" s="44"/>
      <c r="G65" s="43" t="s">
        <v>55</v>
      </c>
      <c r="H65" s="44"/>
      <c r="I65" s="44"/>
      <c r="J65" s="44"/>
      <c r="K65" s="44"/>
      <c r="L65" s="34"/>
    </row>
    <row r="66" spans="2:12" x14ac:dyDescent="0.2">
      <c r="B66" s="20"/>
      <c r="L66" s="20"/>
    </row>
    <row r="67" spans="2:12" x14ac:dyDescent="0.2">
      <c r="B67" s="20"/>
      <c r="L67" s="20"/>
    </row>
    <row r="68" spans="2:12" x14ac:dyDescent="0.2">
      <c r="B68" s="20"/>
      <c r="L68" s="20"/>
    </row>
    <row r="69" spans="2:12" x14ac:dyDescent="0.2">
      <c r="B69" s="20"/>
      <c r="L69" s="20"/>
    </row>
    <row r="70" spans="2:12" x14ac:dyDescent="0.2">
      <c r="B70" s="20"/>
      <c r="L70" s="20"/>
    </row>
    <row r="71" spans="2:12" x14ac:dyDescent="0.2">
      <c r="B71" s="20"/>
      <c r="L71" s="20"/>
    </row>
    <row r="72" spans="2:12" x14ac:dyDescent="0.2">
      <c r="B72" s="20"/>
      <c r="L72" s="20"/>
    </row>
    <row r="73" spans="2:12" x14ac:dyDescent="0.2">
      <c r="B73" s="20"/>
      <c r="L73" s="20"/>
    </row>
    <row r="74" spans="2:12" x14ac:dyDescent="0.2">
      <c r="B74" s="20"/>
      <c r="L74" s="20"/>
    </row>
    <row r="75" spans="2:12" x14ac:dyDescent="0.2">
      <c r="B75" s="20"/>
      <c r="L75" s="20"/>
    </row>
    <row r="76" spans="2:12" s="1" customFormat="1" ht="13.2" x14ac:dyDescent="0.2">
      <c r="B76" s="34"/>
      <c r="D76" s="45" t="s">
        <v>52</v>
      </c>
      <c r="E76" s="36"/>
      <c r="F76" s="112" t="s">
        <v>53</v>
      </c>
      <c r="G76" s="45" t="s">
        <v>52</v>
      </c>
      <c r="H76" s="36"/>
      <c r="I76" s="36"/>
      <c r="J76" s="113" t="s">
        <v>53</v>
      </c>
      <c r="K76" s="36"/>
      <c r="L76" s="34"/>
    </row>
    <row r="77" spans="2:12" s="1" customFormat="1" ht="14.4" customHeight="1" x14ac:dyDescent="0.2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4"/>
    </row>
    <row r="81" spans="2:47" s="1" customFormat="1" ht="6.9" customHeight="1" x14ac:dyDescent="0.2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4"/>
    </row>
    <row r="82" spans="2:47" s="1" customFormat="1" ht="24.9" customHeight="1" x14ac:dyDescent="0.2">
      <c r="B82" s="34"/>
      <c r="C82" s="21" t="s">
        <v>104</v>
      </c>
      <c r="L82" s="34"/>
    </row>
    <row r="83" spans="2:47" s="1" customFormat="1" ht="6.9" customHeight="1" x14ac:dyDescent="0.2">
      <c r="B83" s="34"/>
      <c r="L83" s="34"/>
    </row>
    <row r="84" spans="2:47" s="1" customFormat="1" ht="12" customHeight="1" x14ac:dyDescent="0.2">
      <c r="B84" s="34"/>
      <c r="C84" s="27" t="s">
        <v>16</v>
      </c>
      <c r="L84" s="34"/>
    </row>
    <row r="85" spans="2:47" s="1" customFormat="1" ht="26.25" customHeight="1" x14ac:dyDescent="0.2">
      <c r="B85" s="34"/>
      <c r="E85" s="276" t="str">
        <f>E7</f>
        <v>Areál autobusy Hranečník, Přečerpání splaškové kanalizace na veřejný sběrač</v>
      </c>
      <c r="F85" s="277"/>
      <c r="G85" s="277"/>
      <c r="H85" s="277"/>
      <c r="L85" s="34"/>
    </row>
    <row r="86" spans="2:47" s="1" customFormat="1" ht="12" customHeight="1" x14ac:dyDescent="0.2">
      <c r="B86" s="34"/>
      <c r="C86" s="27" t="s">
        <v>101</v>
      </c>
      <c r="L86" s="34"/>
    </row>
    <row r="87" spans="2:47" s="1" customFormat="1" ht="16.5" customHeight="1" x14ac:dyDescent="0.2">
      <c r="B87" s="34"/>
      <c r="E87" s="266" t="str">
        <f>E9</f>
        <v>02 - SO 02 Zrušení ČOV</v>
      </c>
      <c r="F87" s="278"/>
      <c r="G87" s="278"/>
      <c r="H87" s="278"/>
      <c r="L87" s="34"/>
    </row>
    <row r="88" spans="2:47" s="1" customFormat="1" ht="6.9" customHeight="1" x14ac:dyDescent="0.2">
      <c r="B88" s="34"/>
      <c r="L88" s="34"/>
    </row>
    <row r="89" spans="2:47" s="1" customFormat="1" ht="12" customHeight="1" x14ac:dyDescent="0.2">
      <c r="B89" s="34"/>
      <c r="C89" s="27" t="s">
        <v>20</v>
      </c>
      <c r="F89" s="25" t="str">
        <f>F12</f>
        <v>Město Ostrava</v>
      </c>
      <c r="I89" s="27" t="s">
        <v>22</v>
      </c>
      <c r="J89" s="54" t="str">
        <f>IF(J12="","",J12)</f>
        <v>29. 1. 2025</v>
      </c>
      <c r="L89" s="34"/>
    </row>
    <row r="90" spans="2:47" s="1" customFormat="1" ht="6.9" customHeight="1" x14ac:dyDescent="0.2">
      <c r="B90" s="34"/>
      <c r="L90" s="34"/>
    </row>
    <row r="91" spans="2:47" s="1" customFormat="1" ht="15.15" customHeight="1" x14ac:dyDescent="0.2">
      <c r="B91" s="34"/>
      <c r="C91" s="27" t="s">
        <v>24</v>
      </c>
      <c r="F91" s="25" t="str">
        <f>E15</f>
        <v>Dopravní podnik Ostrava. a.s.</v>
      </c>
      <c r="I91" s="27" t="s">
        <v>30</v>
      </c>
      <c r="J91" s="30" t="str">
        <f>E21</f>
        <v>Josef Rechtik</v>
      </c>
      <c r="L91" s="34"/>
    </row>
    <row r="92" spans="2:47" s="1" customFormat="1" ht="15.15" customHeight="1" x14ac:dyDescent="0.2">
      <c r="B92" s="34"/>
      <c r="C92" s="27" t="s">
        <v>28</v>
      </c>
      <c r="F92" s="25" t="str">
        <f>IF(E18="","",E18)</f>
        <v>Vyplň údaj</v>
      </c>
      <c r="I92" s="27" t="s">
        <v>33</v>
      </c>
      <c r="J92" s="30" t="str">
        <f>E24</f>
        <v>Josef Rechtik</v>
      </c>
      <c r="L92" s="34"/>
    </row>
    <row r="93" spans="2:47" s="1" customFormat="1" ht="10.35" customHeight="1" x14ac:dyDescent="0.2">
      <c r="B93" s="34"/>
      <c r="L93" s="34"/>
    </row>
    <row r="94" spans="2:47" s="1" customFormat="1" ht="29.25" customHeight="1" x14ac:dyDescent="0.2">
      <c r="B94" s="34"/>
      <c r="C94" s="114" t="s">
        <v>105</v>
      </c>
      <c r="D94" s="100"/>
      <c r="E94" s="100"/>
      <c r="F94" s="100"/>
      <c r="G94" s="100"/>
      <c r="H94" s="100"/>
      <c r="I94" s="100"/>
      <c r="J94" s="115" t="s">
        <v>106</v>
      </c>
      <c r="K94" s="100"/>
      <c r="L94" s="34"/>
    </row>
    <row r="95" spans="2:47" s="1" customFormat="1" ht="10.35" customHeight="1" x14ac:dyDescent="0.2">
      <c r="B95" s="34"/>
      <c r="L95" s="34"/>
    </row>
    <row r="96" spans="2:47" s="1" customFormat="1" ht="22.8" customHeight="1" x14ac:dyDescent="0.2">
      <c r="B96" s="34"/>
      <c r="C96" s="116" t="s">
        <v>107</v>
      </c>
      <c r="J96" s="68">
        <f>J135</f>
        <v>0</v>
      </c>
      <c r="L96" s="34"/>
      <c r="AU96" s="17" t="s">
        <v>108</v>
      </c>
    </row>
    <row r="97" spans="2:65" s="8" customFormat="1" ht="24.9" customHeight="1" x14ac:dyDescent="0.2">
      <c r="B97" s="117"/>
      <c r="D97" s="118" t="s">
        <v>109</v>
      </c>
      <c r="E97" s="119"/>
      <c r="F97" s="119"/>
      <c r="G97" s="119"/>
      <c r="H97" s="119"/>
      <c r="I97" s="119"/>
      <c r="J97" s="120">
        <f>J136</f>
        <v>0</v>
      </c>
      <c r="L97" s="117"/>
    </row>
    <row r="98" spans="2:65" s="9" customFormat="1" ht="19.95" customHeight="1" x14ac:dyDescent="0.2">
      <c r="B98" s="121"/>
      <c r="D98" s="122" t="s">
        <v>851</v>
      </c>
      <c r="E98" s="123"/>
      <c r="F98" s="123"/>
      <c r="G98" s="123"/>
      <c r="H98" s="123"/>
      <c r="I98" s="123"/>
      <c r="J98" s="124">
        <f>J137</f>
        <v>0</v>
      </c>
      <c r="L98" s="121"/>
    </row>
    <row r="99" spans="2:65" s="9" customFormat="1" ht="19.95" customHeight="1" x14ac:dyDescent="0.2">
      <c r="B99" s="121"/>
      <c r="D99" s="122" t="s">
        <v>114</v>
      </c>
      <c r="E99" s="123"/>
      <c r="F99" s="123"/>
      <c r="G99" s="123"/>
      <c r="H99" s="123"/>
      <c r="I99" s="123"/>
      <c r="J99" s="124">
        <f>J139</f>
        <v>0</v>
      </c>
      <c r="L99" s="121"/>
    </row>
    <row r="100" spans="2:65" s="9" customFormat="1" ht="19.95" customHeight="1" x14ac:dyDescent="0.2">
      <c r="B100" s="121"/>
      <c r="D100" s="122" t="s">
        <v>116</v>
      </c>
      <c r="E100" s="123"/>
      <c r="F100" s="123"/>
      <c r="G100" s="123"/>
      <c r="H100" s="123"/>
      <c r="I100" s="123"/>
      <c r="J100" s="124">
        <f>J143</f>
        <v>0</v>
      </c>
      <c r="L100" s="121"/>
    </row>
    <row r="101" spans="2:65" s="8" customFormat="1" ht="24.9" customHeight="1" x14ac:dyDescent="0.2">
      <c r="B101" s="117"/>
      <c r="D101" s="118" t="s">
        <v>117</v>
      </c>
      <c r="E101" s="119"/>
      <c r="F101" s="119"/>
      <c r="G101" s="119"/>
      <c r="H101" s="119"/>
      <c r="I101" s="119"/>
      <c r="J101" s="120">
        <f>J145</f>
        <v>0</v>
      </c>
      <c r="L101" s="117"/>
    </row>
    <row r="102" spans="2:65" s="9" customFormat="1" ht="19.95" customHeight="1" x14ac:dyDescent="0.2">
      <c r="B102" s="121"/>
      <c r="D102" s="122" t="s">
        <v>119</v>
      </c>
      <c r="E102" s="123"/>
      <c r="F102" s="123"/>
      <c r="G102" s="123"/>
      <c r="H102" s="123"/>
      <c r="I102" s="123"/>
      <c r="J102" s="124">
        <f>J146</f>
        <v>0</v>
      </c>
      <c r="L102" s="121"/>
    </row>
    <row r="103" spans="2:65" s="8" customFormat="1" ht="24.9" customHeight="1" x14ac:dyDescent="0.2">
      <c r="B103" s="117"/>
      <c r="D103" s="118" t="s">
        <v>121</v>
      </c>
      <c r="E103" s="119"/>
      <c r="F103" s="119"/>
      <c r="G103" s="119"/>
      <c r="H103" s="119"/>
      <c r="I103" s="119"/>
      <c r="J103" s="120">
        <f>J150</f>
        <v>0</v>
      </c>
      <c r="L103" s="117"/>
    </row>
    <row r="104" spans="2:65" s="9" customFormat="1" ht="19.95" customHeight="1" x14ac:dyDescent="0.2">
      <c r="B104" s="121"/>
      <c r="D104" s="122" t="s">
        <v>122</v>
      </c>
      <c r="E104" s="123"/>
      <c r="F104" s="123"/>
      <c r="G104" s="123"/>
      <c r="H104" s="123"/>
      <c r="I104" s="123"/>
      <c r="J104" s="124">
        <f>J151</f>
        <v>0</v>
      </c>
      <c r="L104" s="121"/>
    </row>
    <row r="105" spans="2:65" s="8" customFormat="1" ht="24.9" customHeight="1" x14ac:dyDescent="0.2">
      <c r="B105" s="117"/>
      <c r="D105" s="118" t="s">
        <v>125</v>
      </c>
      <c r="E105" s="119"/>
      <c r="F105" s="119"/>
      <c r="G105" s="119"/>
      <c r="H105" s="119"/>
      <c r="I105" s="119"/>
      <c r="J105" s="120">
        <f>J153</f>
        <v>0</v>
      </c>
      <c r="L105" s="117"/>
    </row>
    <row r="106" spans="2:65" s="1" customFormat="1" ht="21.75" customHeight="1" x14ac:dyDescent="0.2">
      <c r="B106" s="34"/>
      <c r="L106" s="34"/>
    </row>
    <row r="107" spans="2:65" s="1" customFormat="1" ht="6.9" customHeight="1" x14ac:dyDescent="0.2">
      <c r="B107" s="34"/>
      <c r="L107" s="34"/>
    </row>
    <row r="108" spans="2:65" s="1" customFormat="1" ht="29.25" customHeight="1" x14ac:dyDescent="0.2">
      <c r="B108" s="34"/>
      <c r="C108" s="116" t="s">
        <v>126</v>
      </c>
      <c r="J108" s="125">
        <f>ROUND(J109 + J110 + J111 + J112 + J113 + J114,2)</f>
        <v>0</v>
      </c>
      <c r="L108" s="34"/>
      <c r="N108" s="126" t="s">
        <v>41</v>
      </c>
    </row>
    <row r="109" spans="2:65" s="1" customFormat="1" ht="18" customHeight="1" x14ac:dyDescent="0.2">
      <c r="B109" s="127"/>
      <c r="C109" s="128"/>
      <c r="D109" s="252" t="s">
        <v>127</v>
      </c>
      <c r="E109" s="275"/>
      <c r="F109" s="275"/>
      <c r="G109" s="128"/>
      <c r="H109" s="128"/>
      <c r="I109" s="128"/>
      <c r="J109" s="91">
        <v>0</v>
      </c>
      <c r="K109" s="128"/>
      <c r="L109" s="127"/>
      <c r="M109" s="128"/>
      <c r="N109" s="130" t="s">
        <v>42</v>
      </c>
      <c r="O109" s="128"/>
      <c r="P109" s="128"/>
      <c r="Q109" s="128"/>
      <c r="R109" s="128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28"/>
      <c r="AG109" s="128"/>
      <c r="AH109" s="128"/>
      <c r="AI109" s="128"/>
      <c r="AJ109" s="128"/>
      <c r="AK109" s="128"/>
      <c r="AL109" s="128"/>
      <c r="AM109" s="128"/>
      <c r="AN109" s="128"/>
      <c r="AO109" s="128"/>
      <c r="AP109" s="128"/>
      <c r="AQ109" s="128"/>
      <c r="AR109" s="128"/>
      <c r="AS109" s="128"/>
      <c r="AT109" s="128"/>
      <c r="AU109" s="128"/>
      <c r="AV109" s="128"/>
      <c r="AW109" s="128"/>
      <c r="AX109" s="128"/>
      <c r="AY109" s="131" t="s">
        <v>128</v>
      </c>
      <c r="AZ109" s="128"/>
      <c r="BA109" s="128"/>
      <c r="BB109" s="128"/>
      <c r="BC109" s="128"/>
      <c r="BD109" s="128"/>
      <c r="BE109" s="132">
        <f t="shared" ref="BE109:BE114" si="0">IF(N109="základní",J109,0)</f>
        <v>0</v>
      </c>
      <c r="BF109" s="132">
        <f t="shared" ref="BF109:BF114" si="1">IF(N109="snížená",J109,0)</f>
        <v>0</v>
      </c>
      <c r="BG109" s="132">
        <f t="shared" ref="BG109:BG114" si="2">IF(N109="zákl. přenesená",J109,0)</f>
        <v>0</v>
      </c>
      <c r="BH109" s="132">
        <f t="shared" ref="BH109:BH114" si="3">IF(N109="sníž. přenesená",J109,0)</f>
        <v>0</v>
      </c>
      <c r="BI109" s="132">
        <f t="shared" ref="BI109:BI114" si="4">IF(N109="nulová",J109,0)</f>
        <v>0</v>
      </c>
      <c r="BJ109" s="131" t="s">
        <v>85</v>
      </c>
      <c r="BK109" s="128"/>
      <c r="BL109" s="128"/>
      <c r="BM109" s="128"/>
    </row>
    <row r="110" spans="2:65" s="1" customFormat="1" ht="18" customHeight="1" x14ac:dyDescent="0.2">
      <c r="B110" s="127"/>
      <c r="C110" s="128"/>
      <c r="D110" s="252" t="s">
        <v>129</v>
      </c>
      <c r="E110" s="275"/>
      <c r="F110" s="275"/>
      <c r="G110" s="128"/>
      <c r="H110" s="128"/>
      <c r="I110" s="128"/>
      <c r="J110" s="91">
        <v>0</v>
      </c>
      <c r="K110" s="128"/>
      <c r="L110" s="127"/>
      <c r="M110" s="128"/>
      <c r="N110" s="130" t="s">
        <v>42</v>
      </c>
      <c r="O110" s="128"/>
      <c r="P110" s="128"/>
      <c r="Q110" s="128"/>
      <c r="R110" s="128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28"/>
      <c r="AG110" s="128"/>
      <c r="AH110" s="128"/>
      <c r="AI110" s="128"/>
      <c r="AJ110" s="128"/>
      <c r="AK110" s="128"/>
      <c r="AL110" s="128"/>
      <c r="AM110" s="128"/>
      <c r="AN110" s="128"/>
      <c r="AO110" s="128"/>
      <c r="AP110" s="128"/>
      <c r="AQ110" s="128"/>
      <c r="AR110" s="128"/>
      <c r="AS110" s="128"/>
      <c r="AT110" s="128"/>
      <c r="AU110" s="128"/>
      <c r="AV110" s="128"/>
      <c r="AW110" s="128"/>
      <c r="AX110" s="128"/>
      <c r="AY110" s="131" t="s">
        <v>128</v>
      </c>
      <c r="AZ110" s="128"/>
      <c r="BA110" s="128"/>
      <c r="BB110" s="128"/>
      <c r="BC110" s="128"/>
      <c r="BD110" s="128"/>
      <c r="BE110" s="132">
        <f t="shared" si="0"/>
        <v>0</v>
      </c>
      <c r="BF110" s="132">
        <f t="shared" si="1"/>
        <v>0</v>
      </c>
      <c r="BG110" s="132">
        <f t="shared" si="2"/>
        <v>0</v>
      </c>
      <c r="BH110" s="132">
        <f t="shared" si="3"/>
        <v>0</v>
      </c>
      <c r="BI110" s="132">
        <f t="shared" si="4"/>
        <v>0</v>
      </c>
      <c r="BJ110" s="131" t="s">
        <v>85</v>
      </c>
      <c r="BK110" s="128"/>
      <c r="BL110" s="128"/>
      <c r="BM110" s="128"/>
    </row>
    <row r="111" spans="2:65" s="1" customFormat="1" ht="18" customHeight="1" x14ac:dyDescent="0.2">
      <c r="B111" s="127"/>
      <c r="C111" s="128"/>
      <c r="D111" s="252" t="s">
        <v>130</v>
      </c>
      <c r="E111" s="275"/>
      <c r="F111" s="275"/>
      <c r="G111" s="128"/>
      <c r="H111" s="128"/>
      <c r="I111" s="128"/>
      <c r="J111" s="91">
        <v>0</v>
      </c>
      <c r="K111" s="128"/>
      <c r="L111" s="127"/>
      <c r="M111" s="128"/>
      <c r="N111" s="130" t="s">
        <v>42</v>
      </c>
      <c r="O111" s="128"/>
      <c r="P111" s="128"/>
      <c r="Q111" s="128"/>
      <c r="R111" s="128"/>
      <c r="S111" s="128"/>
      <c r="T111" s="128"/>
      <c r="U111" s="128"/>
      <c r="V111" s="128"/>
      <c r="W111" s="128"/>
      <c r="X111" s="128"/>
      <c r="Y111" s="128"/>
      <c r="Z111" s="128"/>
      <c r="AA111" s="128"/>
      <c r="AB111" s="128"/>
      <c r="AC111" s="128"/>
      <c r="AD111" s="128"/>
      <c r="AE111" s="128"/>
      <c r="AF111" s="128"/>
      <c r="AG111" s="128"/>
      <c r="AH111" s="128"/>
      <c r="AI111" s="128"/>
      <c r="AJ111" s="128"/>
      <c r="AK111" s="128"/>
      <c r="AL111" s="128"/>
      <c r="AM111" s="128"/>
      <c r="AN111" s="128"/>
      <c r="AO111" s="128"/>
      <c r="AP111" s="128"/>
      <c r="AQ111" s="128"/>
      <c r="AR111" s="128"/>
      <c r="AS111" s="128"/>
      <c r="AT111" s="128"/>
      <c r="AU111" s="128"/>
      <c r="AV111" s="128"/>
      <c r="AW111" s="128"/>
      <c r="AX111" s="128"/>
      <c r="AY111" s="131" t="s">
        <v>128</v>
      </c>
      <c r="AZ111" s="128"/>
      <c r="BA111" s="128"/>
      <c r="BB111" s="128"/>
      <c r="BC111" s="128"/>
      <c r="BD111" s="128"/>
      <c r="BE111" s="132">
        <f t="shared" si="0"/>
        <v>0</v>
      </c>
      <c r="BF111" s="132">
        <f t="shared" si="1"/>
        <v>0</v>
      </c>
      <c r="BG111" s="132">
        <f t="shared" si="2"/>
        <v>0</v>
      </c>
      <c r="BH111" s="132">
        <f t="shared" si="3"/>
        <v>0</v>
      </c>
      <c r="BI111" s="132">
        <f t="shared" si="4"/>
        <v>0</v>
      </c>
      <c r="BJ111" s="131" t="s">
        <v>85</v>
      </c>
      <c r="BK111" s="128"/>
      <c r="BL111" s="128"/>
      <c r="BM111" s="128"/>
    </row>
    <row r="112" spans="2:65" s="1" customFormat="1" ht="18" customHeight="1" x14ac:dyDescent="0.2">
      <c r="B112" s="127"/>
      <c r="C112" s="128"/>
      <c r="D112" s="252" t="s">
        <v>131</v>
      </c>
      <c r="E112" s="275"/>
      <c r="F112" s="275"/>
      <c r="G112" s="128"/>
      <c r="H112" s="128"/>
      <c r="I112" s="128"/>
      <c r="J112" s="91">
        <v>0</v>
      </c>
      <c r="K112" s="128"/>
      <c r="L112" s="127"/>
      <c r="M112" s="128"/>
      <c r="N112" s="130" t="s">
        <v>42</v>
      </c>
      <c r="O112" s="128"/>
      <c r="P112" s="128"/>
      <c r="Q112" s="128"/>
      <c r="R112" s="128"/>
      <c r="S112" s="128"/>
      <c r="T112" s="128"/>
      <c r="U112" s="128"/>
      <c r="V112" s="128"/>
      <c r="W112" s="128"/>
      <c r="X112" s="128"/>
      <c r="Y112" s="128"/>
      <c r="Z112" s="128"/>
      <c r="AA112" s="128"/>
      <c r="AB112" s="128"/>
      <c r="AC112" s="128"/>
      <c r="AD112" s="128"/>
      <c r="AE112" s="128"/>
      <c r="AF112" s="128"/>
      <c r="AG112" s="128"/>
      <c r="AH112" s="128"/>
      <c r="AI112" s="128"/>
      <c r="AJ112" s="128"/>
      <c r="AK112" s="128"/>
      <c r="AL112" s="128"/>
      <c r="AM112" s="128"/>
      <c r="AN112" s="128"/>
      <c r="AO112" s="128"/>
      <c r="AP112" s="128"/>
      <c r="AQ112" s="128"/>
      <c r="AR112" s="128"/>
      <c r="AS112" s="128"/>
      <c r="AT112" s="128"/>
      <c r="AU112" s="128"/>
      <c r="AV112" s="128"/>
      <c r="AW112" s="128"/>
      <c r="AX112" s="128"/>
      <c r="AY112" s="131" t="s">
        <v>128</v>
      </c>
      <c r="AZ112" s="128"/>
      <c r="BA112" s="128"/>
      <c r="BB112" s="128"/>
      <c r="BC112" s="128"/>
      <c r="BD112" s="128"/>
      <c r="BE112" s="132">
        <f t="shared" si="0"/>
        <v>0</v>
      </c>
      <c r="BF112" s="132">
        <f t="shared" si="1"/>
        <v>0</v>
      </c>
      <c r="BG112" s="132">
        <f t="shared" si="2"/>
        <v>0</v>
      </c>
      <c r="BH112" s="132">
        <f t="shared" si="3"/>
        <v>0</v>
      </c>
      <c r="BI112" s="132">
        <f t="shared" si="4"/>
        <v>0</v>
      </c>
      <c r="BJ112" s="131" t="s">
        <v>85</v>
      </c>
      <c r="BK112" s="128"/>
      <c r="BL112" s="128"/>
      <c r="BM112" s="128"/>
    </row>
    <row r="113" spans="2:65" s="1" customFormat="1" ht="18" customHeight="1" x14ac:dyDescent="0.2">
      <c r="B113" s="127"/>
      <c r="C113" s="128"/>
      <c r="D113" s="252" t="s">
        <v>132</v>
      </c>
      <c r="E113" s="275"/>
      <c r="F113" s="275"/>
      <c r="G113" s="128"/>
      <c r="H113" s="128"/>
      <c r="I113" s="128"/>
      <c r="J113" s="91">
        <v>0</v>
      </c>
      <c r="K113" s="128"/>
      <c r="L113" s="127"/>
      <c r="M113" s="128"/>
      <c r="N113" s="130" t="s">
        <v>42</v>
      </c>
      <c r="O113" s="128"/>
      <c r="P113" s="128"/>
      <c r="Q113" s="128"/>
      <c r="R113" s="128"/>
      <c r="S113" s="128"/>
      <c r="T113" s="128"/>
      <c r="U113" s="128"/>
      <c r="V113" s="128"/>
      <c r="W113" s="128"/>
      <c r="X113" s="128"/>
      <c r="Y113" s="128"/>
      <c r="Z113" s="128"/>
      <c r="AA113" s="128"/>
      <c r="AB113" s="128"/>
      <c r="AC113" s="128"/>
      <c r="AD113" s="128"/>
      <c r="AE113" s="128"/>
      <c r="AF113" s="128"/>
      <c r="AG113" s="128"/>
      <c r="AH113" s="128"/>
      <c r="AI113" s="128"/>
      <c r="AJ113" s="128"/>
      <c r="AK113" s="128"/>
      <c r="AL113" s="128"/>
      <c r="AM113" s="128"/>
      <c r="AN113" s="128"/>
      <c r="AO113" s="128"/>
      <c r="AP113" s="128"/>
      <c r="AQ113" s="128"/>
      <c r="AR113" s="128"/>
      <c r="AS113" s="128"/>
      <c r="AT113" s="128"/>
      <c r="AU113" s="128"/>
      <c r="AV113" s="128"/>
      <c r="AW113" s="128"/>
      <c r="AX113" s="128"/>
      <c r="AY113" s="131" t="s">
        <v>128</v>
      </c>
      <c r="AZ113" s="128"/>
      <c r="BA113" s="128"/>
      <c r="BB113" s="128"/>
      <c r="BC113" s="128"/>
      <c r="BD113" s="128"/>
      <c r="BE113" s="132">
        <f t="shared" si="0"/>
        <v>0</v>
      </c>
      <c r="BF113" s="132">
        <f t="shared" si="1"/>
        <v>0</v>
      </c>
      <c r="BG113" s="132">
        <f t="shared" si="2"/>
        <v>0</v>
      </c>
      <c r="BH113" s="132">
        <f t="shared" si="3"/>
        <v>0</v>
      </c>
      <c r="BI113" s="132">
        <f t="shared" si="4"/>
        <v>0</v>
      </c>
      <c r="BJ113" s="131" t="s">
        <v>85</v>
      </c>
      <c r="BK113" s="128"/>
      <c r="BL113" s="128"/>
      <c r="BM113" s="128"/>
    </row>
    <row r="114" spans="2:65" s="1" customFormat="1" ht="18" customHeight="1" x14ac:dyDescent="0.2">
      <c r="B114" s="127"/>
      <c r="C114" s="128"/>
      <c r="D114" s="129" t="s">
        <v>133</v>
      </c>
      <c r="E114" s="128"/>
      <c r="F114" s="128"/>
      <c r="G114" s="128"/>
      <c r="H114" s="128"/>
      <c r="I114" s="128"/>
      <c r="J114" s="91">
        <f>ROUND(J30*T114,2)</f>
        <v>0</v>
      </c>
      <c r="K114" s="128"/>
      <c r="L114" s="127"/>
      <c r="M114" s="128"/>
      <c r="N114" s="130" t="s">
        <v>42</v>
      </c>
      <c r="O114" s="128"/>
      <c r="P114" s="128"/>
      <c r="Q114" s="128"/>
      <c r="R114" s="128"/>
      <c r="S114" s="128"/>
      <c r="T114" s="128"/>
      <c r="U114" s="128"/>
      <c r="V114" s="128"/>
      <c r="W114" s="128"/>
      <c r="X114" s="128"/>
      <c r="Y114" s="128"/>
      <c r="Z114" s="128"/>
      <c r="AA114" s="128"/>
      <c r="AB114" s="128"/>
      <c r="AC114" s="128"/>
      <c r="AD114" s="128"/>
      <c r="AE114" s="128"/>
      <c r="AF114" s="128"/>
      <c r="AG114" s="128"/>
      <c r="AH114" s="128"/>
      <c r="AI114" s="128"/>
      <c r="AJ114" s="128"/>
      <c r="AK114" s="128"/>
      <c r="AL114" s="128"/>
      <c r="AM114" s="128"/>
      <c r="AN114" s="128"/>
      <c r="AO114" s="128"/>
      <c r="AP114" s="128"/>
      <c r="AQ114" s="128"/>
      <c r="AR114" s="128"/>
      <c r="AS114" s="128"/>
      <c r="AT114" s="128"/>
      <c r="AU114" s="128"/>
      <c r="AV114" s="128"/>
      <c r="AW114" s="128"/>
      <c r="AX114" s="128"/>
      <c r="AY114" s="131" t="s">
        <v>134</v>
      </c>
      <c r="AZ114" s="128"/>
      <c r="BA114" s="128"/>
      <c r="BB114" s="128"/>
      <c r="BC114" s="128"/>
      <c r="BD114" s="128"/>
      <c r="BE114" s="132">
        <f t="shared" si="0"/>
        <v>0</v>
      </c>
      <c r="BF114" s="132">
        <f t="shared" si="1"/>
        <v>0</v>
      </c>
      <c r="BG114" s="132">
        <f t="shared" si="2"/>
        <v>0</v>
      </c>
      <c r="BH114" s="132">
        <f t="shared" si="3"/>
        <v>0</v>
      </c>
      <c r="BI114" s="132">
        <f t="shared" si="4"/>
        <v>0</v>
      </c>
      <c r="BJ114" s="131" t="s">
        <v>85</v>
      </c>
      <c r="BK114" s="128"/>
      <c r="BL114" s="128"/>
      <c r="BM114" s="128"/>
    </row>
    <row r="115" spans="2:65" s="1" customFormat="1" x14ac:dyDescent="0.2">
      <c r="B115" s="34"/>
      <c r="L115" s="34"/>
    </row>
    <row r="116" spans="2:65" s="1" customFormat="1" ht="29.25" customHeight="1" x14ac:dyDescent="0.2">
      <c r="B116" s="34"/>
      <c r="C116" s="99" t="s">
        <v>99</v>
      </c>
      <c r="D116" s="100"/>
      <c r="E116" s="100"/>
      <c r="F116" s="100"/>
      <c r="G116" s="100"/>
      <c r="H116" s="100"/>
      <c r="I116" s="100"/>
      <c r="J116" s="101">
        <f>ROUND(J96+J108,2)</f>
        <v>0</v>
      </c>
      <c r="K116" s="100"/>
      <c r="L116" s="34"/>
    </row>
    <row r="117" spans="2:65" s="1" customFormat="1" ht="6.9" customHeight="1" x14ac:dyDescent="0.2">
      <c r="B117" s="46"/>
      <c r="C117" s="47"/>
      <c r="D117" s="47"/>
      <c r="E117" s="47"/>
      <c r="F117" s="47"/>
      <c r="G117" s="47"/>
      <c r="H117" s="47"/>
      <c r="I117" s="47"/>
      <c r="J117" s="47"/>
      <c r="K117" s="47"/>
      <c r="L117" s="34"/>
    </row>
    <row r="121" spans="2:65" s="1" customFormat="1" ht="6.9" customHeight="1" x14ac:dyDescent="0.2">
      <c r="B121" s="48"/>
      <c r="C121" s="49"/>
      <c r="D121" s="49"/>
      <c r="E121" s="49"/>
      <c r="F121" s="49"/>
      <c r="G121" s="49"/>
      <c r="H121" s="49"/>
      <c r="I121" s="49"/>
      <c r="J121" s="49"/>
      <c r="K121" s="49"/>
      <c r="L121" s="34"/>
    </row>
    <row r="122" spans="2:65" s="1" customFormat="1" ht="24.9" customHeight="1" x14ac:dyDescent="0.2">
      <c r="B122" s="34"/>
      <c r="C122" s="21" t="s">
        <v>135</v>
      </c>
      <c r="L122" s="34"/>
    </row>
    <row r="123" spans="2:65" s="1" customFormat="1" ht="6.9" customHeight="1" x14ac:dyDescent="0.2">
      <c r="B123" s="34"/>
      <c r="L123" s="34"/>
    </row>
    <row r="124" spans="2:65" s="1" customFormat="1" ht="12" customHeight="1" x14ac:dyDescent="0.2">
      <c r="B124" s="34"/>
      <c r="C124" s="27" t="s">
        <v>16</v>
      </c>
      <c r="L124" s="34"/>
    </row>
    <row r="125" spans="2:65" s="1" customFormat="1" ht="26.25" customHeight="1" x14ac:dyDescent="0.2">
      <c r="B125" s="34"/>
      <c r="E125" s="276" t="str">
        <f>E7</f>
        <v>Areál autobusy Hranečník, Přečerpání splaškové kanalizace na veřejný sběrač</v>
      </c>
      <c r="F125" s="277"/>
      <c r="G125" s="277"/>
      <c r="H125" s="277"/>
      <c r="L125" s="34"/>
    </row>
    <row r="126" spans="2:65" s="1" customFormat="1" ht="12" customHeight="1" x14ac:dyDescent="0.2">
      <c r="B126" s="34"/>
      <c r="C126" s="27" t="s">
        <v>101</v>
      </c>
      <c r="L126" s="34"/>
    </row>
    <row r="127" spans="2:65" s="1" customFormat="1" ht="16.5" customHeight="1" x14ac:dyDescent="0.2">
      <c r="B127" s="34"/>
      <c r="E127" s="266" t="str">
        <f>E9</f>
        <v>02 - SO 02 Zrušení ČOV</v>
      </c>
      <c r="F127" s="278"/>
      <c r="G127" s="278"/>
      <c r="H127" s="278"/>
      <c r="L127" s="34"/>
    </row>
    <row r="128" spans="2:65" s="1" customFormat="1" ht="6.9" customHeight="1" x14ac:dyDescent="0.2">
      <c r="B128" s="34"/>
      <c r="L128" s="34"/>
    </row>
    <row r="129" spans="2:65" s="1" customFormat="1" ht="12" customHeight="1" x14ac:dyDescent="0.2">
      <c r="B129" s="34"/>
      <c r="C129" s="27" t="s">
        <v>20</v>
      </c>
      <c r="F129" s="25" t="str">
        <f>F12</f>
        <v>Město Ostrava</v>
      </c>
      <c r="I129" s="27" t="s">
        <v>22</v>
      </c>
      <c r="J129" s="54" t="str">
        <f>IF(J12="","",J12)</f>
        <v>29. 1. 2025</v>
      </c>
      <c r="L129" s="34"/>
    </row>
    <row r="130" spans="2:65" s="1" customFormat="1" ht="6.9" customHeight="1" x14ac:dyDescent="0.2">
      <c r="B130" s="34"/>
      <c r="L130" s="34"/>
    </row>
    <row r="131" spans="2:65" s="1" customFormat="1" ht="15.15" customHeight="1" x14ac:dyDescent="0.2">
      <c r="B131" s="34"/>
      <c r="C131" s="27" t="s">
        <v>24</v>
      </c>
      <c r="F131" s="25" t="str">
        <f>E15</f>
        <v>Dopravní podnik Ostrava. a.s.</v>
      </c>
      <c r="I131" s="27" t="s">
        <v>30</v>
      </c>
      <c r="J131" s="30" t="str">
        <f>E21</f>
        <v>Josef Rechtik</v>
      </c>
      <c r="L131" s="34"/>
    </row>
    <row r="132" spans="2:65" s="1" customFormat="1" ht="15.15" customHeight="1" x14ac:dyDescent="0.2">
      <c r="B132" s="34"/>
      <c r="C132" s="27" t="s">
        <v>28</v>
      </c>
      <c r="F132" s="25" t="str">
        <f>IF(E18="","",E18)</f>
        <v>Vyplň údaj</v>
      </c>
      <c r="I132" s="27" t="s">
        <v>33</v>
      </c>
      <c r="J132" s="30" t="str">
        <f>E24</f>
        <v>Josef Rechtik</v>
      </c>
      <c r="L132" s="34"/>
    </row>
    <row r="133" spans="2:65" s="1" customFormat="1" ht="10.35" customHeight="1" x14ac:dyDescent="0.2">
      <c r="B133" s="34"/>
      <c r="L133" s="34"/>
    </row>
    <row r="134" spans="2:65" s="10" customFormat="1" ht="29.25" customHeight="1" x14ac:dyDescent="0.2">
      <c r="B134" s="133"/>
      <c r="C134" s="134" t="s">
        <v>136</v>
      </c>
      <c r="D134" s="135" t="s">
        <v>62</v>
      </c>
      <c r="E134" s="135" t="s">
        <v>58</v>
      </c>
      <c r="F134" s="135" t="s">
        <v>59</v>
      </c>
      <c r="G134" s="135" t="s">
        <v>137</v>
      </c>
      <c r="H134" s="135" t="s">
        <v>138</v>
      </c>
      <c r="I134" s="135" t="s">
        <v>139</v>
      </c>
      <c r="J134" s="136" t="s">
        <v>106</v>
      </c>
      <c r="K134" s="137" t="s">
        <v>140</v>
      </c>
      <c r="L134" s="133"/>
      <c r="M134" s="61" t="s">
        <v>1</v>
      </c>
      <c r="N134" s="62" t="s">
        <v>41</v>
      </c>
      <c r="O134" s="62" t="s">
        <v>141</v>
      </c>
      <c r="P134" s="62" t="s">
        <v>142</v>
      </c>
      <c r="Q134" s="62" t="s">
        <v>143</v>
      </c>
      <c r="R134" s="62" t="s">
        <v>144</v>
      </c>
      <c r="S134" s="62" t="s">
        <v>145</v>
      </c>
      <c r="T134" s="63" t="s">
        <v>146</v>
      </c>
    </row>
    <row r="135" spans="2:65" s="1" customFormat="1" ht="22.8" customHeight="1" x14ac:dyDescent="0.3">
      <c r="B135" s="34"/>
      <c r="C135" s="66" t="s">
        <v>147</v>
      </c>
      <c r="J135" s="138">
        <f>BK135</f>
        <v>0</v>
      </c>
      <c r="L135" s="34"/>
      <c r="M135" s="64"/>
      <c r="N135" s="55"/>
      <c r="O135" s="55"/>
      <c r="P135" s="139">
        <f>P136+P145+P150+P153</f>
        <v>0</v>
      </c>
      <c r="Q135" s="55"/>
      <c r="R135" s="139">
        <f>R136+R145+R150+R153</f>
        <v>3.43615</v>
      </c>
      <c r="S135" s="55"/>
      <c r="T135" s="140">
        <f>T136+T145+T150+T153</f>
        <v>0.32601000000000002</v>
      </c>
      <c r="AT135" s="17" t="s">
        <v>76</v>
      </c>
      <c r="AU135" s="17" t="s">
        <v>108</v>
      </c>
      <c r="BK135" s="141">
        <f>BK136+BK145+BK150+BK153</f>
        <v>0</v>
      </c>
    </row>
    <row r="136" spans="2:65" s="11" customFormat="1" ht="25.95" customHeight="1" x14ac:dyDescent="0.25">
      <c r="B136" s="142"/>
      <c r="D136" s="143" t="s">
        <v>76</v>
      </c>
      <c r="E136" s="144" t="s">
        <v>148</v>
      </c>
      <c r="F136" s="144" t="s">
        <v>149</v>
      </c>
      <c r="I136" s="145"/>
      <c r="J136" s="146">
        <f>BK136</f>
        <v>0</v>
      </c>
      <c r="L136" s="142"/>
      <c r="M136" s="147"/>
      <c r="P136" s="148">
        <f>P137+P139+P143</f>
        <v>0</v>
      </c>
      <c r="R136" s="148">
        <f>R137+R139+R143</f>
        <v>3.43615</v>
      </c>
      <c r="T136" s="149">
        <f>T137+T139+T143</f>
        <v>0</v>
      </c>
      <c r="AR136" s="143" t="s">
        <v>85</v>
      </c>
      <c r="AT136" s="150" t="s">
        <v>76</v>
      </c>
      <c r="AU136" s="150" t="s">
        <v>77</v>
      </c>
      <c r="AY136" s="143" t="s">
        <v>150</v>
      </c>
      <c r="BK136" s="151">
        <f>BK137+BK139+BK143</f>
        <v>0</v>
      </c>
    </row>
    <row r="137" spans="2:65" s="11" customFormat="1" ht="22.8" customHeight="1" x14ac:dyDescent="0.25">
      <c r="B137" s="142"/>
      <c r="D137" s="143" t="s">
        <v>76</v>
      </c>
      <c r="E137" s="152" t="s">
        <v>168</v>
      </c>
      <c r="F137" s="152" t="s">
        <v>852</v>
      </c>
      <c r="I137" s="145"/>
      <c r="J137" s="153">
        <f>BK137</f>
        <v>0</v>
      </c>
      <c r="L137" s="142"/>
      <c r="M137" s="147"/>
      <c r="P137" s="148">
        <f>P138</f>
        <v>0</v>
      </c>
      <c r="R137" s="148">
        <f>R138</f>
        <v>3.4359999999999999</v>
      </c>
      <c r="T137" s="149">
        <f>T138</f>
        <v>0</v>
      </c>
      <c r="AR137" s="143" t="s">
        <v>85</v>
      </c>
      <c r="AT137" s="150" t="s">
        <v>76</v>
      </c>
      <c r="AU137" s="150" t="s">
        <v>85</v>
      </c>
      <c r="AY137" s="143" t="s">
        <v>150</v>
      </c>
      <c r="BK137" s="151">
        <f>BK138</f>
        <v>0</v>
      </c>
    </row>
    <row r="138" spans="2:65" s="1" customFormat="1" ht="24.15" customHeight="1" x14ac:dyDescent="0.2">
      <c r="B138" s="127"/>
      <c r="C138" s="154" t="s">
        <v>85</v>
      </c>
      <c r="D138" s="154" t="s">
        <v>152</v>
      </c>
      <c r="E138" s="155" t="s">
        <v>853</v>
      </c>
      <c r="F138" s="156" t="s">
        <v>854</v>
      </c>
      <c r="G138" s="157" t="s">
        <v>332</v>
      </c>
      <c r="H138" s="158">
        <v>1</v>
      </c>
      <c r="I138" s="159"/>
      <c r="J138" s="160">
        <f>ROUND(I138*H138,2)</f>
        <v>0</v>
      </c>
      <c r="K138" s="161"/>
      <c r="L138" s="34"/>
      <c r="M138" s="162" t="s">
        <v>1</v>
      </c>
      <c r="N138" s="126" t="s">
        <v>42</v>
      </c>
      <c r="P138" s="163">
        <f>O138*H138</f>
        <v>0</v>
      </c>
      <c r="Q138" s="163">
        <v>3.4359999999999999</v>
      </c>
      <c r="R138" s="163">
        <f>Q138*H138</f>
        <v>3.4359999999999999</v>
      </c>
      <c r="S138" s="163">
        <v>0</v>
      </c>
      <c r="T138" s="164">
        <f>S138*H138</f>
        <v>0</v>
      </c>
      <c r="AR138" s="165" t="s">
        <v>156</v>
      </c>
      <c r="AT138" s="165" t="s">
        <v>152</v>
      </c>
      <c r="AU138" s="165" t="s">
        <v>87</v>
      </c>
      <c r="AY138" s="17" t="s">
        <v>150</v>
      </c>
      <c r="BE138" s="95">
        <f>IF(N138="základní",J138,0)</f>
        <v>0</v>
      </c>
      <c r="BF138" s="95">
        <f>IF(N138="snížená",J138,0)</f>
        <v>0</v>
      </c>
      <c r="BG138" s="95">
        <f>IF(N138="zákl. přenesená",J138,0)</f>
        <v>0</v>
      </c>
      <c r="BH138" s="95">
        <f>IF(N138="sníž. přenesená",J138,0)</f>
        <v>0</v>
      </c>
      <c r="BI138" s="95">
        <f>IF(N138="nulová",J138,0)</f>
        <v>0</v>
      </c>
      <c r="BJ138" s="17" t="s">
        <v>85</v>
      </c>
      <c r="BK138" s="95">
        <f>ROUND(I138*H138,2)</f>
        <v>0</v>
      </c>
      <c r="BL138" s="17" t="s">
        <v>156</v>
      </c>
      <c r="BM138" s="165" t="s">
        <v>855</v>
      </c>
    </row>
    <row r="139" spans="2:65" s="11" customFormat="1" ht="22.8" customHeight="1" x14ac:dyDescent="0.25">
      <c r="B139" s="142"/>
      <c r="D139" s="143" t="s">
        <v>76</v>
      </c>
      <c r="E139" s="152" t="s">
        <v>205</v>
      </c>
      <c r="F139" s="152" t="s">
        <v>613</v>
      </c>
      <c r="I139" s="145"/>
      <c r="J139" s="153">
        <f>BK139</f>
        <v>0</v>
      </c>
      <c r="L139" s="142"/>
      <c r="M139" s="147"/>
      <c r="P139" s="148">
        <f>SUM(P140:P142)</f>
        <v>0</v>
      </c>
      <c r="R139" s="148">
        <f>SUM(R140:R142)</f>
        <v>1.5000000000000001E-4</v>
      </c>
      <c r="T139" s="149">
        <f>SUM(T140:T142)</f>
        <v>0</v>
      </c>
      <c r="AR139" s="143" t="s">
        <v>85</v>
      </c>
      <c r="AT139" s="150" t="s">
        <v>76</v>
      </c>
      <c r="AU139" s="150" t="s">
        <v>85</v>
      </c>
      <c r="AY139" s="143" t="s">
        <v>150</v>
      </c>
      <c r="BK139" s="151">
        <f>SUM(BK140:BK142)</f>
        <v>0</v>
      </c>
    </row>
    <row r="140" spans="2:65" s="1" customFormat="1" ht="16.5" customHeight="1" x14ac:dyDescent="0.2">
      <c r="B140" s="127"/>
      <c r="C140" s="154" t="s">
        <v>87</v>
      </c>
      <c r="D140" s="154" t="s">
        <v>152</v>
      </c>
      <c r="E140" s="155" t="s">
        <v>856</v>
      </c>
      <c r="F140" s="156" t="s">
        <v>857</v>
      </c>
      <c r="G140" s="157" t="s">
        <v>177</v>
      </c>
      <c r="H140" s="158">
        <v>8</v>
      </c>
      <c r="I140" s="159"/>
      <c r="J140" s="160">
        <f>ROUND(I140*H140,2)</f>
        <v>0</v>
      </c>
      <c r="K140" s="161"/>
      <c r="L140" s="34"/>
      <c r="M140" s="162" t="s">
        <v>1</v>
      </c>
      <c r="N140" s="126" t="s">
        <v>42</v>
      </c>
      <c r="P140" s="163">
        <f>O140*H140</f>
        <v>0</v>
      </c>
      <c r="Q140" s="163">
        <v>0</v>
      </c>
      <c r="R140" s="163">
        <f>Q140*H140</f>
        <v>0</v>
      </c>
      <c r="S140" s="163">
        <v>0</v>
      </c>
      <c r="T140" s="164">
        <f>S140*H140</f>
        <v>0</v>
      </c>
      <c r="AR140" s="165" t="s">
        <v>156</v>
      </c>
      <c r="AT140" s="165" t="s">
        <v>152</v>
      </c>
      <c r="AU140" s="165" t="s">
        <v>87</v>
      </c>
      <c r="AY140" s="17" t="s">
        <v>150</v>
      </c>
      <c r="BE140" s="95">
        <f>IF(N140="základní",J140,0)</f>
        <v>0</v>
      </c>
      <c r="BF140" s="95">
        <f>IF(N140="snížená",J140,0)</f>
        <v>0</v>
      </c>
      <c r="BG140" s="95">
        <f>IF(N140="zákl. přenesená",J140,0)</f>
        <v>0</v>
      </c>
      <c r="BH140" s="95">
        <f>IF(N140="sníž. přenesená",J140,0)</f>
        <v>0</v>
      </c>
      <c r="BI140" s="95">
        <f>IF(N140="nulová",J140,0)</f>
        <v>0</v>
      </c>
      <c r="BJ140" s="17" t="s">
        <v>85</v>
      </c>
      <c r="BK140" s="95">
        <f>ROUND(I140*H140,2)</f>
        <v>0</v>
      </c>
      <c r="BL140" s="17" t="s">
        <v>156</v>
      </c>
      <c r="BM140" s="165" t="s">
        <v>858</v>
      </c>
    </row>
    <row r="141" spans="2:65" s="1" customFormat="1" ht="24.15" customHeight="1" x14ac:dyDescent="0.2">
      <c r="B141" s="127"/>
      <c r="C141" s="154" t="s">
        <v>168</v>
      </c>
      <c r="D141" s="154" t="s">
        <v>152</v>
      </c>
      <c r="E141" s="155" t="s">
        <v>659</v>
      </c>
      <c r="F141" s="156" t="s">
        <v>660</v>
      </c>
      <c r="G141" s="157" t="s">
        <v>155</v>
      </c>
      <c r="H141" s="158">
        <v>15</v>
      </c>
      <c r="I141" s="159"/>
      <c r="J141" s="160">
        <f>ROUND(I141*H141,2)</f>
        <v>0</v>
      </c>
      <c r="K141" s="161"/>
      <c r="L141" s="34"/>
      <c r="M141" s="162" t="s">
        <v>1</v>
      </c>
      <c r="N141" s="126" t="s">
        <v>42</v>
      </c>
      <c r="P141" s="163">
        <f>O141*H141</f>
        <v>0</v>
      </c>
      <c r="Q141" s="163">
        <v>1.0000000000000001E-5</v>
      </c>
      <c r="R141" s="163">
        <f>Q141*H141</f>
        <v>1.5000000000000001E-4</v>
      </c>
      <c r="S141" s="163">
        <v>0</v>
      </c>
      <c r="T141" s="164">
        <f>S141*H141</f>
        <v>0</v>
      </c>
      <c r="AR141" s="165" t="s">
        <v>156</v>
      </c>
      <c r="AT141" s="165" t="s">
        <v>152</v>
      </c>
      <c r="AU141" s="165" t="s">
        <v>87</v>
      </c>
      <c r="AY141" s="17" t="s">
        <v>150</v>
      </c>
      <c r="BE141" s="95">
        <f>IF(N141="základní",J141,0)</f>
        <v>0</v>
      </c>
      <c r="BF141" s="95">
        <f>IF(N141="snížená",J141,0)</f>
        <v>0</v>
      </c>
      <c r="BG141" s="95">
        <f>IF(N141="zákl. přenesená",J141,0)</f>
        <v>0</v>
      </c>
      <c r="BH141" s="95">
        <f>IF(N141="sníž. přenesená",J141,0)</f>
        <v>0</v>
      </c>
      <c r="BI141" s="95">
        <f>IF(N141="nulová",J141,0)</f>
        <v>0</v>
      </c>
      <c r="BJ141" s="17" t="s">
        <v>85</v>
      </c>
      <c r="BK141" s="95">
        <f>ROUND(I141*H141,2)</f>
        <v>0</v>
      </c>
      <c r="BL141" s="17" t="s">
        <v>156</v>
      </c>
      <c r="BM141" s="165" t="s">
        <v>859</v>
      </c>
    </row>
    <row r="142" spans="2:65" s="13" customFormat="1" x14ac:dyDescent="0.2">
      <c r="B142" s="173"/>
      <c r="D142" s="167" t="s">
        <v>158</v>
      </c>
      <c r="E142" s="174" t="s">
        <v>1</v>
      </c>
      <c r="F142" s="175" t="s">
        <v>662</v>
      </c>
      <c r="H142" s="176">
        <v>15</v>
      </c>
      <c r="I142" s="177"/>
      <c r="L142" s="173"/>
      <c r="M142" s="178"/>
      <c r="T142" s="179"/>
      <c r="AT142" s="174" t="s">
        <v>158</v>
      </c>
      <c r="AU142" s="174" t="s">
        <v>87</v>
      </c>
      <c r="AV142" s="13" t="s">
        <v>87</v>
      </c>
      <c r="AW142" s="13" t="s">
        <v>32</v>
      </c>
      <c r="AX142" s="13" t="s">
        <v>85</v>
      </c>
      <c r="AY142" s="174" t="s">
        <v>150</v>
      </c>
    </row>
    <row r="143" spans="2:65" s="11" customFormat="1" ht="22.8" customHeight="1" x14ac:dyDescent="0.25">
      <c r="B143" s="142"/>
      <c r="D143" s="143" t="s">
        <v>76</v>
      </c>
      <c r="E143" s="152" t="s">
        <v>696</v>
      </c>
      <c r="F143" s="152" t="s">
        <v>697</v>
      </c>
      <c r="I143" s="145"/>
      <c r="J143" s="153">
        <f>BK143</f>
        <v>0</v>
      </c>
      <c r="L143" s="142"/>
      <c r="M143" s="147"/>
      <c r="P143" s="148">
        <f>P144</f>
        <v>0</v>
      </c>
      <c r="R143" s="148">
        <f>R144</f>
        <v>0</v>
      </c>
      <c r="T143" s="149">
        <f>T144</f>
        <v>0</v>
      </c>
      <c r="AR143" s="143" t="s">
        <v>85</v>
      </c>
      <c r="AT143" s="150" t="s">
        <v>76</v>
      </c>
      <c r="AU143" s="150" t="s">
        <v>85</v>
      </c>
      <c r="AY143" s="143" t="s">
        <v>150</v>
      </c>
      <c r="BK143" s="151">
        <f>BK144</f>
        <v>0</v>
      </c>
    </row>
    <row r="144" spans="2:65" s="1" customFormat="1" ht="16.5" customHeight="1" x14ac:dyDescent="0.2">
      <c r="B144" s="127"/>
      <c r="C144" s="154" t="s">
        <v>156</v>
      </c>
      <c r="D144" s="154" t="s">
        <v>152</v>
      </c>
      <c r="E144" s="155" t="s">
        <v>860</v>
      </c>
      <c r="F144" s="156" t="s">
        <v>861</v>
      </c>
      <c r="G144" s="157" t="s">
        <v>273</v>
      </c>
      <c r="H144" s="158">
        <v>3.4359999999999999</v>
      </c>
      <c r="I144" s="159"/>
      <c r="J144" s="160">
        <f>ROUND(I144*H144,2)</f>
        <v>0</v>
      </c>
      <c r="K144" s="161"/>
      <c r="L144" s="34"/>
      <c r="M144" s="162" t="s">
        <v>1</v>
      </c>
      <c r="N144" s="126" t="s">
        <v>42</v>
      </c>
      <c r="P144" s="163">
        <f>O144*H144</f>
        <v>0</v>
      </c>
      <c r="Q144" s="163">
        <v>0</v>
      </c>
      <c r="R144" s="163">
        <f>Q144*H144</f>
        <v>0</v>
      </c>
      <c r="S144" s="163">
        <v>0</v>
      </c>
      <c r="T144" s="164">
        <f>S144*H144</f>
        <v>0</v>
      </c>
      <c r="AR144" s="165" t="s">
        <v>156</v>
      </c>
      <c r="AT144" s="165" t="s">
        <v>152</v>
      </c>
      <c r="AU144" s="165" t="s">
        <v>87</v>
      </c>
      <c r="AY144" s="17" t="s">
        <v>150</v>
      </c>
      <c r="BE144" s="95">
        <f>IF(N144="základní",J144,0)</f>
        <v>0</v>
      </c>
      <c r="BF144" s="95">
        <f>IF(N144="snížená",J144,0)</f>
        <v>0</v>
      </c>
      <c r="BG144" s="95">
        <f>IF(N144="zákl. přenesená",J144,0)</f>
        <v>0</v>
      </c>
      <c r="BH144" s="95">
        <f>IF(N144="sníž. přenesená",J144,0)</f>
        <v>0</v>
      </c>
      <c r="BI144" s="95">
        <f>IF(N144="nulová",J144,0)</f>
        <v>0</v>
      </c>
      <c r="BJ144" s="17" t="s">
        <v>85</v>
      </c>
      <c r="BK144" s="95">
        <f>ROUND(I144*H144,2)</f>
        <v>0</v>
      </c>
      <c r="BL144" s="17" t="s">
        <v>156</v>
      </c>
      <c r="BM144" s="165" t="s">
        <v>862</v>
      </c>
    </row>
    <row r="145" spans="2:65" s="11" customFormat="1" ht="25.95" customHeight="1" x14ac:dyDescent="0.25">
      <c r="B145" s="142"/>
      <c r="D145" s="143" t="s">
        <v>76</v>
      </c>
      <c r="E145" s="144" t="s">
        <v>706</v>
      </c>
      <c r="F145" s="144" t="s">
        <v>707</v>
      </c>
      <c r="I145" s="145"/>
      <c r="J145" s="146">
        <f>BK145</f>
        <v>0</v>
      </c>
      <c r="L145" s="142"/>
      <c r="M145" s="147"/>
      <c r="P145" s="148">
        <f>P146</f>
        <v>0</v>
      </c>
      <c r="R145" s="148">
        <f>R146</f>
        <v>0</v>
      </c>
      <c r="T145" s="149">
        <f>T146</f>
        <v>0.32600000000000001</v>
      </c>
      <c r="AR145" s="143" t="s">
        <v>87</v>
      </c>
      <c r="AT145" s="150" t="s">
        <v>76</v>
      </c>
      <c r="AU145" s="150" t="s">
        <v>77</v>
      </c>
      <c r="AY145" s="143" t="s">
        <v>150</v>
      </c>
      <c r="BK145" s="151">
        <f>BK146</f>
        <v>0</v>
      </c>
    </row>
    <row r="146" spans="2:65" s="11" customFormat="1" ht="22.8" customHeight="1" x14ac:dyDescent="0.25">
      <c r="B146" s="142"/>
      <c r="D146" s="143" t="s">
        <v>76</v>
      </c>
      <c r="E146" s="152" t="s">
        <v>719</v>
      </c>
      <c r="F146" s="152" t="s">
        <v>720</v>
      </c>
      <c r="I146" s="145"/>
      <c r="J146" s="153">
        <f>BK146</f>
        <v>0</v>
      </c>
      <c r="L146" s="142"/>
      <c r="M146" s="147"/>
      <c r="P146" s="148">
        <f>SUM(P147:P149)</f>
        <v>0</v>
      </c>
      <c r="R146" s="148">
        <f>SUM(R147:R149)</f>
        <v>0</v>
      </c>
      <c r="T146" s="149">
        <f>SUM(T147:T149)</f>
        <v>0.32600000000000001</v>
      </c>
      <c r="AR146" s="143" t="s">
        <v>87</v>
      </c>
      <c r="AT146" s="150" t="s">
        <v>76</v>
      </c>
      <c r="AU146" s="150" t="s">
        <v>85</v>
      </c>
      <c r="AY146" s="143" t="s">
        <v>150</v>
      </c>
      <c r="BK146" s="151">
        <f>SUM(BK147:BK149)</f>
        <v>0</v>
      </c>
    </row>
    <row r="147" spans="2:65" s="1" customFormat="1" ht="16.5" customHeight="1" x14ac:dyDescent="0.2">
      <c r="B147" s="127"/>
      <c r="C147" s="154" t="s">
        <v>183</v>
      </c>
      <c r="D147" s="154" t="s">
        <v>152</v>
      </c>
      <c r="E147" s="155" t="s">
        <v>863</v>
      </c>
      <c r="F147" s="156" t="s">
        <v>864</v>
      </c>
      <c r="G147" s="157" t="s">
        <v>186</v>
      </c>
      <c r="H147" s="158">
        <v>6</v>
      </c>
      <c r="I147" s="159"/>
      <c r="J147" s="160">
        <f>ROUND(I147*H147,2)</f>
        <v>0</v>
      </c>
      <c r="K147" s="161"/>
      <c r="L147" s="34"/>
      <c r="M147" s="162" t="s">
        <v>1</v>
      </c>
      <c r="N147" s="126" t="s">
        <v>42</v>
      </c>
      <c r="P147" s="163">
        <f>O147*H147</f>
        <v>0</v>
      </c>
      <c r="Q147" s="163">
        <v>0</v>
      </c>
      <c r="R147" s="163">
        <f>Q147*H147</f>
        <v>0</v>
      </c>
      <c r="S147" s="163">
        <v>6.0000000000000001E-3</v>
      </c>
      <c r="T147" s="164">
        <f>S147*H147</f>
        <v>3.6000000000000004E-2</v>
      </c>
      <c r="AR147" s="165" t="s">
        <v>254</v>
      </c>
      <c r="AT147" s="165" t="s">
        <v>152</v>
      </c>
      <c r="AU147" s="165" t="s">
        <v>87</v>
      </c>
      <c r="AY147" s="17" t="s">
        <v>150</v>
      </c>
      <c r="BE147" s="95">
        <f>IF(N147="základní",J147,0)</f>
        <v>0</v>
      </c>
      <c r="BF147" s="95">
        <f>IF(N147="snížená",J147,0)</f>
        <v>0</v>
      </c>
      <c r="BG147" s="95">
        <f>IF(N147="zákl. přenesená",J147,0)</f>
        <v>0</v>
      </c>
      <c r="BH147" s="95">
        <f>IF(N147="sníž. přenesená",J147,0)</f>
        <v>0</v>
      </c>
      <c r="BI147" s="95">
        <f>IF(N147="nulová",J147,0)</f>
        <v>0</v>
      </c>
      <c r="BJ147" s="17" t="s">
        <v>85</v>
      </c>
      <c r="BK147" s="95">
        <f>ROUND(I147*H147,2)</f>
        <v>0</v>
      </c>
      <c r="BL147" s="17" t="s">
        <v>254</v>
      </c>
      <c r="BM147" s="165" t="s">
        <v>865</v>
      </c>
    </row>
    <row r="148" spans="2:65" s="1" customFormat="1" ht="24.15" customHeight="1" x14ac:dyDescent="0.2">
      <c r="B148" s="127"/>
      <c r="C148" s="154" t="s">
        <v>189</v>
      </c>
      <c r="D148" s="154" t="s">
        <v>152</v>
      </c>
      <c r="E148" s="155" t="s">
        <v>866</v>
      </c>
      <c r="F148" s="156" t="s">
        <v>867</v>
      </c>
      <c r="G148" s="157" t="s">
        <v>155</v>
      </c>
      <c r="H148" s="158">
        <v>6</v>
      </c>
      <c r="I148" s="159"/>
      <c r="J148" s="160">
        <f>ROUND(I148*H148,2)</f>
        <v>0</v>
      </c>
      <c r="K148" s="161"/>
      <c r="L148" s="34"/>
      <c r="M148" s="162" t="s">
        <v>1</v>
      </c>
      <c r="N148" s="126" t="s">
        <v>42</v>
      </c>
      <c r="P148" s="163">
        <f>O148*H148</f>
        <v>0</v>
      </c>
      <c r="Q148" s="163">
        <v>0</v>
      </c>
      <c r="R148" s="163">
        <f>Q148*H148</f>
        <v>0</v>
      </c>
      <c r="S148" s="163">
        <v>0.04</v>
      </c>
      <c r="T148" s="164">
        <f>S148*H148</f>
        <v>0.24</v>
      </c>
      <c r="AR148" s="165" t="s">
        <v>254</v>
      </c>
      <c r="AT148" s="165" t="s">
        <v>152</v>
      </c>
      <c r="AU148" s="165" t="s">
        <v>87</v>
      </c>
      <c r="AY148" s="17" t="s">
        <v>150</v>
      </c>
      <c r="BE148" s="95">
        <f>IF(N148="základní",J148,0)</f>
        <v>0</v>
      </c>
      <c r="BF148" s="95">
        <f>IF(N148="snížená",J148,0)</f>
        <v>0</v>
      </c>
      <c r="BG148" s="95">
        <f>IF(N148="zákl. přenesená",J148,0)</f>
        <v>0</v>
      </c>
      <c r="BH148" s="95">
        <f>IF(N148="sníž. přenesená",J148,0)</f>
        <v>0</v>
      </c>
      <c r="BI148" s="95">
        <f>IF(N148="nulová",J148,0)</f>
        <v>0</v>
      </c>
      <c r="BJ148" s="17" t="s">
        <v>85</v>
      </c>
      <c r="BK148" s="95">
        <f>ROUND(I148*H148,2)</f>
        <v>0</v>
      </c>
      <c r="BL148" s="17" t="s">
        <v>254</v>
      </c>
      <c r="BM148" s="165" t="s">
        <v>868</v>
      </c>
    </row>
    <row r="149" spans="2:65" s="1" customFormat="1" ht="24.15" customHeight="1" x14ac:dyDescent="0.2">
      <c r="B149" s="127"/>
      <c r="C149" s="154" t="s">
        <v>194</v>
      </c>
      <c r="D149" s="154" t="s">
        <v>152</v>
      </c>
      <c r="E149" s="155" t="s">
        <v>869</v>
      </c>
      <c r="F149" s="156" t="s">
        <v>870</v>
      </c>
      <c r="G149" s="157" t="s">
        <v>316</v>
      </c>
      <c r="H149" s="158">
        <v>50</v>
      </c>
      <c r="I149" s="159"/>
      <c r="J149" s="160">
        <f>ROUND(I149*H149,2)</f>
        <v>0</v>
      </c>
      <c r="K149" s="161"/>
      <c r="L149" s="34"/>
      <c r="M149" s="162" t="s">
        <v>1</v>
      </c>
      <c r="N149" s="126" t="s">
        <v>42</v>
      </c>
      <c r="P149" s="163">
        <f>O149*H149</f>
        <v>0</v>
      </c>
      <c r="Q149" s="163">
        <v>0</v>
      </c>
      <c r="R149" s="163">
        <f>Q149*H149</f>
        <v>0</v>
      </c>
      <c r="S149" s="163">
        <v>1E-3</v>
      </c>
      <c r="T149" s="164">
        <f>S149*H149</f>
        <v>0.05</v>
      </c>
      <c r="AR149" s="165" t="s">
        <v>254</v>
      </c>
      <c r="AT149" s="165" t="s">
        <v>152</v>
      </c>
      <c r="AU149" s="165" t="s">
        <v>87</v>
      </c>
      <c r="AY149" s="17" t="s">
        <v>150</v>
      </c>
      <c r="BE149" s="95">
        <f>IF(N149="základní",J149,0)</f>
        <v>0</v>
      </c>
      <c r="BF149" s="95">
        <f>IF(N149="snížená",J149,0)</f>
        <v>0</v>
      </c>
      <c r="BG149" s="95">
        <f>IF(N149="zákl. přenesená",J149,0)</f>
        <v>0</v>
      </c>
      <c r="BH149" s="95">
        <f>IF(N149="sníž. přenesená",J149,0)</f>
        <v>0</v>
      </c>
      <c r="BI149" s="95">
        <f>IF(N149="nulová",J149,0)</f>
        <v>0</v>
      </c>
      <c r="BJ149" s="17" t="s">
        <v>85</v>
      </c>
      <c r="BK149" s="95">
        <f>ROUND(I149*H149,2)</f>
        <v>0</v>
      </c>
      <c r="BL149" s="17" t="s">
        <v>254</v>
      </c>
      <c r="BM149" s="165" t="s">
        <v>871</v>
      </c>
    </row>
    <row r="150" spans="2:65" s="11" customFormat="1" ht="25.95" customHeight="1" x14ac:dyDescent="0.25">
      <c r="B150" s="142"/>
      <c r="D150" s="143" t="s">
        <v>76</v>
      </c>
      <c r="E150" s="144" t="s">
        <v>285</v>
      </c>
      <c r="F150" s="144" t="s">
        <v>765</v>
      </c>
      <c r="I150" s="145"/>
      <c r="J150" s="146">
        <f>BK150</f>
        <v>0</v>
      </c>
      <c r="L150" s="142"/>
      <c r="M150" s="147"/>
      <c r="P150" s="148">
        <f>P151</f>
        <v>0</v>
      </c>
      <c r="R150" s="148">
        <f>R151</f>
        <v>0</v>
      </c>
      <c r="T150" s="149">
        <f>T151</f>
        <v>1.0000000000000001E-5</v>
      </c>
      <c r="AR150" s="143" t="s">
        <v>168</v>
      </c>
      <c r="AT150" s="150" t="s">
        <v>76</v>
      </c>
      <c r="AU150" s="150" t="s">
        <v>77</v>
      </c>
      <c r="AY150" s="143" t="s">
        <v>150</v>
      </c>
      <c r="BK150" s="151">
        <f>BK151</f>
        <v>0</v>
      </c>
    </row>
    <row r="151" spans="2:65" s="11" customFormat="1" ht="22.8" customHeight="1" x14ac:dyDescent="0.25">
      <c r="B151" s="142"/>
      <c r="D151" s="143" t="s">
        <v>76</v>
      </c>
      <c r="E151" s="152" t="s">
        <v>766</v>
      </c>
      <c r="F151" s="152" t="s">
        <v>767</v>
      </c>
      <c r="I151" s="145"/>
      <c r="J151" s="153">
        <f>BK151</f>
        <v>0</v>
      </c>
      <c r="L151" s="142"/>
      <c r="M151" s="147"/>
      <c r="P151" s="148">
        <f>P152</f>
        <v>0</v>
      </c>
      <c r="R151" s="148">
        <f>R152</f>
        <v>0</v>
      </c>
      <c r="T151" s="149">
        <f>T152</f>
        <v>1.0000000000000001E-5</v>
      </c>
      <c r="AR151" s="143" t="s">
        <v>168</v>
      </c>
      <c r="AT151" s="150" t="s">
        <v>76</v>
      </c>
      <c r="AU151" s="150" t="s">
        <v>85</v>
      </c>
      <c r="AY151" s="143" t="s">
        <v>150</v>
      </c>
      <c r="BK151" s="151">
        <f>BK152</f>
        <v>0</v>
      </c>
    </row>
    <row r="152" spans="2:65" s="1" customFormat="1" ht="16.5" customHeight="1" x14ac:dyDescent="0.2">
      <c r="B152" s="127"/>
      <c r="C152" s="154" t="s">
        <v>200</v>
      </c>
      <c r="D152" s="154" t="s">
        <v>152</v>
      </c>
      <c r="E152" s="155" t="s">
        <v>872</v>
      </c>
      <c r="F152" s="156" t="s">
        <v>873</v>
      </c>
      <c r="G152" s="157" t="s">
        <v>717</v>
      </c>
      <c r="H152" s="158">
        <v>1</v>
      </c>
      <c r="I152" s="159"/>
      <c r="J152" s="160">
        <f>ROUND(I152*H152,2)</f>
        <v>0</v>
      </c>
      <c r="K152" s="161"/>
      <c r="L152" s="34"/>
      <c r="M152" s="162" t="s">
        <v>1</v>
      </c>
      <c r="N152" s="126" t="s">
        <v>42</v>
      </c>
      <c r="P152" s="163">
        <f>O152*H152</f>
        <v>0</v>
      </c>
      <c r="Q152" s="163">
        <v>0</v>
      </c>
      <c r="R152" s="163">
        <f>Q152*H152</f>
        <v>0</v>
      </c>
      <c r="S152" s="163">
        <v>1.0000000000000001E-5</v>
      </c>
      <c r="T152" s="164">
        <f>S152*H152</f>
        <v>1.0000000000000001E-5</v>
      </c>
      <c r="AR152" s="165" t="s">
        <v>472</v>
      </c>
      <c r="AT152" s="165" t="s">
        <v>152</v>
      </c>
      <c r="AU152" s="165" t="s">
        <v>87</v>
      </c>
      <c r="AY152" s="17" t="s">
        <v>150</v>
      </c>
      <c r="BE152" s="95">
        <f>IF(N152="základní",J152,0)</f>
        <v>0</v>
      </c>
      <c r="BF152" s="95">
        <f>IF(N152="snížená",J152,0)</f>
        <v>0</v>
      </c>
      <c r="BG152" s="95">
        <f>IF(N152="zákl. přenesená",J152,0)</f>
        <v>0</v>
      </c>
      <c r="BH152" s="95">
        <f>IF(N152="sníž. přenesená",J152,0)</f>
        <v>0</v>
      </c>
      <c r="BI152" s="95">
        <f>IF(N152="nulová",J152,0)</f>
        <v>0</v>
      </c>
      <c r="BJ152" s="17" t="s">
        <v>85</v>
      </c>
      <c r="BK152" s="95">
        <f>ROUND(I152*H152,2)</f>
        <v>0</v>
      </c>
      <c r="BL152" s="17" t="s">
        <v>472</v>
      </c>
      <c r="BM152" s="165" t="s">
        <v>874</v>
      </c>
    </row>
    <row r="153" spans="2:65" s="11" customFormat="1" ht="25.95" customHeight="1" x14ac:dyDescent="0.25">
      <c r="B153" s="142"/>
      <c r="D153" s="143" t="s">
        <v>76</v>
      </c>
      <c r="E153" s="144" t="s">
        <v>128</v>
      </c>
      <c r="F153" s="144" t="s">
        <v>833</v>
      </c>
      <c r="I153" s="145"/>
      <c r="J153" s="146">
        <f>BK153</f>
        <v>0</v>
      </c>
      <c r="L153" s="142"/>
      <c r="M153" s="147"/>
      <c r="P153" s="148">
        <f>SUM(P154:P155)</f>
        <v>0</v>
      </c>
      <c r="R153" s="148">
        <f>SUM(R154:R155)</f>
        <v>0</v>
      </c>
      <c r="T153" s="149">
        <f>SUM(T154:T155)</f>
        <v>0</v>
      </c>
      <c r="AR153" s="143" t="s">
        <v>183</v>
      </c>
      <c r="AT153" s="150" t="s">
        <v>76</v>
      </c>
      <c r="AU153" s="150" t="s">
        <v>77</v>
      </c>
      <c r="AY153" s="143" t="s">
        <v>150</v>
      </c>
      <c r="BK153" s="151">
        <f>SUM(BK154:BK155)</f>
        <v>0</v>
      </c>
    </row>
    <row r="154" spans="2:65" s="1" customFormat="1" ht="16.5" customHeight="1" x14ac:dyDescent="0.2">
      <c r="B154" s="127"/>
      <c r="C154" s="154" t="s">
        <v>205</v>
      </c>
      <c r="D154" s="154" t="s">
        <v>152</v>
      </c>
      <c r="E154" s="155" t="s">
        <v>845</v>
      </c>
      <c r="F154" s="156" t="s">
        <v>127</v>
      </c>
      <c r="G154" s="157" t="s">
        <v>611</v>
      </c>
      <c r="H154" s="205"/>
      <c r="I154" s="159"/>
      <c r="J154" s="160">
        <f>ROUND(I154*H154,2)</f>
        <v>0</v>
      </c>
      <c r="K154" s="161"/>
      <c r="L154" s="34"/>
      <c r="M154" s="162" t="s">
        <v>1</v>
      </c>
      <c r="N154" s="126" t="s">
        <v>42</v>
      </c>
      <c r="P154" s="163">
        <f>O154*H154</f>
        <v>0</v>
      </c>
      <c r="Q154" s="163">
        <v>0</v>
      </c>
      <c r="R154" s="163">
        <f>Q154*H154</f>
        <v>0</v>
      </c>
      <c r="S154" s="163">
        <v>0</v>
      </c>
      <c r="T154" s="164">
        <f>S154*H154</f>
        <v>0</v>
      </c>
      <c r="AR154" s="165" t="s">
        <v>837</v>
      </c>
      <c r="AT154" s="165" t="s">
        <v>152</v>
      </c>
      <c r="AU154" s="165" t="s">
        <v>85</v>
      </c>
      <c r="AY154" s="17" t="s">
        <v>150</v>
      </c>
      <c r="BE154" s="95">
        <f>IF(N154="základní",J154,0)</f>
        <v>0</v>
      </c>
      <c r="BF154" s="95">
        <f>IF(N154="snížená",J154,0)</f>
        <v>0</v>
      </c>
      <c r="BG154" s="95">
        <f>IF(N154="zákl. přenesená",J154,0)</f>
        <v>0</v>
      </c>
      <c r="BH154" s="95">
        <f>IF(N154="sníž. přenesená",J154,0)</f>
        <v>0</v>
      </c>
      <c r="BI154" s="95">
        <f>IF(N154="nulová",J154,0)</f>
        <v>0</v>
      </c>
      <c r="BJ154" s="17" t="s">
        <v>85</v>
      </c>
      <c r="BK154" s="95">
        <f>ROUND(I154*H154,2)</f>
        <v>0</v>
      </c>
      <c r="BL154" s="17" t="s">
        <v>837</v>
      </c>
      <c r="BM154" s="165" t="s">
        <v>875</v>
      </c>
    </row>
    <row r="155" spans="2:65" s="1" customFormat="1" ht="16.5" customHeight="1" x14ac:dyDescent="0.2">
      <c r="B155" s="127"/>
      <c r="C155" s="154" t="s">
        <v>213</v>
      </c>
      <c r="D155" s="154" t="s">
        <v>152</v>
      </c>
      <c r="E155" s="155" t="s">
        <v>848</v>
      </c>
      <c r="F155" s="156" t="s">
        <v>131</v>
      </c>
      <c r="G155" s="157" t="s">
        <v>611</v>
      </c>
      <c r="H155" s="205"/>
      <c r="I155" s="159"/>
      <c r="J155" s="160">
        <f>ROUND(I155*H155,2)</f>
        <v>0</v>
      </c>
      <c r="K155" s="161"/>
      <c r="L155" s="34"/>
      <c r="M155" s="206" t="s">
        <v>1</v>
      </c>
      <c r="N155" s="207" t="s">
        <v>42</v>
      </c>
      <c r="O155" s="208"/>
      <c r="P155" s="209">
        <f>O155*H155</f>
        <v>0</v>
      </c>
      <c r="Q155" s="209">
        <v>0</v>
      </c>
      <c r="R155" s="209">
        <f>Q155*H155</f>
        <v>0</v>
      </c>
      <c r="S155" s="209">
        <v>0</v>
      </c>
      <c r="T155" s="210">
        <f>S155*H155</f>
        <v>0</v>
      </c>
      <c r="AR155" s="165" t="s">
        <v>837</v>
      </c>
      <c r="AT155" s="165" t="s">
        <v>152</v>
      </c>
      <c r="AU155" s="165" t="s">
        <v>85</v>
      </c>
      <c r="AY155" s="17" t="s">
        <v>150</v>
      </c>
      <c r="BE155" s="95">
        <f>IF(N155="základní",J155,0)</f>
        <v>0</v>
      </c>
      <c r="BF155" s="95">
        <f>IF(N155="snížená",J155,0)</f>
        <v>0</v>
      </c>
      <c r="BG155" s="95">
        <f>IF(N155="zákl. přenesená",J155,0)</f>
        <v>0</v>
      </c>
      <c r="BH155" s="95">
        <f>IF(N155="sníž. přenesená",J155,0)</f>
        <v>0</v>
      </c>
      <c r="BI155" s="95">
        <f>IF(N155="nulová",J155,0)</f>
        <v>0</v>
      </c>
      <c r="BJ155" s="17" t="s">
        <v>85</v>
      </c>
      <c r="BK155" s="95">
        <f>ROUND(I155*H155,2)</f>
        <v>0</v>
      </c>
      <c r="BL155" s="17" t="s">
        <v>837</v>
      </c>
      <c r="BM155" s="165" t="s">
        <v>876</v>
      </c>
    </row>
    <row r="156" spans="2:65" s="1" customFormat="1" ht="6.9" customHeight="1" x14ac:dyDescent="0.2">
      <c r="B156" s="46"/>
      <c r="C156" s="47"/>
      <c r="D156" s="47"/>
      <c r="E156" s="47"/>
      <c r="F156" s="47"/>
      <c r="G156" s="47"/>
      <c r="H156" s="47"/>
      <c r="I156" s="47"/>
      <c r="J156" s="47"/>
      <c r="K156" s="47"/>
      <c r="L156" s="34"/>
    </row>
  </sheetData>
  <autoFilter ref="C134:K155" xr:uid="{00000000-0009-0000-0000-000002000000}"/>
  <mergeCells count="14">
    <mergeCell ref="D113:F113"/>
    <mergeCell ref="E125:H125"/>
    <mergeCell ref="E127:H127"/>
    <mergeCell ref="L2:V2"/>
    <mergeCell ref="E87:H87"/>
    <mergeCell ref="D109:F109"/>
    <mergeCell ref="D110:F110"/>
    <mergeCell ref="D111:F111"/>
    <mergeCell ref="D112:F11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88A6B25407EF947A16D2EA369A26834" ma:contentTypeVersion="10" ma:contentTypeDescription="Vytvoří nový dokument" ma:contentTypeScope="" ma:versionID="a0ad15f340f4fd8860231f5db39bb7b7">
  <xsd:schema xmlns:xsd="http://www.w3.org/2001/XMLSchema" xmlns:xs="http://www.w3.org/2001/XMLSchema" xmlns:p="http://schemas.microsoft.com/office/2006/metadata/properties" xmlns:ns2="cb3b58e9-9887-4727-b0ac-ffa83cda4e52" xmlns:ns3="9dc19e6d-106c-4d90-aa7a-8610c939c6af" targetNamespace="http://schemas.microsoft.com/office/2006/metadata/properties" ma:root="true" ma:fieldsID="123ccf773ca729b10e5d2440343f6d0d" ns2:_="" ns3:_="">
    <xsd:import namespace="cb3b58e9-9887-4727-b0ac-ffa83cda4e52"/>
    <xsd:import namespace="9dc19e6d-106c-4d90-aa7a-8610c939c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b58e9-9887-4727-b0ac-ffa83cda4e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ea48900b-b177-415a-9b1c-9079cb0675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c19e6d-106c-4d90-aa7a-8610c939c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7c42e6a-3eae-4005-8960-a661c69f0c1f}" ma:internalName="TaxCatchAll" ma:showField="CatchAllData" ma:web="9dc19e6d-106c-4d90-aa7a-8610c939c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dc19e6d-106c-4d90-aa7a-8610c939c6af" xsi:nil="true"/>
    <lcf76f155ced4ddcb4097134ff3c332f xmlns="cb3b58e9-9887-4727-b0ac-ffa83cda4e5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8DCD707-9814-4F3B-87BB-1C41FD30D081}"/>
</file>

<file path=customXml/itemProps2.xml><?xml version="1.0" encoding="utf-8"?>
<ds:datastoreItem xmlns:ds="http://schemas.openxmlformats.org/officeDocument/2006/customXml" ds:itemID="{A730A313-FBFA-4F06-BBB6-3E6AFD820ECB}"/>
</file>

<file path=customXml/itemProps3.xml><?xml version="1.0" encoding="utf-8"?>
<ds:datastoreItem xmlns:ds="http://schemas.openxmlformats.org/officeDocument/2006/customXml" ds:itemID="{E5C416CF-D16B-4E8A-9A07-4578EC4CCB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6</vt:i4>
      </vt:variant>
    </vt:vector>
  </HeadingPairs>
  <TitlesOfParts>
    <vt:vector size="10" baseType="lpstr">
      <vt:lpstr>Krycí list</vt:lpstr>
      <vt:lpstr>Rekapitulace stavby</vt:lpstr>
      <vt:lpstr>01 - SO 01 Kanalizační př...</vt:lpstr>
      <vt:lpstr>02 - SO 02 Zrušení ČOV</vt:lpstr>
      <vt:lpstr>'01 - SO 01 Kanalizační př...'!Názvy_tisku</vt:lpstr>
      <vt:lpstr>'02 - SO 02 Zrušení ČOV'!Názvy_tisku</vt:lpstr>
      <vt:lpstr>'Rekapitulace stavby'!Názvy_tisku</vt:lpstr>
      <vt:lpstr>'01 - SO 01 Kanalizační př...'!Oblast_tisku</vt:lpstr>
      <vt:lpstr>'02 - SO 02 Zrušení ČOV'!Oblast_tisku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RECHTIK-01\jrech</dc:creator>
  <cp:lastModifiedBy>Josef Rechtik</cp:lastModifiedBy>
  <cp:lastPrinted>2025-03-17T08:05:58Z</cp:lastPrinted>
  <dcterms:created xsi:type="dcterms:W3CDTF">2025-02-13T15:06:38Z</dcterms:created>
  <dcterms:modified xsi:type="dcterms:W3CDTF">2025-03-17T08:09:24Z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0x010100C88A6B25407EF947A16D2EA369A26834</vt:lpwstr>
  </property>
</Properties>
</file>