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alenikovav\Desktop\investice\Poruba_obsluzna_komunikace\podklady pro realizaci\"/>
    </mc:Choice>
  </mc:AlternateContent>
  <xr:revisionPtr revIDLastSave="0" documentId="13_ncr:1_{1944AF10-2EA4-4138-9055-815D0A5C5BA3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Rekapitulace stavby" sheetId="1" state="veryHidden" r:id="rId1"/>
    <sheet name="046_2026 - Obslužná komun..." sheetId="2" r:id="rId2"/>
  </sheets>
  <definedNames>
    <definedName name="_xlnm._FilterDatabase" localSheetId="1" hidden="1">'046_2026 - Obslužná komun...'!$C$127:$K$244</definedName>
    <definedName name="_xlnm.Print_Titles" localSheetId="1">'046_2026 - Obslužná komun...'!$127:$127</definedName>
    <definedName name="_xlnm.Print_Titles" localSheetId="0">'Rekapitulace stavby'!$92:$92</definedName>
    <definedName name="_xlnm.Print_Area" localSheetId="1">'046_2026 - Obslužná komun...'!$C$4:$J$76,'046_2026 - Obslužná komun...'!$C$82:$J$111,'046_2026 - Obslužná komun...'!$C$117:$J$244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44" i="2"/>
  <c r="BH244" i="2"/>
  <c r="BG244" i="2"/>
  <c r="BF244" i="2"/>
  <c r="T244" i="2"/>
  <c r="T243" i="2"/>
  <c r="R244" i="2"/>
  <c r="R243" i="2" s="1"/>
  <c r="P244" i="2"/>
  <c r="P243" i="2" s="1"/>
  <c r="BI242" i="2"/>
  <c r="BH242" i="2"/>
  <c r="BG242" i="2"/>
  <c r="BF242" i="2"/>
  <c r="T242" i="2"/>
  <c r="T241" i="2" s="1"/>
  <c r="R242" i="2"/>
  <c r="R241" i="2"/>
  <c r="P242" i="2"/>
  <c r="P241" i="2" s="1"/>
  <c r="BI240" i="2"/>
  <c r="BH240" i="2"/>
  <c r="BG240" i="2"/>
  <c r="BF240" i="2"/>
  <c r="T240" i="2"/>
  <c r="T239" i="2" s="1"/>
  <c r="R240" i="2"/>
  <c r="R239" i="2" s="1"/>
  <c r="P240" i="2"/>
  <c r="P239" i="2" s="1"/>
  <c r="BI237" i="2"/>
  <c r="BH237" i="2"/>
  <c r="BG237" i="2"/>
  <c r="BF237" i="2"/>
  <c r="T237" i="2"/>
  <c r="T236" i="2" s="1"/>
  <c r="R237" i="2"/>
  <c r="R236" i="2" s="1"/>
  <c r="P237" i="2"/>
  <c r="P236" i="2" s="1"/>
  <c r="BI235" i="2"/>
  <c r="BH235" i="2"/>
  <c r="BG235" i="2"/>
  <c r="BF235" i="2"/>
  <c r="T235" i="2"/>
  <c r="T234" i="2" s="1"/>
  <c r="R235" i="2"/>
  <c r="R234" i="2"/>
  <c r="P235" i="2"/>
  <c r="P234" i="2" s="1"/>
  <c r="BI232" i="2"/>
  <c r="BH232" i="2"/>
  <c r="BG232" i="2"/>
  <c r="BF232" i="2"/>
  <c r="T232" i="2"/>
  <c r="T231" i="2"/>
  <c r="T230" i="2" s="1"/>
  <c r="R232" i="2"/>
  <c r="R231" i="2" s="1"/>
  <c r="R230" i="2" s="1"/>
  <c r="P232" i="2"/>
  <c r="P231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1" i="2"/>
  <c r="BH131" i="2"/>
  <c r="BG131" i="2"/>
  <c r="BF131" i="2"/>
  <c r="T131" i="2"/>
  <c r="R131" i="2"/>
  <c r="P131" i="2"/>
  <c r="F122" i="2"/>
  <c r="E120" i="2"/>
  <c r="F87" i="2"/>
  <c r="E85" i="2"/>
  <c r="J22" i="2"/>
  <c r="E22" i="2"/>
  <c r="J125" i="2"/>
  <c r="J21" i="2"/>
  <c r="J19" i="2"/>
  <c r="E19" i="2"/>
  <c r="J124" i="2"/>
  <c r="J18" i="2"/>
  <c r="J16" i="2"/>
  <c r="E16" i="2"/>
  <c r="F125" i="2" s="1"/>
  <c r="J15" i="2"/>
  <c r="J13" i="2"/>
  <c r="E13" i="2"/>
  <c r="F124" i="2"/>
  <c r="J12" i="2"/>
  <c r="J10" i="2"/>
  <c r="J87" i="2" s="1"/>
  <c r="L90" i="1"/>
  <c r="AM90" i="1"/>
  <c r="AM89" i="1"/>
  <c r="L89" i="1"/>
  <c r="AM87" i="1"/>
  <c r="L87" i="1"/>
  <c r="L85" i="1"/>
  <c r="L84" i="1"/>
  <c r="J223" i="2"/>
  <c r="BK212" i="2"/>
  <c r="J210" i="2"/>
  <c r="J202" i="2"/>
  <c r="BK200" i="2"/>
  <c r="BK196" i="2"/>
  <c r="BK193" i="2"/>
  <c r="BK191" i="2"/>
  <c r="BK188" i="2"/>
  <c r="BK180" i="2"/>
  <c r="BK161" i="2"/>
  <c r="AS94" i="1"/>
  <c r="BK210" i="2"/>
  <c r="BK160" i="2"/>
  <c r="BK143" i="2"/>
  <c r="BK176" i="2"/>
  <c r="BK240" i="2"/>
  <c r="J166" i="2"/>
  <c r="J197" i="2"/>
  <c r="J244" i="2"/>
  <c r="BK237" i="2"/>
  <c r="BK232" i="2"/>
  <c r="J232" i="2"/>
  <c r="BK228" i="2"/>
  <c r="J227" i="2"/>
  <c r="BK223" i="2"/>
  <c r="BK216" i="2"/>
  <c r="J213" i="2"/>
  <c r="BK211" i="2"/>
  <c r="J203" i="2"/>
  <c r="J199" i="2"/>
  <c r="BK195" i="2"/>
  <c r="BK187" i="2"/>
  <c r="BK156" i="2"/>
  <c r="J143" i="2"/>
  <c r="J209" i="2"/>
  <c r="BK155" i="2"/>
  <c r="J180" i="2"/>
  <c r="BK203" i="2"/>
  <c r="BK197" i="2"/>
  <c r="J192" i="2"/>
  <c r="J163" i="2"/>
  <c r="J240" i="2"/>
  <c r="BK166" i="2"/>
  <c r="BK178" i="2"/>
  <c r="J151" i="2"/>
  <c r="BK215" i="2"/>
  <c r="BK202" i="2"/>
  <c r="BK198" i="2"/>
  <c r="BK192" i="2"/>
  <c r="J186" i="2"/>
  <c r="BK173" i="2"/>
  <c r="J215" i="2"/>
  <c r="BK201" i="2"/>
  <c r="J198" i="2"/>
  <c r="J193" i="2"/>
  <c r="J188" i="2"/>
  <c r="J172" i="2"/>
  <c r="BK137" i="2"/>
  <c r="BK150" i="2"/>
  <c r="BK163" i="2"/>
  <c r="J169" i="2"/>
  <c r="J155" i="2"/>
  <c r="BK131" i="2"/>
  <c r="J242" i="2"/>
  <c r="J235" i="2"/>
  <c r="BK229" i="2"/>
  <c r="J228" i="2"/>
  <c r="J226" i="2"/>
  <c r="BK213" i="2"/>
  <c r="BK205" i="2"/>
  <c r="J201" i="2"/>
  <c r="J196" i="2"/>
  <c r="J191" i="2"/>
  <c r="J173" i="2"/>
  <c r="J131" i="2"/>
  <c r="BK162" i="2"/>
  <c r="J177" i="2"/>
  <c r="J137" i="2"/>
  <c r="J160" i="2"/>
  <c r="BK219" i="2"/>
  <c r="BK209" i="2"/>
  <c r="J200" i="2"/>
  <c r="J194" i="2"/>
  <c r="J189" i="2"/>
  <c r="BK169" i="2"/>
  <c r="BK244" i="2"/>
  <c r="J156" i="2"/>
  <c r="BK177" i="2"/>
  <c r="J176" i="2"/>
  <c r="BK157" i="2"/>
  <c r="J150" i="2"/>
  <c r="BK242" i="2"/>
  <c r="BK235" i="2"/>
  <c r="J229" i="2"/>
  <c r="BK227" i="2"/>
  <c r="BK226" i="2"/>
  <c r="J219" i="2"/>
  <c r="J212" i="2"/>
  <c r="BK175" i="2"/>
  <c r="J152" i="2"/>
  <c r="BK194" i="2"/>
  <c r="BK186" i="2"/>
  <c r="J161" i="2"/>
  <c r="J175" i="2"/>
  <c r="J216" i="2"/>
  <c r="J211" i="2"/>
  <c r="BK199" i="2"/>
  <c r="J195" i="2"/>
  <c r="BK189" i="2"/>
  <c r="J187" i="2"/>
  <c r="J162" i="2"/>
  <c r="BK147" i="2"/>
  <c r="J237" i="2"/>
  <c r="J147" i="2"/>
  <c r="BK172" i="2"/>
  <c r="BK151" i="2"/>
  <c r="J205" i="2"/>
  <c r="J157" i="2"/>
  <c r="J178" i="2"/>
  <c r="BK152" i="2"/>
  <c r="R233" i="2" l="1"/>
  <c r="P233" i="2"/>
  <c r="T233" i="2"/>
  <c r="P238" i="2"/>
  <c r="R238" i="2"/>
  <c r="T238" i="2"/>
  <c r="BK179" i="2"/>
  <c r="J179" i="2"/>
  <c r="J98" i="2" s="1"/>
  <c r="P130" i="2"/>
  <c r="T179" i="2"/>
  <c r="P179" i="2"/>
  <c r="BK130" i="2"/>
  <c r="J130" i="2" s="1"/>
  <c r="J96" i="2" s="1"/>
  <c r="BK171" i="2"/>
  <c r="J171" i="2"/>
  <c r="J97" i="2"/>
  <c r="R171" i="2"/>
  <c r="R129" i="2" s="1"/>
  <c r="R128" i="2" s="1"/>
  <c r="P190" i="2"/>
  <c r="R130" i="2"/>
  <c r="T171" i="2"/>
  <c r="R179" i="2"/>
  <c r="T190" i="2"/>
  <c r="P204" i="2"/>
  <c r="T204" i="2"/>
  <c r="P214" i="2"/>
  <c r="R214" i="2"/>
  <c r="T130" i="2"/>
  <c r="P171" i="2"/>
  <c r="BK190" i="2"/>
  <c r="J190" i="2"/>
  <c r="J99" i="2"/>
  <c r="R190" i="2"/>
  <c r="BK204" i="2"/>
  <c r="J204" i="2"/>
  <c r="J100" i="2" s="1"/>
  <c r="R204" i="2"/>
  <c r="BK214" i="2"/>
  <c r="J214" i="2"/>
  <c r="J101" i="2"/>
  <c r="T214" i="2"/>
  <c r="BK231" i="2"/>
  <c r="J231" i="2"/>
  <c r="J103" i="2"/>
  <c r="BK234" i="2"/>
  <c r="J234" i="2" s="1"/>
  <c r="J105" i="2" s="1"/>
  <c r="BK239" i="2"/>
  <c r="BK241" i="2"/>
  <c r="J241" i="2"/>
  <c r="J109" i="2"/>
  <c r="BK236" i="2"/>
  <c r="J236" i="2"/>
  <c r="J106" i="2" s="1"/>
  <c r="BK243" i="2"/>
  <c r="J243" i="2"/>
  <c r="J110" i="2"/>
  <c r="F89" i="2"/>
  <c r="J122" i="2"/>
  <c r="BE147" i="2"/>
  <c r="BE150" i="2"/>
  <c r="BE172" i="2"/>
  <c r="BE176" i="2"/>
  <c r="F90" i="2"/>
  <c r="BE173" i="2"/>
  <c r="BE175" i="2"/>
  <c r="BE177" i="2"/>
  <c r="BE187" i="2"/>
  <c r="J89" i="2"/>
  <c r="BE131" i="2"/>
  <c r="BE152" i="2"/>
  <c r="BE155" i="2"/>
  <c r="BE156" i="2"/>
  <c r="BE157" i="2"/>
  <c r="BE162" i="2"/>
  <c r="BE169" i="2"/>
  <c r="BE209" i="2"/>
  <c r="BE210" i="2"/>
  <c r="BE237" i="2"/>
  <c r="BE242" i="2"/>
  <c r="J90" i="2"/>
  <c r="BE151" i="2"/>
  <c r="BE160" i="2"/>
  <c r="BE161" i="2"/>
  <c r="BE163" i="2"/>
  <c r="BE166" i="2"/>
  <c r="BE178" i="2"/>
  <c r="BE180" i="2"/>
  <c r="BE186" i="2"/>
  <c r="BE188" i="2"/>
  <c r="BE189" i="2"/>
  <c r="BE191" i="2"/>
  <c r="BE192" i="2"/>
  <c r="BE193" i="2"/>
  <c r="BE194" i="2"/>
  <c r="BE195" i="2"/>
  <c r="BE199" i="2"/>
  <c r="BE200" i="2"/>
  <c r="BE201" i="2"/>
  <c r="BE202" i="2"/>
  <c r="BE203" i="2"/>
  <c r="BE205" i="2"/>
  <c r="BE211" i="2"/>
  <c r="BE212" i="2"/>
  <c r="BE213" i="2"/>
  <c r="BE215" i="2"/>
  <c r="BE216" i="2"/>
  <c r="BE219" i="2"/>
  <c r="BE223" i="2"/>
  <c r="BE226" i="2"/>
  <c r="BE227" i="2"/>
  <c r="BE228" i="2"/>
  <c r="BE229" i="2"/>
  <c r="BE232" i="2"/>
  <c r="BE235" i="2"/>
  <c r="BE240" i="2"/>
  <c r="BE244" i="2"/>
  <c r="BE196" i="2"/>
  <c r="BE197" i="2"/>
  <c r="BE198" i="2"/>
  <c r="BE137" i="2"/>
  <c r="BE143" i="2"/>
  <c r="F34" i="2"/>
  <c r="BC95" i="1" s="1"/>
  <c r="BC94" i="1" s="1"/>
  <c r="W32" i="1" s="1"/>
  <c r="F35" i="2"/>
  <c r="BD95" i="1" s="1"/>
  <c r="BD94" i="1" s="1"/>
  <c r="W33" i="1" s="1"/>
  <c r="J32" i="2"/>
  <c r="AW95" i="1" s="1"/>
  <c r="F32" i="2"/>
  <c r="BA95" i="1" s="1"/>
  <c r="BA94" i="1" s="1"/>
  <c r="W30" i="1" s="1"/>
  <c r="F33" i="2"/>
  <c r="BB95" i="1" s="1"/>
  <c r="BB94" i="1" s="1"/>
  <c r="W31" i="1" s="1"/>
  <c r="T129" i="2" l="1"/>
  <c r="T128" i="2"/>
  <c r="BK238" i="2"/>
  <c r="J238" i="2" s="1"/>
  <c r="J107" i="2" s="1"/>
  <c r="P129" i="2"/>
  <c r="P128" i="2"/>
  <c r="AU95" i="1"/>
  <c r="BK129" i="2"/>
  <c r="J129" i="2"/>
  <c r="J95" i="2"/>
  <c r="J239" i="2"/>
  <c r="J108" i="2" s="1"/>
  <c r="BK230" i="2"/>
  <c r="J230" i="2"/>
  <c r="J102" i="2"/>
  <c r="BK233" i="2"/>
  <c r="J233" i="2"/>
  <c r="J104" i="2"/>
  <c r="AU94" i="1"/>
  <c r="F31" i="2"/>
  <c r="AZ95" i="1" s="1"/>
  <c r="AZ94" i="1" s="1"/>
  <c r="W29" i="1" s="1"/>
  <c r="AY94" i="1"/>
  <c r="AW94" i="1"/>
  <c r="AK30" i="1"/>
  <c r="J31" i="2"/>
  <c r="AV95" i="1" s="1"/>
  <c r="AT95" i="1" s="1"/>
  <c r="AX94" i="1"/>
  <c r="BK128" i="2" l="1"/>
  <c r="J128" i="2" s="1"/>
  <c r="J94" i="2" s="1"/>
  <c r="AV94" i="1"/>
  <c r="AK29" i="1" s="1"/>
  <c r="J28" i="2" l="1"/>
  <c r="AG95" i="1" s="1"/>
  <c r="AG94" i="1" s="1"/>
  <c r="AT94" i="1"/>
  <c r="AK26" i="1" l="1"/>
  <c r="AK35" i="1" s="1"/>
  <c r="AN94" i="1"/>
  <c r="J37" i="2"/>
  <c r="AN95" i="1"/>
</calcChain>
</file>

<file path=xl/sharedStrings.xml><?xml version="1.0" encoding="utf-8"?>
<sst xmlns="http://schemas.openxmlformats.org/spreadsheetml/2006/main" count="1559" uniqueCount="408">
  <si>
    <t>Export Komplet</t>
  </si>
  <si>
    <t/>
  </si>
  <si>
    <t>2.0</t>
  </si>
  <si>
    <t>ZAMOK</t>
  </si>
  <si>
    <t>False</t>
  </si>
  <si>
    <t>{96b02271-38a4-42ab-83e9-0313ad6b9ecb}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</si>
  <si>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</si>
  <si>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</si>
  <si>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</si>
  <si>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</si>
  <si>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</si>
  <si>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</si>
  <si>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</si>
  <si>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</si>
  <si>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046_2026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</si>
  <si>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</si>
  <si>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</si>
  <si>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Obslužná komunikace v areálu tramvaje Poruba</t>
  </si>
  <si>
    <t>KSO:</t>
  </si>
  <si>
    <t>CC-CZ:</t>
  </si>
  <si>
    <t>Místo:</t>
  </si>
  <si>
    <t xml:space="preserve"> </t>
  </si>
  <si>
    <t>Datum:</t>
  </si>
  <si>
    <t>2. 10. 2025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</si>
  <si>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</si>
  <si>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</si>
  <si>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</si>
  <si>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</si>
  <si>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</si>
  <si>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</si>
  <si>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</si>
  <si>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</si>
  <si>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</si>
  <si>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</si>
  <si>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</si>
  <si>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</si>
  <si>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</si>
  <si>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</si>
  <si>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</si>
  <si>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</si>
  <si>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</si>
  <si>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</si>
  <si>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</si>
  <si>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</si>
  <si>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</si>
  <si>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</si>
  <si>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</si>
  <si>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</si>
  <si>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</si>
  <si>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</si>
  <si>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</si>
  <si>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</si>
  <si>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</si>
  <si>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</si>
  <si>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</si>
  <si>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</si>
  <si>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</si>
  <si>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</si>
  <si>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</si>
  <si>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</si>
  <si>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</si>
  <si>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</si>
  <si>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</si>
  <si>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</si>
  <si>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</si>
  <si>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</si>
  <si>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</si>
  <si>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</si>
  <si>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</si>
  <si>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</si>
  <si>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</si>
  <si>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</si>
  <si>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</si>
  <si>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</si>
  <si>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</si>
  <si>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</si>
  <si>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</si>
  <si>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</si>
  <si>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</si>
  <si>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</si>
  <si>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</si>
  <si>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</si>
  <si>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</si>
  <si>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</si>
  <si>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</si>
  <si>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</si>
  <si>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</si>
  <si>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</si>
  <si>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</si>
  <si>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</si>
  <si>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</si>
  <si>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Výšková úprava revizních šachet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</si>
  <si>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</si>
  <si>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</si>
  <si>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</si>
  <si>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732 - Čištění šachet a vpustí</t>
  </si>
  <si>
    <t>M - Práce a dodávky M</t>
  </si>
  <si>
    <t xml:space="preserve">    22-M - Montáže technologických zařízení pro dopravní stavby</t>
  </si>
  <si>
    <t xml:space="preserve">    23-M - Čištění potrubí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</si>
  <si>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</si>
  <si>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</si>
  <si>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</si>
  <si>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</si>
  <si>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</si>
  <si>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</si>
  <si>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</si>
  <si>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</si>
  <si>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</si>
  <si>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</si>
  <si>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</si>
  <si>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</si>
  <si>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</si>
  <si>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</si>
  <si>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</si>
  <si>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</si>
  <si>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</si>
  <si>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</si>
  <si>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</si>
  <si>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</si>
  <si>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</si>
  <si>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</si>
  <si>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</si>
  <si>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přes 200 do 300 mm strojně pl přes 50 do 200 m2</t>
  </si>
  <si>
    <t>m2</t>
  </si>
  <si>
    <t>4</t>
  </si>
  <si>
    <t>-634666338</t>
  </si>
  <si>
    <t>VV</t>
  </si>
  <si>
    <t>260*3</t>
  </si>
  <si>
    <t>131*1</t>
  </si>
  <si>
    <t>121*2</t>
  </si>
  <si>
    <t>16*4</t>
  </si>
  <si>
    <t>Součet</t>
  </si>
  <si>
    <t>113154548</t>
  </si>
  <si>
    <t>Frézování živičného krytu tl 100 mm pruh š přes 1 m pl přes 500 do 2000 m2</t>
  </si>
  <si>
    <t>-1095224724</t>
  </si>
  <si>
    <t>3</t>
  </si>
  <si>
    <t>113202111</t>
  </si>
  <si>
    <t>Vytrhání obrub krajníků obrubníků stojatých</t>
  </si>
  <si>
    <t>m</t>
  </si>
  <si>
    <t>381820689</t>
  </si>
  <si>
    <t>14,5+83+96+28</t>
  </si>
  <si>
    <t>9+12+120+9+96+6</t>
  </si>
  <si>
    <t>119001421</t>
  </si>
  <si>
    <t>Dočasné zajištění kabelů a kabelových tratí ze 3 volně ložených kabelů</t>
  </si>
  <si>
    <t>-1248105719</t>
  </si>
  <si>
    <t>2*6</t>
  </si>
  <si>
    <t>5</t>
  </si>
  <si>
    <t>131213711</t>
  </si>
  <si>
    <t>Hloubení zapažených jam v soudržných horninách třídy těžitelnosti I skupiny 3 ručně</t>
  </si>
  <si>
    <t>m3</t>
  </si>
  <si>
    <t>64</t>
  </si>
  <si>
    <t>-1604618377</t>
  </si>
  <si>
    <t>6</t>
  </si>
  <si>
    <t>132212121</t>
  </si>
  <si>
    <t>Hloubení zapažených rýh šířky do 800 mm v soudržných horninách třídy těžitelnosti I skupiny 3 ručně</t>
  </si>
  <si>
    <t>-278518743</t>
  </si>
  <si>
    <t>7</t>
  </si>
  <si>
    <t>132212131</t>
  </si>
  <si>
    <t>Hloubení nezapažených rýh šířky do 800 mm v soudržných horninách třídy těžitelnosti I skupiny 3 ručně</t>
  </si>
  <si>
    <t>1198916196</t>
  </si>
  <si>
    <t>2*0,8*2*6</t>
  </si>
  <si>
    <t>8</t>
  </si>
  <si>
    <t>167151111</t>
  </si>
  <si>
    <t>Nakládání výkopku z hornin třídy těžitelnosti I skupiny 1 až 3 přes 100 m3</t>
  </si>
  <si>
    <t>533371796</t>
  </si>
  <si>
    <t>9</t>
  </si>
  <si>
    <t>167151121</t>
  </si>
  <si>
    <t>Skládání nebo překládání výkopku z horniny třídy těžitelnosti I skupiny 1 až 3</t>
  </si>
  <si>
    <t>1828145063</t>
  </si>
  <si>
    <t>10</t>
  </si>
  <si>
    <t>174112101</t>
  </si>
  <si>
    <t>Zásyp jam, šachet a rýh do 30 m3 sypaninou se zhutněním při překopech inženýrských sítí ručně</t>
  </si>
  <si>
    <t>336258720</t>
  </si>
  <si>
    <t>11</t>
  </si>
  <si>
    <t>174151101</t>
  </si>
  <si>
    <t>Zásyp jam, šachet rýh nebo kolem objektů sypaninou se zhutněním</t>
  </si>
  <si>
    <t>-1929641088</t>
  </si>
  <si>
    <t>M</t>
  </si>
  <si>
    <t>58343930</t>
  </si>
  <si>
    <t>kamenivo drcené hrubé frakce 16/32</t>
  </si>
  <si>
    <t>-1717494795</t>
  </si>
  <si>
    <t>13</t>
  </si>
  <si>
    <t>175111109</t>
  </si>
  <si>
    <t>Příplatek k obsypání potrubí za ruční prohození sypaniny, uložené do 3 m</t>
  </si>
  <si>
    <t>-2025987128</t>
  </si>
  <si>
    <t>14</t>
  </si>
  <si>
    <t>181351003</t>
  </si>
  <si>
    <t>Rozprostření ornice tl vrstvy do 200 mm pl do 100 m2 v rovině nebo ve svahu do 1:5 strojně</t>
  </si>
  <si>
    <t>-163824607</t>
  </si>
  <si>
    <t>260*2</t>
  </si>
  <si>
    <t>15</t>
  </si>
  <si>
    <t>181411122</t>
  </si>
  <si>
    <t>Založení lučního trávníku výsevem pl do 1000 m2 ve svahu přes 1:5 do 1:2</t>
  </si>
  <si>
    <t>432919253</t>
  </si>
  <si>
    <t>16</t>
  </si>
  <si>
    <t>00572470</t>
  </si>
  <si>
    <t>osivo směs travní univerzál</t>
  </si>
  <si>
    <t>kg</t>
  </si>
  <si>
    <t>84106373</t>
  </si>
  <si>
    <t>520*0,02 'Přepočtené koeficientem množství</t>
  </si>
  <si>
    <t>Zakládání</t>
  </si>
  <si>
    <t>17</t>
  </si>
  <si>
    <t>219991114</t>
  </si>
  <si>
    <t>Položení chráničky z plastových trubek DN přes 100 do 150 mm</t>
  </si>
  <si>
    <t>1324816827</t>
  </si>
  <si>
    <t>18</t>
  </si>
  <si>
    <t>34571099</t>
  </si>
  <si>
    <t>trubka elektroinstalační dělená (chránička) D 100/110 mm, HDPE</t>
  </si>
  <si>
    <t>-1504196828</t>
  </si>
  <si>
    <t>12*1,05 'Přepočtené koeficientem množství</t>
  </si>
  <si>
    <t>19</t>
  </si>
  <si>
    <t>34571365</t>
  </si>
  <si>
    <t>trubka elektroinstalační HDPE tuhá dvouplášťová korugovaná D 93/110 mm</t>
  </si>
  <si>
    <t>1385551385</t>
  </si>
  <si>
    <t>20</t>
  </si>
  <si>
    <t>58337308</t>
  </si>
  <si>
    <t>štěrkopísek frakce 0/2</t>
  </si>
  <si>
    <t>t</t>
  </si>
  <si>
    <t>-1330820695</t>
  </si>
  <si>
    <t>JTA.0013703.URS</t>
  </si>
  <si>
    <t>výstražná fólie z polyethylenu šíře 33cm s potiskem</t>
  </si>
  <si>
    <t>-342780595</t>
  </si>
  <si>
    <t>22</t>
  </si>
  <si>
    <t>460661112</t>
  </si>
  <si>
    <t>Kabelové lože z písku pro kabely nn bez zakrytí š lože přes 35 do 50 cm</t>
  </si>
  <si>
    <t>1358283532</t>
  </si>
  <si>
    <t>Komunikace pozemní</t>
  </si>
  <si>
    <t>23</t>
  </si>
  <si>
    <t>564871116</t>
  </si>
  <si>
    <t>Podklad ze štěrkodrtě ŠD plochy přes 100 m2 tl. 300 mm</t>
  </si>
  <si>
    <t>1189429119</t>
  </si>
  <si>
    <t>24</t>
  </si>
  <si>
    <t>565155001</t>
  </si>
  <si>
    <t>Asfaltový beton vrstva podkladní ACP 16 + tl 70 mm š do 1,5 m z nemodifikovaného asfaltu</t>
  </si>
  <si>
    <t>1040671806</t>
  </si>
  <si>
    <t>25</t>
  </si>
  <si>
    <t>573191111</t>
  </si>
  <si>
    <t>Postřik infiltrační kationaktivní emulzí v množství 1 kg/m2</t>
  </si>
  <si>
    <t>-985945997</t>
  </si>
  <si>
    <t>26</t>
  </si>
  <si>
    <t>573211106</t>
  </si>
  <si>
    <t>Postřik živičný spojovací z asfaltu v množství 0,20 kg/m2</t>
  </si>
  <si>
    <t>-1139269226</t>
  </si>
  <si>
    <t>27</t>
  </si>
  <si>
    <t>577134121</t>
  </si>
  <si>
    <t>Asfaltový beton vrstva obrusná ACO 11+ tř. I tl 40 mm š přes 3 m z nemodifikovaného asfaltu</t>
  </si>
  <si>
    <t>-1763307327</t>
  </si>
  <si>
    <t>Výšková úprava revizních šachet</t>
  </si>
  <si>
    <t>59</t>
  </si>
  <si>
    <t>871350310</t>
  </si>
  <si>
    <t>Montáž kanalizačního potrubí hladkého plnostěnného DN 200</t>
  </si>
  <si>
    <t>-1649688663</t>
  </si>
  <si>
    <t>60</t>
  </si>
  <si>
    <t>871365811</t>
  </si>
  <si>
    <t>Bourání stávajícího potrubí z PVC nebo PP DN přes 150 do 250</t>
  </si>
  <si>
    <t>-861625146</t>
  </si>
  <si>
    <t>54</t>
  </si>
  <si>
    <t>895941301</t>
  </si>
  <si>
    <t>Osazení vpusti uliční DN 450 z betonových dílců dno s výtokem</t>
  </si>
  <si>
    <t>kus</t>
  </si>
  <si>
    <t>172083278</t>
  </si>
  <si>
    <t>55</t>
  </si>
  <si>
    <t>59224498</t>
  </si>
  <si>
    <t>vpusť uliční DN 450 kaliště s odtokem 200mm 450/250x50mm</t>
  </si>
  <si>
    <t>-401168646</t>
  </si>
  <si>
    <t>56</t>
  </si>
  <si>
    <t>895941312</t>
  </si>
  <si>
    <t>Osazení vpusti uliční DN 450 z betonových dílců skruž horní 195 mm</t>
  </si>
  <si>
    <t>1487011252</t>
  </si>
  <si>
    <t>57</t>
  </si>
  <si>
    <t>59223856</t>
  </si>
  <si>
    <t>skruž betonová horní pro uliční vpusť 450x195x50mm</t>
  </si>
  <si>
    <t>-1322191413</t>
  </si>
  <si>
    <t>58</t>
  </si>
  <si>
    <t>OSM.223110</t>
  </si>
  <si>
    <t>KG Trubka DN 200/1000</t>
  </si>
  <si>
    <t>981397535</t>
  </si>
  <si>
    <t>53</t>
  </si>
  <si>
    <t>899133211</t>
  </si>
  <si>
    <t>Výměna (výšková úprava) vtokové mříže uliční vpusti s použitím betonových vyrovnávacích prvků</t>
  </si>
  <si>
    <t>-236942320</t>
  </si>
  <si>
    <t>28</t>
  </si>
  <si>
    <t>899201211</t>
  </si>
  <si>
    <t>Demontáž mříží litinových včetně rámů hmotnosti do 50 kg, včetně výškové úpravy do 200 mm</t>
  </si>
  <si>
    <t>-1472885557</t>
  </si>
  <si>
    <t>29</t>
  </si>
  <si>
    <t>899204112</t>
  </si>
  <si>
    <t>Osazení mříží litinových včetně rámů a košů na bahno pro třídu zatížení D400, E600</t>
  </si>
  <si>
    <t>-1996329782</t>
  </si>
  <si>
    <t>30</t>
  </si>
  <si>
    <t>899301811</t>
  </si>
  <si>
    <t>Demontáž poklopů betonových nebo ŽB včetně rámu hmotnosti do 50 kg, včetně výškové úpravy do 200 mm</t>
  </si>
  <si>
    <t>-330449225</t>
  </si>
  <si>
    <t>31</t>
  </si>
  <si>
    <t>899104112</t>
  </si>
  <si>
    <t>Osazení poklopů litinových, ocelových nebo železobetonových včetně rámů pro třídu zatížení D400, E600</t>
  </si>
  <si>
    <t>-775900343</t>
  </si>
  <si>
    <t>32</t>
  </si>
  <si>
    <t>452311141</t>
  </si>
  <si>
    <t>Podkladní desky z betonu prostého bez zvýšených nároků na prostředí tř. C 16/20 otevřený výkop</t>
  </si>
  <si>
    <t>942013437</t>
  </si>
  <si>
    <t>Ostatní konstrukce a práce, bourání</t>
  </si>
  <si>
    <t>33</t>
  </si>
  <si>
    <t>916331112</t>
  </si>
  <si>
    <t>Osazení silničního obrubníku betonového do lože z betonu s boční opěrou</t>
  </si>
  <si>
    <t>-1597011551</t>
  </si>
  <si>
    <t>34</t>
  </si>
  <si>
    <t>4400861040</t>
  </si>
  <si>
    <t>Obrubník silniční betonový 150x1000x250 mm</t>
  </si>
  <si>
    <t>400980423</t>
  </si>
  <si>
    <t>35</t>
  </si>
  <si>
    <t>919122121</t>
  </si>
  <si>
    <t>Těsnění spár zálivkou za tepla pro komůrky š 15 mm hl 25 mm s těsnicím profilem</t>
  </si>
  <si>
    <t>-1214208036</t>
  </si>
  <si>
    <t>36</t>
  </si>
  <si>
    <t>919735111</t>
  </si>
  <si>
    <t>Řezání stávajícího živičného krytu hl do 50 mm</t>
  </si>
  <si>
    <t>-86213753</t>
  </si>
  <si>
    <t>37</t>
  </si>
  <si>
    <t>919735124</t>
  </si>
  <si>
    <t>Řezání stávajícího betonového krytu hl přes 150 do 200 mm</t>
  </si>
  <si>
    <t>706933204</t>
  </si>
  <si>
    <t>38</t>
  </si>
  <si>
    <t>985139111</t>
  </si>
  <si>
    <t>Příplatek k očištění ploch za práci ve stísněném prostoru</t>
  </si>
  <si>
    <t>-2107379501</t>
  </si>
  <si>
    <t>997</t>
  </si>
  <si>
    <t>Doprava suti a vybouraných hmot</t>
  </si>
  <si>
    <t>39</t>
  </si>
  <si>
    <t>997221551</t>
  </si>
  <si>
    <t>Vodorovná doprava suti ze sypkých materiálů do 1 km</t>
  </si>
  <si>
    <t>394761719</t>
  </si>
  <si>
    <t>40</t>
  </si>
  <si>
    <t>997221559</t>
  </si>
  <si>
    <t>Příplatek ZKD 1 km u vodorovné dopravy suti ze sypkých materiálů</t>
  </si>
  <si>
    <t>1421548696</t>
  </si>
  <si>
    <t>535*19</t>
  </si>
  <si>
    <t>41</t>
  </si>
  <si>
    <t>997221561</t>
  </si>
  <si>
    <t>Vodorovná doprava suti z kusových materiálů do 1 km</t>
  </si>
  <si>
    <t>30466410</t>
  </si>
  <si>
    <t>97</t>
  </si>
  <si>
    <t>279</t>
  </si>
  <si>
    <t>42</t>
  </si>
  <si>
    <t>997221569</t>
  </si>
  <si>
    <t>Příplatek ZKD 1 km u vodorovné dopravy suti z kusových materiálů</t>
  </si>
  <si>
    <t>-620801594</t>
  </si>
  <si>
    <t>376*19</t>
  </si>
  <si>
    <t>43</t>
  </si>
  <si>
    <t>997221611</t>
  </si>
  <si>
    <t>Nakládání suti na dopravní prostředky pro vodorovnou dopravu</t>
  </si>
  <si>
    <t>-972650293</t>
  </si>
  <si>
    <t>44</t>
  </si>
  <si>
    <t>997221861</t>
  </si>
  <si>
    <t>Poplatek za uložení na recyklační skládce (skládkovné) stavebního odpadu z prostého betonu pod kódem 17 01 01</t>
  </si>
  <si>
    <t>1668179375</t>
  </si>
  <si>
    <t>45</t>
  </si>
  <si>
    <t>997221873</t>
  </si>
  <si>
    <t>Poplatek za uložení na recyklační skládce (skládkovné) stavebního odpadu zeminy a kamení zatříděného do Katalogu odpadů pod kódem 17 05 04</t>
  </si>
  <si>
    <t>-289419037</t>
  </si>
  <si>
    <t>46</t>
  </si>
  <si>
    <t>997221875</t>
  </si>
  <si>
    <t>Poplatek za uložení na recyklační skládce (skládkovné) stavebního odpadu asfaltového bez obsahu dehtu zatříděného do Katalogu odpadů pod kódem 17 03 02</t>
  </si>
  <si>
    <t>-145322454</t>
  </si>
  <si>
    <t>PSV</t>
  </si>
  <si>
    <t>Práce a dodávky PSV</t>
  </si>
  <si>
    <t>732</t>
  </si>
  <si>
    <t>Čištění šachet a vpustí</t>
  </si>
  <si>
    <t>47</t>
  </si>
  <si>
    <t>732390913</t>
  </si>
  <si>
    <t>Mechanické čištění vnitřních ploch nádob a nádrží obsahu přes 700 do 1000 l</t>
  </si>
  <si>
    <t>73408742</t>
  </si>
  <si>
    <t>Práce a dodávky M</t>
  </si>
  <si>
    <t>22-M</t>
  </si>
  <si>
    <t>Montáže technologických zařízení pro dopravní stavby</t>
  </si>
  <si>
    <t>48</t>
  </si>
  <si>
    <t>220731051</t>
  </si>
  <si>
    <t>Provedení kamerové zkoušky s montáží</t>
  </si>
  <si>
    <t>-1242319113</t>
  </si>
  <si>
    <t>23-M</t>
  </si>
  <si>
    <t>Čištění potrubí</t>
  </si>
  <si>
    <t>49</t>
  </si>
  <si>
    <t>230120050</t>
  </si>
  <si>
    <t>Čištění potrubí profukováním nebo proplachováním DN 250</t>
  </si>
  <si>
    <t>682273107</t>
  </si>
  <si>
    <t>VRN</t>
  </si>
  <si>
    <t>Vedlejší rozpočtové náklady</t>
  </si>
  <si>
    <t>VRN1</t>
  </si>
  <si>
    <t>Průzkumné, zeměměřičské a projektové práce</t>
  </si>
  <si>
    <t>50</t>
  </si>
  <si>
    <t>012144000</t>
  </si>
  <si>
    <t>Geodetické zaměření a zhotovení dokumentace skutečného stavu objektů a památek</t>
  </si>
  <si>
    <t>kpl</t>
  </si>
  <si>
    <t>1024</t>
  </si>
  <si>
    <t>322909587</t>
  </si>
  <si>
    <t>VRN3</t>
  </si>
  <si>
    <t>Zařízení staveniště</t>
  </si>
  <si>
    <t>51</t>
  </si>
  <si>
    <t>031002000</t>
  </si>
  <si>
    <t>Související (přípravné) práce pro zařízení staveniště</t>
  </si>
  <si>
    <t>116470117</t>
  </si>
  <si>
    <t>VRN4</t>
  </si>
  <si>
    <t>Inženýrská činnost</t>
  </si>
  <si>
    <t>52</t>
  </si>
  <si>
    <t>043154000</t>
  </si>
  <si>
    <t>Zkoušky hutnicí</t>
  </si>
  <si>
    <t>ks</t>
  </si>
  <si>
    <t>-582931854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</si>
</sst>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4" t="s">
        <v>14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R5" s="18"/>
      <c r="BE5" s="171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76" t="s">
        <v>17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R6" s="18"/>
      <c r="BE6" s="172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2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2"/>
      <c r="BS8" s="15" t="s">
        <v>6</v>
      </c>
    </row>
    <row r="9" spans="1:74" ht="14.45" customHeight="1">
      <c r="B9" s="18"/>
      <c r="AR9" s="18"/>
      <c r="BE9" s="172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2"/>
      <c r="BS10" s="15" t="s">
        <v>6</v>
      </c>
    </row>
    <row r="11" spans="1:74" ht="18.399999999999999" customHeight="1">
      <c r="B11" s="18"/>
      <c r="E11" s="23" t="s">
        <v>21</v>
      </c>
      <c r="AK11" s="25" t="s">
        <v>26</v>
      </c>
      <c r="AN11" s="23" t="s">
        <v>1</v>
      </c>
      <c r="AR11" s="18"/>
      <c r="BE11" s="172"/>
      <c r="BS11" s="15" t="s">
        <v>6</v>
      </c>
    </row>
    <row r="12" spans="1:74" ht="6.95" customHeight="1">
      <c r="B12" s="18"/>
      <c r="AR12" s="18"/>
      <c r="BE12" s="172"/>
      <c r="BS12" s="15" t="s">
        <v>6</v>
      </c>
    </row>
    <row r="13" spans="1:74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172"/>
      <c r="BS13" s="15" t="s">
        <v>6</v>
      </c>
    </row>
    <row r="14" spans="1:74" ht="12.75">
      <c r="B14" s="18"/>
      <c r="E14" s="177" t="s">
        <v>28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25" t="s">
        <v>26</v>
      </c>
      <c r="AN14" s="27" t="s">
        <v>28</v>
      </c>
      <c r="AR14" s="18"/>
      <c r="BE14" s="172"/>
      <c r="BS14" s="15" t="s">
        <v>6</v>
      </c>
    </row>
    <row r="15" spans="1:74" ht="6.95" customHeight="1">
      <c r="B15" s="18"/>
      <c r="AR15" s="18"/>
      <c r="BE15" s="172"/>
      <c r="BS15" s="15" t="s">
        <v>4</v>
      </c>
    </row>
    <row r="16" spans="1:74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172"/>
      <c r="BS16" s="15" t="s">
        <v>4</v>
      </c>
    </row>
    <row r="17" spans="2:71" ht="18.399999999999999" customHeight="1">
      <c r="B17" s="18"/>
      <c r="E17" s="23" t="s">
        <v>21</v>
      </c>
      <c r="AK17" s="25" t="s">
        <v>26</v>
      </c>
      <c r="AN17" s="23" t="s">
        <v>1</v>
      </c>
      <c r="AR17" s="18"/>
      <c r="BE17" s="172"/>
      <c r="BS17" s="15" t="s">
        <v>30</v>
      </c>
    </row>
    <row r="18" spans="2:71" ht="6.95" customHeight="1">
      <c r="B18" s="18"/>
      <c r="AR18" s="18"/>
      <c r="BE18" s="172"/>
      <c r="BS18" s="15" t="s">
        <v>6</v>
      </c>
    </row>
    <row r="19" spans="2:71" ht="12" customHeight="1">
      <c r="B19" s="18"/>
      <c r="D19" s="25" t="s">
        <v>31</v>
      </c>
      <c r="AK19" s="25" t="s">
        <v>25</v>
      </c>
      <c r="AN19" s="23" t="s">
        <v>1</v>
      </c>
      <c r="AR19" s="18"/>
      <c r="BE19" s="172"/>
      <c r="BS19" s="15" t="s">
        <v>6</v>
      </c>
    </row>
    <row r="20" spans="2:71" ht="18.399999999999999" customHeight="1">
      <c r="B20" s="18"/>
      <c r="E20" s="23" t="s">
        <v>21</v>
      </c>
      <c r="AK20" s="25" t="s">
        <v>26</v>
      </c>
      <c r="AN20" s="23" t="s">
        <v>1</v>
      </c>
      <c r="AR20" s="18"/>
      <c r="BE20" s="172"/>
      <c r="BS20" s="15" t="s">
        <v>30</v>
      </c>
    </row>
    <row r="21" spans="2:71" ht="6.95" customHeight="1">
      <c r="B21" s="18"/>
      <c r="AR21" s="18"/>
      <c r="BE21" s="172"/>
    </row>
    <row r="22" spans="2:71" ht="12" customHeight="1">
      <c r="B22" s="18"/>
      <c r="D22" s="25" t="s">
        <v>32</v>
      </c>
      <c r="AR22" s="18"/>
      <c r="BE22" s="172"/>
    </row>
    <row r="23" spans="2:71" ht="16.5" customHeight="1">
      <c r="B23" s="18"/>
      <c r="E23" s="179" t="s">
        <v>1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8"/>
      <c r="BE23" s="172"/>
    </row>
    <row r="24" spans="2:71" ht="6.95" customHeight="1">
      <c r="B24" s="18"/>
      <c r="AR24" s="18"/>
      <c r="BE24" s="172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2"/>
    </row>
    <row r="26" spans="2:71" s="1" customFormat="1" ht="25.9" customHeight="1">
      <c r="B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0">
        <f>ROUND(AG94,2)</f>
        <v>0</v>
      </c>
      <c r="AL26" s="181"/>
      <c r="AM26" s="181"/>
      <c r="AN26" s="181"/>
      <c r="AO26" s="181"/>
      <c r="AR26" s="30"/>
      <c r="BE26" s="172"/>
    </row>
    <row r="27" spans="2:71" s="1" customFormat="1" ht="6.95" customHeight="1">
      <c r="B27" s="30"/>
      <c r="AR27" s="30"/>
      <c r="BE27" s="172"/>
    </row>
    <row r="28" spans="2:71" s="1" customFormat="1" ht="12.75">
      <c r="B28" s="30"/>
      <c r="L28" s="182" t="s">
        <v>34</v>
      </c>
      <c r="M28" s="182"/>
      <c r="N28" s="182"/>
      <c r="O28" s="182"/>
      <c r="P28" s="182"/>
      <c r="W28" s="182" t="s">
        <v>35</v>
      </c>
      <c r="X28" s="182"/>
      <c r="Y28" s="182"/>
      <c r="Z28" s="182"/>
      <c r="AA28" s="182"/>
      <c r="AB28" s="182"/>
      <c r="AC28" s="182"/>
      <c r="AD28" s="182"/>
      <c r="AE28" s="182"/>
      <c r="AK28" s="182" t="s">
        <v>36</v>
      </c>
      <c r="AL28" s="182"/>
      <c r="AM28" s="182"/>
      <c r="AN28" s="182"/>
      <c r="AO28" s="182"/>
      <c r="AR28" s="30"/>
      <c r="BE28" s="172"/>
    </row>
    <row r="29" spans="2:71" s="2" customFormat="1" ht="14.45" customHeight="1">
      <c r="B29" s="34"/>
      <c r="D29" s="25" t="s">
        <v>37</v>
      </c>
      <c r="F29" s="25" t="s">
        <v>38</v>
      </c>
      <c r="L29" s="185">
        <v>0.21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4"/>
      <c r="BE29" s="173"/>
    </row>
    <row r="30" spans="2:71" s="2" customFormat="1" ht="14.45" customHeight="1">
      <c r="B30" s="34"/>
      <c r="F30" s="25" t="s">
        <v>39</v>
      </c>
      <c r="L30" s="185">
        <v>0.12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4"/>
      <c r="BE30" s="173"/>
    </row>
    <row r="31" spans="2:71" s="2" customFormat="1" ht="14.45" hidden="1" customHeight="1">
      <c r="B31" s="34"/>
      <c r="F31" s="25" t="s">
        <v>40</v>
      </c>
      <c r="L31" s="185">
        <v>0.21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4"/>
      <c r="BE31" s="173"/>
    </row>
    <row r="32" spans="2:71" s="2" customFormat="1" ht="14.45" hidden="1" customHeight="1">
      <c r="B32" s="34"/>
      <c r="F32" s="25" t="s">
        <v>41</v>
      </c>
      <c r="L32" s="185">
        <v>0.12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4"/>
      <c r="BE32" s="173"/>
    </row>
    <row r="33" spans="2:57" s="2" customFormat="1" ht="14.45" hidden="1" customHeight="1">
      <c r="B33" s="34"/>
      <c r="F33" s="25" t="s">
        <v>42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4"/>
      <c r="BE33" s="173"/>
    </row>
    <row r="34" spans="2:57" s="1" customFormat="1" ht="6.95" customHeight="1">
      <c r="B34" s="30"/>
      <c r="AR34" s="30"/>
      <c r="BE34" s="172"/>
    </row>
    <row r="35" spans="2:57" s="1" customFormat="1" ht="25.9" customHeight="1"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86" t="s">
        <v>45</v>
      </c>
      <c r="Y35" s="187"/>
      <c r="Z35" s="187"/>
      <c r="AA35" s="187"/>
      <c r="AB35" s="187"/>
      <c r="AC35" s="37"/>
      <c r="AD35" s="37"/>
      <c r="AE35" s="37"/>
      <c r="AF35" s="37"/>
      <c r="AG35" s="37"/>
      <c r="AH35" s="37"/>
      <c r="AI35" s="37"/>
      <c r="AJ35" s="37"/>
      <c r="AK35" s="188">
        <f>SUM(AK26:AK33)</f>
        <v>0</v>
      </c>
      <c r="AL35" s="187"/>
      <c r="AM35" s="187"/>
      <c r="AN35" s="187"/>
      <c r="AO35" s="189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48</v>
      </c>
      <c r="AI60" s="32"/>
      <c r="AJ60" s="32"/>
      <c r="AK60" s="32"/>
      <c r="AL60" s="32"/>
      <c r="AM60" s="41" t="s">
        <v>49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48</v>
      </c>
      <c r="AI75" s="32"/>
      <c r="AJ75" s="32"/>
      <c r="AK75" s="32"/>
      <c r="AL75" s="32"/>
      <c r="AM75" s="41" t="s">
        <v>49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5" customHeight="1">
      <c r="B82" s="30"/>
      <c r="C82" s="19" t="s">
        <v>52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6"/>
      <c r="C84" s="25" t="s">
        <v>13</v>
      </c>
      <c r="L84" s="3" t="str">
        <f>K5</f>
        <v>046_2026</v>
      </c>
      <c r="AR84" s="46"/>
    </row>
    <row r="85" spans="1:90" s="4" customFormat="1" ht="36.950000000000003" customHeight="1">
      <c r="B85" s="47"/>
      <c r="C85" s="48" t="s">
        <v>16</v>
      </c>
      <c r="L85" s="190" t="str">
        <f>K6</f>
        <v>Obslužná komunikace v areálu tramvaje Poruba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47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192" t="str">
        <f>IF(AN8= "","",AN8)</f>
        <v>2. 10. 2025</v>
      </c>
      <c r="AN87" s="192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24</v>
      </c>
      <c r="L89" s="3" t="str">
        <f>IF(E11= "","",E11)</f>
        <v xml:space="preserve"> </v>
      </c>
      <c r="AI89" s="25" t="s">
        <v>29</v>
      </c>
      <c r="AM89" s="193" t="str">
        <f>IF(E17="","",E17)</f>
        <v xml:space="preserve"> </v>
      </c>
      <c r="AN89" s="194"/>
      <c r="AO89" s="194"/>
      <c r="AP89" s="194"/>
      <c r="AR89" s="30"/>
      <c r="AS89" s="195" t="s">
        <v>53</v>
      </c>
      <c r="AT89" s="196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31</v>
      </c>
      <c r="AM90" s="193" t="str">
        <f>IF(E20="","",E20)</f>
        <v xml:space="preserve"> </v>
      </c>
      <c r="AN90" s="194"/>
      <c r="AO90" s="194"/>
      <c r="AP90" s="194"/>
      <c r="AR90" s="30"/>
      <c r="AS90" s="197"/>
      <c r="AT90" s="198"/>
      <c r="BD90" s="54"/>
    </row>
    <row r="91" spans="1:90" s="1" customFormat="1" ht="10.9" customHeight="1">
      <c r="B91" s="30"/>
      <c r="AR91" s="30"/>
      <c r="AS91" s="197"/>
      <c r="AT91" s="198"/>
      <c r="BD91" s="54"/>
    </row>
    <row r="92" spans="1:90" s="1" customFormat="1" ht="29.25" customHeight="1">
      <c r="B92" s="30"/>
      <c r="C92" s="199" t="s">
        <v>54</v>
      </c>
      <c r="D92" s="200"/>
      <c r="E92" s="200"/>
      <c r="F92" s="200"/>
      <c r="G92" s="200"/>
      <c r="H92" s="55"/>
      <c r="I92" s="201" t="s">
        <v>55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2" t="s">
        <v>56</v>
      </c>
      <c r="AH92" s="200"/>
      <c r="AI92" s="200"/>
      <c r="AJ92" s="200"/>
      <c r="AK92" s="200"/>
      <c r="AL92" s="200"/>
      <c r="AM92" s="200"/>
      <c r="AN92" s="201" t="s">
        <v>57</v>
      </c>
      <c r="AO92" s="200"/>
      <c r="AP92" s="203"/>
      <c r="AQ92" s="56" t="s">
        <v>58</v>
      </c>
      <c r="AR92" s="30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0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7">
        <f>ROUND(AG95,2)</f>
        <v>0</v>
      </c>
      <c r="AH94" s="207"/>
      <c r="AI94" s="207"/>
      <c r="AJ94" s="207"/>
      <c r="AK94" s="207"/>
      <c r="AL94" s="207"/>
      <c r="AM94" s="207"/>
      <c r="AN94" s="208">
        <f>SUM(AG94,AT94)</f>
        <v>0</v>
      </c>
      <c r="AO94" s="208"/>
      <c r="AP94" s="20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V94" s="70" t="s">
        <v>74</v>
      </c>
      <c r="BW94" s="70" t="s">
        <v>5</v>
      </c>
      <c r="BX94" s="70" t="s">
        <v>75</v>
      </c>
      <c r="CL94" s="70" t="s">
        <v>1</v>
      </c>
    </row>
    <row r="95" spans="1:90" s="6" customFormat="1" ht="24.75" customHeight="1">
      <c r="A95" s="71" t="s">
        <v>76</v>
      </c>
      <c r="B95" s="72"/>
      <c r="C95" s="73"/>
      <c r="D95" s="206" t="s">
        <v>14</v>
      </c>
      <c r="E95" s="206"/>
      <c r="F95" s="206"/>
      <c r="G95" s="206"/>
      <c r="H95" s="206"/>
      <c r="I95" s="74"/>
      <c r="J95" s="206" t="s">
        <v>17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'046_2026 - Obslužná komun...'!J28</f>
        <v>0</v>
      </c>
      <c r="AH95" s="205"/>
      <c r="AI95" s="205"/>
      <c r="AJ95" s="205"/>
      <c r="AK95" s="205"/>
      <c r="AL95" s="205"/>
      <c r="AM95" s="205"/>
      <c r="AN95" s="204">
        <f>SUM(AG95,AT95)</f>
        <v>0</v>
      </c>
      <c r="AO95" s="205"/>
      <c r="AP95" s="205"/>
      <c r="AQ95" s="75" t="s">
        <v>77</v>
      </c>
      <c r="AR95" s="72"/>
      <c r="AS95" s="76">
        <v>0</v>
      </c>
      <c r="AT95" s="77">
        <f>ROUND(SUM(AV95:AW95),2)</f>
        <v>0</v>
      </c>
      <c r="AU95" s="78">
        <f>'046_2026 - Obslužná komun...'!P128</f>
        <v>0</v>
      </c>
      <c r="AV95" s="77">
        <f>'046_2026 - Obslužná komun...'!J31</f>
        <v>0</v>
      </c>
      <c r="AW95" s="77">
        <f>'046_2026 - Obslužná komun...'!J32</f>
        <v>0</v>
      </c>
      <c r="AX95" s="77">
        <f>'046_2026 - Obslužná komun...'!J33</f>
        <v>0</v>
      </c>
      <c r="AY95" s="77">
        <f>'046_2026 - Obslužná komun...'!J34</f>
        <v>0</v>
      </c>
      <c r="AZ95" s="77">
        <f>'046_2026 - Obslužná komun...'!F31</f>
        <v>0</v>
      </c>
      <c r="BA95" s="77">
        <f>'046_2026 - Obslužná komun...'!F32</f>
        <v>0</v>
      </c>
      <c r="BB95" s="77">
        <f>'046_2026 - Obslužná komun...'!F33</f>
        <v>0</v>
      </c>
      <c r="BC95" s="77">
        <f>'046_2026 - Obslužná komun...'!F34</f>
        <v>0</v>
      </c>
      <c r="BD95" s="79">
        <f>'046_2026 - Obslužná komun...'!F35</f>
        <v>0</v>
      </c>
      <c r="BT95" s="80" t="s">
        <v>78</v>
      </c>
      <c r="BU95" s="80" t="s">
        <v>79</v>
      </c>
      <c r="BV95" s="80" t="s">
        <v>74</v>
      </c>
      <c r="BW95" s="80" t="s">
        <v>5</v>
      </c>
      <c r="BX95" s="80" t="s">
        <v>75</v>
      </c>
      <c r="CL95" s="80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tSOvthAvWnAXoGgrKmQVWHlsTh7LteGXGwOAWB8l14tJyjtvi0WOmudZUD2v8408XlM/Gjy88pwMe3LzHkLl4Q==" saltValue="XU3zv/SRbf9nYBgjmnDx7CJ5wyWt9DvPfVCpGGlAR274KQrPhvtIp7Pm5NaPHAaH8tvSNtdFul2HC/seG5+cG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46_2026 - Obslužná komu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5"/>
  <sheetViews>
    <sheetView showGridLines="0" tabSelected="1" topLeftCell="A233" workbookViewId="0">
      <selection activeCell="E249" sqref="E24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5" t="s">
        <v>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5" customHeight="1">
      <c r="B4" s="18"/>
      <c r="D4" s="19" t="s">
        <v>81</v>
      </c>
      <c r="L4" s="18"/>
      <c r="M4" s="81" t="s">
        <v>10</v>
      </c>
      <c r="AT4" s="15" t="s">
        <v>4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16.5" customHeight="1">
      <c r="B7" s="30"/>
      <c r="E7" s="190" t="s">
        <v>17</v>
      </c>
      <c r="F7" s="209"/>
      <c r="G7" s="209"/>
      <c r="H7" s="209"/>
      <c r="L7" s="30"/>
    </row>
    <row r="8" spans="2:46" s="1" customFormat="1" ht="11.25">
      <c r="B8" s="30"/>
      <c r="L8" s="30"/>
    </row>
    <row r="9" spans="2:46" s="1" customFormat="1" ht="12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customHeight="1">
      <c r="B10" s="30"/>
      <c r="D10" s="25" t="s">
        <v>20</v>
      </c>
      <c r="F10" s="23" t="s">
        <v>21</v>
      </c>
      <c r="I10" s="25" t="s">
        <v>22</v>
      </c>
      <c r="J10" s="50" t="str">
        <f>'Rekapitulace stavby'!AN8</f>
        <v>2. 10. 2025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24</v>
      </c>
      <c r="I12" s="25" t="s">
        <v>25</v>
      </c>
      <c r="J12" s="23" t="str">
        <f>IF('Rekapitulace stavby'!AN10="","",'Rekapitulace stavby'!AN10)</f>
        <v/>
      </c>
      <c r="L12" s="30"/>
    </row>
    <row r="13" spans="2:46" s="1" customFormat="1" ht="18" customHeight="1">
      <c r="B13" s="30"/>
      <c r="E13" s="23" t="str">
        <f>IF('Rekapitulace stavby'!E11="","",'Rekapitulace stavby'!E11)</f>
        <v xml:space="preserve"> </v>
      </c>
      <c r="I13" s="25" t="s">
        <v>26</v>
      </c>
      <c r="J13" s="23" t="str">
        <f>IF('Rekapitulace stavby'!AN11="","",'Rekapitulace stavby'!AN11)</f>
        <v/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27</v>
      </c>
      <c r="I15" s="25" t="s">
        <v>25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210" t="str">
        <f>'Rekapitulace stavby'!E14</f>
        <v>Vyplň údaj</v>
      </c>
      <c r="F16" s="174"/>
      <c r="G16" s="174"/>
      <c r="H16" s="174"/>
      <c r="I16" s="25" t="s">
        <v>26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29</v>
      </c>
      <c r="I18" s="25" t="s">
        <v>25</v>
      </c>
      <c r="J18" s="23" t="str">
        <f>IF('Rekapitulace stavby'!AN16="","",'Rekapitulace stavby'!AN16)</f>
        <v/>
      </c>
      <c r="L18" s="30"/>
    </row>
    <row r="19" spans="2:12" s="1" customFormat="1" ht="18" customHeight="1">
      <c r="B19" s="30"/>
      <c r="E19" s="23" t="str">
        <f>IF('Rekapitulace stavby'!E17="","",'Rekapitulace stavby'!E17)</f>
        <v xml:space="preserve"> </v>
      </c>
      <c r="I19" s="25" t="s">
        <v>26</v>
      </c>
      <c r="J19" s="23" t="str">
        <f>IF('Rekapitulace stavby'!AN17="","",'Rekapitulace stavby'!AN17)</f>
        <v/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31</v>
      </c>
      <c r="I21" s="25" t="s">
        <v>25</v>
      </c>
      <c r="J21" s="23" t="str">
        <f>IF('Rekapitulace stavby'!AN19="","",'Rekapitulace stavby'!AN19)</f>
        <v/>
      </c>
      <c r="L21" s="30"/>
    </row>
    <row r="22" spans="2:12" s="1" customFormat="1" ht="18" customHeight="1">
      <c r="B22" s="30"/>
      <c r="E22" s="23" t="str">
        <f>IF('Rekapitulace stavby'!E20="","",'Rekapitulace stavby'!E20)</f>
        <v xml:space="preserve"> </v>
      </c>
      <c r="I22" s="25" t="s">
        <v>26</v>
      </c>
      <c r="J22" s="23" t="str">
        <f>IF('Rekapitulace stavby'!AN20="","",'Rekapitulace stavby'!AN20)</f>
        <v/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32</v>
      </c>
      <c r="L24" s="30"/>
    </row>
    <row r="25" spans="2:12" s="7" customFormat="1" ht="16.5" customHeight="1">
      <c r="B25" s="82"/>
      <c r="E25" s="179" t="s">
        <v>1</v>
      </c>
      <c r="F25" s="179"/>
      <c r="G25" s="179"/>
      <c r="H25" s="179"/>
      <c r="L25" s="82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35" customHeight="1">
      <c r="B28" s="30"/>
      <c r="D28" s="83" t="s">
        <v>33</v>
      </c>
      <c r="J28" s="64">
        <f>ROUND(J128, 2)</f>
        <v>0</v>
      </c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5" customHeight="1">
      <c r="B30" s="30"/>
      <c r="F30" s="33" t="s">
        <v>35</v>
      </c>
      <c r="I30" s="33" t="s">
        <v>34</v>
      </c>
      <c r="J30" s="33" t="s">
        <v>36</v>
      </c>
      <c r="L30" s="30"/>
    </row>
    <row r="31" spans="2:12" s="1" customFormat="1" ht="14.45" customHeight="1">
      <c r="B31" s="30"/>
      <c r="D31" s="53" t="s">
        <v>37</v>
      </c>
      <c r="E31" s="25" t="s">
        <v>38</v>
      </c>
      <c r="F31" s="84">
        <f>ROUND((SUM(BE128:BE244)),  2)</f>
        <v>0</v>
      </c>
      <c r="I31" s="85">
        <v>0.21</v>
      </c>
      <c r="J31" s="84">
        <f>ROUND(((SUM(BE128:BE244))*I31),  2)</f>
        <v>0</v>
      </c>
      <c r="L31" s="30"/>
    </row>
    <row r="32" spans="2:12" s="1" customFormat="1" ht="14.45" customHeight="1">
      <c r="B32" s="30"/>
      <c r="E32" s="25" t="s">
        <v>39</v>
      </c>
      <c r="F32" s="84">
        <f>ROUND((SUM(BF128:BF244)),  2)</f>
        <v>0</v>
      </c>
      <c r="I32" s="85">
        <v>0.12</v>
      </c>
      <c r="J32" s="84">
        <f>ROUND(((SUM(BF128:BF244))*I32),  2)</f>
        <v>0</v>
      </c>
      <c r="L32" s="30"/>
    </row>
    <row r="33" spans="2:12" s="1" customFormat="1" ht="14.45" hidden="1" customHeight="1">
      <c r="B33" s="30"/>
      <c r="E33" s="25" t="s">
        <v>40</v>
      </c>
      <c r="F33" s="84">
        <f>ROUND((SUM(BG128:BG244)),  2)</f>
        <v>0</v>
      </c>
      <c r="I33" s="85">
        <v>0.21</v>
      </c>
      <c r="J33" s="84">
        <f>0</f>
        <v>0</v>
      </c>
      <c r="L33" s="30"/>
    </row>
    <row r="34" spans="2:12" s="1" customFormat="1" ht="14.45" hidden="1" customHeight="1">
      <c r="B34" s="30"/>
      <c r="E34" s="25" t="s">
        <v>41</v>
      </c>
      <c r="F34" s="84">
        <f>ROUND((SUM(BH128:BH244)),  2)</f>
        <v>0</v>
      </c>
      <c r="I34" s="85">
        <v>0.12</v>
      </c>
      <c r="J34" s="84">
        <f>0</f>
        <v>0</v>
      </c>
      <c r="L34" s="30"/>
    </row>
    <row r="35" spans="2:12" s="1" customFormat="1" ht="14.45" hidden="1" customHeight="1">
      <c r="B35" s="30"/>
      <c r="E35" s="25" t="s">
        <v>42</v>
      </c>
      <c r="F35" s="84">
        <f>ROUND((SUM(BI128:BI244)),  2)</f>
        <v>0</v>
      </c>
      <c r="I35" s="85">
        <v>0</v>
      </c>
      <c r="J35" s="84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6"/>
      <c r="D37" s="87" t="s">
        <v>43</v>
      </c>
      <c r="E37" s="55"/>
      <c r="F37" s="55"/>
      <c r="G37" s="88" t="s">
        <v>44</v>
      </c>
      <c r="H37" s="89" t="s">
        <v>45</v>
      </c>
      <c r="I37" s="55"/>
      <c r="J37" s="90">
        <f>SUM(J28:J35)</f>
        <v>0</v>
      </c>
      <c r="K37" s="91"/>
      <c r="L37" s="30"/>
    </row>
    <row r="38" spans="2:12" s="1" customFormat="1" ht="14.45" customHeight="1">
      <c r="B38" s="30"/>
      <c r="L38" s="30"/>
    </row>
    <row r="39" spans="2:12" ht="14.45" customHeight="1">
      <c r="B39" s="18"/>
      <c r="L39" s="18"/>
    </row>
    <row r="40" spans="2:12" ht="14.45" customHeight="1">
      <c r="B40" s="18"/>
      <c r="L40" s="1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48</v>
      </c>
      <c r="E61" s="32"/>
      <c r="F61" s="92" t="s">
        <v>49</v>
      </c>
      <c r="G61" s="41" t="s">
        <v>48</v>
      </c>
      <c r="H61" s="32"/>
      <c r="I61" s="32"/>
      <c r="J61" s="93" t="s">
        <v>49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48</v>
      </c>
      <c r="E76" s="32"/>
      <c r="F76" s="92" t="s">
        <v>49</v>
      </c>
      <c r="G76" s="41" t="s">
        <v>48</v>
      </c>
      <c r="H76" s="32"/>
      <c r="I76" s="32"/>
      <c r="J76" s="93" t="s">
        <v>49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82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190" t="str">
        <f>E7</f>
        <v>Obslužná komunikace v areálu tramvaje Poruba</v>
      </c>
      <c r="F85" s="209"/>
      <c r="G85" s="209"/>
      <c r="H85" s="209"/>
      <c r="L85" s="30"/>
    </row>
    <row r="86" spans="2:47" s="1" customFormat="1" ht="6.95" customHeight="1">
      <c r="B86" s="30"/>
      <c r="L86" s="30"/>
    </row>
    <row r="87" spans="2:47" s="1" customFormat="1" ht="12" customHeight="1">
      <c r="B87" s="30"/>
      <c r="C87" s="25" t="s">
        <v>20</v>
      </c>
      <c r="F87" s="23" t="str">
        <f>F10</f>
        <v xml:space="preserve"> </v>
      </c>
      <c r="I87" s="25" t="s">
        <v>22</v>
      </c>
      <c r="J87" s="50" t="str">
        <f>IF(J10="","",J10)</f>
        <v>2. 10. 2025</v>
      </c>
      <c r="L87" s="30"/>
    </row>
    <row r="88" spans="2:47" s="1" customFormat="1" ht="6.95" customHeight="1">
      <c r="B88" s="30"/>
      <c r="L88" s="30"/>
    </row>
    <row r="89" spans="2:47" s="1" customFormat="1" ht="15.2" customHeight="1">
      <c r="B89" s="30"/>
      <c r="C89" s="25" t="s">
        <v>24</v>
      </c>
      <c r="F89" s="23" t="str">
        <f>E13</f>
        <v xml:space="preserve"> </v>
      </c>
      <c r="I89" s="25" t="s">
        <v>29</v>
      </c>
      <c r="J89" s="28" t="str">
        <f>E19</f>
        <v xml:space="preserve"> </v>
      </c>
      <c r="L89" s="30"/>
    </row>
    <row r="90" spans="2:47" s="1" customFormat="1" ht="15.2" customHeight="1">
      <c r="B90" s="30"/>
      <c r="C90" s="25" t="s">
        <v>27</v>
      </c>
      <c r="F90" s="23" t="str">
        <f>IF(E16="","",E16)</f>
        <v>Vyplň údaj</v>
      </c>
      <c r="I90" s="25" t="s">
        <v>31</v>
      </c>
      <c r="J90" s="28" t="str">
        <f>E22</f>
        <v xml:space="preserve"> 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94" t="s">
        <v>83</v>
      </c>
      <c r="D92" s="86"/>
      <c r="E92" s="86"/>
      <c r="F92" s="86"/>
      <c r="G92" s="86"/>
      <c r="H92" s="86"/>
      <c r="I92" s="86"/>
      <c r="J92" s="95" t="s">
        <v>84</v>
      </c>
      <c r="K92" s="86"/>
      <c r="L92" s="30"/>
    </row>
    <row r="93" spans="2:47" s="1" customFormat="1" ht="10.35" customHeight="1">
      <c r="B93" s="30"/>
      <c r="L93" s="30"/>
    </row>
    <row r="94" spans="2:47" s="1" customFormat="1" ht="22.9" customHeight="1">
      <c r="B94" s="30"/>
      <c r="C94" s="96" t="s">
        <v>85</v>
      </c>
      <c r="J94" s="64">
        <f>J128</f>
        <v>0</v>
      </c>
      <c r="L94" s="30"/>
      <c r="AU94" s="15" t="s">
        <v>86</v>
      </c>
    </row>
    <row r="95" spans="2:47" s="8" customFormat="1" ht="24.95" customHeight="1">
      <c r="B95" s="97"/>
      <c r="D95" s="98" t="s">
        <v>87</v>
      </c>
      <c r="E95" s="99"/>
      <c r="F95" s="99"/>
      <c r="G95" s="99"/>
      <c r="H95" s="99"/>
      <c r="I95" s="99"/>
      <c r="J95" s="100">
        <f>J129</f>
        <v>0</v>
      </c>
      <c r="L95" s="97"/>
    </row>
    <row r="96" spans="2:47" s="9" customFormat="1" ht="19.899999999999999" customHeight="1">
      <c r="B96" s="101"/>
      <c r="D96" s="102" t="s">
        <v>88</v>
      </c>
      <c r="E96" s="103"/>
      <c r="F96" s="103"/>
      <c r="G96" s="103"/>
      <c r="H96" s="103"/>
      <c r="I96" s="103"/>
      <c r="J96" s="104">
        <f>J130</f>
        <v>0</v>
      </c>
      <c r="L96" s="101"/>
    </row>
    <row r="97" spans="2:12" s="9" customFormat="1" ht="19.899999999999999" customHeight="1">
      <c r="B97" s="101"/>
      <c r="D97" s="102" t="s">
        <v>89</v>
      </c>
      <c r="E97" s="103"/>
      <c r="F97" s="103"/>
      <c r="G97" s="103"/>
      <c r="H97" s="103"/>
      <c r="I97" s="103"/>
      <c r="J97" s="104">
        <f>J171</f>
        <v>0</v>
      </c>
      <c r="L97" s="101"/>
    </row>
    <row r="98" spans="2:12" s="9" customFormat="1" ht="19.899999999999999" customHeight="1">
      <c r="B98" s="101"/>
      <c r="D98" s="102" t="s">
        <v>90</v>
      </c>
      <c r="E98" s="103"/>
      <c r="F98" s="103"/>
      <c r="G98" s="103"/>
      <c r="H98" s="103"/>
      <c r="I98" s="103"/>
      <c r="J98" s="104">
        <f>J179</f>
        <v>0</v>
      </c>
      <c r="L98" s="101"/>
    </row>
    <row r="99" spans="2:12" s="9" customFormat="1" ht="19.899999999999999" customHeight="1">
      <c r="B99" s="101"/>
      <c r="D99" s="102" t="s">
        <v>91</v>
      </c>
      <c r="E99" s="103"/>
      <c r="F99" s="103"/>
      <c r="G99" s="103"/>
      <c r="H99" s="103"/>
      <c r="I99" s="103"/>
      <c r="J99" s="104">
        <f>J190</f>
        <v>0</v>
      </c>
      <c r="L99" s="101"/>
    </row>
    <row r="100" spans="2:12" s="9" customFormat="1" ht="19.899999999999999" customHeight="1">
      <c r="B100" s="101"/>
      <c r="D100" s="102" t="s">
        <v>92</v>
      </c>
      <c r="E100" s="103"/>
      <c r="F100" s="103"/>
      <c r="G100" s="103"/>
      <c r="H100" s="103"/>
      <c r="I100" s="103"/>
      <c r="J100" s="104">
        <f>J204</f>
        <v>0</v>
      </c>
      <c r="L100" s="101"/>
    </row>
    <row r="101" spans="2:12" s="9" customFormat="1" ht="19.899999999999999" customHeight="1">
      <c r="B101" s="101"/>
      <c r="D101" s="102" t="s">
        <v>93</v>
      </c>
      <c r="E101" s="103"/>
      <c r="F101" s="103"/>
      <c r="G101" s="103"/>
      <c r="H101" s="103"/>
      <c r="I101" s="103"/>
      <c r="J101" s="104">
        <f>J214</f>
        <v>0</v>
      </c>
      <c r="L101" s="101"/>
    </row>
    <row r="102" spans="2:12" s="8" customFormat="1" ht="24.95" customHeight="1">
      <c r="B102" s="97"/>
      <c r="D102" s="98" t="s">
        <v>94</v>
      </c>
      <c r="E102" s="99"/>
      <c r="F102" s="99"/>
      <c r="G102" s="99"/>
      <c r="H102" s="99"/>
      <c r="I102" s="99"/>
      <c r="J102" s="100">
        <f>J230</f>
        <v>0</v>
      </c>
      <c r="L102" s="97"/>
    </row>
    <row r="103" spans="2:12" s="9" customFormat="1" ht="19.899999999999999" customHeight="1">
      <c r="B103" s="101"/>
      <c r="D103" s="102" t="s">
        <v>95</v>
      </c>
      <c r="E103" s="103"/>
      <c r="F103" s="103"/>
      <c r="G103" s="103"/>
      <c r="H103" s="103"/>
      <c r="I103" s="103"/>
      <c r="J103" s="104">
        <f>J231</f>
        <v>0</v>
      </c>
      <c r="L103" s="101"/>
    </row>
    <row r="104" spans="2:12" s="8" customFormat="1" ht="24.95" customHeight="1">
      <c r="B104" s="97"/>
      <c r="D104" s="98" t="s">
        <v>96</v>
      </c>
      <c r="E104" s="99"/>
      <c r="F104" s="99"/>
      <c r="G104" s="99"/>
      <c r="H104" s="99"/>
      <c r="I104" s="99"/>
      <c r="J104" s="100">
        <f>J233</f>
        <v>0</v>
      </c>
      <c r="L104" s="97"/>
    </row>
    <row r="105" spans="2:12" s="9" customFormat="1" ht="19.899999999999999" customHeight="1">
      <c r="B105" s="101"/>
      <c r="D105" s="102" t="s">
        <v>97</v>
      </c>
      <c r="E105" s="103"/>
      <c r="F105" s="103"/>
      <c r="G105" s="103"/>
      <c r="H105" s="103"/>
      <c r="I105" s="103"/>
      <c r="J105" s="104">
        <f>J234</f>
        <v>0</v>
      </c>
      <c r="L105" s="101"/>
    </row>
    <row r="106" spans="2:12" s="9" customFormat="1" ht="19.899999999999999" customHeight="1">
      <c r="B106" s="101"/>
      <c r="D106" s="102" t="s">
        <v>98</v>
      </c>
      <c r="E106" s="103"/>
      <c r="F106" s="103"/>
      <c r="G106" s="103"/>
      <c r="H106" s="103"/>
      <c r="I106" s="103"/>
      <c r="J106" s="104">
        <f>J236</f>
        <v>0</v>
      </c>
      <c r="L106" s="101"/>
    </row>
    <row r="107" spans="2:12" s="8" customFormat="1" ht="24.95" customHeight="1">
      <c r="B107" s="97"/>
      <c r="D107" s="98" t="s">
        <v>99</v>
      </c>
      <c r="E107" s="99"/>
      <c r="F107" s="99"/>
      <c r="G107" s="99"/>
      <c r="H107" s="99"/>
      <c r="I107" s="99"/>
      <c r="J107" s="100">
        <f>J238</f>
        <v>0</v>
      </c>
      <c r="L107" s="97"/>
    </row>
    <row r="108" spans="2:12" s="9" customFormat="1" ht="19.899999999999999" customHeight="1">
      <c r="B108" s="101"/>
      <c r="D108" s="102" t="s">
        <v>100</v>
      </c>
      <c r="E108" s="103"/>
      <c r="F108" s="103"/>
      <c r="G108" s="103"/>
      <c r="H108" s="103"/>
      <c r="I108" s="103"/>
      <c r="J108" s="104">
        <f>J239</f>
        <v>0</v>
      </c>
      <c r="L108" s="101"/>
    </row>
    <row r="109" spans="2:12" s="9" customFormat="1" ht="19.899999999999999" customHeight="1">
      <c r="B109" s="101"/>
      <c r="D109" s="102" t="s">
        <v>101</v>
      </c>
      <c r="E109" s="103"/>
      <c r="F109" s="103"/>
      <c r="G109" s="103"/>
      <c r="H109" s="103"/>
      <c r="I109" s="103"/>
      <c r="J109" s="104">
        <f>J241</f>
        <v>0</v>
      </c>
      <c r="L109" s="101"/>
    </row>
    <row r="110" spans="2:12" s="9" customFormat="1" ht="19.899999999999999" customHeight="1">
      <c r="B110" s="101"/>
      <c r="D110" s="102" t="s">
        <v>102</v>
      </c>
      <c r="E110" s="103"/>
      <c r="F110" s="103"/>
      <c r="G110" s="103"/>
      <c r="H110" s="103"/>
      <c r="I110" s="103"/>
      <c r="J110" s="104">
        <f>J243</f>
        <v>0</v>
      </c>
      <c r="L110" s="101"/>
    </row>
    <row r="111" spans="2:12" s="1" customFormat="1" ht="21.75" customHeight="1">
      <c r="B111" s="30"/>
      <c r="L111" s="30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30"/>
    </row>
    <row r="116" spans="2:63" s="1" customFormat="1" ht="6.95" customHeight="1"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30"/>
    </row>
    <row r="117" spans="2:63" s="1" customFormat="1" ht="24.95" customHeight="1">
      <c r="B117" s="30"/>
      <c r="C117" s="19" t="s">
        <v>103</v>
      </c>
      <c r="L117" s="30"/>
    </row>
    <row r="118" spans="2:63" s="1" customFormat="1" ht="6.95" customHeight="1">
      <c r="B118" s="30"/>
      <c r="L118" s="30"/>
    </row>
    <row r="119" spans="2:63" s="1" customFormat="1" ht="12" customHeight="1">
      <c r="B119" s="30"/>
      <c r="C119" s="25" t="s">
        <v>16</v>
      </c>
      <c r="L119" s="30"/>
    </row>
    <row r="120" spans="2:63" s="1" customFormat="1" ht="16.5" customHeight="1">
      <c r="B120" s="30"/>
      <c r="E120" s="190" t="str">
        <f>E7</f>
        <v>Obslužná komunikace v areálu tramvaje Poruba</v>
      </c>
      <c r="F120" s="209"/>
      <c r="G120" s="209"/>
      <c r="H120" s="209"/>
      <c r="L120" s="30"/>
    </row>
    <row r="121" spans="2:63" s="1" customFormat="1" ht="6.95" customHeight="1">
      <c r="B121" s="30"/>
      <c r="L121" s="30"/>
    </row>
    <row r="122" spans="2:63" s="1" customFormat="1" ht="12" customHeight="1">
      <c r="B122" s="30"/>
      <c r="C122" s="25" t="s">
        <v>20</v>
      </c>
      <c r="F122" s="23" t="str">
        <f>F10</f>
        <v xml:space="preserve"> </v>
      </c>
      <c r="I122" s="25" t="s">
        <v>22</v>
      </c>
      <c r="J122" s="50" t="str">
        <f>IF(J10="","",J10)</f>
        <v>2. 10. 2025</v>
      </c>
      <c r="L122" s="30"/>
    </row>
    <row r="123" spans="2:63" s="1" customFormat="1" ht="6.95" customHeight="1">
      <c r="B123" s="30"/>
      <c r="L123" s="30"/>
    </row>
    <row r="124" spans="2:63" s="1" customFormat="1" ht="15.2" customHeight="1">
      <c r="B124" s="30"/>
      <c r="C124" s="25" t="s">
        <v>24</v>
      </c>
      <c r="F124" s="23" t="str">
        <f>E13</f>
        <v xml:space="preserve"> </v>
      </c>
      <c r="I124" s="25" t="s">
        <v>29</v>
      </c>
      <c r="J124" s="28" t="str">
        <f>E19</f>
        <v xml:space="preserve"> </v>
      </c>
      <c r="L124" s="30"/>
    </row>
    <row r="125" spans="2:63" s="1" customFormat="1" ht="15.2" customHeight="1">
      <c r="B125" s="30"/>
      <c r="C125" s="25" t="s">
        <v>27</v>
      </c>
      <c r="F125" s="23" t="str">
        <f>IF(E16="","",E16)</f>
        <v>Vyplň údaj</v>
      </c>
      <c r="I125" s="25" t="s">
        <v>31</v>
      </c>
      <c r="J125" s="28" t="str">
        <f>E22</f>
        <v xml:space="preserve"> </v>
      </c>
      <c r="L125" s="30"/>
    </row>
    <row r="126" spans="2:63" s="1" customFormat="1" ht="10.35" customHeight="1">
      <c r="B126" s="30"/>
      <c r="L126" s="30"/>
    </row>
    <row r="127" spans="2:63" s="10" customFormat="1" ht="29.25" customHeight="1">
      <c r="B127" s="105"/>
      <c r="C127" s="106" t="s">
        <v>104</v>
      </c>
      <c r="D127" s="107" t="s">
        <v>58</v>
      </c>
      <c r="E127" s="107" t="s">
        <v>54</v>
      </c>
      <c r="F127" s="107" t="s">
        <v>55</v>
      </c>
      <c r="G127" s="107" t="s">
        <v>105</v>
      </c>
      <c r="H127" s="107" t="s">
        <v>106</v>
      </c>
      <c r="I127" s="107" t="s">
        <v>107</v>
      </c>
      <c r="J127" s="108" t="s">
        <v>84</v>
      </c>
      <c r="K127" s="109" t="s">
        <v>108</v>
      </c>
      <c r="L127" s="105"/>
      <c r="M127" s="57" t="s">
        <v>1</v>
      </c>
      <c r="N127" s="58" t="s">
        <v>37</v>
      </c>
      <c r="O127" s="58" t="s">
        <v>109</v>
      </c>
      <c r="P127" s="58" t="s">
        <v>110</v>
      </c>
      <c r="Q127" s="58" t="s">
        <v>111</v>
      </c>
      <c r="R127" s="58" t="s">
        <v>112</v>
      </c>
      <c r="S127" s="58" t="s">
        <v>113</v>
      </c>
      <c r="T127" s="59" t="s">
        <v>114</v>
      </c>
    </row>
    <row r="128" spans="2:63" s="1" customFormat="1" ht="22.9" customHeight="1">
      <c r="B128" s="30"/>
      <c r="C128" s="62" t="s">
        <v>115</v>
      </c>
      <c r="J128" s="110">
        <f>BK128</f>
        <v>0</v>
      </c>
      <c r="L128" s="30"/>
      <c r="M128" s="60"/>
      <c r="N128" s="51"/>
      <c r="O128" s="51"/>
      <c r="P128" s="111">
        <f>P129+P230+P233+P238</f>
        <v>0</v>
      </c>
      <c r="Q128" s="51"/>
      <c r="R128" s="111">
        <f>R129+R230+R233+R238</f>
        <v>96.371409</v>
      </c>
      <c r="S128" s="51"/>
      <c r="T128" s="112">
        <f>T129+T230+T233+T238</f>
        <v>915.03750000000014</v>
      </c>
      <c r="AT128" s="15" t="s">
        <v>72</v>
      </c>
      <c r="AU128" s="15" t="s">
        <v>86</v>
      </c>
      <c r="BK128" s="113">
        <f>BK129+BK230+BK233+BK238</f>
        <v>0</v>
      </c>
    </row>
    <row r="129" spans="2:65" s="11" customFormat="1" ht="25.9" customHeight="1">
      <c r="B129" s="114"/>
      <c r="D129" s="115" t="s">
        <v>72</v>
      </c>
      <c r="E129" s="116" t="s">
        <v>116</v>
      </c>
      <c r="F129" s="116" t="s">
        <v>117</v>
      </c>
      <c r="I129" s="117"/>
      <c r="J129" s="118">
        <f>BK129</f>
        <v>0</v>
      </c>
      <c r="L129" s="114"/>
      <c r="M129" s="119"/>
      <c r="P129" s="120">
        <f>P130+P171+P179+P190+P204+P214</f>
        <v>0</v>
      </c>
      <c r="R129" s="120">
        <f>R130+R171+R179+R190+R204+R214</f>
        <v>96.359528999999995</v>
      </c>
      <c r="T129" s="121">
        <f>T130+T171+T179+T190+T204+T214</f>
        <v>915.03750000000014</v>
      </c>
      <c r="AR129" s="115" t="s">
        <v>78</v>
      </c>
      <c r="AT129" s="122" t="s">
        <v>72</v>
      </c>
      <c r="AU129" s="122" t="s">
        <v>73</v>
      </c>
      <c r="AY129" s="115" t="s">
        <v>118</v>
      </c>
      <c r="BK129" s="123">
        <f>BK130+BK171+BK179+BK190+BK204+BK214</f>
        <v>0</v>
      </c>
    </row>
    <row r="130" spans="2:65" s="11" customFormat="1" ht="22.9" customHeight="1">
      <c r="B130" s="114"/>
      <c r="D130" s="115" t="s">
        <v>72</v>
      </c>
      <c r="E130" s="124" t="s">
        <v>78</v>
      </c>
      <c r="F130" s="124" t="s">
        <v>119</v>
      </c>
      <c r="I130" s="117"/>
      <c r="J130" s="125">
        <f>BK130</f>
        <v>0</v>
      </c>
      <c r="L130" s="114"/>
      <c r="M130" s="119"/>
      <c r="P130" s="120">
        <f>SUM(P131:P170)</f>
        <v>0</v>
      </c>
      <c r="R130" s="120">
        <f>SUM(R131:R170)</f>
        <v>2.4897100000000001</v>
      </c>
      <c r="T130" s="121">
        <f>SUM(T131:T170)</f>
        <v>912.4575000000001</v>
      </c>
      <c r="AR130" s="115" t="s">
        <v>78</v>
      </c>
      <c r="AT130" s="122" t="s">
        <v>72</v>
      </c>
      <c r="AU130" s="122" t="s">
        <v>78</v>
      </c>
      <c r="AY130" s="115" t="s">
        <v>118</v>
      </c>
      <c r="BK130" s="123">
        <f>SUM(BK131:BK170)</f>
        <v>0</v>
      </c>
    </row>
    <row r="131" spans="2:65" s="1" customFormat="1" ht="33" customHeight="1">
      <c r="B131" s="30"/>
      <c r="C131" s="126" t="s">
        <v>78</v>
      </c>
      <c r="D131" s="126" t="s">
        <v>120</v>
      </c>
      <c r="E131" s="127" t="s">
        <v>121</v>
      </c>
      <c r="F131" s="128" t="s">
        <v>122</v>
      </c>
      <c r="G131" s="129" t="s">
        <v>123</v>
      </c>
      <c r="H131" s="130">
        <v>1217</v>
      </c>
      <c r="I131" s="131"/>
      <c r="J131" s="132">
        <f>ROUND(I131*H131,2)</f>
        <v>0</v>
      </c>
      <c r="K131" s="133"/>
      <c r="L131" s="30"/>
      <c r="M131" s="134" t="s">
        <v>1</v>
      </c>
      <c r="N131" s="135" t="s">
        <v>38</v>
      </c>
      <c r="P131" s="136">
        <f>O131*H131</f>
        <v>0</v>
      </c>
      <c r="Q131" s="136">
        <v>0</v>
      </c>
      <c r="R131" s="136">
        <f>Q131*H131</f>
        <v>0</v>
      </c>
      <c r="S131" s="136">
        <v>0.44</v>
      </c>
      <c r="T131" s="137">
        <f>S131*H131</f>
        <v>535.48</v>
      </c>
      <c r="AR131" s="138" t="s">
        <v>124</v>
      </c>
      <c r="AT131" s="138" t="s">
        <v>120</v>
      </c>
      <c r="AU131" s="138" t="s">
        <v>80</v>
      </c>
      <c r="AY131" s="15" t="s">
        <v>118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5" t="s">
        <v>78</v>
      </c>
      <c r="BK131" s="139">
        <f>ROUND(I131*H131,2)</f>
        <v>0</v>
      </c>
      <c r="BL131" s="15" t="s">
        <v>124</v>
      </c>
      <c r="BM131" s="138" t="s">
        <v>125</v>
      </c>
    </row>
    <row r="132" spans="2:65" s="12" customFormat="1" ht="11.25">
      <c r="B132" s="140"/>
      <c r="D132" s="141" t="s">
        <v>126</v>
      </c>
      <c r="E132" s="142" t="s">
        <v>1</v>
      </c>
      <c r="F132" s="143" t="s">
        <v>127</v>
      </c>
      <c r="H132" s="144">
        <v>780</v>
      </c>
      <c r="I132" s="145"/>
      <c r="L132" s="140"/>
      <c r="M132" s="146"/>
      <c r="T132" s="147"/>
      <c r="AT132" s="142" t="s">
        <v>126</v>
      </c>
      <c r="AU132" s="142" t="s">
        <v>80</v>
      </c>
      <c r="AV132" s="12" t="s">
        <v>80</v>
      </c>
      <c r="AW132" s="12" t="s">
        <v>30</v>
      </c>
      <c r="AX132" s="12" t="s">
        <v>73</v>
      </c>
      <c r="AY132" s="142" t="s">
        <v>118</v>
      </c>
    </row>
    <row r="133" spans="2:65" s="12" customFormat="1" ht="11.25">
      <c r="B133" s="140"/>
      <c r="D133" s="141" t="s">
        <v>126</v>
      </c>
      <c r="E133" s="142" t="s">
        <v>1</v>
      </c>
      <c r="F133" s="143" t="s">
        <v>128</v>
      </c>
      <c r="H133" s="144">
        <v>131</v>
      </c>
      <c r="I133" s="145"/>
      <c r="L133" s="140"/>
      <c r="M133" s="146"/>
      <c r="T133" s="147"/>
      <c r="AT133" s="142" t="s">
        <v>126</v>
      </c>
      <c r="AU133" s="142" t="s">
        <v>80</v>
      </c>
      <c r="AV133" s="12" t="s">
        <v>80</v>
      </c>
      <c r="AW133" s="12" t="s">
        <v>30</v>
      </c>
      <c r="AX133" s="12" t="s">
        <v>73</v>
      </c>
      <c r="AY133" s="142" t="s">
        <v>118</v>
      </c>
    </row>
    <row r="134" spans="2:65" s="12" customFormat="1" ht="11.25">
      <c r="B134" s="140"/>
      <c r="D134" s="141" t="s">
        <v>126</v>
      </c>
      <c r="E134" s="142" t="s">
        <v>1</v>
      </c>
      <c r="F134" s="143" t="s">
        <v>129</v>
      </c>
      <c r="H134" s="144">
        <v>242</v>
      </c>
      <c r="I134" s="145"/>
      <c r="L134" s="140"/>
      <c r="M134" s="146"/>
      <c r="T134" s="147"/>
      <c r="AT134" s="142" t="s">
        <v>126</v>
      </c>
      <c r="AU134" s="142" t="s">
        <v>80</v>
      </c>
      <c r="AV134" s="12" t="s">
        <v>80</v>
      </c>
      <c r="AW134" s="12" t="s">
        <v>30</v>
      </c>
      <c r="AX134" s="12" t="s">
        <v>73</v>
      </c>
      <c r="AY134" s="142" t="s">
        <v>118</v>
      </c>
    </row>
    <row r="135" spans="2:65" s="12" customFormat="1" ht="11.25">
      <c r="B135" s="140"/>
      <c r="D135" s="141" t="s">
        <v>126</v>
      </c>
      <c r="E135" s="142" t="s">
        <v>1</v>
      </c>
      <c r="F135" s="143" t="s">
        <v>130</v>
      </c>
      <c r="H135" s="144">
        <v>64</v>
      </c>
      <c r="I135" s="145"/>
      <c r="L135" s="140"/>
      <c r="M135" s="146"/>
      <c r="T135" s="147"/>
      <c r="AT135" s="142" t="s">
        <v>126</v>
      </c>
      <c r="AU135" s="142" t="s">
        <v>80</v>
      </c>
      <c r="AV135" s="12" t="s">
        <v>80</v>
      </c>
      <c r="AW135" s="12" t="s">
        <v>30</v>
      </c>
      <c r="AX135" s="12" t="s">
        <v>73</v>
      </c>
      <c r="AY135" s="142" t="s">
        <v>118</v>
      </c>
    </row>
    <row r="136" spans="2:65" s="13" customFormat="1" ht="11.25">
      <c r="B136" s="148"/>
      <c r="D136" s="141" t="s">
        <v>126</v>
      </c>
      <c r="E136" s="149" t="s">
        <v>1</v>
      </c>
      <c r="F136" s="150" t="s">
        <v>131</v>
      </c>
      <c r="H136" s="151">
        <v>1217</v>
      </c>
      <c r="I136" s="152"/>
      <c r="L136" s="148"/>
      <c r="M136" s="153"/>
      <c r="T136" s="154"/>
      <c r="AT136" s="149" t="s">
        <v>126</v>
      </c>
      <c r="AU136" s="149" t="s">
        <v>80</v>
      </c>
      <c r="AV136" s="13" t="s">
        <v>124</v>
      </c>
      <c r="AW136" s="13" t="s">
        <v>30</v>
      </c>
      <c r="AX136" s="13" t="s">
        <v>78</v>
      </c>
      <c r="AY136" s="149" t="s">
        <v>118</v>
      </c>
    </row>
    <row r="137" spans="2:65" s="1" customFormat="1" ht="24.2" customHeight="1">
      <c r="B137" s="30"/>
      <c r="C137" s="126" t="s">
        <v>80</v>
      </c>
      <c r="D137" s="126" t="s">
        <v>120</v>
      </c>
      <c r="E137" s="127" t="s">
        <v>132</v>
      </c>
      <c r="F137" s="128" t="s">
        <v>133</v>
      </c>
      <c r="G137" s="129" t="s">
        <v>123</v>
      </c>
      <c r="H137" s="130">
        <v>1217</v>
      </c>
      <c r="I137" s="131"/>
      <c r="J137" s="132">
        <f>ROUND(I137*H137,2)</f>
        <v>0</v>
      </c>
      <c r="K137" s="133"/>
      <c r="L137" s="30"/>
      <c r="M137" s="134" t="s">
        <v>1</v>
      </c>
      <c r="N137" s="135" t="s">
        <v>38</v>
      </c>
      <c r="P137" s="136">
        <f>O137*H137</f>
        <v>0</v>
      </c>
      <c r="Q137" s="136">
        <v>3.0000000000000001E-5</v>
      </c>
      <c r="R137" s="136">
        <f>Q137*H137</f>
        <v>3.6510000000000001E-2</v>
      </c>
      <c r="S137" s="136">
        <v>0.23</v>
      </c>
      <c r="T137" s="137">
        <f>S137*H137</f>
        <v>279.91000000000003</v>
      </c>
      <c r="AR137" s="138" t="s">
        <v>124</v>
      </c>
      <c r="AT137" s="138" t="s">
        <v>120</v>
      </c>
      <c r="AU137" s="138" t="s">
        <v>80</v>
      </c>
      <c r="AY137" s="15" t="s">
        <v>118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5" t="s">
        <v>78</v>
      </c>
      <c r="BK137" s="139">
        <f>ROUND(I137*H137,2)</f>
        <v>0</v>
      </c>
      <c r="BL137" s="15" t="s">
        <v>124</v>
      </c>
      <c r="BM137" s="138" t="s">
        <v>134</v>
      </c>
    </row>
    <row r="138" spans="2:65" s="12" customFormat="1" ht="11.25">
      <c r="B138" s="140"/>
      <c r="D138" s="141" t="s">
        <v>126</v>
      </c>
      <c r="E138" s="142" t="s">
        <v>1</v>
      </c>
      <c r="F138" s="143" t="s">
        <v>127</v>
      </c>
      <c r="H138" s="144">
        <v>780</v>
      </c>
      <c r="I138" s="145"/>
      <c r="L138" s="140"/>
      <c r="M138" s="146"/>
      <c r="T138" s="147"/>
      <c r="AT138" s="142" t="s">
        <v>126</v>
      </c>
      <c r="AU138" s="142" t="s">
        <v>80</v>
      </c>
      <c r="AV138" s="12" t="s">
        <v>80</v>
      </c>
      <c r="AW138" s="12" t="s">
        <v>30</v>
      </c>
      <c r="AX138" s="12" t="s">
        <v>73</v>
      </c>
      <c r="AY138" s="142" t="s">
        <v>118</v>
      </c>
    </row>
    <row r="139" spans="2:65" s="12" customFormat="1" ht="11.25">
      <c r="B139" s="140"/>
      <c r="D139" s="141" t="s">
        <v>126</v>
      </c>
      <c r="E139" s="142" t="s">
        <v>1</v>
      </c>
      <c r="F139" s="143" t="s">
        <v>128</v>
      </c>
      <c r="H139" s="144">
        <v>131</v>
      </c>
      <c r="I139" s="145"/>
      <c r="L139" s="140"/>
      <c r="M139" s="146"/>
      <c r="T139" s="147"/>
      <c r="AT139" s="142" t="s">
        <v>126</v>
      </c>
      <c r="AU139" s="142" t="s">
        <v>80</v>
      </c>
      <c r="AV139" s="12" t="s">
        <v>80</v>
      </c>
      <c r="AW139" s="12" t="s">
        <v>30</v>
      </c>
      <c r="AX139" s="12" t="s">
        <v>73</v>
      </c>
      <c r="AY139" s="142" t="s">
        <v>118</v>
      </c>
    </row>
    <row r="140" spans="2:65" s="12" customFormat="1" ht="11.25">
      <c r="B140" s="140"/>
      <c r="D140" s="141" t="s">
        <v>126</v>
      </c>
      <c r="E140" s="142" t="s">
        <v>1</v>
      </c>
      <c r="F140" s="143" t="s">
        <v>129</v>
      </c>
      <c r="H140" s="144">
        <v>242</v>
      </c>
      <c r="I140" s="145"/>
      <c r="L140" s="140"/>
      <c r="M140" s="146"/>
      <c r="T140" s="147"/>
      <c r="AT140" s="142" t="s">
        <v>126</v>
      </c>
      <c r="AU140" s="142" t="s">
        <v>80</v>
      </c>
      <c r="AV140" s="12" t="s">
        <v>80</v>
      </c>
      <c r="AW140" s="12" t="s">
        <v>30</v>
      </c>
      <c r="AX140" s="12" t="s">
        <v>73</v>
      </c>
      <c r="AY140" s="142" t="s">
        <v>118</v>
      </c>
    </row>
    <row r="141" spans="2:65" s="12" customFormat="1" ht="11.25">
      <c r="B141" s="140"/>
      <c r="D141" s="141" t="s">
        <v>126</v>
      </c>
      <c r="E141" s="142" t="s">
        <v>1</v>
      </c>
      <c r="F141" s="143" t="s">
        <v>130</v>
      </c>
      <c r="H141" s="144">
        <v>64</v>
      </c>
      <c r="I141" s="145"/>
      <c r="L141" s="140"/>
      <c r="M141" s="146"/>
      <c r="T141" s="147"/>
      <c r="AT141" s="142" t="s">
        <v>126</v>
      </c>
      <c r="AU141" s="142" t="s">
        <v>80</v>
      </c>
      <c r="AV141" s="12" t="s">
        <v>80</v>
      </c>
      <c r="AW141" s="12" t="s">
        <v>30</v>
      </c>
      <c r="AX141" s="12" t="s">
        <v>73</v>
      </c>
      <c r="AY141" s="142" t="s">
        <v>118</v>
      </c>
    </row>
    <row r="142" spans="2:65" s="13" customFormat="1" ht="11.25">
      <c r="B142" s="148"/>
      <c r="D142" s="141" t="s">
        <v>126</v>
      </c>
      <c r="E142" s="149" t="s">
        <v>1</v>
      </c>
      <c r="F142" s="150" t="s">
        <v>131</v>
      </c>
      <c r="H142" s="151">
        <v>1217</v>
      </c>
      <c r="I142" s="152"/>
      <c r="L142" s="148"/>
      <c r="M142" s="153"/>
      <c r="T142" s="154"/>
      <c r="AT142" s="149" t="s">
        <v>126</v>
      </c>
      <c r="AU142" s="149" t="s">
        <v>80</v>
      </c>
      <c r="AV142" s="13" t="s">
        <v>124</v>
      </c>
      <c r="AW142" s="13" t="s">
        <v>30</v>
      </c>
      <c r="AX142" s="13" t="s">
        <v>78</v>
      </c>
      <c r="AY142" s="149" t="s">
        <v>118</v>
      </c>
    </row>
    <row r="143" spans="2:65" s="1" customFormat="1" ht="16.5" customHeight="1">
      <c r="B143" s="30"/>
      <c r="C143" s="126" t="s">
        <v>135</v>
      </c>
      <c r="D143" s="126" t="s">
        <v>120</v>
      </c>
      <c r="E143" s="127" t="s">
        <v>136</v>
      </c>
      <c r="F143" s="128" t="s">
        <v>137</v>
      </c>
      <c r="G143" s="129" t="s">
        <v>138</v>
      </c>
      <c r="H143" s="130">
        <v>473.5</v>
      </c>
      <c r="I143" s="131"/>
      <c r="J143" s="132">
        <f>ROUND(I143*H143,2)</f>
        <v>0</v>
      </c>
      <c r="K143" s="133"/>
      <c r="L143" s="30"/>
      <c r="M143" s="134" t="s">
        <v>1</v>
      </c>
      <c r="N143" s="135" t="s">
        <v>38</v>
      </c>
      <c r="P143" s="136">
        <f>O143*H143</f>
        <v>0</v>
      </c>
      <c r="Q143" s="136">
        <v>0</v>
      </c>
      <c r="R143" s="136">
        <f>Q143*H143</f>
        <v>0</v>
      </c>
      <c r="S143" s="136">
        <v>0.20499999999999999</v>
      </c>
      <c r="T143" s="137">
        <f>S143*H143</f>
        <v>97.067499999999995</v>
      </c>
      <c r="AR143" s="138" t="s">
        <v>124</v>
      </c>
      <c r="AT143" s="138" t="s">
        <v>120</v>
      </c>
      <c r="AU143" s="138" t="s">
        <v>80</v>
      </c>
      <c r="AY143" s="15" t="s">
        <v>118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5" t="s">
        <v>78</v>
      </c>
      <c r="BK143" s="139">
        <f>ROUND(I143*H143,2)</f>
        <v>0</v>
      </c>
      <c r="BL143" s="15" t="s">
        <v>124</v>
      </c>
      <c r="BM143" s="138" t="s">
        <v>139</v>
      </c>
    </row>
    <row r="144" spans="2:65" s="12" customFormat="1" ht="11.25">
      <c r="B144" s="140"/>
      <c r="D144" s="141" t="s">
        <v>126</v>
      </c>
      <c r="E144" s="142" t="s">
        <v>1</v>
      </c>
      <c r="F144" s="143" t="s">
        <v>140</v>
      </c>
      <c r="H144" s="144">
        <v>221.5</v>
      </c>
      <c r="I144" s="145"/>
      <c r="L144" s="140"/>
      <c r="M144" s="146"/>
      <c r="T144" s="147"/>
      <c r="AT144" s="142" t="s">
        <v>126</v>
      </c>
      <c r="AU144" s="142" t="s">
        <v>80</v>
      </c>
      <c r="AV144" s="12" t="s">
        <v>80</v>
      </c>
      <c r="AW144" s="12" t="s">
        <v>30</v>
      </c>
      <c r="AX144" s="12" t="s">
        <v>73</v>
      </c>
      <c r="AY144" s="142" t="s">
        <v>118</v>
      </c>
    </row>
    <row r="145" spans="2:65" s="12" customFormat="1" ht="11.25">
      <c r="B145" s="140"/>
      <c r="D145" s="141" t="s">
        <v>126</v>
      </c>
      <c r="E145" s="142" t="s">
        <v>1</v>
      </c>
      <c r="F145" s="143" t="s">
        <v>141</v>
      </c>
      <c r="H145" s="144">
        <v>252</v>
      </c>
      <c r="I145" s="145"/>
      <c r="L145" s="140"/>
      <c r="M145" s="146"/>
      <c r="T145" s="147"/>
      <c r="AT145" s="142" t="s">
        <v>126</v>
      </c>
      <c r="AU145" s="142" t="s">
        <v>80</v>
      </c>
      <c r="AV145" s="12" t="s">
        <v>80</v>
      </c>
      <c r="AW145" s="12" t="s">
        <v>30</v>
      </c>
      <c r="AX145" s="12" t="s">
        <v>73</v>
      </c>
      <c r="AY145" s="142" t="s">
        <v>118</v>
      </c>
    </row>
    <row r="146" spans="2:65" s="13" customFormat="1" ht="11.25">
      <c r="B146" s="148"/>
      <c r="D146" s="141" t="s">
        <v>126</v>
      </c>
      <c r="E146" s="149" t="s">
        <v>1</v>
      </c>
      <c r="F146" s="150" t="s">
        <v>131</v>
      </c>
      <c r="H146" s="151">
        <v>473.5</v>
      </c>
      <c r="I146" s="152"/>
      <c r="L146" s="148"/>
      <c r="M146" s="153"/>
      <c r="T146" s="154"/>
      <c r="AT146" s="149" t="s">
        <v>126</v>
      </c>
      <c r="AU146" s="149" t="s">
        <v>80</v>
      </c>
      <c r="AV146" s="13" t="s">
        <v>124</v>
      </c>
      <c r="AW146" s="13" t="s">
        <v>30</v>
      </c>
      <c r="AX146" s="13" t="s">
        <v>78</v>
      </c>
      <c r="AY146" s="149" t="s">
        <v>118</v>
      </c>
    </row>
    <row r="147" spans="2:65" s="1" customFormat="1" ht="24.2" customHeight="1">
      <c r="B147" s="30"/>
      <c r="C147" s="126" t="s">
        <v>124</v>
      </c>
      <c r="D147" s="126" t="s">
        <v>120</v>
      </c>
      <c r="E147" s="127" t="s">
        <v>142</v>
      </c>
      <c r="F147" s="128" t="s">
        <v>143</v>
      </c>
      <c r="G147" s="129" t="s">
        <v>138</v>
      </c>
      <c r="H147" s="130">
        <v>12</v>
      </c>
      <c r="I147" s="131"/>
      <c r="J147" s="132">
        <f>ROUND(I147*H147,2)</f>
        <v>0</v>
      </c>
      <c r="K147" s="133"/>
      <c r="L147" s="30"/>
      <c r="M147" s="134" t="s">
        <v>1</v>
      </c>
      <c r="N147" s="135" t="s">
        <v>38</v>
      </c>
      <c r="P147" s="136">
        <f>O147*H147</f>
        <v>0</v>
      </c>
      <c r="Q147" s="136">
        <v>3.6900000000000002E-2</v>
      </c>
      <c r="R147" s="136">
        <f>Q147*H147</f>
        <v>0.44280000000000003</v>
      </c>
      <c r="S147" s="136">
        <v>0</v>
      </c>
      <c r="T147" s="137">
        <f>S147*H147</f>
        <v>0</v>
      </c>
      <c r="AR147" s="138" t="s">
        <v>124</v>
      </c>
      <c r="AT147" s="138" t="s">
        <v>120</v>
      </c>
      <c r="AU147" s="138" t="s">
        <v>80</v>
      </c>
      <c r="AY147" s="15" t="s">
        <v>118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5" t="s">
        <v>78</v>
      </c>
      <c r="BK147" s="139">
        <f>ROUND(I147*H147,2)</f>
        <v>0</v>
      </c>
      <c r="BL147" s="15" t="s">
        <v>124</v>
      </c>
      <c r="BM147" s="138" t="s">
        <v>144</v>
      </c>
    </row>
    <row r="148" spans="2:65" s="12" customFormat="1" ht="11.25">
      <c r="B148" s="140"/>
      <c r="D148" s="141" t="s">
        <v>126</v>
      </c>
      <c r="E148" s="142" t="s">
        <v>1</v>
      </c>
      <c r="F148" s="143" t="s">
        <v>145</v>
      </c>
      <c r="H148" s="144">
        <v>12</v>
      </c>
      <c r="I148" s="145"/>
      <c r="L148" s="140"/>
      <c r="M148" s="146"/>
      <c r="T148" s="147"/>
      <c r="AT148" s="142" t="s">
        <v>126</v>
      </c>
      <c r="AU148" s="142" t="s">
        <v>80</v>
      </c>
      <c r="AV148" s="12" t="s">
        <v>80</v>
      </c>
      <c r="AW148" s="12" t="s">
        <v>30</v>
      </c>
      <c r="AX148" s="12" t="s">
        <v>73</v>
      </c>
      <c r="AY148" s="142" t="s">
        <v>118</v>
      </c>
    </row>
    <row r="149" spans="2:65" s="13" customFormat="1" ht="11.25">
      <c r="B149" s="148"/>
      <c r="D149" s="141" t="s">
        <v>126</v>
      </c>
      <c r="E149" s="149" t="s">
        <v>1</v>
      </c>
      <c r="F149" s="150" t="s">
        <v>131</v>
      </c>
      <c r="H149" s="151">
        <v>12</v>
      </c>
      <c r="I149" s="152"/>
      <c r="L149" s="148"/>
      <c r="M149" s="153"/>
      <c r="T149" s="154"/>
      <c r="AT149" s="149" t="s">
        <v>126</v>
      </c>
      <c r="AU149" s="149" t="s">
        <v>80</v>
      </c>
      <c r="AV149" s="13" t="s">
        <v>124</v>
      </c>
      <c r="AW149" s="13" t="s">
        <v>30</v>
      </c>
      <c r="AX149" s="13" t="s">
        <v>78</v>
      </c>
      <c r="AY149" s="149" t="s">
        <v>118</v>
      </c>
    </row>
    <row r="150" spans="2:65" s="1" customFormat="1" ht="24.2" customHeight="1">
      <c r="B150" s="30"/>
      <c r="C150" s="126" t="s">
        <v>146</v>
      </c>
      <c r="D150" s="126" t="s">
        <v>120</v>
      </c>
      <c r="E150" s="127" t="s">
        <v>147</v>
      </c>
      <c r="F150" s="128" t="s">
        <v>148</v>
      </c>
      <c r="G150" s="129" t="s">
        <v>149</v>
      </c>
      <c r="H150" s="130">
        <v>4</v>
      </c>
      <c r="I150" s="131"/>
      <c r="J150" s="132">
        <f>ROUND(I150*H150,2)</f>
        <v>0</v>
      </c>
      <c r="K150" s="133"/>
      <c r="L150" s="30"/>
      <c r="M150" s="134" t="s">
        <v>1</v>
      </c>
      <c r="N150" s="135" t="s">
        <v>38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150</v>
      </c>
      <c r="AT150" s="138" t="s">
        <v>120</v>
      </c>
      <c r="AU150" s="138" t="s">
        <v>80</v>
      </c>
      <c r="AY150" s="15" t="s">
        <v>118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5" t="s">
        <v>78</v>
      </c>
      <c r="BK150" s="139">
        <f>ROUND(I150*H150,2)</f>
        <v>0</v>
      </c>
      <c r="BL150" s="15" t="s">
        <v>150</v>
      </c>
      <c r="BM150" s="138" t="s">
        <v>151</v>
      </c>
    </row>
    <row r="151" spans="2:65" s="1" customFormat="1" ht="33" customHeight="1">
      <c r="B151" s="30"/>
      <c r="C151" s="126" t="s">
        <v>152</v>
      </c>
      <c r="D151" s="126" t="s">
        <v>120</v>
      </c>
      <c r="E151" s="127" t="s">
        <v>153</v>
      </c>
      <c r="F151" s="128" t="s">
        <v>154</v>
      </c>
      <c r="G151" s="129" t="s">
        <v>149</v>
      </c>
      <c r="H151" s="130">
        <v>2</v>
      </c>
      <c r="I151" s="131"/>
      <c r="J151" s="132">
        <f>ROUND(I151*H151,2)</f>
        <v>0</v>
      </c>
      <c r="K151" s="133"/>
      <c r="L151" s="30"/>
      <c r="M151" s="134" t="s">
        <v>1</v>
      </c>
      <c r="N151" s="135" t="s">
        <v>38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124</v>
      </c>
      <c r="AT151" s="138" t="s">
        <v>120</v>
      </c>
      <c r="AU151" s="138" t="s">
        <v>80</v>
      </c>
      <c r="AY151" s="15" t="s">
        <v>118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5" t="s">
        <v>78</v>
      </c>
      <c r="BK151" s="139">
        <f>ROUND(I151*H151,2)</f>
        <v>0</v>
      </c>
      <c r="BL151" s="15" t="s">
        <v>124</v>
      </c>
      <c r="BM151" s="138" t="s">
        <v>155</v>
      </c>
    </row>
    <row r="152" spans="2:65" s="1" customFormat="1" ht="33" customHeight="1">
      <c r="B152" s="30"/>
      <c r="C152" s="126" t="s">
        <v>156</v>
      </c>
      <c r="D152" s="126" t="s">
        <v>120</v>
      </c>
      <c r="E152" s="127" t="s">
        <v>157</v>
      </c>
      <c r="F152" s="128" t="s">
        <v>158</v>
      </c>
      <c r="G152" s="129" t="s">
        <v>149</v>
      </c>
      <c r="H152" s="130">
        <v>19.2</v>
      </c>
      <c r="I152" s="131"/>
      <c r="J152" s="132">
        <f>ROUND(I152*H152,2)</f>
        <v>0</v>
      </c>
      <c r="K152" s="133"/>
      <c r="L152" s="30"/>
      <c r="M152" s="134" t="s">
        <v>1</v>
      </c>
      <c r="N152" s="135" t="s">
        <v>38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124</v>
      </c>
      <c r="AT152" s="138" t="s">
        <v>120</v>
      </c>
      <c r="AU152" s="138" t="s">
        <v>80</v>
      </c>
      <c r="AY152" s="15" t="s">
        <v>118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5" t="s">
        <v>78</v>
      </c>
      <c r="BK152" s="139">
        <f>ROUND(I152*H152,2)</f>
        <v>0</v>
      </c>
      <c r="BL152" s="15" t="s">
        <v>124</v>
      </c>
      <c r="BM152" s="138" t="s">
        <v>159</v>
      </c>
    </row>
    <row r="153" spans="2:65" s="12" customFormat="1" ht="11.25">
      <c r="B153" s="140"/>
      <c r="D153" s="141" t="s">
        <v>126</v>
      </c>
      <c r="E153" s="142" t="s">
        <v>1</v>
      </c>
      <c r="F153" s="143" t="s">
        <v>160</v>
      </c>
      <c r="H153" s="144">
        <v>19.2</v>
      </c>
      <c r="I153" s="145"/>
      <c r="L153" s="140"/>
      <c r="M153" s="146"/>
      <c r="T153" s="147"/>
      <c r="AT153" s="142" t="s">
        <v>126</v>
      </c>
      <c r="AU153" s="142" t="s">
        <v>80</v>
      </c>
      <c r="AV153" s="12" t="s">
        <v>80</v>
      </c>
      <c r="AW153" s="12" t="s">
        <v>30</v>
      </c>
      <c r="AX153" s="12" t="s">
        <v>73</v>
      </c>
      <c r="AY153" s="142" t="s">
        <v>118</v>
      </c>
    </row>
    <row r="154" spans="2:65" s="13" customFormat="1" ht="11.25">
      <c r="B154" s="148"/>
      <c r="D154" s="141" t="s">
        <v>126</v>
      </c>
      <c r="E154" s="149" t="s">
        <v>1</v>
      </c>
      <c r="F154" s="150" t="s">
        <v>131</v>
      </c>
      <c r="H154" s="151">
        <v>19.2</v>
      </c>
      <c r="I154" s="152"/>
      <c r="L154" s="148"/>
      <c r="M154" s="153"/>
      <c r="T154" s="154"/>
      <c r="AT154" s="149" t="s">
        <v>126</v>
      </c>
      <c r="AU154" s="149" t="s">
        <v>80</v>
      </c>
      <c r="AV154" s="13" t="s">
        <v>124</v>
      </c>
      <c r="AW154" s="13" t="s">
        <v>30</v>
      </c>
      <c r="AX154" s="13" t="s">
        <v>78</v>
      </c>
      <c r="AY154" s="149" t="s">
        <v>118</v>
      </c>
    </row>
    <row r="155" spans="2:65" s="1" customFormat="1" ht="24.2" customHeight="1">
      <c r="B155" s="30"/>
      <c r="C155" s="126" t="s">
        <v>161</v>
      </c>
      <c r="D155" s="126" t="s">
        <v>120</v>
      </c>
      <c r="E155" s="127" t="s">
        <v>162</v>
      </c>
      <c r="F155" s="128" t="s">
        <v>163</v>
      </c>
      <c r="G155" s="129" t="s">
        <v>149</v>
      </c>
      <c r="H155" s="130">
        <v>520</v>
      </c>
      <c r="I155" s="131"/>
      <c r="J155" s="132">
        <f>ROUND(I155*H155,2)</f>
        <v>0</v>
      </c>
      <c r="K155" s="133"/>
      <c r="L155" s="30"/>
      <c r="M155" s="134" t="s">
        <v>1</v>
      </c>
      <c r="N155" s="135" t="s">
        <v>38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124</v>
      </c>
      <c r="AT155" s="138" t="s">
        <v>120</v>
      </c>
      <c r="AU155" s="138" t="s">
        <v>80</v>
      </c>
      <c r="AY155" s="15" t="s">
        <v>118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5" t="s">
        <v>78</v>
      </c>
      <c r="BK155" s="139">
        <f>ROUND(I155*H155,2)</f>
        <v>0</v>
      </c>
      <c r="BL155" s="15" t="s">
        <v>124</v>
      </c>
      <c r="BM155" s="138" t="s">
        <v>164</v>
      </c>
    </row>
    <row r="156" spans="2:65" s="1" customFormat="1" ht="24.2" customHeight="1">
      <c r="B156" s="30"/>
      <c r="C156" s="126" t="s">
        <v>165</v>
      </c>
      <c r="D156" s="126" t="s">
        <v>120</v>
      </c>
      <c r="E156" s="127" t="s">
        <v>166</v>
      </c>
      <c r="F156" s="128" t="s">
        <v>167</v>
      </c>
      <c r="G156" s="129" t="s">
        <v>149</v>
      </c>
      <c r="H156" s="130">
        <v>520</v>
      </c>
      <c r="I156" s="131"/>
      <c r="J156" s="132">
        <f>ROUND(I156*H156,2)</f>
        <v>0</v>
      </c>
      <c r="K156" s="133"/>
      <c r="L156" s="30"/>
      <c r="M156" s="134" t="s">
        <v>1</v>
      </c>
      <c r="N156" s="135" t="s">
        <v>38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124</v>
      </c>
      <c r="AT156" s="138" t="s">
        <v>120</v>
      </c>
      <c r="AU156" s="138" t="s">
        <v>80</v>
      </c>
      <c r="AY156" s="15" t="s">
        <v>118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5" t="s">
        <v>78</v>
      </c>
      <c r="BK156" s="139">
        <f>ROUND(I156*H156,2)</f>
        <v>0</v>
      </c>
      <c r="BL156" s="15" t="s">
        <v>124</v>
      </c>
      <c r="BM156" s="138" t="s">
        <v>168</v>
      </c>
    </row>
    <row r="157" spans="2:65" s="1" customFormat="1" ht="33" customHeight="1">
      <c r="B157" s="30"/>
      <c r="C157" s="126" t="s">
        <v>169</v>
      </c>
      <c r="D157" s="126" t="s">
        <v>120</v>
      </c>
      <c r="E157" s="127" t="s">
        <v>170</v>
      </c>
      <c r="F157" s="128" t="s">
        <v>171</v>
      </c>
      <c r="G157" s="129" t="s">
        <v>149</v>
      </c>
      <c r="H157" s="130">
        <v>19.2</v>
      </c>
      <c r="I157" s="131"/>
      <c r="J157" s="132">
        <f>ROUND(I157*H157,2)</f>
        <v>0</v>
      </c>
      <c r="K157" s="133"/>
      <c r="L157" s="30"/>
      <c r="M157" s="134" t="s">
        <v>1</v>
      </c>
      <c r="N157" s="135" t="s">
        <v>38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124</v>
      </c>
      <c r="AT157" s="138" t="s">
        <v>120</v>
      </c>
      <c r="AU157" s="138" t="s">
        <v>80</v>
      </c>
      <c r="AY157" s="15" t="s">
        <v>118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5" t="s">
        <v>78</v>
      </c>
      <c r="BK157" s="139">
        <f>ROUND(I157*H157,2)</f>
        <v>0</v>
      </c>
      <c r="BL157" s="15" t="s">
        <v>124</v>
      </c>
      <c r="BM157" s="138" t="s">
        <v>172</v>
      </c>
    </row>
    <row r="158" spans="2:65" s="12" customFormat="1" ht="11.25">
      <c r="B158" s="140"/>
      <c r="D158" s="141" t="s">
        <v>126</v>
      </c>
      <c r="E158" s="142" t="s">
        <v>1</v>
      </c>
      <c r="F158" s="143" t="s">
        <v>160</v>
      </c>
      <c r="H158" s="144">
        <v>19.2</v>
      </c>
      <c r="I158" s="145"/>
      <c r="L158" s="140"/>
      <c r="M158" s="146"/>
      <c r="T158" s="147"/>
      <c r="AT158" s="142" t="s">
        <v>126</v>
      </c>
      <c r="AU158" s="142" t="s">
        <v>80</v>
      </c>
      <c r="AV158" s="12" t="s">
        <v>80</v>
      </c>
      <c r="AW158" s="12" t="s">
        <v>30</v>
      </c>
      <c r="AX158" s="12" t="s">
        <v>73</v>
      </c>
      <c r="AY158" s="142" t="s">
        <v>118</v>
      </c>
    </row>
    <row r="159" spans="2:65" s="13" customFormat="1" ht="11.25">
      <c r="B159" s="148"/>
      <c r="D159" s="141" t="s">
        <v>126</v>
      </c>
      <c r="E159" s="149" t="s">
        <v>1</v>
      </c>
      <c r="F159" s="150" t="s">
        <v>131</v>
      </c>
      <c r="H159" s="151">
        <v>19.2</v>
      </c>
      <c r="I159" s="152"/>
      <c r="L159" s="148"/>
      <c r="M159" s="153"/>
      <c r="T159" s="154"/>
      <c r="AT159" s="149" t="s">
        <v>126</v>
      </c>
      <c r="AU159" s="149" t="s">
        <v>80</v>
      </c>
      <c r="AV159" s="13" t="s">
        <v>124</v>
      </c>
      <c r="AW159" s="13" t="s">
        <v>30</v>
      </c>
      <c r="AX159" s="13" t="s">
        <v>78</v>
      </c>
      <c r="AY159" s="149" t="s">
        <v>118</v>
      </c>
    </row>
    <row r="160" spans="2:65" s="1" customFormat="1" ht="24.2" customHeight="1">
      <c r="B160" s="30"/>
      <c r="C160" s="126" t="s">
        <v>173</v>
      </c>
      <c r="D160" s="126" t="s">
        <v>120</v>
      </c>
      <c r="E160" s="127" t="s">
        <v>174</v>
      </c>
      <c r="F160" s="128" t="s">
        <v>175</v>
      </c>
      <c r="G160" s="129" t="s">
        <v>149</v>
      </c>
      <c r="H160" s="130">
        <v>2</v>
      </c>
      <c r="I160" s="131"/>
      <c r="J160" s="132">
        <f>ROUND(I160*H160,2)</f>
        <v>0</v>
      </c>
      <c r="K160" s="133"/>
      <c r="L160" s="30"/>
      <c r="M160" s="134" t="s">
        <v>1</v>
      </c>
      <c r="N160" s="135" t="s">
        <v>38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124</v>
      </c>
      <c r="AT160" s="138" t="s">
        <v>120</v>
      </c>
      <c r="AU160" s="138" t="s">
        <v>80</v>
      </c>
      <c r="AY160" s="15" t="s">
        <v>118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5" t="s">
        <v>78</v>
      </c>
      <c r="BK160" s="139">
        <f>ROUND(I160*H160,2)</f>
        <v>0</v>
      </c>
      <c r="BL160" s="15" t="s">
        <v>124</v>
      </c>
      <c r="BM160" s="138" t="s">
        <v>176</v>
      </c>
    </row>
    <row r="161" spans="2:65" s="1" customFormat="1" ht="16.5" customHeight="1">
      <c r="B161" s="30"/>
      <c r="C161" s="155" t="s">
        <v>8</v>
      </c>
      <c r="D161" s="155" t="s">
        <v>177</v>
      </c>
      <c r="E161" s="156" t="s">
        <v>178</v>
      </c>
      <c r="F161" s="157" t="s">
        <v>179</v>
      </c>
      <c r="G161" s="158" t="s">
        <v>149</v>
      </c>
      <c r="H161" s="159">
        <v>2</v>
      </c>
      <c r="I161" s="160"/>
      <c r="J161" s="161">
        <f>ROUND(I161*H161,2)</f>
        <v>0</v>
      </c>
      <c r="K161" s="162"/>
      <c r="L161" s="163"/>
      <c r="M161" s="164" t="s">
        <v>1</v>
      </c>
      <c r="N161" s="165" t="s">
        <v>38</v>
      </c>
      <c r="P161" s="136">
        <f>O161*H161</f>
        <v>0</v>
      </c>
      <c r="Q161" s="136">
        <v>1</v>
      </c>
      <c r="R161" s="136">
        <f>Q161*H161</f>
        <v>2</v>
      </c>
      <c r="S161" s="136">
        <v>0</v>
      </c>
      <c r="T161" s="137">
        <f>S161*H161</f>
        <v>0</v>
      </c>
      <c r="AR161" s="138" t="s">
        <v>161</v>
      </c>
      <c r="AT161" s="138" t="s">
        <v>177</v>
      </c>
      <c r="AU161" s="138" t="s">
        <v>80</v>
      </c>
      <c r="AY161" s="15" t="s">
        <v>118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5" t="s">
        <v>78</v>
      </c>
      <c r="BK161" s="139">
        <f>ROUND(I161*H161,2)</f>
        <v>0</v>
      </c>
      <c r="BL161" s="15" t="s">
        <v>124</v>
      </c>
      <c r="BM161" s="138" t="s">
        <v>180</v>
      </c>
    </row>
    <row r="162" spans="2:65" s="1" customFormat="1" ht="24.2" customHeight="1">
      <c r="B162" s="30"/>
      <c r="C162" s="126" t="s">
        <v>181</v>
      </c>
      <c r="D162" s="126" t="s">
        <v>120</v>
      </c>
      <c r="E162" s="127" t="s">
        <v>182</v>
      </c>
      <c r="F162" s="128" t="s">
        <v>183</v>
      </c>
      <c r="G162" s="129" t="s">
        <v>149</v>
      </c>
      <c r="H162" s="130">
        <v>19.2</v>
      </c>
      <c r="I162" s="131"/>
      <c r="J162" s="132">
        <f>ROUND(I162*H162,2)</f>
        <v>0</v>
      </c>
      <c r="K162" s="133"/>
      <c r="L162" s="30"/>
      <c r="M162" s="134" t="s">
        <v>1</v>
      </c>
      <c r="N162" s="135" t="s">
        <v>38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124</v>
      </c>
      <c r="AT162" s="138" t="s">
        <v>120</v>
      </c>
      <c r="AU162" s="138" t="s">
        <v>80</v>
      </c>
      <c r="AY162" s="15" t="s">
        <v>118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5" t="s">
        <v>78</v>
      </c>
      <c r="BK162" s="139">
        <f>ROUND(I162*H162,2)</f>
        <v>0</v>
      </c>
      <c r="BL162" s="15" t="s">
        <v>124</v>
      </c>
      <c r="BM162" s="138" t="s">
        <v>184</v>
      </c>
    </row>
    <row r="163" spans="2:65" s="1" customFormat="1" ht="24.2" customHeight="1">
      <c r="B163" s="30"/>
      <c r="C163" s="126" t="s">
        <v>185</v>
      </c>
      <c r="D163" s="126" t="s">
        <v>120</v>
      </c>
      <c r="E163" s="127" t="s">
        <v>186</v>
      </c>
      <c r="F163" s="128" t="s">
        <v>187</v>
      </c>
      <c r="G163" s="129" t="s">
        <v>123</v>
      </c>
      <c r="H163" s="130">
        <v>520</v>
      </c>
      <c r="I163" s="131"/>
      <c r="J163" s="132">
        <f>ROUND(I163*H163,2)</f>
        <v>0</v>
      </c>
      <c r="K163" s="133"/>
      <c r="L163" s="30"/>
      <c r="M163" s="134" t="s">
        <v>1</v>
      </c>
      <c r="N163" s="135" t="s">
        <v>38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124</v>
      </c>
      <c r="AT163" s="138" t="s">
        <v>120</v>
      </c>
      <c r="AU163" s="138" t="s">
        <v>80</v>
      </c>
      <c r="AY163" s="15" t="s">
        <v>118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5" t="s">
        <v>78</v>
      </c>
      <c r="BK163" s="139">
        <f>ROUND(I163*H163,2)</f>
        <v>0</v>
      </c>
      <c r="BL163" s="15" t="s">
        <v>124</v>
      </c>
      <c r="BM163" s="138" t="s">
        <v>188</v>
      </c>
    </row>
    <row r="164" spans="2:65" s="12" customFormat="1" ht="11.25">
      <c r="B164" s="140"/>
      <c r="D164" s="141" t="s">
        <v>126</v>
      </c>
      <c r="E164" s="142" t="s">
        <v>1</v>
      </c>
      <c r="F164" s="143" t="s">
        <v>189</v>
      </c>
      <c r="H164" s="144">
        <v>520</v>
      </c>
      <c r="I164" s="145"/>
      <c r="L164" s="140"/>
      <c r="M164" s="146"/>
      <c r="T164" s="147"/>
      <c r="AT164" s="142" t="s">
        <v>126</v>
      </c>
      <c r="AU164" s="142" t="s">
        <v>80</v>
      </c>
      <c r="AV164" s="12" t="s">
        <v>80</v>
      </c>
      <c r="AW164" s="12" t="s">
        <v>30</v>
      </c>
      <c r="AX164" s="12" t="s">
        <v>73</v>
      </c>
      <c r="AY164" s="142" t="s">
        <v>118</v>
      </c>
    </row>
    <row r="165" spans="2:65" s="13" customFormat="1" ht="11.25">
      <c r="B165" s="148"/>
      <c r="D165" s="141" t="s">
        <v>126</v>
      </c>
      <c r="E165" s="149" t="s">
        <v>1</v>
      </c>
      <c r="F165" s="150" t="s">
        <v>131</v>
      </c>
      <c r="H165" s="151">
        <v>520</v>
      </c>
      <c r="I165" s="152"/>
      <c r="L165" s="148"/>
      <c r="M165" s="153"/>
      <c r="T165" s="154"/>
      <c r="AT165" s="149" t="s">
        <v>126</v>
      </c>
      <c r="AU165" s="149" t="s">
        <v>80</v>
      </c>
      <c r="AV165" s="13" t="s">
        <v>124</v>
      </c>
      <c r="AW165" s="13" t="s">
        <v>30</v>
      </c>
      <c r="AX165" s="13" t="s">
        <v>78</v>
      </c>
      <c r="AY165" s="149" t="s">
        <v>118</v>
      </c>
    </row>
    <row r="166" spans="2:65" s="1" customFormat="1" ht="24.2" customHeight="1">
      <c r="B166" s="30"/>
      <c r="C166" s="126" t="s">
        <v>190</v>
      </c>
      <c r="D166" s="126" t="s">
        <v>120</v>
      </c>
      <c r="E166" s="127" t="s">
        <v>191</v>
      </c>
      <c r="F166" s="128" t="s">
        <v>192</v>
      </c>
      <c r="G166" s="129" t="s">
        <v>123</v>
      </c>
      <c r="H166" s="130">
        <v>520</v>
      </c>
      <c r="I166" s="131"/>
      <c r="J166" s="132">
        <f>ROUND(I166*H166,2)</f>
        <v>0</v>
      </c>
      <c r="K166" s="133"/>
      <c r="L166" s="30"/>
      <c r="M166" s="134" t="s">
        <v>1</v>
      </c>
      <c r="N166" s="135" t="s">
        <v>38</v>
      </c>
      <c r="P166" s="136">
        <f>O166*H166</f>
        <v>0</v>
      </c>
      <c r="Q166" s="136">
        <v>0</v>
      </c>
      <c r="R166" s="136">
        <f>Q166*H166</f>
        <v>0</v>
      </c>
      <c r="S166" s="136">
        <v>0</v>
      </c>
      <c r="T166" s="137">
        <f>S166*H166</f>
        <v>0</v>
      </c>
      <c r="AR166" s="138" t="s">
        <v>124</v>
      </c>
      <c r="AT166" s="138" t="s">
        <v>120</v>
      </c>
      <c r="AU166" s="138" t="s">
        <v>80</v>
      </c>
      <c r="AY166" s="15" t="s">
        <v>118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5" t="s">
        <v>78</v>
      </c>
      <c r="BK166" s="139">
        <f>ROUND(I166*H166,2)</f>
        <v>0</v>
      </c>
      <c r="BL166" s="15" t="s">
        <v>124</v>
      </c>
      <c r="BM166" s="138" t="s">
        <v>193</v>
      </c>
    </row>
    <row r="167" spans="2:65" s="12" customFormat="1" ht="11.25">
      <c r="B167" s="140"/>
      <c r="D167" s="141" t="s">
        <v>126</v>
      </c>
      <c r="E167" s="142" t="s">
        <v>1</v>
      </c>
      <c r="F167" s="143" t="s">
        <v>189</v>
      </c>
      <c r="H167" s="144">
        <v>520</v>
      </c>
      <c r="I167" s="145"/>
      <c r="L167" s="140"/>
      <c r="M167" s="146"/>
      <c r="T167" s="147"/>
      <c r="AT167" s="142" t="s">
        <v>126</v>
      </c>
      <c r="AU167" s="142" t="s">
        <v>80</v>
      </c>
      <c r="AV167" s="12" t="s">
        <v>80</v>
      </c>
      <c r="AW167" s="12" t="s">
        <v>30</v>
      </c>
      <c r="AX167" s="12" t="s">
        <v>73</v>
      </c>
      <c r="AY167" s="142" t="s">
        <v>118</v>
      </c>
    </row>
    <row r="168" spans="2:65" s="13" customFormat="1" ht="11.25">
      <c r="B168" s="148"/>
      <c r="D168" s="141" t="s">
        <v>126</v>
      </c>
      <c r="E168" s="149" t="s">
        <v>1</v>
      </c>
      <c r="F168" s="150" t="s">
        <v>131</v>
      </c>
      <c r="H168" s="151">
        <v>520</v>
      </c>
      <c r="I168" s="152"/>
      <c r="L168" s="148"/>
      <c r="M168" s="153"/>
      <c r="T168" s="154"/>
      <c r="AT168" s="149" t="s">
        <v>126</v>
      </c>
      <c r="AU168" s="149" t="s">
        <v>80</v>
      </c>
      <c r="AV168" s="13" t="s">
        <v>124</v>
      </c>
      <c r="AW168" s="13" t="s">
        <v>30</v>
      </c>
      <c r="AX168" s="13" t="s">
        <v>78</v>
      </c>
      <c r="AY168" s="149" t="s">
        <v>118</v>
      </c>
    </row>
    <row r="169" spans="2:65" s="1" customFormat="1" ht="16.5" customHeight="1">
      <c r="B169" s="30"/>
      <c r="C169" s="155" t="s">
        <v>194</v>
      </c>
      <c r="D169" s="155" t="s">
        <v>177</v>
      </c>
      <c r="E169" s="156" t="s">
        <v>195</v>
      </c>
      <c r="F169" s="157" t="s">
        <v>196</v>
      </c>
      <c r="G169" s="158" t="s">
        <v>197</v>
      </c>
      <c r="H169" s="159">
        <v>10.4</v>
      </c>
      <c r="I169" s="160"/>
      <c r="J169" s="161">
        <f>ROUND(I169*H169,2)</f>
        <v>0</v>
      </c>
      <c r="K169" s="162"/>
      <c r="L169" s="163"/>
      <c r="M169" s="164" t="s">
        <v>1</v>
      </c>
      <c r="N169" s="165" t="s">
        <v>38</v>
      </c>
      <c r="P169" s="136">
        <f>O169*H169</f>
        <v>0</v>
      </c>
      <c r="Q169" s="136">
        <v>1E-3</v>
      </c>
      <c r="R169" s="136">
        <f>Q169*H169</f>
        <v>1.0400000000000001E-2</v>
      </c>
      <c r="S169" s="136">
        <v>0</v>
      </c>
      <c r="T169" s="137">
        <f>S169*H169</f>
        <v>0</v>
      </c>
      <c r="AR169" s="138" t="s">
        <v>161</v>
      </c>
      <c r="AT169" s="138" t="s">
        <v>177</v>
      </c>
      <c r="AU169" s="138" t="s">
        <v>80</v>
      </c>
      <c r="AY169" s="15" t="s">
        <v>118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5" t="s">
        <v>78</v>
      </c>
      <c r="BK169" s="139">
        <f>ROUND(I169*H169,2)</f>
        <v>0</v>
      </c>
      <c r="BL169" s="15" t="s">
        <v>124</v>
      </c>
      <c r="BM169" s="138" t="s">
        <v>198</v>
      </c>
    </row>
    <row r="170" spans="2:65" s="12" customFormat="1" ht="11.25">
      <c r="B170" s="140"/>
      <c r="D170" s="141" t="s">
        <v>126</v>
      </c>
      <c r="F170" s="143" t="s">
        <v>199</v>
      </c>
      <c r="H170" s="144">
        <v>10.4</v>
      </c>
      <c r="I170" s="145"/>
      <c r="L170" s="140"/>
      <c r="M170" s="146"/>
      <c r="T170" s="147"/>
      <c r="AT170" s="142" t="s">
        <v>126</v>
      </c>
      <c r="AU170" s="142" t="s">
        <v>80</v>
      </c>
      <c r="AV170" s="12" t="s">
        <v>80</v>
      </c>
      <c r="AW170" s="12" t="s">
        <v>4</v>
      </c>
      <c r="AX170" s="12" t="s">
        <v>78</v>
      </c>
      <c r="AY170" s="142" t="s">
        <v>118</v>
      </c>
    </row>
    <row r="171" spans="2:65" s="11" customFormat="1" ht="22.9" customHeight="1">
      <c r="B171" s="114"/>
      <c r="D171" s="115" t="s">
        <v>72</v>
      </c>
      <c r="E171" s="124" t="s">
        <v>80</v>
      </c>
      <c r="F171" s="124" t="s">
        <v>200</v>
      </c>
      <c r="I171" s="117"/>
      <c r="J171" s="125">
        <f>BK171</f>
        <v>0</v>
      </c>
      <c r="L171" s="114"/>
      <c r="M171" s="119"/>
      <c r="P171" s="120">
        <f>SUM(P172:P178)</f>
        <v>0</v>
      </c>
      <c r="R171" s="120">
        <f>SUM(R172:R178)</f>
        <v>2.024804</v>
      </c>
      <c r="T171" s="121">
        <f>SUM(T172:T178)</f>
        <v>0</v>
      </c>
      <c r="AR171" s="115" t="s">
        <v>78</v>
      </c>
      <c r="AT171" s="122" t="s">
        <v>72</v>
      </c>
      <c r="AU171" s="122" t="s">
        <v>78</v>
      </c>
      <c r="AY171" s="115" t="s">
        <v>118</v>
      </c>
      <c r="BK171" s="123">
        <f>SUM(BK172:BK178)</f>
        <v>0</v>
      </c>
    </row>
    <row r="172" spans="2:65" s="1" customFormat="1" ht="24.2" customHeight="1">
      <c r="B172" s="30"/>
      <c r="C172" s="126" t="s">
        <v>201</v>
      </c>
      <c r="D172" s="126" t="s">
        <v>120</v>
      </c>
      <c r="E172" s="127" t="s">
        <v>202</v>
      </c>
      <c r="F172" s="128" t="s">
        <v>203</v>
      </c>
      <c r="G172" s="129" t="s">
        <v>138</v>
      </c>
      <c r="H172" s="130">
        <v>12</v>
      </c>
      <c r="I172" s="131"/>
      <c r="J172" s="132">
        <f>ROUND(I172*H172,2)</f>
        <v>0</v>
      </c>
      <c r="K172" s="133"/>
      <c r="L172" s="30"/>
      <c r="M172" s="134" t="s">
        <v>1</v>
      </c>
      <c r="N172" s="135" t="s">
        <v>38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124</v>
      </c>
      <c r="AT172" s="138" t="s">
        <v>120</v>
      </c>
      <c r="AU172" s="138" t="s">
        <v>80</v>
      </c>
      <c r="AY172" s="15" t="s">
        <v>118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5" t="s">
        <v>78</v>
      </c>
      <c r="BK172" s="139">
        <f>ROUND(I172*H172,2)</f>
        <v>0</v>
      </c>
      <c r="BL172" s="15" t="s">
        <v>124</v>
      </c>
      <c r="BM172" s="138" t="s">
        <v>204</v>
      </c>
    </row>
    <row r="173" spans="2:65" s="1" customFormat="1" ht="24.2" customHeight="1">
      <c r="B173" s="30"/>
      <c r="C173" s="155" t="s">
        <v>205</v>
      </c>
      <c r="D173" s="155" t="s">
        <v>177</v>
      </c>
      <c r="E173" s="156" t="s">
        <v>206</v>
      </c>
      <c r="F173" s="157" t="s">
        <v>207</v>
      </c>
      <c r="G173" s="158" t="s">
        <v>138</v>
      </c>
      <c r="H173" s="159">
        <v>12.6</v>
      </c>
      <c r="I173" s="160"/>
      <c r="J173" s="161">
        <f>ROUND(I173*H173,2)</f>
        <v>0</v>
      </c>
      <c r="K173" s="162"/>
      <c r="L173" s="163"/>
      <c r="M173" s="164" t="s">
        <v>1</v>
      </c>
      <c r="N173" s="165" t="s">
        <v>38</v>
      </c>
      <c r="P173" s="136">
        <f>O173*H173</f>
        <v>0</v>
      </c>
      <c r="Q173" s="136">
        <v>1.2800000000000001E-3</v>
      </c>
      <c r="R173" s="136">
        <f>Q173*H173</f>
        <v>1.6128E-2</v>
      </c>
      <c r="S173" s="136">
        <v>0</v>
      </c>
      <c r="T173" s="137">
        <f>S173*H173</f>
        <v>0</v>
      </c>
      <c r="AR173" s="138" t="s">
        <v>161</v>
      </c>
      <c r="AT173" s="138" t="s">
        <v>177</v>
      </c>
      <c r="AU173" s="138" t="s">
        <v>80</v>
      </c>
      <c r="AY173" s="15" t="s">
        <v>118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5" t="s">
        <v>78</v>
      </c>
      <c r="BK173" s="139">
        <f>ROUND(I173*H173,2)</f>
        <v>0</v>
      </c>
      <c r="BL173" s="15" t="s">
        <v>124</v>
      </c>
      <c r="BM173" s="138" t="s">
        <v>208</v>
      </c>
    </row>
    <row r="174" spans="2:65" s="12" customFormat="1" ht="11.25">
      <c r="B174" s="140"/>
      <c r="D174" s="141" t="s">
        <v>126</v>
      </c>
      <c r="F174" s="143" t="s">
        <v>209</v>
      </c>
      <c r="H174" s="144">
        <v>12.6</v>
      </c>
      <c r="I174" s="145"/>
      <c r="L174" s="140"/>
      <c r="M174" s="146"/>
      <c r="T174" s="147"/>
      <c r="AT174" s="142" t="s">
        <v>126</v>
      </c>
      <c r="AU174" s="142" t="s">
        <v>80</v>
      </c>
      <c r="AV174" s="12" t="s">
        <v>80</v>
      </c>
      <c r="AW174" s="12" t="s">
        <v>4</v>
      </c>
      <c r="AX174" s="12" t="s">
        <v>78</v>
      </c>
      <c r="AY174" s="142" t="s">
        <v>118</v>
      </c>
    </row>
    <row r="175" spans="2:65" s="1" customFormat="1" ht="24.2" customHeight="1">
      <c r="B175" s="30"/>
      <c r="C175" s="155" t="s">
        <v>210</v>
      </c>
      <c r="D175" s="155" t="s">
        <v>177</v>
      </c>
      <c r="E175" s="156" t="s">
        <v>211</v>
      </c>
      <c r="F175" s="157" t="s">
        <v>212</v>
      </c>
      <c r="G175" s="158" t="s">
        <v>138</v>
      </c>
      <c r="H175" s="159">
        <v>12</v>
      </c>
      <c r="I175" s="160"/>
      <c r="J175" s="161">
        <f>ROUND(I175*H175,2)</f>
        <v>0</v>
      </c>
      <c r="K175" s="162"/>
      <c r="L175" s="163"/>
      <c r="M175" s="164" t="s">
        <v>1</v>
      </c>
      <c r="N175" s="165" t="s">
        <v>38</v>
      </c>
      <c r="P175" s="136">
        <f>O175*H175</f>
        <v>0</v>
      </c>
      <c r="Q175" s="136">
        <v>6.8999999999999997E-4</v>
      </c>
      <c r="R175" s="136">
        <f>Q175*H175</f>
        <v>8.2799999999999992E-3</v>
      </c>
      <c r="S175" s="136">
        <v>0</v>
      </c>
      <c r="T175" s="137">
        <f>S175*H175</f>
        <v>0</v>
      </c>
      <c r="AR175" s="138" t="s">
        <v>161</v>
      </c>
      <c r="AT175" s="138" t="s">
        <v>177</v>
      </c>
      <c r="AU175" s="138" t="s">
        <v>80</v>
      </c>
      <c r="AY175" s="15" t="s">
        <v>118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5" t="s">
        <v>78</v>
      </c>
      <c r="BK175" s="139">
        <f>ROUND(I175*H175,2)</f>
        <v>0</v>
      </c>
      <c r="BL175" s="15" t="s">
        <v>124</v>
      </c>
      <c r="BM175" s="138" t="s">
        <v>213</v>
      </c>
    </row>
    <row r="176" spans="2:65" s="1" customFormat="1" ht="16.5" customHeight="1">
      <c r="B176" s="30"/>
      <c r="C176" s="155" t="s">
        <v>214</v>
      </c>
      <c r="D176" s="155" t="s">
        <v>177</v>
      </c>
      <c r="E176" s="156" t="s">
        <v>215</v>
      </c>
      <c r="F176" s="157" t="s">
        <v>216</v>
      </c>
      <c r="G176" s="158" t="s">
        <v>217</v>
      </c>
      <c r="H176" s="159">
        <v>2</v>
      </c>
      <c r="I176" s="160"/>
      <c r="J176" s="161">
        <f>ROUND(I176*H176,2)</f>
        <v>0</v>
      </c>
      <c r="K176" s="162"/>
      <c r="L176" s="163"/>
      <c r="M176" s="164" t="s">
        <v>1</v>
      </c>
      <c r="N176" s="165" t="s">
        <v>38</v>
      </c>
      <c r="P176" s="136">
        <f>O176*H176</f>
        <v>0</v>
      </c>
      <c r="Q176" s="136">
        <v>1</v>
      </c>
      <c r="R176" s="136">
        <f>Q176*H176</f>
        <v>2</v>
      </c>
      <c r="S176" s="136">
        <v>0</v>
      </c>
      <c r="T176" s="137">
        <f>S176*H176</f>
        <v>0</v>
      </c>
      <c r="AR176" s="138" t="s">
        <v>161</v>
      </c>
      <c r="AT176" s="138" t="s">
        <v>177</v>
      </c>
      <c r="AU176" s="138" t="s">
        <v>80</v>
      </c>
      <c r="AY176" s="15" t="s">
        <v>118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5" t="s">
        <v>78</v>
      </c>
      <c r="BK176" s="139">
        <f>ROUND(I176*H176,2)</f>
        <v>0</v>
      </c>
      <c r="BL176" s="15" t="s">
        <v>124</v>
      </c>
      <c r="BM176" s="138" t="s">
        <v>218</v>
      </c>
    </row>
    <row r="177" spans="2:65" s="1" customFormat="1" ht="24.2" customHeight="1">
      <c r="B177" s="30"/>
      <c r="C177" s="155" t="s">
        <v>7</v>
      </c>
      <c r="D177" s="155" t="s">
        <v>177</v>
      </c>
      <c r="E177" s="156" t="s">
        <v>219</v>
      </c>
      <c r="F177" s="157" t="s">
        <v>220</v>
      </c>
      <c r="G177" s="158" t="s">
        <v>138</v>
      </c>
      <c r="H177" s="159">
        <v>19.8</v>
      </c>
      <c r="I177" s="160"/>
      <c r="J177" s="161">
        <f>ROUND(I177*H177,2)</f>
        <v>0</v>
      </c>
      <c r="K177" s="162"/>
      <c r="L177" s="163"/>
      <c r="M177" s="164" t="s">
        <v>1</v>
      </c>
      <c r="N177" s="165" t="s">
        <v>38</v>
      </c>
      <c r="P177" s="136">
        <f>O177*H177</f>
        <v>0</v>
      </c>
      <c r="Q177" s="136">
        <v>2.0000000000000002E-5</v>
      </c>
      <c r="R177" s="136">
        <f>Q177*H177</f>
        <v>3.9600000000000003E-4</v>
      </c>
      <c r="S177" s="136">
        <v>0</v>
      </c>
      <c r="T177" s="137">
        <f>S177*H177</f>
        <v>0</v>
      </c>
      <c r="AR177" s="138" t="s">
        <v>161</v>
      </c>
      <c r="AT177" s="138" t="s">
        <v>177</v>
      </c>
      <c r="AU177" s="138" t="s">
        <v>80</v>
      </c>
      <c r="AY177" s="15" t="s">
        <v>118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5" t="s">
        <v>78</v>
      </c>
      <c r="BK177" s="139">
        <f>ROUND(I177*H177,2)</f>
        <v>0</v>
      </c>
      <c r="BL177" s="15" t="s">
        <v>124</v>
      </c>
      <c r="BM177" s="138" t="s">
        <v>221</v>
      </c>
    </row>
    <row r="178" spans="2:65" s="1" customFormat="1" ht="24.2" customHeight="1">
      <c r="B178" s="30"/>
      <c r="C178" s="126" t="s">
        <v>222</v>
      </c>
      <c r="D178" s="126" t="s">
        <v>120</v>
      </c>
      <c r="E178" s="127" t="s">
        <v>223</v>
      </c>
      <c r="F178" s="128" t="s">
        <v>224</v>
      </c>
      <c r="G178" s="129" t="s">
        <v>138</v>
      </c>
      <c r="H178" s="130">
        <v>12</v>
      </c>
      <c r="I178" s="131"/>
      <c r="J178" s="132">
        <f>ROUND(I178*H178,2)</f>
        <v>0</v>
      </c>
      <c r="K178" s="133"/>
      <c r="L178" s="30"/>
      <c r="M178" s="134" t="s">
        <v>1</v>
      </c>
      <c r="N178" s="135" t="s">
        <v>38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150</v>
      </c>
      <c r="AT178" s="138" t="s">
        <v>120</v>
      </c>
      <c r="AU178" s="138" t="s">
        <v>80</v>
      </c>
      <c r="AY178" s="15" t="s">
        <v>118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5" t="s">
        <v>78</v>
      </c>
      <c r="BK178" s="139">
        <f>ROUND(I178*H178,2)</f>
        <v>0</v>
      </c>
      <c r="BL178" s="15" t="s">
        <v>150</v>
      </c>
      <c r="BM178" s="138" t="s">
        <v>225</v>
      </c>
    </row>
    <row r="179" spans="2:65" s="11" customFormat="1" ht="22.9" customHeight="1">
      <c r="B179" s="114"/>
      <c r="D179" s="115" t="s">
        <v>72</v>
      </c>
      <c r="E179" s="124" t="s">
        <v>146</v>
      </c>
      <c r="F179" s="124" t="s">
        <v>226</v>
      </c>
      <c r="I179" s="117"/>
      <c r="J179" s="125">
        <f>BK179</f>
        <v>0</v>
      </c>
      <c r="L179" s="114"/>
      <c r="M179" s="119"/>
      <c r="P179" s="120">
        <f>SUM(P180:P189)</f>
        <v>0</v>
      </c>
      <c r="R179" s="120">
        <f>SUM(R180:R189)</f>
        <v>0</v>
      </c>
      <c r="T179" s="121">
        <f>SUM(T180:T189)</f>
        <v>0</v>
      </c>
      <c r="AR179" s="115" t="s">
        <v>78</v>
      </c>
      <c r="AT179" s="122" t="s">
        <v>72</v>
      </c>
      <c r="AU179" s="122" t="s">
        <v>78</v>
      </c>
      <c r="AY179" s="115" t="s">
        <v>118</v>
      </c>
      <c r="BK179" s="123">
        <f>SUM(BK180:BK189)</f>
        <v>0</v>
      </c>
    </row>
    <row r="180" spans="2:65" s="1" customFormat="1" ht="24.2" customHeight="1">
      <c r="B180" s="30"/>
      <c r="C180" s="126" t="s">
        <v>227</v>
      </c>
      <c r="D180" s="126" t="s">
        <v>120</v>
      </c>
      <c r="E180" s="127" t="s">
        <v>228</v>
      </c>
      <c r="F180" s="128" t="s">
        <v>229</v>
      </c>
      <c r="G180" s="129" t="s">
        <v>123</v>
      </c>
      <c r="H180" s="130">
        <v>1217</v>
      </c>
      <c r="I180" s="131"/>
      <c r="J180" s="132">
        <f>ROUND(I180*H180,2)</f>
        <v>0</v>
      </c>
      <c r="K180" s="133"/>
      <c r="L180" s="30"/>
      <c r="M180" s="134" t="s">
        <v>1</v>
      </c>
      <c r="N180" s="135" t="s">
        <v>38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124</v>
      </c>
      <c r="AT180" s="138" t="s">
        <v>120</v>
      </c>
      <c r="AU180" s="138" t="s">
        <v>80</v>
      </c>
      <c r="AY180" s="15" t="s">
        <v>118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5" t="s">
        <v>78</v>
      </c>
      <c r="BK180" s="139">
        <f>ROUND(I180*H180,2)</f>
        <v>0</v>
      </c>
      <c r="BL180" s="15" t="s">
        <v>124</v>
      </c>
      <c r="BM180" s="138" t="s">
        <v>230</v>
      </c>
    </row>
    <row r="181" spans="2:65" s="12" customFormat="1" ht="11.25">
      <c r="B181" s="140"/>
      <c r="D181" s="141" t="s">
        <v>126</v>
      </c>
      <c r="E181" s="142" t="s">
        <v>1</v>
      </c>
      <c r="F181" s="143" t="s">
        <v>127</v>
      </c>
      <c r="H181" s="144">
        <v>780</v>
      </c>
      <c r="I181" s="145"/>
      <c r="L181" s="140"/>
      <c r="M181" s="146"/>
      <c r="T181" s="147"/>
      <c r="AT181" s="142" t="s">
        <v>126</v>
      </c>
      <c r="AU181" s="142" t="s">
        <v>80</v>
      </c>
      <c r="AV181" s="12" t="s">
        <v>80</v>
      </c>
      <c r="AW181" s="12" t="s">
        <v>30</v>
      </c>
      <c r="AX181" s="12" t="s">
        <v>73</v>
      </c>
      <c r="AY181" s="142" t="s">
        <v>118</v>
      </c>
    </row>
    <row r="182" spans="2:65" s="12" customFormat="1" ht="11.25">
      <c r="B182" s="140"/>
      <c r="D182" s="141" t="s">
        <v>126</v>
      </c>
      <c r="E182" s="142" t="s">
        <v>1</v>
      </c>
      <c r="F182" s="143" t="s">
        <v>128</v>
      </c>
      <c r="H182" s="144">
        <v>131</v>
      </c>
      <c r="I182" s="145"/>
      <c r="L182" s="140"/>
      <c r="M182" s="146"/>
      <c r="T182" s="147"/>
      <c r="AT182" s="142" t="s">
        <v>126</v>
      </c>
      <c r="AU182" s="142" t="s">
        <v>80</v>
      </c>
      <c r="AV182" s="12" t="s">
        <v>80</v>
      </c>
      <c r="AW182" s="12" t="s">
        <v>30</v>
      </c>
      <c r="AX182" s="12" t="s">
        <v>73</v>
      </c>
      <c r="AY182" s="142" t="s">
        <v>118</v>
      </c>
    </row>
    <row r="183" spans="2:65" s="12" customFormat="1" ht="11.25">
      <c r="B183" s="140"/>
      <c r="D183" s="141" t="s">
        <v>126</v>
      </c>
      <c r="E183" s="142" t="s">
        <v>1</v>
      </c>
      <c r="F183" s="143" t="s">
        <v>129</v>
      </c>
      <c r="H183" s="144">
        <v>242</v>
      </c>
      <c r="I183" s="145"/>
      <c r="L183" s="140"/>
      <c r="M183" s="146"/>
      <c r="T183" s="147"/>
      <c r="AT183" s="142" t="s">
        <v>126</v>
      </c>
      <c r="AU183" s="142" t="s">
        <v>80</v>
      </c>
      <c r="AV183" s="12" t="s">
        <v>80</v>
      </c>
      <c r="AW183" s="12" t="s">
        <v>30</v>
      </c>
      <c r="AX183" s="12" t="s">
        <v>73</v>
      </c>
      <c r="AY183" s="142" t="s">
        <v>118</v>
      </c>
    </row>
    <row r="184" spans="2:65" s="12" customFormat="1" ht="11.25">
      <c r="B184" s="140"/>
      <c r="D184" s="141" t="s">
        <v>126</v>
      </c>
      <c r="E184" s="142" t="s">
        <v>1</v>
      </c>
      <c r="F184" s="143" t="s">
        <v>130</v>
      </c>
      <c r="H184" s="144">
        <v>64</v>
      </c>
      <c r="I184" s="145"/>
      <c r="L184" s="140"/>
      <c r="M184" s="146"/>
      <c r="T184" s="147"/>
      <c r="AT184" s="142" t="s">
        <v>126</v>
      </c>
      <c r="AU184" s="142" t="s">
        <v>80</v>
      </c>
      <c r="AV184" s="12" t="s">
        <v>80</v>
      </c>
      <c r="AW184" s="12" t="s">
        <v>30</v>
      </c>
      <c r="AX184" s="12" t="s">
        <v>73</v>
      </c>
      <c r="AY184" s="142" t="s">
        <v>118</v>
      </c>
    </row>
    <row r="185" spans="2:65" s="13" customFormat="1" ht="11.25">
      <c r="B185" s="148"/>
      <c r="D185" s="141" t="s">
        <v>126</v>
      </c>
      <c r="E185" s="149" t="s">
        <v>1</v>
      </c>
      <c r="F185" s="150" t="s">
        <v>131</v>
      </c>
      <c r="H185" s="151">
        <v>1217</v>
      </c>
      <c r="I185" s="152"/>
      <c r="L185" s="148"/>
      <c r="M185" s="153"/>
      <c r="T185" s="154"/>
      <c r="AT185" s="149" t="s">
        <v>126</v>
      </c>
      <c r="AU185" s="149" t="s">
        <v>80</v>
      </c>
      <c r="AV185" s="13" t="s">
        <v>124</v>
      </c>
      <c r="AW185" s="13" t="s">
        <v>30</v>
      </c>
      <c r="AX185" s="13" t="s">
        <v>78</v>
      </c>
      <c r="AY185" s="149" t="s">
        <v>118</v>
      </c>
    </row>
    <row r="186" spans="2:65" s="1" customFormat="1" ht="24.2" customHeight="1">
      <c r="B186" s="30"/>
      <c r="C186" s="126" t="s">
        <v>231</v>
      </c>
      <c r="D186" s="126" t="s">
        <v>120</v>
      </c>
      <c r="E186" s="127" t="s">
        <v>232</v>
      </c>
      <c r="F186" s="128" t="s">
        <v>233</v>
      </c>
      <c r="G186" s="129" t="s">
        <v>123</v>
      </c>
      <c r="H186" s="130">
        <v>1217</v>
      </c>
      <c r="I186" s="131"/>
      <c r="J186" s="132">
        <f>ROUND(I186*H186,2)</f>
        <v>0</v>
      </c>
      <c r="K186" s="133"/>
      <c r="L186" s="30"/>
      <c r="M186" s="134" t="s">
        <v>1</v>
      </c>
      <c r="N186" s="135" t="s">
        <v>38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124</v>
      </c>
      <c r="AT186" s="138" t="s">
        <v>120</v>
      </c>
      <c r="AU186" s="138" t="s">
        <v>80</v>
      </c>
      <c r="AY186" s="15" t="s">
        <v>118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5" t="s">
        <v>78</v>
      </c>
      <c r="BK186" s="139">
        <f>ROUND(I186*H186,2)</f>
        <v>0</v>
      </c>
      <c r="BL186" s="15" t="s">
        <v>124</v>
      </c>
      <c r="BM186" s="138" t="s">
        <v>234</v>
      </c>
    </row>
    <row r="187" spans="2:65" s="1" customFormat="1" ht="24.2" customHeight="1">
      <c r="B187" s="30"/>
      <c r="C187" s="126" t="s">
        <v>235</v>
      </c>
      <c r="D187" s="126" t="s">
        <v>120</v>
      </c>
      <c r="E187" s="127" t="s">
        <v>236</v>
      </c>
      <c r="F187" s="128" t="s">
        <v>237</v>
      </c>
      <c r="G187" s="129" t="s">
        <v>123</v>
      </c>
      <c r="H187" s="130">
        <v>1217</v>
      </c>
      <c r="I187" s="131"/>
      <c r="J187" s="132">
        <f>ROUND(I187*H187,2)</f>
        <v>0</v>
      </c>
      <c r="K187" s="133"/>
      <c r="L187" s="30"/>
      <c r="M187" s="134" t="s">
        <v>1</v>
      </c>
      <c r="N187" s="135" t="s">
        <v>38</v>
      </c>
      <c r="P187" s="136">
        <f>O187*H187</f>
        <v>0</v>
      </c>
      <c r="Q187" s="136">
        <v>0</v>
      </c>
      <c r="R187" s="136">
        <f>Q187*H187</f>
        <v>0</v>
      </c>
      <c r="S187" s="136">
        <v>0</v>
      </c>
      <c r="T187" s="137">
        <f>S187*H187</f>
        <v>0</v>
      </c>
      <c r="AR187" s="138" t="s">
        <v>124</v>
      </c>
      <c r="AT187" s="138" t="s">
        <v>120</v>
      </c>
      <c r="AU187" s="138" t="s">
        <v>80</v>
      </c>
      <c r="AY187" s="15" t="s">
        <v>118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5" t="s">
        <v>78</v>
      </c>
      <c r="BK187" s="139">
        <f>ROUND(I187*H187,2)</f>
        <v>0</v>
      </c>
      <c r="BL187" s="15" t="s">
        <v>124</v>
      </c>
      <c r="BM187" s="138" t="s">
        <v>238</v>
      </c>
    </row>
    <row r="188" spans="2:65" s="1" customFormat="1" ht="21.75" customHeight="1">
      <c r="B188" s="30"/>
      <c r="C188" s="126" t="s">
        <v>239</v>
      </c>
      <c r="D188" s="126" t="s">
        <v>120</v>
      </c>
      <c r="E188" s="127" t="s">
        <v>240</v>
      </c>
      <c r="F188" s="128" t="s">
        <v>241</v>
      </c>
      <c r="G188" s="129" t="s">
        <v>123</v>
      </c>
      <c r="H188" s="130">
        <v>1217</v>
      </c>
      <c r="I188" s="131"/>
      <c r="J188" s="132">
        <f>ROUND(I188*H188,2)</f>
        <v>0</v>
      </c>
      <c r="K188" s="133"/>
      <c r="L188" s="30"/>
      <c r="M188" s="134" t="s">
        <v>1</v>
      </c>
      <c r="N188" s="135" t="s">
        <v>38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124</v>
      </c>
      <c r="AT188" s="138" t="s">
        <v>120</v>
      </c>
      <c r="AU188" s="138" t="s">
        <v>80</v>
      </c>
      <c r="AY188" s="15" t="s">
        <v>118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5" t="s">
        <v>78</v>
      </c>
      <c r="BK188" s="139">
        <f>ROUND(I188*H188,2)</f>
        <v>0</v>
      </c>
      <c r="BL188" s="15" t="s">
        <v>124</v>
      </c>
      <c r="BM188" s="138" t="s">
        <v>242</v>
      </c>
    </row>
    <row r="189" spans="2:65" s="1" customFormat="1" ht="24.2" customHeight="1">
      <c r="B189" s="30"/>
      <c r="C189" s="126" t="s">
        <v>243</v>
      </c>
      <c r="D189" s="126" t="s">
        <v>120</v>
      </c>
      <c r="E189" s="127" t="s">
        <v>244</v>
      </c>
      <c r="F189" s="128" t="s">
        <v>245</v>
      </c>
      <c r="G189" s="129" t="s">
        <v>123</v>
      </c>
      <c r="H189" s="130">
        <v>1217</v>
      </c>
      <c r="I189" s="131"/>
      <c r="J189" s="132">
        <f>ROUND(I189*H189,2)</f>
        <v>0</v>
      </c>
      <c r="K189" s="133"/>
      <c r="L189" s="30"/>
      <c r="M189" s="134" t="s">
        <v>1</v>
      </c>
      <c r="N189" s="135" t="s">
        <v>38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124</v>
      </c>
      <c r="AT189" s="138" t="s">
        <v>120</v>
      </c>
      <c r="AU189" s="138" t="s">
        <v>80</v>
      </c>
      <c r="AY189" s="15" t="s">
        <v>118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5" t="s">
        <v>78</v>
      </c>
      <c r="BK189" s="139">
        <f>ROUND(I189*H189,2)</f>
        <v>0</v>
      </c>
      <c r="BL189" s="15" t="s">
        <v>124</v>
      </c>
      <c r="BM189" s="138" t="s">
        <v>246</v>
      </c>
    </row>
    <row r="190" spans="2:65" s="11" customFormat="1" ht="22.9" customHeight="1">
      <c r="B190" s="114"/>
      <c r="D190" s="115" t="s">
        <v>72</v>
      </c>
      <c r="E190" s="124" t="s">
        <v>161</v>
      </c>
      <c r="F190" s="124" t="s">
        <v>247</v>
      </c>
      <c r="I190" s="117"/>
      <c r="J190" s="125">
        <f>BK190</f>
        <v>0</v>
      </c>
      <c r="L190" s="114"/>
      <c r="M190" s="119"/>
      <c r="P190" s="120">
        <f>SUM(P191:P203)</f>
        <v>0</v>
      </c>
      <c r="R190" s="120">
        <f>SUM(R191:R203)</f>
        <v>6.0426400000000005</v>
      </c>
      <c r="T190" s="121">
        <f>SUM(T191:T203)</f>
        <v>2.5799999999999996</v>
      </c>
      <c r="AR190" s="115" t="s">
        <v>78</v>
      </c>
      <c r="AT190" s="122" t="s">
        <v>72</v>
      </c>
      <c r="AU190" s="122" t="s">
        <v>78</v>
      </c>
      <c r="AY190" s="115" t="s">
        <v>118</v>
      </c>
      <c r="BK190" s="123">
        <f>SUM(BK191:BK203)</f>
        <v>0</v>
      </c>
    </row>
    <row r="191" spans="2:65" s="1" customFormat="1" ht="24.2" customHeight="1">
      <c r="B191" s="30"/>
      <c r="C191" s="126" t="s">
        <v>248</v>
      </c>
      <c r="D191" s="126" t="s">
        <v>120</v>
      </c>
      <c r="E191" s="127" t="s">
        <v>249</v>
      </c>
      <c r="F191" s="128" t="s">
        <v>250</v>
      </c>
      <c r="G191" s="129" t="s">
        <v>138</v>
      </c>
      <c r="H191" s="130">
        <v>12</v>
      </c>
      <c r="I191" s="131"/>
      <c r="J191" s="132">
        <f t="shared" ref="J191:J203" si="0">ROUND(I191*H191,2)</f>
        <v>0</v>
      </c>
      <c r="K191" s="133"/>
      <c r="L191" s="30"/>
      <c r="M191" s="134" t="s">
        <v>1</v>
      </c>
      <c r="N191" s="135" t="s">
        <v>38</v>
      </c>
      <c r="P191" s="136">
        <f t="shared" ref="P191:P203" si="1">O191*H191</f>
        <v>0</v>
      </c>
      <c r="Q191" s="136">
        <v>1.0000000000000001E-5</v>
      </c>
      <c r="R191" s="136">
        <f t="shared" ref="R191:R203" si="2">Q191*H191</f>
        <v>1.2000000000000002E-4</v>
      </c>
      <c r="S191" s="136">
        <v>0</v>
      </c>
      <c r="T191" s="137">
        <f t="shared" ref="T191:T203" si="3">S191*H191</f>
        <v>0</v>
      </c>
      <c r="AR191" s="138" t="s">
        <v>124</v>
      </c>
      <c r="AT191" s="138" t="s">
        <v>120</v>
      </c>
      <c r="AU191" s="138" t="s">
        <v>80</v>
      </c>
      <c r="AY191" s="15" t="s">
        <v>118</v>
      </c>
      <c r="BE191" s="139">
        <f t="shared" ref="BE191:BE203" si="4">IF(N191="základní",J191,0)</f>
        <v>0</v>
      </c>
      <c r="BF191" s="139">
        <f t="shared" ref="BF191:BF203" si="5">IF(N191="snížená",J191,0)</f>
        <v>0</v>
      </c>
      <c r="BG191" s="139">
        <f t="shared" ref="BG191:BG203" si="6">IF(N191="zákl. přenesená",J191,0)</f>
        <v>0</v>
      </c>
      <c r="BH191" s="139">
        <f t="shared" ref="BH191:BH203" si="7">IF(N191="sníž. přenesená",J191,0)</f>
        <v>0</v>
      </c>
      <c r="BI191" s="139">
        <f t="shared" ref="BI191:BI203" si="8">IF(N191="nulová",J191,0)</f>
        <v>0</v>
      </c>
      <c r="BJ191" s="15" t="s">
        <v>78</v>
      </c>
      <c r="BK191" s="139">
        <f t="shared" ref="BK191:BK203" si="9">ROUND(I191*H191,2)</f>
        <v>0</v>
      </c>
      <c r="BL191" s="15" t="s">
        <v>124</v>
      </c>
      <c r="BM191" s="138" t="s">
        <v>251</v>
      </c>
    </row>
    <row r="192" spans="2:65" s="1" customFormat="1" ht="24.2" customHeight="1">
      <c r="B192" s="30"/>
      <c r="C192" s="126" t="s">
        <v>252</v>
      </c>
      <c r="D192" s="126" t="s">
        <v>120</v>
      </c>
      <c r="E192" s="127" t="s">
        <v>253</v>
      </c>
      <c r="F192" s="128" t="s">
        <v>254</v>
      </c>
      <c r="G192" s="129" t="s">
        <v>138</v>
      </c>
      <c r="H192" s="130">
        <v>12</v>
      </c>
      <c r="I192" s="131"/>
      <c r="J192" s="132">
        <f t="shared" si="0"/>
        <v>0</v>
      </c>
      <c r="K192" s="133"/>
      <c r="L192" s="30"/>
      <c r="M192" s="134" t="s">
        <v>1</v>
      </c>
      <c r="N192" s="135" t="s">
        <v>38</v>
      </c>
      <c r="P192" s="136">
        <f t="shared" si="1"/>
        <v>0</v>
      </c>
      <c r="Q192" s="136">
        <v>0</v>
      </c>
      <c r="R192" s="136">
        <f t="shared" si="2"/>
        <v>0</v>
      </c>
      <c r="S192" s="136">
        <v>1.4999999999999999E-2</v>
      </c>
      <c r="T192" s="137">
        <f t="shared" si="3"/>
        <v>0.18</v>
      </c>
      <c r="AR192" s="138" t="s">
        <v>124</v>
      </c>
      <c r="AT192" s="138" t="s">
        <v>120</v>
      </c>
      <c r="AU192" s="138" t="s">
        <v>80</v>
      </c>
      <c r="AY192" s="15" t="s">
        <v>118</v>
      </c>
      <c r="BE192" s="139">
        <f t="shared" si="4"/>
        <v>0</v>
      </c>
      <c r="BF192" s="139">
        <f t="shared" si="5"/>
        <v>0</v>
      </c>
      <c r="BG192" s="139">
        <f t="shared" si="6"/>
        <v>0</v>
      </c>
      <c r="BH192" s="139">
        <f t="shared" si="7"/>
        <v>0</v>
      </c>
      <c r="BI192" s="139">
        <f t="shared" si="8"/>
        <v>0</v>
      </c>
      <c r="BJ192" s="15" t="s">
        <v>78</v>
      </c>
      <c r="BK192" s="139">
        <f t="shared" si="9"/>
        <v>0</v>
      </c>
      <c r="BL192" s="15" t="s">
        <v>124</v>
      </c>
      <c r="BM192" s="138" t="s">
        <v>255</v>
      </c>
    </row>
    <row r="193" spans="2:65" s="1" customFormat="1" ht="24.2" customHeight="1">
      <c r="B193" s="30"/>
      <c r="C193" s="126" t="s">
        <v>256</v>
      </c>
      <c r="D193" s="126" t="s">
        <v>120</v>
      </c>
      <c r="E193" s="127" t="s">
        <v>257</v>
      </c>
      <c r="F193" s="128" t="s">
        <v>258</v>
      </c>
      <c r="G193" s="129" t="s">
        <v>259</v>
      </c>
      <c r="H193" s="130">
        <v>4</v>
      </c>
      <c r="I193" s="131"/>
      <c r="J193" s="132">
        <f t="shared" si="0"/>
        <v>0</v>
      </c>
      <c r="K193" s="133"/>
      <c r="L193" s="30"/>
      <c r="M193" s="134" t="s">
        <v>1</v>
      </c>
      <c r="N193" s="135" t="s">
        <v>38</v>
      </c>
      <c r="P193" s="136">
        <f t="shared" si="1"/>
        <v>0</v>
      </c>
      <c r="Q193" s="136">
        <v>0.12422</v>
      </c>
      <c r="R193" s="136">
        <f t="shared" si="2"/>
        <v>0.49687999999999999</v>
      </c>
      <c r="S193" s="136">
        <v>0</v>
      </c>
      <c r="T193" s="137">
        <f t="shared" si="3"/>
        <v>0</v>
      </c>
      <c r="AR193" s="138" t="s">
        <v>124</v>
      </c>
      <c r="AT193" s="138" t="s">
        <v>120</v>
      </c>
      <c r="AU193" s="138" t="s">
        <v>80</v>
      </c>
      <c r="AY193" s="15" t="s">
        <v>118</v>
      </c>
      <c r="BE193" s="139">
        <f t="shared" si="4"/>
        <v>0</v>
      </c>
      <c r="BF193" s="139">
        <f t="shared" si="5"/>
        <v>0</v>
      </c>
      <c r="BG193" s="139">
        <f t="shared" si="6"/>
        <v>0</v>
      </c>
      <c r="BH193" s="139">
        <f t="shared" si="7"/>
        <v>0</v>
      </c>
      <c r="BI193" s="139">
        <f t="shared" si="8"/>
        <v>0</v>
      </c>
      <c r="BJ193" s="15" t="s">
        <v>78</v>
      </c>
      <c r="BK193" s="139">
        <f t="shared" si="9"/>
        <v>0</v>
      </c>
      <c r="BL193" s="15" t="s">
        <v>124</v>
      </c>
      <c r="BM193" s="138" t="s">
        <v>260</v>
      </c>
    </row>
    <row r="194" spans="2:65" s="1" customFormat="1" ht="24.2" customHeight="1">
      <c r="B194" s="30"/>
      <c r="C194" s="155" t="s">
        <v>261</v>
      </c>
      <c r="D194" s="155" t="s">
        <v>177</v>
      </c>
      <c r="E194" s="156" t="s">
        <v>262</v>
      </c>
      <c r="F194" s="157" t="s">
        <v>263</v>
      </c>
      <c r="G194" s="158" t="s">
        <v>259</v>
      </c>
      <c r="H194" s="159">
        <v>4</v>
      </c>
      <c r="I194" s="160"/>
      <c r="J194" s="161">
        <f t="shared" si="0"/>
        <v>0</v>
      </c>
      <c r="K194" s="162"/>
      <c r="L194" s="163"/>
      <c r="M194" s="164" t="s">
        <v>1</v>
      </c>
      <c r="N194" s="165" t="s">
        <v>38</v>
      </c>
      <c r="P194" s="136">
        <f t="shared" si="1"/>
        <v>0</v>
      </c>
      <c r="Q194" s="136">
        <v>0.108</v>
      </c>
      <c r="R194" s="136">
        <f t="shared" si="2"/>
        <v>0.432</v>
      </c>
      <c r="S194" s="136">
        <v>0</v>
      </c>
      <c r="T194" s="137">
        <f t="shared" si="3"/>
        <v>0</v>
      </c>
      <c r="AR194" s="138" t="s">
        <v>161</v>
      </c>
      <c r="AT194" s="138" t="s">
        <v>177</v>
      </c>
      <c r="AU194" s="138" t="s">
        <v>80</v>
      </c>
      <c r="AY194" s="15" t="s">
        <v>118</v>
      </c>
      <c r="BE194" s="139">
        <f t="shared" si="4"/>
        <v>0</v>
      </c>
      <c r="BF194" s="139">
        <f t="shared" si="5"/>
        <v>0</v>
      </c>
      <c r="BG194" s="139">
        <f t="shared" si="6"/>
        <v>0</v>
      </c>
      <c r="BH194" s="139">
        <f t="shared" si="7"/>
        <v>0</v>
      </c>
      <c r="BI194" s="139">
        <f t="shared" si="8"/>
        <v>0</v>
      </c>
      <c r="BJ194" s="15" t="s">
        <v>78</v>
      </c>
      <c r="BK194" s="139">
        <f t="shared" si="9"/>
        <v>0</v>
      </c>
      <c r="BL194" s="15" t="s">
        <v>124</v>
      </c>
      <c r="BM194" s="138" t="s">
        <v>264</v>
      </c>
    </row>
    <row r="195" spans="2:65" s="1" customFormat="1" ht="24.2" customHeight="1">
      <c r="B195" s="30"/>
      <c r="C195" s="126" t="s">
        <v>265</v>
      </c>
      <c r="D195" s="126" t="s">
        <v>120</v>
      </c>
      <c r="E195" s="127" t="s">
        <v>266</v>
      </c>
      <c r="F195" s="128" t="s">
        <v>267</v>
      </c>
      <c r="G195" s="129" t="s">
        <v>259</v>
      </c>
      <c r="H195" s="130">
        <v>4</v>
      </c>
      <c r="I195" s="131"/>
      <c r="J195" s="132">
        <f t="shared" si="0"/>
        <v>0</v>
      </c>
      <c r="K195" s="133"/>
      <c r="L195" s="30"/>
      <c r="M195" s="134" t="s">
        <v>1</v>
      </c>
      <c r="N195" s="135" t="s">
        <v>38</v>
      </c>
      <c r="P195" s="136">
        <f t="shared" si="1"/>
        <v>0</v>
      </c>
      <c r="Q195" s="136">
        <v>2.972E-2</v>
      </c>
      <c r="R195" s="136">
        <f t="shared" si="2"/>
        <v>0.11888</v>
      </c>
      <c r="S195" s="136">
        <v>0</v>
      </c>
      <c r="T195" s="137">
        <f t="shared" si="3"/>
        <v>0</v>
      </c>
      <c r="AR195" s="138" t="s">
        <v>124</v>
      </c>
      <c r="AT195" s="138" t="s">
        <v>120</v>
      </c>
      <c r="AU195" s="138" t="s">
        <v>80</v>
      </c>
      <c r="AY195" s="15" t="s">
        <v>118</v>
      </c>
      <c r="BE195" s="139">
        <f t="shared" si="4"/>
        <v>0</v>
      </c>
      <c r="BF195" s="139">
        <f t="shared" si="5"/>
        <v>0</v>
      </c>
      <c r="BG195" s="139">
        <f t="shared" si="6"/>
        <v>0</v>
      </c>
      <c r="BH195" s="139">
        <f t="shared" si="7"/>
        <v>0</v>
      </c>
      <c r="BI195" s="139">
        <f t="shared" si="8"/>
        <v>0</v>
      </c>
      <c r="BJ195" s="15" t="s">
        <v>78</v>
      </c>
      <c r="BK195" s="139">
        <f t="shared" si="9"/>
        <v>0</v>
      </c>
      <c r="BL195" s="15" t="s">
        <v>124</v>
      </c>
      <c r="BM195" s="138" t="s">
        <v>268</v>
      </c>
    </row>
    <row r="196" spans="2:65" s="1" customFormat="1" ht="21.75" customHeight="1">
      <c r="B196" s="30"/>
      <c r="C196" s="155" t="s">
        <v>269</v>
      </c>
      <c r="D196" s="155" t="s">
        <v>177</v>
      </c>
      <c r="E196" s="156" t="s">
        <v>270</v>
      </c>
      <c r="F196" s="157" t="s">
        <v>271</v>
      </c>
      <c r="G196" s="158" t="s">
        <v>259</v>
      </c>
      <c r="H196" s="159">
        <v>4</v>
      </c>
      <c r="I196" s="160"/>
      <c r="J196" s="161">
        <f t="shared" si="0"/>
        <v>0</v>
      </c>
      <c r="K196" s="162"/>
      <c r="L196" s="163"/>
      <c r="M196" s="164" t="s">
        <v>1</v>
      </c>
      <c r="N196" s="165" t="s">
        <v>38</v>
      </c>
      <c r="P196" s="136">
        <f t="shared" si="1"/>
        <v>0</v>
      </c>
      <c r="Q196" s="136">
        <v>0.04</v>
      </c>
      <c r="R196" s="136">
        <f t="shared" si="2"/>
        <v>0.16</v>
      </c>
      <c r="S196" s="136">
        <v>0</v>
      </c>
      <c r="T196" s="137">
        <f t="shared" si="3"/>
        <v>0</v>
      </c>
      <c r="AR196" s="138" t="s">
        <v>161</v>
      </c>
      <c r="AT196" s="138" t="s">
        <v>177</v>
      </c>
      <c r="AU196" s="138" t="s">
        <v>80</v>
      </c>
      <c r="AY196" s="15" t="s">
        <v>118</v>
      </c>
      <c r="BE196" s="139">
        <f t="shared" si="4"/>
        <v>0</v>
      </c>
      <c r="BF196" s="139">
        <f t="shared" si="5"/>
        <v>0</v>
      </c>
      <c r="BG196" s="139">
        <f t="shared" si="6"/>
        <v>0</v>
      </c>
      <c r="BH196" s="139">
        <f t="shared" si="7"/>
        <v>0</v>
      </c>
      <c r="BI196" s="139">
        <f t="shared" si="8"/>
        <v>0</v>
      </c>
      <c r="BJ196" s="15" t="s">
        <v>78</v>
      </c>
      <c r="BK196" s="139">
        <f t="shared" si="9"/>
        <v>0</v>
      </c>
      <c r="BL196" s="15" t="s">
        <v>124</v>
      </c>
      <c r="BM196" s="138" t="s">
        <v>272</v>
      </c>
    </row>
    <row r="197" spans="2:65" s="1" customFormat="1" ht="16.5" customHeight="1">
      <c r="B197" s="30"/>
      <c r="C197" s="155" t="s">
        <v>273</v>
      </c>
      <c r="D197" s="155" t="s">
        <v>177</v>
      </c>
      <c r="E197" s="156" t="s">
        <v>274</v>
      </c>
      <c r="F197" s="157" t="s">
        <v>275</v>
      </c>
      <c r="G197" s="158" t="s">
        <v>259</v>
      </c>
      <c r="H197" s="159">
        <v>12</v>
      </c>
      <c r="I197" s="160"/>
      <c r="J197" s="161">
        <f t="shared" si="0"/>
        <v>0</v>
      </c>
      <c r="K197" s="162"/>
      <c r="L197" s="163"/>
      <c r="M197" s="164" t="s">
        <v>1</v>
      </c>
      <c r="N197" s="165" t="s">
        <v>38</v>
      </c>
      <c r="P197" s="136">
        <f t="shared" si="1"/>
        <v>0</v>
      </c>
      <c r="Q197" s="136">
        <v>3.82E-3</v>
      </c>
      <c r="R197" s="136">
        <f t="shared" si="2"/>
        <v>4.5839999999999999E-2</v>
      </c>
      <c r="S197" s="136">
        <v>0</v>
      </c>
      <c r="T197" s="137">
        <f t="shared" si="3"/>
        <v>0</v>
      </c>
      <c r="AR197" s="138" t="s">
        <v>161</v>
      </c>
      <c r="AT197" s="138" t="s">
        <v>177</v>
      </c>
      <c r="AU197" s="138" t="s">
        <v>80</v>
      </c>
      <c r="AY197" s="15" t="s">
        <v>118</v>
      </c>
      <c r="BE197" s="139">
        <f t="shared" si="4"/>
        <v>0</v>
      </c>
      <c r="BF197" s="139">
        <f t="shared" si="5"/>
        <v>0</v>
      </c>
      <c r="BG197" s="139">
        <f t="shared" si="6"/>
        <v>0</v>
      </c>
      <c r="BH197" s="139">
        <f t="shared" si="7"/>
        <v>0</v>
      </c>
      <c r="BI197" s="139">
        <f t="shared" si="8"/>
        <v>0</v>
      </c>
      <c r="BJ197" s="15" t="s">
        <v>78</v>
      </c>
      <c r="BK197" s="139">
        <f t="shared" si="9"/>
        <v>0</v>
      </c>
      <c r="BL197" s="15" t="s">
        <v>124</v>
      </c>
      <c r="BM197" s="138" t="s">
        <v>276</v>
      </c>
    </row>
    <row r="198" spans="2:65" s="1" customFormat="1" ht="24.2" customHeight="1">
      <c r="B198" s="30"/>
      <c r="C198" s="126" t="s">
        <v>277</v>
      </c>
      <c r="D198" s="126" t="s">
        <v>120</v>
      </c>
      <c r="E198" s="127" t="s">
        <v>278</v>
      </c>
      <c r="F198" s="128" t="s">
        <v>279</v>
      </c>
      <c r="G198" s="129" t="s">
        <v>259</v>
      </c>
      <c r="H198" s="130">
        <v>6</v>
      </c>
      <c r="I198" s="131"/>
      <c r="J198" s="132">
        <f t="shared" si="0"/>
        <v>0</v>
      </c>
      <c r="K198" s="133"/>
      <c r="L198" s="30"/>
      <c r="M198" s="134" t="s">
        <v>1</v>
      </c>
      <c r="N198" s="135" t="s">
        <v>38</v>
      </c>
      <c r="P198" s="136">
        <f t="shared" si="1"/>
        <v>0</v>
      </c>
      <c r="Q198" s="136">
        <v>0.53325999999999996</v>
      </c>
      <c r="R198" s="136">
        <f t="shared" si="2"/>
        <v>3.19956</v>
      </c>
      <c r="S198" s="136">
        <v>0.3</v>
      </c>
      <c r="T198" s="137">
        <f t="shared" si="3"/>
        <v>1.7999999999999998</v>
      </c>
      <c r="AR198" s="138" t="s">
        <v>124</v>
      </c>
      <c r="AT198" s="138" t="s">
        <v>120</v>
      </c>
      <c r="AU198" s="138" t="s">
        <v>80</v>
      </c>
      <c r="AY198" s="15" t="s">
        <v>118</v>
      </c>
      <c r="BE198" s="139">
        <f t="shared" si="4"/>
        <v>0</v>
      </c>
      <c r="BF198" s="139">
        <f t="shared" si="5"/>
        <v>0</v>
      </c>
      <c r="BG198" s="139">
        <f t="shared" si="6"/>
        <v>0</v>
      </c>
      <c r="BH198" s="139">
        <f t="shared" si="7"/>
        <v>0</v>
      </c>
      <c r="BI198" s="139">
        <f t="shared" si="8"/>
        <v>0</v>
      </c>
      <c r="BJ198" s="15" t="s">
        <v>78</v>
      </c>
      <c r="BK198" s="139">
        <f t="shared" si="9"/>
        <v>0</v>
      </c>
      <c r="BL198" s="15" t="s">
        <v>124</v>
      </c>
      <c r="BM198" s="138" t="s">
        <v>280</v>
      </c>
    </row>
    <row r="199" spans="2:65" s="1" customFormat="1" ht="24.2" customHeight="1">
      <c r="B199" s="30"/>
      <c r="C199" s="126" t="s">
        <v>281</v>
      </c>
      <c r="D199" s="126" t="s">
        <v>120</v>
      </c>
      <c r="E199" s="127" t="s">
        <v>282</v>
      </c>
      <c r="F199" s="128" t="s">
        <v>283</v>
      </c>
      <c r="G199" s="129" t="s">
        <v>259</v>
      </c>
      <c r="H199" s="130">
        <v>4</v>
      </c>
      <c r="I199" s="131"/>
      <c r="J199" s="132">
        <f t="shared" si="0"/>
        <v>0</v>
      </c>
      <c r="K199" s="133"/>
      <c r="L199" s="30"/>
      <c r="M199" s="134" t="s">
        <v>1</v>
      </c>
      <c r="N199" s="135" t="s">
        <v>38</v>
      </c>
      <c r="P199" s="136">
        <f t="shared" si="1"/>
        <v>0</v>
      </c>
      <c r="Q199" s="136">
        <v>0</v>
      </c>
      <c r="R199" s="136">
        <f t="shared" si="2"/>
        <v>0</v>
      </c>
      <c r="S199" s="136">
        <v>0.05</v>
      </c>
      <c r="T199" s="137">
        <f t="shared" si="3"/>
        <v>0.2</v>
      </c>
      <c r="AR199" s="138" t="s">
        <v>124</v>
      </c>
      <c r="AT199" s="138" t="s">
        <v>120</v>
      </c>
      <c r="AU199" s="138" t="s">
        <v>80</v>
      </c>
      <c r="AY199" s="15" t="s">
        <v>118</v>
      </c>
      <c r="BE199" s="139">
        <f t="shared" si="4"/>
        <v>0</v>
      </c>
      <c r="BF199" s="139">
        <f t="shared" si="5"/>
        <v>0</v>
      </c>
      <c r="BG199" s="139">
        <f t="shared" si="6"/>
        <v>0</v>
      </c>
      <c r="BH199" s="139">
        <f t="shared" si="7"/>
        <v>0</v>
      </c>
      <c r="BI199" s="139">
        <f t="shared" si="8"/>
        <v>0</v>
      </c>
      <c r="BJ199" s="15" t="s">
        <v>78</v>
      </c>
      <c r="BK199" s="139">
        <f t="shared" si="9"/>
        <v>0</v>
      </c>
      <c r="BL199" s="15" t="s">
        <v>124</v>
      </c>
      <c r="BM199" s="138" t="s">
        <v>284</v>
      </c>
    </row>
    <row r="200" spans="2:65" s="1" customFormat="1" ht="24.2" customHeight="1">
      <c r="B200" s="30"/>
      <c r="C200" s="126" t="s">
        <v>285</v>
      </c>
      <c r="D200" s="126" t="s">
        <v>120</v>
      </c>
      <c r="E200" s="127" t="s">
        <v>286</v>
      </c>
      <c r="F200" s="128" t="s">
        <v>287</v>
      </c>
      <c r="G200" s="129" t="s">
        <v>259</v>
      </c>
      <c r="H200" s="130">
        <v>4</v>
      </c>
      <c r="I200" s="131"/>
      <c r="J200" s="132">
        <f t="shared" si="0"/>
        <v>0</v>
      </c>
      <c r="K200" s="133"/>
      <c r="L200" s="30"/>
      <c r="M200" s="134" t="s">
        <v>1</v>
      </c>
      <c r="N200" s="135" t="s">
        <v>38</v>
      </c>
      <c r="P200" s="136">
        <f t="shared" si="1"/>
        <v>0</v>
      </c>
      <c r="Q200" s="136">
        <v>0.21734000000000001</v>
      </c>
      <c r="R200" s="136">
        <f t="shared" si="2"/>
        <v>0.86936000000000002</v>
      </c>
      <c r="S200" s="136">
        <v>0</v>
      </c>
      <c r="T200" s="137">
        <f t="shared" si="3"/>
        <v>0</v>
      </c>
      <c r="AR200" s="138" t="s">
        <v>124</v>
      </c>
      <c r="AT200" s="138" t="s">
        <v>120</v>
      </c>
      <c r="AU200" s="138" t="s">
        <v>80</v>
      </c>
      <c r="AY200" s="15" t="s">
        <v>118</v>
      </c>
      <c r="BE200" s="139">
        <f t="shared" si="4"/>
        <v>0</v>
      </c>
      <c r="BF200" s="139">
        <f t="shared" si="5"/>
        <v>0</v>
      </c>
      <c r="BG200" s="139">
        <f t="shared" si="6"/>
        <v>0</v>
      </c>
      <c r="BH200" s="139">
        <f t="shared" si="7"/>
        <v>0</v>
      </c>
      <c r="BI200" s="139">
        <f t="shared" si="8"/>
        <v>0</v>
      </c>
      <c r="BJ200" s="15" t="s">
        <v>78</v>
      </c>
      <c r="BK200" s="139">
        <f t="shared" si="9"/>
        <v>0</v>
      </c>
      <c r="BL200" s="15" t="s">
        <v>124</v>
      </c>
      <c r="BM200" s="138" t="s">
        <v>288</v>
      </c>
    </row>
    <row r="201" spans="2:65" s="1" customFormat="1" ht="33" customHeight="1">
      <c r="B201" s="30"/>
      <c r="C201" s="126" t="s">
        <v>289</v>
      </c>
      <c r="D201" s="126" t="s">
        <v>120</v>
      </c>
      <c r="E201" s="127" t="s">
        <v>290</v>
      </c>
      <c r="F201" s="128" t="s">
        <v>291</v>
      </c>
      <c r="G201" s="129" t="s">
        <v>259</v>
      </c>
      <c r="H201" s="130">
        <v>8</v>
      </c>
      <c r="I201" s="131"/>
      <c r="J201" s="132">
        <f t="shared" si="0"/>
        <v>0</v>
      </c>
      <c r="K201" s="133"/>
      <c r="L201" s="30"/>
      <c r="M201" s="134" t="s">
        <v>1</v>
      </c>
      <c r="N201" s="135" t="s">
        <v>38</v>
      </c>
      <c r="P201" s="136">
        <f t="shared" si="1"/>
        <v>0</v>
      </c>
      <c r="Q201" s="136">
        <v>0</v>
      </c>
      <c r="R201" s="136">
        <f t="shared" si="2"/>
        <v>0</v>
      </c>
      <c r="S201" s="136">
        <v>0.05</v>
      </c>
      <c r="T201" s="137">
        <f t="shared" si="3"/>
        <v>0.4</v>
      </c>
      <c r="AR201" s="138" t="s">
        <v>124</v>
      </c>
      <c r="AT201" s="138" t="s">
        <v>120</v>
      </c>
      <c r="AU201" s="138" t="s">
        <v>80</v>
      </c>
      <c r="AY201" s="15" t="s">
        <v>118</v>
      </c>
      <c r="BE201" s="139">
        <f t="shared" si="4"/>
        <v>0</v>
      </c>
      <c r="BF201" s="139">
        <f t="shared" si="5"/>
        <v>0</v>
      </c>
      <c r="BG201" s="139">
        <f t="shared" si="6"/>
        <v>0</v>
      </c>
      <c r="BH201" s="139">
        <f t="shared" si="7"/>
        <v>0</v>
      </c>
      <c r="BI201" s="139">
        <f t="shared" si="8"/>
        <v>0</v>
      </c>
      <c r="BJ201" s="15" t="s">
        <v>78</v>
      </c>
      <c r="BK201" s="139">
        <f t="shared" si="9"/>
        <v>0</v>
      </c>
      <c r="BL201" s="15" t="s">
        <v>124</v>
      </c>
      <c r="BM201" s="138" t="s">
        <v>292</v>
      </c>
    </row>
    <row r="202" spans="2:65" s="1" customFormat="1" ht="37.9" customHeight="1">
      <c r="B202" s="30"/>
      <c r="C202" s="126" t="s">
        <v>293</v>
      </c>
      <c r="D202" s="126" t="s">
        <v>120</v>
      </c>
      <c r="E202" s="127" t="s">
        <v>294</v>
      </c>
      <c r="F202" s="128" t="s">
        <v>295</v>
      </c>
      <c r="G202" s="129" t="s">
        <v>259</v>
      </c>
      <c r="H202" s="130">
        <v>8</v>
      </c>
      <c r="I202" s="131"/>
      <c r="J202" s="132">
        <f t="shared" si="0"/>
        <v>0</v>
      </c>
      <c r="K202" s="133"/>
      <c r="L202" s="30"/>
      <c r="M202" s="134" t="s">
        <v>1</v>
      </c>
      <c r="N202" s="135" t="s">
        <v>38</v>
      </c>
      <c r="P202" s="136">
        <f t="shared" si="1"/>
        <v>0</v>
      </c>
      <c r="Q202" s="136">
        <v>0.09</v>
      </c>
      <c r="R202" s="136">
        <f t="shared" si="2"/>
        <v>0.72</v>
      </c>
      <c r="S202" s="136">
        <v>0</v>
      </c>
      <c r="T202" s="137">
        <f t="shared" si="3"/>
        <v>0</v>
      </c>
      <c r="AR202" s="138" t="s">
        <v>124</v>
      </c>
      <c r="AT202" s="138" t="s">
        <v>120</v>
      </c>
      <c r="AU202" s="138" t="s">
        <v>80</v>
      </c>
      <c r="AY202" s="15" t="s">
        <v>118</v>
      </c>
      <c r="BE202" s="139">
        <f t="shared" si="4"/>
        <v>0</v>
      </c>
      <c r="BF202" s="139">
        <f t="shared" si="5"/>
        <v>0</v>
      </c>
      <c r="BG202" s="139">
        <f t="shared" si="6"/>
        <v>0</v>
      </c>
      <c r="BH202" s="139">
        <f t="shared" si="7"/>
        <v>0</v>
      </c>
      <c r="BI202" s="139">
        <f t="shared" si="8"/>
        <v>0</v>
      </c>
      <c r="BJ202" s="15" t="s">
        <v>78</v>
      </c>
      <c r="BK202" s="139">
        <f t="shared" si="9"/>
        <v>0</v>
      </c>
      <c r="BL202" s="15" t="s">
        <v>124</v>
      </c>
      <c r="BM202" s="138" t="s">
        <v>296</v>
      </c>
    </row>
    <row r="203" spans="2:65" s="1" customFormat="1" ht="33" customHeight="1">
      <c r="B203" s="30"/>
      <c r="C203" s="126" t="s">
        <v>297</v>
      </c>
      <c r="D203" s="126" t="s">
        <v>120</v>
      </c>
      <c r="E203" s="127" t="s">
        <v>298</v>
      </c>
      <c r="F203" s="128" t="s">
        <v>299</v>
      </c>
      <c r="G203" s="129" t="s">
        <v>149</v>
      </c>
      <c r="H203" s="130">
        <v>2</v>
      </c>
      <c r="I203" s="131"/>
      <c r="J203" s="132">
        <f t="shared" si="0"/>
        <v>0</v>
      </c>
      <c r="K203" s="133"/>
      <c r="L203" s="30"/>
      <c r="M203" s="134" t="s">
        <v>1</v>
      </c>
      <c r="N203" s="135" t="s">
        <v>38</v>
      </c>
      <c r="P203" s="136">
        <f t="shared" si="1"/>
        <v>0</v>
      </c>
      <c r="Q203" s="136">
        <v>0</v>
      </c>
      <c r="R203" s="136">
        <f t="shared" si="2"/>
        <v>0</v>
      </c>
      <c r="S203" s="136">
        <v>0</v>
      </c>
      <c r="T203" s="137">
        <f t="shared" si="3"/>
        <v>0</v>
      </c>
      <c r="AR203" s="138" t="s">
        <v>124</v>
      </c>
      <c r="AT203" s="138" t="s">
        <v>120</v>
      </c>
      <c r="AU203" s="138" t="s">
        <v>80</v>
      </c>
      <c r="AY203" s="15" t="s">
        <v>118</v>
      </c>
      <c r="BE203" s="139">
        <f t="shared" si="4"/>
        <v>0</v>
      </c>
      <c r="BF203" s="139">
        <f t="shared" si="5"/>
        <v>0</v>
      </c>
      <c r="BG203" s="139">
        <f t="shared" si="6"/>
        <v>0</v>
      </c>
      <c r="BH203" s="139">
        <f t="shared" si="7"/>
        <v>0</v>
      </c>
      <c r="BI203" s="139">
        <f t="shared" si="8"/>
        <v>0</v>
      </c>
      <c r="BJ203" s="15" t="s">
        <v>78</v>
      </c>
      <c r="BK203" s="139">
        <f t="shared" si="9"/>
        <v>0</v>
      </c>
      <c r="BL203" s="15" t="s">
        <v>124</v>
      </c>
      <c r="BM203" s="138" t="s">
        <v>300</v>
      </c>
    </row>
    <row r="204" spans="2:65" s="11" customFormat="1" ht="22.9" customHeight="1">
      <c r="B204" s="114"/>
      <c r="D204" s="115" t="s">
        <v>72</v>
      </c>
      <c r="E204" s="124" t="s">
        <v>165</v>
      </c>
      <c r="F204" s="124" t="s">
        <v>301</v>
      </c>
      <c r="I204" s="117"/>
      <c r="J204" s="125">
        <f>BK204</f>
        <v>0</v>
      </c>
      <c r="L204" s="114"/>
      <c r="M204" s="119"/>
      <c r="P204" s="120">
        <f>SUM(P205:P213)</f>
        <v>0</v>
      </c>
      <c r="R204" s="120">
        <f>SUM(R205:R213)</f>
        <v>85.802374999999998</v>
      </c>
      <c r="T204" s="121">
        <f>SUM(T205:T213)</f>
        <v>0</v>
      </c>
      <c r="AR204" s="115" t="s">
        <v>78</v>
      </c>
      <c r="AT204" s="122" t="s">
        <v>72</v>
      </c>
      <c r="AU204" s="122" t="s">
        <v>78</v>
      </c>
      <c r="AY204" s="115" t="s">
        <v>118</v>
      </c>
      <c r="BK204" s="123">
        <f>SUM(BK205:BK213)</f>
        <v>0</v>
      </c>
    </row>
    <row r="205" spans="2:65" s="1" customFormat="1" ht="24.2" customHeight="1">
      <c r="B205" s="30"/>
      <c r="C205" s="126" t="s">
        <v>302</v>
      </c>
      <c r="D205" s="126" t="s">
        <v>120</v>
      </c>
      <c r="E205" s="127" t="s">
        <v>303</v>
      </c>
      <c r="F205" s="128" t="s">
        <v>304</v>
      </c>
      <c r="G205" s="129" t="s">
        <v>138</v>
      </c>
      <c r="H205" s="130">
        <v>473.5</v>
      </c>
      <c r="I205" s="131"/>
      <c r="J205" s="132">
        <f>ROUND(I205*H205,2)</f>
        <v>0</v>
      </c>
      <c r="K205" s="133"/>
      <c r="L205" s="30"/>
      <c r="M205" s="134" t="s">
        <v>1</v>
      </c>
      <c r="N205" s="135" t="s">
        <v>38</v>
      </c>
      <c r="P205" s="136">
        <f>O205*H205</f>
        <v>0</v>
      </c>
      <c r="Q205" s="136">
        <v>0.10095</v>
      </c>
      <c r="R205" s="136">
        <f>Q205*H205</f>
        <v>47.799824999999998</v>
      </c>
      <c r="S205" s="136">
        <v>0</v>
      </c>
      <c r="T205" s="137">
        <f>S205*H205</f>
        <v>0</v>
      </c>
      <c r="AR205" s="138" t="s">
        <v>124</v>
      </c>
      <c r="AT205" s="138" t="s">
        <v>120</v>
      </c>
      <c r="AU205" s="138" t="s">
        <v>80</v>
      </c>
      <c r="AY205" s="15" t="s">
        <v>118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5" t="s">
        <v>78</v>
      </c>
      <c r="BK205" s="139">
        <f>ROUND(I205*H205,2)</f>
        <v>0</v>
      </c>
      <c r="BL205" s="15" t="s">
        <v>124</v>
      </c>
      <c r="BM205" s="138" t="s">
        <v>305</v>
      </c>
    </row>
    <row r="206" spans="2:65" s="12" customFormat="1" ht="11.25">
      <c r="B206" s="140"/>
      <c r="D206" s="141" t="s">
        <v>126</v>
      </c>
      <c r="E206" s="142" t="s">
        <v>1</v>
      </c>
      <c r="F206" s="143" t="s">
        <v>140</v>
      </c>
      <c r="H206" s="144">
        <v>221.5</v>
      </c>
      <c r="I206" s="145"/>
      <c r="L206" s="140"/>
      <c r="M206" s="146"/>
      <c r="T206" s="147"/>
      <c r="AT206" s="142" t="s">
        <v>126</v>
      </c>
      <c r="AU206" s="142" t="s">
        <v>80</v>
      </c>
      <c r="AV206" s="12" t="s">
        <v>80</v>
      </c>
      <c r="AW206" s="12" t="s">
        <v>30</v>
      </c>
      <c r="AX206" s="12" t="s">
        <v>73</v>
      </c>
      <c r="AY206" s="142" t="s">
        <v>118</v>
      </c>
    </row>
    <row r="207" spans="2:65" s="12" customFormat="1" ht="11.25">
      <c r="B207" s="140"/>
      <c r="D207" s="141" t="s">
        <v>126</v>
      </c>
      <c r="E207" s="142" t="s">
        <v>1</v>
      </c>
      <c r="F207" s="143" t="s">
        <v>141</v>
      </c>
      <c r="H207" s="144">
        <v>252</v>
      </c>
      <c r="I207" s="145"/>
      <c r="L207" s="140"/>
      <c r="M207" s="146"/>
      <c r="T207" s="147"/>
      <c r="AT207" s="142" t="s">
        <v>126</v>
      </c>
      <c r="AU207" s="142" t="s">
        <v>80</v>
      </c>
      <c r="AV207" s="12" t="s">
        <v>80</v>
      </c>
      <c r="AW207" s="12" t="s">
        <v>30</v>
      </c>
      <c r="AX207" s="12" t="s">
        <v>73</v>
      </c>
      <c r="AY207" s="142" t="s">
        <v>118</v>
      </c>
    </row>
    <row r="208" spans="2:65" s="13" customFormat="1" ht="11.25">
      <c r="B208" s="148"/>
      <c r="D208" s="141" t="s">
        <v>126</v>
      </c>
      <c r="E208" s="149" t="s">
        <v>1</v>
      </c>
      <c r="F208" s="150" t="s">
        <v>131</v>
      </c>
      <c r="H208" s="151">
        <v>473.5</v>
      </c>
      <c r="I208" s="152"/>
      <c r="L208" s="148"/>
      <c r="M208" s="153"/>
      <c r="T208" s="154"/>
      <c r="AT208" s="149" t="s">
        <v>126</v>
      </c>
      <c r="AU208" s="149" t="s">
        <v>80</v>
      </c>
      <c r="AV208" s="13" t="s">
        <v>124</v>
      </c>
      <c r="AW208" s="13" t="s">
        <v>30</v>
      </c>
      <c r="AX208" s="13" t="s">
        <v>78</v>
      </c>
      <c r="AY208" s="149" t="s">
        <v>118</v>
      </c>
    </row>
    <row r="209" spans="2:65" s="1" customFormat="1" ht="16.5" customHeight="1">
      <c r="B209" s="30"/>
      <c r="C209" s="155" t="s">
        <v>306</v>
      </c>
      <c r="D209" s="155" t="s">
        <v>177</v>
      </c>
      <c r="E209" s="156" t="s">
        <v>307</v>
      </c>
      <c r="F209" s="157" t="s">
        <v>308</v>
      </c>
      <c r="G209" s="158" t="s">
        <v>259</v>
      </c>
      <c r="H209" s="159">
        <v>475</v>
      </c>
      <c r="I209" s="160"/>
      <c r="J209" s="161">
        <f>ROUND(I209*H209,2)</f>
        <v>0</v>
      </c>
      <c r="K209" s="162"/>
      <c r="L209" s="163"/>
      <c r="M209" s="164" t="s">
        <v>1</v>
      </c>
      <c r="N209" s="165" t="s">
        <v>38</v>
      </c>
      <c r="P209" s="136">
        <f>O209*H209</f>
        <v>0</v>
      </c>
      <c r="Q209" s="136">
        <v>0.08</v>
      </c>
      <c r="R209" s="136">
        <f>Q209*H209</f>
        <v>38</v>
      </c>
      <c r="S209" s="136">
        <v>0</v>
      </c>
      <c r="T209" s="137">
        <f>S209*H209</f>
        <v>0</v>
      </c>
      <c r="AR209" s="138" t="s">
        <v>161</v>
      </c>
      <c r="AT209" s="138" t="s">
        <v>177</v>
      </c>
      <c r="AU209" s="138" t="s">
        <v>80</v>
      </c>
      <c r="AY209" s="15" t="s">
        <v>118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5" t="s">
        <v>78</v>
      </c>
      <c r="BK209" s="139">
        <f>ROUND(I209*H209,2)</f>
        <v>0</v>
      </c>
      <c r="BL209" s="15" t="s">
        <v>124</v>
      </c>
      <c r="BM209" s="138" t="s">
        <v>309</v>
      </c>
    </row>
    <row r="210" spans="2:65" s="1" customFormat="1" ht="24.2" customHeight="1">
      <c r="B210" s="30"/>
      <c r="C210" s="126" t="s">
        <v>310</v>
      </c>
      <c r="D210" s="126" t="s">
        <v>120</v>
      </c>
      <c r="E210" s="127" t="s">
        <v>311</v>
      </c>
      <c r="F210" s="128" t="s">
        <v>312</v>
      </c>
      <c r="G210" s="129" t="s">
        <v>138</v>
      </c>
      <c r="H210" s="130">
        <v>15</v>
      </c>
      <c r="I210" s="131"/>
      <c r="J210" s="132">
        <f>ROUND(I210*H210,2)</f>
        <v>0</v>
      </c>
      <c r="K210" s="133"/>
      <c r="L210" s="30"/>
      <c r="M210" s="134" t="s">
        <v>1</v>
      </c>
      <c r="N210" s="135" t="s">
        <v>38</v>
      </c>
      <c r="P210" s="136">
        <f>O210*H210</f>
        <v>0</v>
      </c>
      <c r="Q210" s="136">
        <v>9.0000000000000006E-5</v>
      </c>
      <c r="R210" s="136">
        <f>Q210*H210</f>
        <v>1.3500000000000001E-3</v>
      </c>
      <c r="S210" s="136">
        <v>0</v>
      </c>
      <c r="T210" s="137">
        <f>S210*H210</f>
        <v>0</v>
      </c>
      <c r="AR210" s="138" t="s">
        <v>124</v>
      </c>
      <c r="AT210" s="138" t="s">
        <v>120</v>
      </c>
      <c r="AU210" s="138" t="s">
        <v>80</v>
      </c>
      <c r="AY210" s="15" t="s">
        <v>118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5" t="s">
        <v>78</v>
      </c>
      <c r="BK210" s="139">
        <f>ROUND(I210*H210,2)</f>
        <v>0</v>
      </c>
      <c r="BL210" s="15" t="s">
        <v>124</v>
      </c>
      <c r="BM210" s="138" t="s">
        <v>313</v>
      </c>
    </row>
    <row r="211" spans="2:65" s="1" customFormat="1" ht="16.5" customHeight="1">
      <c r="B211" s="30"/>
      <c r="C211" s="126" t="s">
        <v>314</v>
      </c>
      <c r="D211" s="126" t="s">
        <v>120</v>
      </c>
      <c r="E211" s="127" t="s">
        <v>315</v>
      </c>
      <c r="F211" s="128" t="s">
        <v>316</v>
      </c>
      <c r="G211" s="129" t="s">
        <v>138</v>
      </c>
      <c r="H211" s="130">
        <v>15</v>
      </c>
      <c r="I211" s="131"/>
      <c r="J211" s="132">
        <f>ROUND(I211*H211,2)</f>
        <v>0</v>
      </c>
      <c r="K211" s="133"/>
      <c r="L211" s="30"/>
      <c r="M211" s="134" t="s">
        <v>1</v>
      </c>
      <c r="N211" s="135" t="s">
        <v>38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124</v>
      </c>
      <c r="AT211" s="138" t="s">
        <v>120</v>
      </c>
      <c r="AU211" s="138" t="s">
        <v>80</v>
      </c>
      <c r="AY211" s="15" t="s">
        <v>118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5" t="s">
        <v>78</v>
      </c>
      <c r="BK211" s="139">
        <f>ROUND(I211*H211,2)</f>
        <v>0</v>
      </c>
      <c r="BL211" s="15" t="s">
        <v>124</v>
      </c>
      <c r="BM211" s="138" t="s">
        <v>317</v>
      </c>
    </row>
    <row r="212" spans="2:65" s="1" customFormat="1" ht="24.2" customHeight="1">
      <c r="B212" s="30"/>
      <c r="C212" s="126" t="s">
        <v>318</v>
      </c>
      <c r="D212" s="126" t="s">
        <v>120</v>
      </c>
      <c r="E212" s="127" t="s">
        <v>319</v>
      </c>
      <c r="F212" s="128" t="s">
        <v>320</v>
      </c>
      <c r="G212" s="129" t="s">
        <v>138</v>
      </c>
      <c r="H212" s="130">
        <v>15</v>
      </c>
      <c r="I212" s="131"/>
      <c r="J212" s="132">
        <f>ROUND(I212*H212,2)</f>
        <v>0</v>
      </c>
      <c r="K212" s="133"/>
      <c r="L212" s="30"/>
      <c r="M212" s="134" t="s">
        <v>1</v>
      </c>
      <c r="N212" s="135" t="s">
        <v>38</v>
      </c>
      <c r="P212" s="136">
        <f>O212*H212</f>
        <v>0</v>
      </c>
      <c r="Q212" s="136">
        <v>8.0000000000000007E-5</v>
      </c>
      <c r="R212" s="136">
        <f>Q212*H212</f>
        <v>1.2000000000000001E-3</v>
      </c>
      <c r="S212" s="136">
        <v>0</v>
      </c>
      <c r="T212" s="137">
        <f>S212*H212</f>
        <v>0</v>
      </c>
      <c r="AR212" s="138" t="s">
        <v>124</v>
      </c>
      <c r="AT212" s="138" t="s">
        <v>120</v>
      </c>
      <c r="AU212" s="138" t="s">
        <v>80</v>
      </c>
      <c r="AY212" s="15" t="s">
        <v>118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5" t="s">
        <v>78</v>
      </c>
      <c r="BK212" s="139">
        <f>ROUND(I212*H212,2)</f>
        <v>0</v>
      </c>
      <c r="BL212" s="15" t="s">
        <v>124</v>
      </c>
      <c r="BM212" s="138" t="s">
        <v>321</v>
      </c>
    </row>
    <row r="213" spans="2:65" s="1" customFormat="1" ht="24.2" customHeight="1">
      <c r="B213" s="30"/>
      <c r="C213" s="126" t="s">
        <v>322</v>
      </c>
      <c r="D213" s="126" t="s">
        <v>120</v>
      </c>
      <c r="E213" s="127" t="s">
        <v>323</v>
      </c>
      <c r="F213" s="128" t="s">
        <v>324</v>
      </c>
      <c r="G213" s="129" t="s">
        <v>123</v>
      </c>
      <c r="H213" s="130">
        <v>6</v>
      </c>
      <c r="I213" s="131"/>
      <c r="J213" s="132">
        <f>ROUND(I213*H213,2)</f>
        <v>0</v>
      </c>
      <c r="K213" s="133"/>
      <c r="L213" s="30"/>
      <c r="M213" s="134" t="s">
        <v>1</v>
      </c>
      <c r="N213" s="135" t="s">
        <v>38</v>
      </c>
      <c r="P213" s="136">
        <f>O213*H213</f>
        <v>0</v>
      </c>
      <c r="Q213" s="136">
        <v>0</v>
      </c>
      <c r="R213" s="136">
        <f>Q213*H213</f>
        <v>0</v>
      </c>
      <c r="S213" s="136">
        <v>0</v>
      </c>
      <c r="T213" s="137">
        <f>S213*H213</f>
        <v>0</v>
      </c>
      <c r="AR213" s="138" t="s">
        <v>124</v>
      </c>
      <c r="AT213" s="138" t="s">
        <v>120</v>
      </c>
      <c r="AU213" s="138" t="s">
        <v>80</v>
      </c>
      <c r="AY213" s="15" t="s">
        <v>118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5" t="s">
        <v>78</v>
      </c>
      <c r="BK213" s="139">
        <f>ROUND(I213*H213,2)</f>
        <v>0</v>
      </c>
      <c r="BL213" s="15" t="s">
        <v>124</v>
      </c>
      <c r="BM213" s="138" t="s">
        <v>325</v>
      </c>
    </row>
    <row r="214" spans="2:65" s="11" customFormat="1" ht="22.9" customHeight="1">
      <c r="B214" s="114"/>
      <c r="D214" s="115" t="s">
        <v>72</v>
      </c>
      <c r="E214" s="124" t="s">
        <v>326</v>
      </c>
      <c r="F214" s="124" t="s">
        <v>327</v>
      </c>
      <c r="I214" s="117"/>
      <c r="J214" s="125">
        <f>BK214</f>
        <v>0</v>
      </c>
      <c r="L214" s="114"/>
      <c r="M214" s="119"/>
      <c r="P214" s="120">
        <f>SUM(P215:P229)</f>
        <v>0</v>
      </c>
      <c r="R214" s="120">
        <f>SUM(R215:R229)</f>
        <v>0</v>
      </c>
      <c r="T214" s="121">
        <f>SUM(T215:T229)</f>
        <v>0</v>
      </c>
      <c r="AR214" s="115" t="s">
        <v>78</v>
      </c>
      <c r="AT214" s="122" t="s">
        <v>72</v>
      </c>
      <c r="AU214" s="122" t="s">
        <v>78</v>
      </c>
      <c r="AY214" s="115" t="s">
        <v>118</v>
      </c>
      <c r="BK214" s="123">
        <f>SUM(BK215:BK229)</f>
        <v>0</v>
      </c>
    </row>
    <row r="215" spans="2:65" s="1" customFormat="1" ht="21.75" customHeight="1">
      <c r="B215" s="30"/>
      <c r="C215" s="126" t="s">
        <v>328</v>
      </c>
      <c r="D215" s="126" t="s">
        <v>120</v>
      </c>
      <c r="E215" s="127" t="s">
        <v>329</v>
      </c>
      <c r="F215" s="128" t="s">
        <v>330</v>
      </c>
      <c r="G215" s="129" t="s">
        <v>217</v>
      </c>
      <c r="H215" s="130">
        <v>535</v>
      </c>
      <c r="I215" s="131"/>
      <c r="J215" s="132">
        <f>ROUND(I215*H215,2)</f>
        <v>0</v>
      </c>
      <c r="K215" s="133"/>
      <c r="L215" s="30"/>
      <c r="M215" s="134" t="s">
        <v>1</v>
      </c>
      <c r="N215" s="135" t="s">
        <v>38</v>
      </c>
      <c r="P215" s="136">
        <f>O215*H215</f>
        <v>0</v>
      </c>
      <c r="Q215" s="136">
        <v>0</v>
      </c>
      <c r="R215" s="136">
        <f>Q215*H215</f>
        <v>0</v>
      </c>
      <c r="S215" s="136">
        <v>0</v>
      </c>
      <c r="T215" s="137">
        <f>S215*H215</f>
        <v>0</v>
      </c>
      <c r="AR215" s="138" t="s">
        <v>124</v>
      </c>
      <c r="AT215" s="138" t="s">
        <v>120</v>
      </c>
      <c r="AU215" s="138" t="s">
        <v>80</v>
      </c>
      <c r="AY215" s="15" t="s">
        <v>118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5" t="s">
        <v>78</v>
      </c>
      <c r="BK215" s="139">
        <f>ROUND(I215*H215,2)</f>
        <v>0</v>
      </c>
      <c r="BL215" s="15" t="s">
        <v>124</v>
      </c>
      <c r="BM215" s="138" t="s">
        <v>331</v>
      </c>
    </row>
    <row r="216" spans="2:65" s="1" customFormat="1" ht="24.2" customHeight="1">
      <c r="B216" s="30"/>
      <c r="C216" s="126" t="s">
        <v>332</v>
      </c>
      <c r="D216" s="126" t="s">
        <v>120</v>
      </c>
      <c r="E216" s="127" t="s">
        <v>333</v>
      </c>
      <c r="F216" s="128" t="s">
        <v>334</v>
      </c>
      <c r="G216" s="129" t="s">
        <v>217</v>
      </c>
      <c r="H216" s="130">
        <v>10165</v>
      </c>
      <c r="I216" s="131"/>
      <c r="J216" s="132">
        <f>ROUND(I216*H216,2)</f>
        <v>0</v>
      </c>
      <c r="K216" s="133"/>
      <c r="L216" s="30"/>
      <c r="M216" s="134" t="s">
        <v>1</v>
      </c>
      <c r="N216" s="135" t="s">
        <v>38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124</v>
      </c>
      <c r="AT216" s="138" t="s">
        <v>120</v>
      </c>
      <c r="AU216" s="138" t="s">
        <v>80</v>
      </c>
      <c r="AY216" s="15" t="s">
        <v>118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5" t="s">
        <v>78</v>
      </c>
      <c r="BK216" s="139">
        <f>ROUND(I216*H216,2)</f>
        <v>0</v>
      </c>
      <c r="BL216" s="15" t="s">
        <v>124</v>
      </c>
      <c r="BM216" s="138" t="s">
        <v>335</v>
      </c>
    </row>
    <row r="217" spans="2:65" s="12" customFormat="1" ht="11.25">
      <c r="B217" s="140"/>
      <c r="D217" s="141" t="s">
        <v>126</v>
      </c>
      <c r="E217" s="142" t="s">
        <v>1</v>
      </c>
      <c r="F217" s="143" t="s">
        <v>336</v>
      </c>
      <c r="H217" s="144">
        <v>10165</v>
      </c>
      <c r="I217" s="145"/>
      <c r="L217" s="140"/>
      <c r="M217" s="146"/>
      <c r="T217" s="147"/>
      <c r="AT217" s="142" t="s">
        <v>126</v>
      </c>
      <c r="AU217" s="142" t="s">
        <v>80</v>
      </c>
      <c r="AV217" s="12" t="s">
        <v>80</v>
      </c>
      <c r="AW217" s="12" t="s">
        <v>30</v>
      </c>
      <c r="AX217" s="12" t="s">
        <v>73</v>
      </c>
      <c r="AY217" s="142" t="s">
        <v>118</v>
      </c>
    </row>
    <row r="218" spans="2:65" s="13" customFormat="1" ht="11.25">
      <c r="B218" s="148"/>
      <c r="D218" s="141" t="s">
        <v>126</v>
      </c>
      <c r="E218" s="149" t="s">
        <v>1</v>
      </c>
      <c r="F218" s="150" t="s">
        <v>131</v>
      </c>
      <c r="H218" s="151">
        <v>10165</v>
      </c>
      <c r="I218" s="152"/>
      <c r="L218" s="148"/>
      <c r="M218" s="153"/>
      <c r="T218" s="154"/>
      <c r="AT218" s="149" t="s">
        <v>126</v>
      </c>
      <c r="AU218" s="149" t="s">
        <v>80</v>
      </c>
      <c r="AV218" s="13" t="s">
        <v>124</v>
      </c>
      <c r="AW218" s="13" t="s">
        <v>30</v>
      </c>
      <c r="AX218" s="13" t="s">
        <v>78</v>
      </c>
      <c r="AY218" s="149" t="s">
        <v>118</v>
      </c>
    </row>
    <row r="219" spans="2:65" s="1" customFormat="1" ht="21.75" customHeight="1">
      <c r="B219" s="30"/>
      <c r="C219" s="126" t="s">
        <v>337</v>
      </c>
      <c r="D219" s="126" t="s">
        <v>120</v>
      </c>
      <c r="E219" s="127" t="s">
        <v>338</v>
      </c>
      <c r="F219" s="128" t="s">
        <v>339</v>
      </c>
      <c r="G219" s="129" t="s">
        <v>217</v>
      </c>
      <c r="H219" s="130">
        <v>376</v>
      </c>
      <c r="I219" s="131"/>
      <c r="J219" s="132">
        <f>ROUND(I219*H219,2)</f>
        <v>0</v>
      </c>
      <c r="K219" s="133"/>
      <c r="L219" s="30"/>
      <c r="M219" s="134" t="s">
        <v>1</v>
      </c>
      <c r="N219" s="135" t="s">
        <v>38</v>
      </c>
      <c r="P219" s="136">
        <f>O219*H219</f>
        <v>0</v>
      </c>
      <c r="Q219" s="136">
        <v>0</v>
      </c>
      <c r="R219" s="136">
        <f>Q219*H219</f>
        <v>0</v>
      </c>
      <c r="S219" s="136">
        <v>0</v>
      </c>
      <c r="T219" s="137">
        <f>S219*H219</f>
        <v>0</v>
      </c>
      <c r="AR219" s="138" t="s">
        <v>124</v>
      </c>
      <c r="AT219" s="138" t="s">
        <v>120</v>
      </c>
      <c r="AU219" s="138" t="s">
        <v>80</v>
      </c>
      <c r="AY219" s="15" t="s">
        <v>118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5" t="s">
        <v>78</v>
      </c>
      <c r="BK219" s="139">
        <f>ROUND(I219*H219,2)</f>
        <v>0</v>
      </c>
      <c r="BL219" s="15" t="s">
        <v>124</v>
      </c>
      <c r="BM219" s="138" t="s">
        <v>340</v>
      </c>
    </row>
    <row r="220" spans="2:65" s="12" customFormat="1" ht="11.25">
      <c r="B220" s="140"/>
      <c r="D220" s="141" t="s">
        <v>126</v>
      </c>
      <c r="E220" s="142" t="s">
        <v>1</v>
      </c>
      <c r="F220" s="143" t="s">
        <v>341</v>
      </c>
      <c r="H220" s="144">
        <v>97</v>
      </c>
      <c r="I220" s="145"/>
      <c r="L220" s="140"/>
      <c r="M220" s="146"/>
      <c r="T220" s="147"/>
      <c r="AT220" s="142" t="s">
        <v>126</v>
      </c>
      <c r="AU220" s="142" t="s">
        <v>80</v>
      </c>
      <c r="AV220" s="12" t="s">
        <v>80</v>
      </c>
      <c r="AW220" s="12" t="s">
        <v>30</v>
      </c>
      <c r="AX220" s="12" t="s">
        <v>73</v>
      </c>
      <c r="AY220" s="142" t="s">
        <v>118</v>
      </c>
    </row>
    <row r="221" spans="2:65" s="12" customFormat="1" ht="11.25">
      <c r="B221" s="140"/>
      <c r="D221" s="141" t="s">
        <v>126</v>
      </c>
      <c r="E221" s="142" t="s">
        <v>1</v>
      </c>
      <c r="F221" s="143" t="s">
        <v>342</v>
      </c>
      <c r="H221" s="144">
        <v>279</v>
      </c>
      <c r="I221" s="145"/>
      <c r="L221" s="140"/>
      <c r="M221" s="146"/>
      <c r="T221" s="147"/>
      <c r="AT221" s="142" t="s">
        <v>126</v>
      </c>
      <c r="AU221" s="142" t="s">
        <v>80</v>
      </c>
      <c r="AV221" s="12" t="s">
        <v>80</v>
      </c>
      <c r="AW221" s="12" t="s">
        <v>30</v>
      </c>
      <c r="AX221" s="12" t="s">
        <v>73</v>
      </c>
      <c r="AY221" s="142" t="s">
        <v>118</v>
      </c>
    </row>
    <row r="222" spans="2:65" s="13" customFormat="1" ht="11.25">
      <c r="B222" s="148"/>
      <c r="D222" s="141" t="s">
        <v>126</v>
      </c>
      <c r="E222" s="149" t="s">
        <v>1</v>
      </c>
      <c r="F222" s="150" t="s">
        <v>131</v>
      </c>
      <c r="H222" s="151">
        <v>376</v>
      </c>
      <c r="I222" s="152"/>
      <c r="L222" s="148"/>
      <c r="M222" s="153"/>
      <c r="T222" s="154"/>
      <c r="AT222" s="149" t="s">
        <v>126</v>
      </c>
      <c r="AU222" s="149" t="s">
        <v>80</v>
      </c>
      <c r="AV222" s="13" t="s">
        <v>124</v>
      </c>
      <c r="AW222" s="13" t="s">
        <v>30</v>
      </c>
      <c r="AX222" s="13" t="s">
        <v>78</v>
      </c>
      <c r="AY222" s="149" t="s">
        <v>118</v>
      </c>
    </row>
    <row r="223" spans="2:65" s="1" customFormat="1" ht="24.2" customHeight="1">
      <c r="B223" s="30"/>
      <c r="C223" s="126" t="s">
        <v>343</v>
      </c>
      <c r="D223" s="126" t="s">
        <v>120</v>
      </c>
      <c r="E223" s="127" t="s">
        <v>344</v>
      </c>
      <c r="F223" s="128" t="s">
        <v>345</v>
      </c>
      <c r="G223" s="129" t="s">
        <v>217</v>
      </c>
      <c r="H223" s="130">
        <v>7144</v>
      </c>
      <c r="I223" s="131"/>
      <c r="J223" s="132">
        <f>ROUND(I223*H223,2)</f>
        <v>0</v>
      </c>
      <c r="K223" s="133"/>
      <c r="L223" s="30"/>
      <c r="M223" s="134" t="s">
        <v>1</v>
      </c>
      <c r="N223" s="135" t="s">
        <v>38</v>
      </c>
      <c r="P223" s="136">
        <f>O223*H223</f>
        <v>0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AR223" s="138" t="s">
        <v>124</v>
      </c>
      <c r="AT223" s="138" t="s">
        <v>120</v>
      </c>
      <c r="AU223" s="138" t="s">
        <v>80</v>
      </c>
      <c r="AY223" s="15" t="s">
        <v>118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5" t="s">
        <v>78</v>
      </c>
      <c r="BK223" s="139">
        <f>ROUND(I223*H223,2)</f>
        <v>0</v>
      </c>
      <c r="BL223" s="15" t="s">
        <v>124</v>
      </c>
      <c r="BM223" s="138" t="s">
        <v>346</v>
      </c>
    </row>
    <row r="224" spans="2:65" s="12" customFormat="1" ht="11.25">
      <c r="B224" s="140"/>
      <c r="D224" s="141" t="s">
        <v>126</v>
      </c>
      <c r="E224" s="142" t="s">
        <v>1</v>
      </c>
      <c r="F224" s="143" t="s">
        <v>347</v>
      </c>
      <c r="H224" s="144">
        <v>7144</v>
      </c>
      <c r="I224" s="145"/>
      <c r="L224" s="140"/>
      <c r="M224" s="146"/>
      <c r="T224" s="147"/>
      <c r="AT224" s="142" t="s">
        <v>126</v>
      </c>
      <c r="AU224" s="142" t="s">
        <v>80</v>
      </c>
      <c r="AV224" s="12" t="s">
        <v>80</v>
      </c>
      <c r="AW224" s="12" t="s">
        <v>30</v>
      </c>
      <c r="AX224" s="12" t="s">
        <v>73</v>
      </c>
      <c r="AY224" s="142" t="s">
        <v>118</v>
      </c>
    </row>
    <row r="225" spans="2:65" s="13" customFormat="1" ht="11.25">
      <c r="B225" s="148"/>
      <c r="D225" s="141" t="s">
        <v>126</v>
      </c>
      <c r="E225" s="149" t="s">
        <v>1</v>
      </c>
      <c r="F225" s="150" t="s">
        <v>131</v>
      </c>
      <c r="H225" s="151">
        <v>7144</v>
      </c>
      <c r="I225" s="152"/>
      <c r="L225" s="148"/>
      <c r="M225" s="153"/>
      <c r="T225" s="154"/>
      <c r="AT225" s="149" t="s">
        <v>126</v>
      </c>
      <c r="AU225" s="149" t="s">
        <v>80</v>
      </c>
      <c r="AV225" s="13" t="s">
        <v>124</v>
      </c>
      <c r="AW225" s="13" t="s">
        <v>30</v>
      </c>
      <c r="AX225" s="13" t="s">
        <v>78</v>
      </c>
      <c r="AY225" s="149" t="s">
        <v>118</v>
      </c>
    </row>
    <row r="226" spans="2:65" s="1" customFormat="1" ht="24.2" customHeight="1">
      <c r="B226" s="30"/>
      <c r="C226" s="126" t="s">
        <v>348</v>
      </c>
      <c r="D226" s="126" t="s">
        <v>120</v>
      </c>
      <c r="E226" s="127" t="s">
        <v>349</v>
      </c>
      <c r="F226" s="128" t="s">
        <v>350</v>
      </c>
      <c r="G226" s="129" t="s">
        <v>217</v>
      </c>
      <c r="H226" s="130">
        <v>911</v>
      </c>
      <c r="I226" s="131"/>
      <c r="J226" s="132">
        <f>ROUND(I226*H226,2)</f>
        <v>0</v>
      </c>
      <c r="K226" s="133"/>
      <c r="L226" s="30"/>
      <c r="M226" s="134" t="s">
        <v>1</v>
      </c>
      <c r="N226" s="135" t="s">
        <v>38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124</v>
      </c>
      <c r="AT226" s="138" t="s">
        <v>120</v>
      </c>
      <c r="AU226" s="138" t="s">
        <v>80</v>
      </c>
      <c r="AY226" s="15" t="s">
        <v>118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5" t="s">
        <v>78</v>
      </c>
      <c r="BK226" s="139">
        <f>ROUND(I226*H226,2)</f>
        <v>0</v>
      </c>
      <c r="BL226" s="15" t="s">
        <v>124</v>
      </c>
      <c r="BM226" s="138" t="s">
        <v>351</v>
      </c>
    </row>
    <row r="227" spans="2:65" s="1" customFormat="1" ht="37.9" customHeight="1">
      <c r="B227" s="30"/>
      <c r="C227" s="126" t="s">
        <v>352</v>
      </c>
      <c r="D227" s="126" t="s">
        <v>120</v>
      </c>
      <c r="E227" s="127" t="s">
        <v>353</v>
      </c>
      <c r="F227" s="128" t="s">
        <v>354</v>
      </c>
      <c r="G227" s="129" t="s">
        <v>217</v>
      </c>
      <c r="H227" s="130">
        <v>97</v>
      </c>
      <c r="I227" s="131"/>
      <c r="J227" s="132">
        <f>ROUND(I227*H227,2)</f>
        <v>0</v>
      </c>
      <c r="K227" s="133"/>
      <c r="L227" s="30"/>
      <c r="M227" s="134" t="s">
        <v>1</v>
      </c>
      <c r="N227" s="135" t="s">
        <v>38</v>
      </c>
      <c r="P227" s="136">
        <f>O227*H227</f>
        <v>0</v>
      </c>
      <c r="Q227" s="136">
        <v>0</v>
      </c>
      <c r="R227" s="136">
        <f>Q227*H227</f>
        <v>0</v>
      </c>
      <c r="S227" s="136">
        <v>0</v>
      </c>
      <c r="T227" s="137">
        <f>S227*H227</f>
        <v>0</v>
      </c>
      <c r="AR227" s="138" t="s">
        <v>124</v>
      </c>
      <c r="AT227" s="138" t="s">
        <v>120</v>
      </c>
      <c r="AU227" s="138" t="s">
        <v>80</v>
      </c>
      <c r="AY227" s="15" t="s">
        <v>118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5" t="s">
        <v>78</v>
      </c>
      <c r="BK227" s="139">
        <f>ROUND(I227*H227,2)</f>
        <v>0</v>
      </c>
      <c r="BL227" s="15" t="s">
        <v>124</v>
      </c>
      <c r="BM227" s="138" t="s">
        <v>355</v>
      </c>
    </row>
    <row r="228" spans="2:65" s="1" customFormat="1" ht="44.25" customHeight="1">
      <c r="B228" s="30"/>
      <c r="C228" s="126" t="s">
        <v>356</v>
      </c>
      <c r="D228" s="126" t="s">
        <v>120</v>
      </c>
      <c r="E228" s="127" t="s">
        <v>357</v>
      </c>
      <c r="F228" s="128" t="s">
        <v>358</v>
      </c>
      <c r="G228" s="129" t="s">
        <v>217</v>
      </c>
      <c r="H228" s="130">
        <v>535</v>
      </c>
      <c r="I228" s="131"/>
      <c r="J228" s="132">
        <f>ROUND(I228*H228,2)</f>
        <v>0</v>
      </c>
      <c r="K228" s="133"/>
      <c r="L228" s="30"/>
      <c r="M228" s="134" t="s">
        <v>1</v>
      </c>
      <c r="N228" s="135" t="s">
        <v>38</v>
      </c>
      <c r="P228" s="136">
        <f>O228*H228</f>
        <v>0</v>
      </c>
      <c r="Q228" s="136">
        <v>0</v>
      </c>
      <c r="R228" s="136">
        <f>Q228*H228</f>
        <v>0</v>
      </c>
      <c r="S228" s="136">
        <v>0</v>
      </c>
      <c r="T228" s="137">
        <f>S228*H228</f>
        <v>0</v>
      </c>
      <c r="AR228" s="138" t="s">
        <v>124</v>
      </c>
      <c r="AT228" s="138" t="s">
        <v>120</v>
      </c>
      <c r="AU228" s="138" t="s">
        <v>80</v>
      </c>
      <c r="AY228" s="15" t="s">
        <v>118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5" t="s">
        <v>78</v>
      </c>
      <c r="BK228" s="139">
        <f>ROUND(I228*H228,2)</f>
        <v>0</v>
      </c>
      <c r="BL228" s="15" t="s">
        <v>124</v>
      </c>
      <c r="BM228" s="138" t="s">
        <v>359</v>
      </c>
    </row>
    <row r="229" spans="2:65" s="1" customFormat="1" ht="44.25" customHeight="1">
      <c r="B229" s="30"/>
      <c r="C229" s="126" t="s">
        <v>360</v>
      </c>
      <c r="D229" s="126" t="s">
        <v>120</v>
      </c>
      <c r="E229" s="127" t="s">
        <v>361</v>
      </c>
      <c r="F229" s="128" t="s">
        <v>362</v>
      </c>
      <c r="G229" s="129" t="s">
        <v>217</v>
      </c>
      <c r="H229" s="130">
        <v>279</v>
      </c>
      <c r="I229" s="131"/>
      <c r="J229" s="132">
        <f>ROUND(I229*H229,2)</f>
        <v>0</v>
      </c>
      <c r="K229" s="133"/>
      <c r="L229" s="30"/>
      <c r="M229" s="134" t="s">
        <v>1</v>
      </c>
      <c r="N229" s="135" t="s">
        <v>38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124</v>
      </c>
      <c r="AT229" s="138" t="s">
        <v>120</v>
      </c>
      <c r="AU229" s="138" t="s">
        <v>80</v>
      </c>
      <c r="AY229" s="15" t="s">
        <v>118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5" t="s">
        <v>78</v>
      </c>
      <c r="BK229" s="139">
        <f>ROUND(I229*H229,2)</f>
        <v>0</v>
      </c>
      <c r="BL229" s="15" t="s">
        <v>124</v>
      </c>
      <c r="BM229" s="138" t="s">
        <v>363</v>
      </c>
    </row>
    <row r="230" spans="2:65" s="11" customFormat="1" ht="25.9" customHeight="1">
      <c r="B230" s="114"/>
      <c r="D230" s="115" t="s">
        <v>72</v>
      </c>
      <c r="E230" s="116" t="s">
        <v>364</v>
      </c>
      <c r="F230" s="116" t="s">
        <v>365</v>
      </c>
      <c r="I230" s="117"/>
      <c r="J230" s="118">
        <f>BK230</f>
        <v>0</v>
      </c>
      <c r="L230" s="114"/>
      <c r="M230" s="119"/>
      <c r="P230" s="120">
        <f>P231</f>
        <v>0</v>
      </c>
      <c r="R230" s="120">
        <f>R231</f>
        <v>1.188E-2</v>
      </c>
      <c r="T230" s="121">
        <f>T231</f>
        <v>0</v>
      </c>
      <c r="AR230" s="115" t="s">
        <v>80</v>
      </c>
      <c r="AT230" s="122" t="s">
        <v>72</v>
      </c>
      <c r="AU230" s="122" t="s">
        <v>73</v>
      </c>
      <c r="AY230" s="115" t="s">
        <v>118</v>
      </c>
      <c r="BK230" s="123">
        <f>BK231</f>
        <v>0</v>
      </c>
    </row>
    <row r="231" spans="2:65" s="11" customFormat="1" ht="22.9" customHeight="1">
      <c r="B231" s="114"/>
      <c r="D231" s="115" t="s">
        <v>72</v>
      </c>
      <c r="E231" s="124" t="s">
        <v>366</v>
      </c>
      <c r="F231" s="124" t="s">
        <v>367</v>
      </c>
      <c r="I231" s="117"/>
      <c r="J231" s="125">
        <f>BK231</f>
        <v>0</v>
      </c>
      <c r="L231" s="114"/>
      <c r="M231" s="119"/>
      <c r="P231" s="120">
        <f>P232</f>
        <v>0</v>
      </c>
      <c r="R231" s="120">
        <f>R232</f>
        <v>1.188E-2</v>
      </c>
      <c r="T231" s="121">
        <f>T232</f>
        <v>0</v>
      </c>
      <c r="AR231" s="115" t="s">
        <v>80</v>
      </c>
      <c r="AT231" s="122" t="s">
        <v>72</v>
      </c>
      <c r="AU231" s="122" t="s">
        <v>78</v>
      </c>
      <c r="AY231" s="115" t="s">
        <v>118</v>
      </c>
      <c r="BK231" s="123">
        <f>BK232</f>
        <v>0</v>
      </c>
    </row>
    <row r="232" spans="2:65" s="1" customFormat="1" ht="24.2" customHeight="1">
      <c r="B232" s="30"/>
      <c r="C232" s="126" t="s">
        <v>368</v>
      </c>
      <c r="D232" s="126" t="s">
        <v>120</v>
      </c>
      <c r="E232" s="127" t="s">
        <v>369</v>
      </c>
      <c r="F232" s="128" t="s">
        <v>370</v>
      </c>
      <c r="G232" s="129" t="s">
        <v>259</v>
      </c>
      <c r="H232" s="130">
        <v>6</v>
      </c>
      <c r="I232" s="131"/>
      <c r="J232" s="132">
        <f>ROUND(I232*H232,2)</f>
        <v>0</v>
      </c>
      <c r="K232" s="133"/>
      <c r="L232" s="30"/>
      <c r="M232" s="134" t="s">
        <v>1</v>
      </c>
      <c r="N232" s="135" t="s">
        <v>38</v>
      </c>
      <c r="P232" s="136">
        <f>O232*H232</f>
        <v>0</v>
      </c>
      <c r="Q232" s="136">
        <v>1.98E-3</v>
      </c>
      <c r="R232" s="136">
        <f>Q232*H232</f>
        <v>1.188E-2</v>
      </c>
      <c r="S232" s="136">
        <v>0</v>
      </c>
      <c r="T232" s="137">
        <f>S232*H232</f>
        <v>0</v>
      </c>
      <c r="AR232" s="138" t="s">
        <v>194</v>
      </c>
      <c r="AT232" s="138" t="s">
        <v>120</v>
      </c>
      <c r="AU232" s="138" t="s">
        <v>80</v>
      </c>
      <c r="AY232" s="15" t="s">
        <v>118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5" t="s">
        <v>78</v>
      </c>
      <c r="BK232" s="139">
        <f>ROUND(I232*H232,2)</f>
        <v>0</v>
      </c>
      <c r="BL232" s="15" t="s">
        <v>194</v>
      </c>
      <c r="BM232" s="138" t="s">
        <v>371</v>
      </c>
    </row>
    <row r="233" spans="2:65" s="11" customFormat="1" ht="25.9" customHeight="1">
      <c r="B233" s="114"/>
      <c r="D233" s="115" t="s">
        <v>72</v>
      </c>
      <c r="E233" s="116" t="s">
        <v>177</v>
      </c>
      <c r="F233" s="116" t="s">
        <v>372</v>
      </c>
      <c r="I233" s="117"/>
      <c r="J233" s="118">
        <f>BK233</f>
        <v>0</v>
      </c>
      <c r="L233" s="114"/>
      <c r="M233" s="119"/>
      <c r="P233" s="120">
        <f>P234+P236</f>
        <v>0</v>
      </c>
      <c r="R233" s="120">
        <f>R234+R236</f>
        <v>0</v>
      </c>
      <c r="T233" s="121">
        <f>T234+T236</f>
        <v>0</v>
      </c>
      <c r="AR233" s="115" t="s">
        <v>135</v>
      </c>
      <c r="AT233" s="122" t="s">
        <v>72</v>
      </c>
      <c r="AU233" s="122" t="s">
        <v>73</v>
      </c>
      <c r="AY233" s="115" t="s">
        <v>118</v>
      </c>
      <c r="BK233" s="123">
        <f>BK234+BK236</f>
        <v>0</v>
      </c>
    </row>
    <row r="234" spans="2:65" s="11" customFormat="1" ht="22.9" customHeight="1">
      <c r="B234" s="114"/>
      <c r="D234" s="115" t="s">
        <v>72</v>
      </c>
      <c r="E234" s="124" t="s">
        <v>373</v>
      </c>
      <c r="F234" s="124" t="s">
        <v>374</v>
      </c>
      <c r="I234" s="117"/>
      <c r="J234" s="125">
        <f>BK234</f>
        <v>0</v>
      </c>
      <c r="L234" s="114"/>
      <c r="M234" s="119"/>
      <c r="P234" s="120">
        <f>P235</f>
        <v>0</v>
      </c>
      <c r="R234" s="120">
        <f>R235</f>
        <v>0</v>
      </c>
      <c r="T234" s="121">
        <f>T235</f>
        <v>0</v>
      </c>
      <c r="AR234" s="115" t="s">
        <v>135</v>
      </c>
      <c r="AT234" s="122" t="s">
        <v>72</v>
      </c>
      <c r="AU234" s="122" t="s">
        <v>78</v>
      </c>
      <c r="AY234" s="115" t="s">
        <v>118</v>
      </c>
      <c r="BK234" s="123">
        <f>BK235</f>
        <v>0</v>
      </c>
    </row>
    <row r="235" spans="2:65" s="1" customFormat="1" ht="16.5" customHeight="1">
      <c r="B235" s="30"/>
      <c r="C235" s="126" t="s">
        <v>375</v>
      </c>
      <c r="D235" s="126" t="s">
        <v>120</v>
      </c>
      <c r="E235" s="127" t="s">
        <v>376</v>
      </c>
      <c r="F235" s="128" t="s">
        <v>377</v>
      </c>
      <c r="G235" s="129" t="s">
        <v>259</v>
      </c>
      <c r="H235" s="130">
        <v>6</v>
      </c>
      <c r="I235" s="131"/>
      <c r="J235" s="132">
        <f>ROUND(I235*H235,2)</f>
        <v>0</v>
      </c>
      <c r="K235" s="133"/>
      <c r="L235" s="30"/>
      <c r="M235" s="134" t="s">
        <v>1</v>
      </c>
      <c r="N235" s="135" t="s">
        <v>38</v>
      </c>
      <c r="P235" s="136">
        <f>O235*H235</f>
        <v>0</v>
      </c>
      <c r="Q235" s="136">
        <v>0</v>
      </c>
      <c r="R235" s="136">
        <f>Q235*H235</f>
        <v>0</v>
      </c>
      <c r="S235" s="136">
        <v>0</v>
      </c>
      <c r="T235" s="137">
        <f>S235*H235</f>
        <v>0</v>
      </c>
      <c r="AR235" s="138" t="s">
        <v>150</v>
      </c>
      <c r="AT235" s="138" t="s">
        <v>120</v>
      </c>
      <c r="AU235" s="138" t="s">
        <v>80</v>
      </c>
      <c r="AY235" s="15" t="s">
        <v>118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5" t="s">
        <v>78</v>
      </c>
      <c r="BK235" s="139">
        <f>ROUND(I235*H235,2)</f>
        <v>0</v>
      </c>
      <c r="BL235" s="15" t="s">
        <v>150</v>
      </c>
      <c r="BM235" s="138" t="s">
        <v>378</v>
      </c>
    </row>
    <row r="236" spans="2:65" s="11" customFormat="1" ht="22.9" customHeight="1">
      <c r="B236" s="114"/>
      <c r="D236" s="115" t="s">
        <v>72</v>
      </c>
      <c r="E236" s="124" t="s">
        <v>379</v>
      </c>
      <c r="F236" s="124" t="s">
        <v>380</v>
      </c>
      <c r="I236" s="117"/>
      <c r="J236" s="125">
        <f>BK236</f>
        <v>0</v>
      </c>
      <c r="L236" s="114"/>
      <c r="M236" s="119"/>
      <c r="P236" s="120">
        <f>P237</f>
        <v>0</v>
      </c>
      <c r="R236" s="120">
        <f>R237</f>
        <v>0</v>
      </c>
      <c r="T236" s="121">
        <f>T237</f>
        <v>0</v>
      </c>
      <c r="AR236" s="115" t="s">
        <v>135</v>
      </c>
      <c r="AT236" s="122" t="s">
        <v>72</v>
      </c>
      <c r="AU236" s="122" t="s">
        <v>78</v>
      </c>
      <c r="AY236" s="115" t="s">
        <v>118</v>
      </c>
      <c r="BK236" s="123">
        <f>BK237</f>
        <v>0</v>
      </c>
    </row>
    <row r="237" spans="2:65" s="1" customFormat="1" ht="24.2" customHeight="1">
      <c r="B237" s="30"/>
      <c r="C237" s="126" t="s">
        <v>381</v>
      </c>
      <c r="D237" s="126" t="s">
        <v>120</v>
      </c>
      <c r="E237" s="127" t="s">
        <v>382</v>
      </c>
      <c r="F237" s="128" t="s">
        <v>383</v>
      </c>
      <c r="G237" s="129" t="s">
        <v>138</v>
      </c>
      <c r="H237" s="130">
        <v>260</v>
      </c>
      <c r="I237" s="131"/>
      <c r="J237" s="132">
        <f>ROUND(I237*H237,2)</f>
        <v>0</v>
      </c>
      <c r="K237" s="133"/>
      <c r="L237" s="30"/>
      <c r="M237" s="134" t="s">
        <v>1</v>
      </c>
      <c r="N237" s="135" t="s">
        <v>38</v>
      </c>
      <c r="P237" s="136">
        <f>O237*H237</f>
        <v>0</v>
      </c>
      <c r="Q237" s="136">
        <v>0</v>
      </c>
      <c r="R237" s="136">
        <f>Q237*H237</f>
        <v>0</v>
      </c>
      <c r="S237" s="136">
        <v>0</v>
      </c>
      <c r="T237" s="137">
        <f>S237*H237</f>
        <v>0</v>
      </c>
      <c r="AR237" s="138" t="s">
        <v>150</v>
      </c>
      <c r="AT237" s="138" t="s">
        <v>120</v>
      </c>
      <c r="AU237" s="138" t="s">
        <v>80</v>
      </c>
      <c r="AY237" s="15" t="s">
        <v>118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5" t="s">
        <v>78</v>
      </c>
      <c r="BK237" s="139">
        <f>ROUND(I237*H237,2)</f>
        <v>0</v>
      </c>
      <c r="BL237" s="15" t="s">
        <v>150</v>
      </c>
      <c r="BM237" s="138" t="s">
        <v>384</v>
      </c>
    </row>
    <row r="238" spans="2:65" s="11" customFormat="1" ht="25.9" customHeight="1">
      <c r="B238" s="114"/>
      <c r="D238" s="115" t="s">
        <v>72</v>
      </c>
      <c r="E238" s="116" t="s">
        <v>385</v>
      </c>
      <c r="F238" s="116" t="s">
        <v>386</v>
      </c>
      <c r="I238" s="117"/>
      <c r="J238" s="118">
        <f>BK238</f>
        <v>0</v>
      </c>
      <c r="L238" s="114"/>
      <c r="M238" s="119"/>
      <c r="P238" s="120">
        <f>P239+P241+P243</f>
        <v>0</v>
      </c>
      <c r="R238" s="120">
        <f>R239+R241+R243</f>
        <v>0</v>
      </c>
      <c r="T238" s="121">
        <f>T239+T241+T243</f>
        <v>0</v>
      </c>
      <c r="AR238" s="115" t="s">
        <v>146</v>
      </c>
      <c r="AT238" s="122" t="s">
        <v>72</v>
      </c>
      <c r="AU238" s="122" t="s">
        <v>73</v>
      </c>
      <c r="AY238" s="115" t="s">
        <v>118</v>
      </c>
      <c r="BK238" s="123">
        <f>BK239+BK241+BK243</f>
        <v>0</v>
      </c>
    </row>
    <row r="239" spans="2:65" s="11" customFormat="1" ht="22.9" customHeight="1">
      <c r="B239" s="114"/>
      <c r="D239" s="115" t="s">
        <v>72</v>
      </c>
      <c r="E239" s="124" t="s">
        <v>387</v>
      </c>
      <c r="F239" s="124" t="s">
        <v>388</v>
      </c>
      <c r="I239" s="117"/>
      <c r="J239" s="125">
        <f>BK239</f>
        <v>0</v>
      </c>
      <c r="L239" s="114"/>
      <c r="M239" s="119"/>
      <c r="P239" s="120">
        <f>P240</f>
        <v>0</v>
      </c>
      <c r="R239" s="120">
        <f>R240</f>
        <v>0</v>
      </c>
      <c r="T239" s="121">
        <f>T240</f>
        <v>0</v>
      </c>
      <c r="AR239" s="115" t="s">
        <v>146</v>
      </c>
      <c r="AT239" s="122" t="s">
        <v>72</v>
      </c>
      <c r="AU239" s="122" t="s">
        <v>78</v>
      </c>
      <c r="AY239" s="115" t="s">
        <v>118</v>
      </c>
      <c r="BK239" s="123">
        <f>BK240</f>
        <v>0</v>
      </c>
    </row>
    <row r="240" spans="2:65" s="1" customFormat="1" ht="24.2" customHeight="1">
      <c r="B240" s="30"/>
      <c r="C240" s="126" t="s">
        <v>389</v>
      </c>
      <c r="D240" s="126" t="s">
        <v>120</v>
      </c>
      <c r="E240" s="127" t="s">
        <v>390</v>
      </c>
      <c r="F240" s="128" t="s">
        <v>391</v>
      </c>
      <c r="G240" s="129" t="s">
        <v>392</v>
      </c>
      <c r="H240" s="130">
        <v>1</v>
      </c>
      <c r="I240" s="131"/>
      <c r="J240" s="132">
        <f>ROUND(I240*H240,2)</f>
        <v>0</v>
      </c>
      <c r="K240" s="133"/>
      <c r="L240" s="30"/>
      <c r="M240" s="134" t="s">
        <v>1</v>
      </c>
      <c r="N240" s="135" t="s">
        <v>38</v>
      </c>
      <c r="P240" s="136">
        <f>O240*H240</f>
        <v>0</v>
      </c>
      <c r="Q240" s="136">
        <v>0</v>
      </c>
      <c r="R240" s="136">
        <f>Q240*H240</f>
        <v>0</v>
      </c>
      <c r="S240" s="136">
        <v>0</v>
      </c>
      <c r="T240" s="137">
        <f>S240*H240</f>
        <v>0</v>
      </c>
      <c r="AR240" s="138" t="s">
        <v>393</v>
      </c>
      <c r="AT240" s="138" t="s">
        <v>120</v>
      </c>
      <c r="AU240" s="138" t="s">
        <v>80</v>
      </c>
      <c r="AY240" s="15" t="s">
        <v>118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5" t="s">
        <v>78</v>
      </c>
      <c r="BK240" s="139">
        <f>ROUND(I240*H240,2)</f>
        <v>0</v>
      </c>
      <c r="BL240" s="15" t="s">
        <v>393</v>
      </c>
      <c r="BM240" s="138" t="s">
        <v>394</v>
      </c>
    </row>
    <row r="241" spans="2:65" s="11" customFormat="1" ht="22.9" customHeight="1">
      <c r="B241" s="114"/>
      <c r="D241" s="115" t="s">
        <v>72</v>
      </c>
      <c r="E241" s="124" t="s">
        <v>395</v>
      </c>
      <c r="F241" s="124" t="s">
        <v>396</v>
      </c>
      <c r="I241" s="117"/>
      <c r="J241" s="125">
        <f>BK241</f>
        <v>0</v>
      </c>
      <c r="L241" s="114"/>
      <c r="M241" s="119"/>
      <c r="P241" s="120">
        <f>P242</f>
        <v>0</v>
      </c>
      <c r="R241" s="120">
        <f>R242</f>
        <v>0</v>
      </c>
      <c r="T241" s="121">
        <f>T242</f>
        <v>0</v>
      </c>
      <c r="AR241" s="115" t="s">
        <v>146</v>
      </c>
      <c r="AT241" s="122" t="s">
        <v>72</v>
      </c>
      <c r="AU241" s="122" t="s">
        <v>78</v>
      </c>
      <c r="AY241" s="115" t="s">
        <v>118</v>
      </c>
      <c r="BK241" s="123">
        <f>BK242</f>
        <v>0</v>
      </c>
    </row>
    <row r="242" spans="2:65" s="1" customFormat="1" ht="21.75" customHeight="1">
      <c r="B242" s="30"/>
      <c r="C242" s="126" t="s">
        <v>397</v>
      </c>
      <c r="D242" s="126" t="s">
        <v>120</v>
      </c>
      <c r="E242" s="127" t="s">
        <v>398</v>
      </c>
      <c r="F242" s="128" t="s">
        <v>399</v>
      </c>
      <c r="G242" s="129" t="s">
        <v>392</v>
      </c>
      <c r="H242" s="130">
        <v>1</v>
      </c>
      <c r="I242" s="131"/>
      <c r="J242" s="132">
        <f>ROUND(I242*H242,2)</f>
        <v>0</v>
      </c>
      <c r="K242" s="133"/>
      <c r="L242" s="30"/>
      <c r="M242" s="134" t="s">
        <v>1</v>
      </c>
      <c r="N242" s="135" t="s">
        <v>38</v>
      </c>
      <c r="P242" s="136">
        <f>O242*H242</f>
        <v>0</v>
      </c>
      <c r="Q242" s="136">
        <v>0</v>
      </c>
      <c r="R242" s="136">
        <f>Q242*H242</f>
        <v>0</v>
      </c>
      <c r="S242" s="136">
        <v>0</v>
      </c>
      <c r="T242" s="137">
        <f>S242*H242</f>
        <v>0</v>
      </c>
      <c r="AR242" s="138" t="s">
        <v>393</v>
      </c>
      <c r="AT242" s="138" t="s">
        <v>120</v>
      </c>
      <c r="AU242" s="138" t="s">
        <v>80</v>
      </c>
      <c r="AY242" s="15" t="s">
        <v>118</v>
      </c>
      <c r="BE242" s="139">
        <f>IF(N242="základní",J242,0)</f>
        <v>0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5" t="s">
        <v>78</v>
      </c>
      <c r="BK242" s="139">
        <f>ROUND(I242*H242,2)</f>
        <v>0</v>
      </c>
      <c r="BL242" s="15" t="s">
        <v>393</v>
      </c>
      <c r="BM242" s="138" t="s">
        <v>400</v>
      </c>
    </row>
    <row r="243" spans="2:65" s="11" customFormat="1" ht="22.9" customHeight="1">
      <c r="B243" s="114"/>
      <c r="D243" s="115" t="s">
        <v>72</v>
      </c>
      <c r="E243" s="124" t="s">
        <v>401</v>
      </c>
      <c r="F243" s="124" t="s">
        <v>402</v>
      </c>
      <c r="I243" s="117"/>
      <c r="J243" s="125">
        <f>BK243</f>
        <v>0</v>
      </c>
      <c r="L243" s="114"/>
      <c r="M243" s="119"/>
      <c r="P243" s="120">
        <f>P244</f>
        <v>0</v>
      </c>
      <c r="R243" s="120">
        <f>R244</f>
        <v>0</v>
      </c>
      <c r="T243" s="121">
        <f>T244</f>
        <v>0</v>
      </c>
      <c r="AR243" s="115" t="s">
        <v>146</v>
      </c>
      <c r="AT243" s="122" t="s">
        <v>72</v>
      </c>
      <c r="AU243" s="122" t="s">
        <v>78</v>
      </c>
      <c r="AY243" s="115" t="s">
        <v>118</v>
      </c>
      <c r="BK243" s="123">
        <f>BK244</f>
        <v>0</v>
      </c>
    </row>
    <row r="244" spans="2:65" s="1" customFormat="1" ht="16.5" customHeight="1">
      <c r="B244" s="30"/>
      <c r="C244" s="126" t="s">
        <v>403</v>
      </c>
      <c r="D244" s="126" t="s">
        <v>120</v>
      </c>
      <c r="E244" s="127" t="s">
        <v>404</v>
      </c>
      <c r="F244" s="128" t="s">
        <v>405</v>
      </c>
      <c r="G244" s="129" t="s">
        <v>406</v>
      </c>
      <c r="H244" s="130">
        <v>6</v>
      </c>
      <c r="I244" s="131"/>
      <c r="J244" s="132">
        <f>ROUND(I244*H244,2)</f>
        <v>0</v>
      </c>
      <c r="K244" s="133"/>
      <c r="L244" s="30"/>
      <c r="M244" s="166" t="s">
        <v>1</v>
      </c>
      <c r="N244" s="167" t="s">
        <v>38</v>
      </c>
      <c r="O244" s="168"/>
      <c r="P244" s="169">
        <f>O244*H244</f>
        <v>0</v>
      </c>
      <c r="Q244" s="169">
        <v>0</v>
      </c>
      <c r="R244" s="169">
        <f>Q244*H244</f>
        <v>0</v>
      </c>
      <c r="S244" s="169">
        <v>0</v>
      </c>
      <c r="T244" s="170">
        <f>S244*H244</f>
        <v>0</v>
      </c>
      <c r="AR244" s="138" t="s">
        <v>393</v>
      </c>
      <c r="AT244" s="138" t="s">
        <v>120</v>
      </c>
      <c r="AU244" s="138" t="s">
        <v>80</v>
      </c>
      <c r="AY244" s="15" t="s">
        <v>118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5" t="s">
        <v>78</v>
      </c>
      <c r="BK244" s="139">
        <f>ROUND(I244*H244,2)</f>
        <v>0</v>
      </c>
      <c r="BL244" s="15" t="s">
        <v>393</v>
      </c>
      <c r="BM244" s="138" t="s">
        <v>407</v>
      </c>
    </row>
    <row r="245" spans="2:65" s="1" customFormat="1" ht="6.95" customHeight="1">
      <c r="B245" s="42"/>
      <c r="C245" s="43"/>
      <c r="D245" s="43"/>
      <c r="E245" s="43"/>
      <c r="F245" s="43"/>
      <c r="G245" s="43"/>
      <c r="H245" s="43"/>
      <c r="I245" s="43"/>
      <c r="J245" s="43"/>
      <c r="K245" s="43"/>
      <c r="L245" s="30"/>
    </row>
  </sheetData>
  <sheetProtection algorithmName="SHA-512" hashValue="mWNsRy07x9NgdJmoYPziaVl7ufuOzZC+24CQqoYJ5W2laIvy6D7hMW2cEhFkat211JIj9qRKuZa0eKku1v9iDQ==" saltValue="miCYbCFPTPrAE8HT7ZL/05CsMMOVL8G4x0ugaL6WvcvDZlmOy80IeVjBgZp8yWgo/Z1CvyO5almSY0zqFUl+WQ==" spinCount="100000" sheet="1" objects="1" scenarios="1" formatColumns="0" formatRows="0" autoFilter="0"/>
  <autoFilter ref="C127:K244" xr:uid="{00000000-0009-0000-0000-000001000000}"/>
  <mergeCells count="6">
    <mergeCell ref="L2:V2"/>
    <mergeCell ref="E7:H7"/>
    <mergeCell ref="E16:H16"/>
    <mergeCell ref="E25:H25"/>
    <mergeCell ref="E85:H85"/>
    <mergeCell ref="E120:H12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8A6B25407EF947A16D2EA369A26834" ma:contentTypeVersion="10" ma:contentTypeDescription="Vytvoří nový dokument" ma:contentTypeScope="" ma:versionID="a0ad15f340f4fd8860231f5db39bb7b7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123ccf773ca729b10e5d2440343f6d0d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4B824E-2D23-404B-B056-6D0A28F74BF5}"/>
</file>

<file path=customXml/itemProps2.xml><?xml version="1.0" encoding="utf-8"?>
<ds:datastoreItem xmlns:ds="http://schemas.openxmlformats.org/officeDocument/2006/customXml" ds:itemID="{C81A15B3-318B-429E-85BC-587E85E73020}"/>
</file>

<file path=customXml/itemProps3.xml><?xml version="1.0" encoding="utf-8"?>
<ds:datastoreItem xmlns:ds="http://schemas.openxmlformats.org/officeDocument/2006/customXml" ds:itemID="{DBDF7853-B4C4-4435-B3A2-BA47C2232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046_2026 - Obslužná komun...</vt:lpstr>
      <vt:lpstr>'046_2026 - Obslužná komun...'!Názvy_tisku</vt:lpstr>
      <vt:lpstr>'Rekapitulace stavby'!Názvy_tisku</vt:lpstr>
      <vt:lpstr>'046_2026 - Obslužná komun...'!Oblast_tisku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Páleníková Vendula, Bc.</dc:creator>
  <cp:lastModifiedBy>Páleníková Vendula, Bc.</cp:lastModifiedBy>
  <dcterms:created xsi:type="dcterms:W3CDTF">2025-11-20T08:43:21Z</dcterms:created>
  <dcterms:modified xsi:type="dcterms:W3CDTF">2025-11-20T09:28:44Z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</Properties>
</file>