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olackova.romana\Desktop\2026 VEŘEJNÉ ZAKÁZKY\INVESTICE A ÚDRŽBA\01_OPRAVA CHODNÍKU UL. LIPOVÁ ALEJ\01_ZD FINAL\"/>
    </mc:Choice>
  </mc:AlternateContent>
  <xr:revisionPtr revIDLastSave="0" documentId="8_{81F4C565-4A83-420A-84A9-087B6B07FAB1}" xr6:coauthVersionLast="47" xr6:coauthVersionMax="47" xr10:uidLastSave="{00000000-0000-0000-0000-000000000000}"/>
  <bookViews>
    <workbookView xWindow="1170" yWindow="1170" windowWidth="16860" windowHeight="13935" xr2:uid="{00000000-000D-0000-FFFF-FFFF00000000}"/>
  </bookViews>
  <sheets>
    <sheet name="Rekapitulace stavby" sheetId="1" r:id="rId1"/>
    <sheet name="101 - úsek 1" sheetId="2" r:id="rId2"/>
    <sheet name="102 - úsek 2" sheetId="3" r:id="rId3"/>
  </sheets>
  <definedNames>
    <definedName name="_xlnm._FilterDatabase" localSheetId="1" hidden="1">'101 - úsek 1'!$C$126:$K$203</definedName>
    <definedName name="_xlnm._FilterDatabase" localSheetId="2" hidden="1">'102 - úsek 2'!$C$125:$K$202</definedName>
    <definedName name="_xlnm.Print_Titles" localSheetId="1">'101 - úsek 1'!$126:$126</definedName>
    <definedName name="_xlnm.Print_Titles" localSheetId="2">'102 - úsek 2'!$125:$125</definedName>
    <definedName name="_xlnm.Print_Titles" localSheetId="0">'Rekapitulace stavby'!$92:$92</definedName>
    <definedName name="_xlnm.Print_Area" localSheetId="1">'101 - úsek 1'!$C$4:$J$76,'101 - úsek 1'!$C$82:$J$108,'101 - úsek 1'!$C$114:$J$203</definedName>
    <definedName name="_xlnm.Print_Area" localSheetId="2">'102 - úsek 2'!$C$4:$J$76,'102 - úsek 2'!$C$82:$J$107,'102 - úsek 2'!$C$113:$J$202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T197" i="3"/>
  <c r="R198" i="3"/>
  <c r="R197" i="3" s="1"/>
  <c r="P198" i="3"/>
  <c r="P197" i="3" s="1"/>
  <c r="BI196" i="3"/>
  <c r="BH196" i="3"/>
  <c r="BG196" i="3"/>
  <c r="BF196" i="3"/>
  <c r="T196" i="3"/>
  <c r="T195" i="3" s="1"/>
  <c r="R196" i="3"/>
  <c r="R195" i="3"/>
  <c r="P196" i="3"/>
  <c r="P195" i="3" s="1"/>
  <c r="BI193" i="3"/>
  <c r="BH193" i="3"/>
  <c r="BG193" i="3"/>
  <c r="BF193" i="3"/>
  <c r="T193" i="3"/>
  <c r="T192" i="3"/>
  <c r="R193" i="3"/>
  <c r="R192" i="3" s="1"/>
  <c r="P193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3" i="3"/>
  <c r="BH153" i="3"/>
  <c r="BG153" i="3"/>
  <c r="BF153" i="3"/>
  <c r="T153" i="3"/>
  <c r="R153" i="3"/>
  <c r="P153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J123" i="3"/>
  <c r="F122" i="3"/>
  <c r="F120" i="3"/>
  <c r="E118" i="3"/>
  <c r="J92" i="3"/>
  <c r="F91" i="3"/>
  <c r="F89" i="3"/>
  <c r="E87" i="3"/>
  <c r="J21" i="3"/>
  <c r="E21" i="3"/>
  <c r="J122" i="3"/>
  <c r="J20" i="3"/>
  <c r="J18" i="3"/>
  <c r="E18" i="3"/>
  <c r="F123" i="3" s="1"/>
  <c r="J17" i="3"/>
  <c r="J12" i="3"/>
  <c r="J120" i="3" s="1"/>
  <c r="E7" i="3"/>
  <c r="E116" i="3"/>
  <c r="J37" i="2"/>
  <c r="J36" i="2"/>
  <c r="AY95" i="1"/>
  <c r="J35" i="2"/>
  <c r="AX95" i="1" s="1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T198" i="2"/>
  <c r="R199" i="2"/>
  <c r="R198" i="2" s="1"/>
  <c r="P199" i="2"/>
  <c r="P198" i="2"/>
  <c r="BI197" i="2"/>
  <c r="BH197" i="2"/>
  <c r="BG197" i="2"/>
  <c r="BF197" i="2"/>
  <c r="T197" i="2"/>
  <c r="T196" i="2"/>
  <c r="R197" i="2"/>
  <c r="R196" i="2"/>
  <c r="P197" i="2"/>
  <c r="P196" i="2" s="1"/>
  <c r="BI194" i="2"/>
  <c r="BH194" i="2"/>
  <c r="BG194" i="2"/>
  <c r="BF194" i="2"/>
  <c r="T194" i="2"/>
  <c r="T193" i="2"/>
  <c r="R194" i="2"/>
  <c r="R193" i="2"/>
  <c r="P194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T174" i="2"/>
  <c r="R175" i="2"/>
  <c r="R174" i="2" s="1"/>
  <c r="P175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J124" i="2"/>
  <c r="F123" i="2"/>
  <c r="F121" i="2"/>
  <c r="E119" i="2"/>
  <c r="J92" i="2"/>
  <c r="F91" i="2"/>
  <c r="F89" i="2"/>
  <c r="E87" i="2"/>
  <c r="J21" i="2"/>
  <c r="E21" i="2"/>
  <c r="J123" i="2"/>
  <c r="J20" i="2"/>
  <c r="J18" i="2"/>
  <c r="E18" i="2"/>
  <c r="F124" i="2" s="1"/>
  <c r="J17" i="2"/>
  <c r="J12" i="2"/>
  <c r="J89" i="2"/>
  <c r="E7" i="2"/>
  <c r="E117" i="2" s="1"/>
  <c r="L90" i="1"/>
  <c r="AM90" i="1"/>
  <c r="AM89" i="1"/>
  <c r="L89" i="1"/>
  <c r="AM87" i="1"/>
  <c r="L87" i="1"/>
  <c r="L85" i="1"/>
  <c r="L84" i="1"/>
  <c r="BK159" i="3"/>
  <c r="J159" i="3"/>
  <c r="BK157" i="3"/>
  <c r="J157" i="3"/>
  <c r="J130" i="2"/>
  <c r="J191" i="2"/>
  <c r="BK189" i="2"/>
  <c r="J184" i="2"/>
  <c r="J181" i="2"/>
  <c r="BK179" i="2"/>
  <c r="BK175" i="2"/>
  <c r="J173" i="2"/>
  <c r="BK171" i="2"/>
  <c r="BK163" i="2"/>
  <c r="J155" i="2"/>
  <c r="BK143" i="2"/>
  <c r="BK141" i="2"/>
  <c r="J135" i="2"/>
  <c r="BK133" i="2"/>
  <c r="BK132" i="2"/>
  <c r="BK131" i="2"/>
  <c r="BK203" i="2"/>
  <c r="J202" i="2"/>
  <c r="J201" i="2"/>
  <c r="BK197" i="2"/>
  <c r="J194" i="2"/>
  <c r="BK184" i="2"/>
  <c r="J171" i="2"/>
  <c r="BK159" i="2"/>
  <c r="J203" i="2"/>
  <c r="J199" i="2"/>
  <c r="J192" i="2"/>
  <c r="BK191" i="2"/>
  <c r="J187" i="2"/>
  <c r="J186" i="2"/>
  <c r="J177" i="2"/>
  <c r="J165" i="2"/>
  <c r="BK161" i="2"/>
  <c r="BK146" i="2"/>
  <c r="BK145" i="2"/>
  <c r="BK137" i="2"/>
  <c r="J136" i="2"/>
  <c r="J133" i="2"/>
  <c r="J132" i="2"/>
  <c r="BK130" i="2"/>
  <c r="AS94" i="1"/>
  <c r="BK201" i="3"/>
  <c r="J201" i="3"/>
  <c r="BK200" i="3"/>
  <c r="J200" i="3"/>
  <c r="BK198" i="3"/>
  <c r="J198" i="3"/>
  <c r="BK196" i="3"/>
  <c r="J196" i="3"/>
  <c r="BK193" i="3"/>
  <c r="J193" i="3"/>
  <c r="BK191" i="3"/>
  <c r="J191" i="3"/>
  <c r="BK190" i="3"/>
  <c r="J190" i="3"/>
  <c r="BK188" i="3"/>
  <c r="J188" i="3"/>
  <c r="BK186" i="3"/>
  <c r="J186" i="3"/>
  <c r="BK185" i="3"/>
  <c r="J185" i="3"/>
  <c r="BK183" i="3"/>
  <c r="J183" i="3"/>
  <c r="BK180" i="3"/>
  <c r="J180" i="3"/>
  <c r="BK179" i="3"/>
  <c r="J179" i="3"/>
  <c r="BK178" i="3"/>
  <c r="J178" i="3"/>
  <c r="BK176" i="3"/>
  <c r="J176" i="3"/>
  <c r="BK174" i="3"/>
  <c r="J174" i="3"/>
  <c r="BK172" i="3"/>
  <c r="J172" i="3"/>
  <c r="BK169" i="3"/>
  <c r="J169" i="3"/>
  <c r="BK165" i="3"/>
  <c r="J165" i="3"/>
  <c r="BK163" i="3"/>
  <c r="J163" i="3"/>
  <c r="BK161" i="3"/>
  <c r="J161" i="3"/>
  <c r="J197" i="2"/>
  <c r="BK194" i="2"/>
  <c r="BK192" i="2"/>
  <c r="J189" i="2"/>
  <c r="BK187" i="2"/>
  <c r="BK186" i="2"/>
  <c r="BK181" i="2"/>
  <c r="J179" i="2"/>
  <c r="J175" i="2"/>
  <c r="BK167" i="2"/>
  <c r="J163" i="2"/>
  <c r="J159" i="2"/>
  <c r="J137" i="2"/>
  <c r="BK136" i="2"/>
  <c r="BK135" i="2"/>
  <c r="J147" i="3"/>
  <c r="J202" i="3"/>
  <c r="BK202" i="2"/>
  <c r="BK201" i="2"/>
  <c r="BK199" i="2"/>
  <c r="BK180" i="2"/>
  <c r="J169" i="2"/>
  <c r="BK165" i="2"/>
  <c r="BK155" i="2"/>
  <c r="J149" i="2"/>
  <c r="BK147" i="2"/>
  <c r="J146" i="2"/>
  <c r="J145" i="2"/>
  <c r="J131" i="2"/>
  <c r="BK153" i="3"/>
  <c r="J153" i="3"/>
  <c r="BK147" i="3"/>
  <c r="BK145" i="3"/>
  <c r="J145" i="3"/>
  <c r="BK144" i="3"/>
  <c r="J144" i="3"/>
  <c r="BK143" i="3"/>
  <c r="J143" i="3"/>
  <c r="BK141" i="3"/>
  <c r="J141" i="3"/>
  <c r="BK139" i="3"/>
  <c r="J139" i="3"/>
  <c r="BK135" i="3"/>
  <c r="J135" i="3"/>
  <c r="BK134" i="3"/>
  <c r="J134" i="3"/>
  <c r="BK133" i="3"/>
  <c r="J133" i="3"/>
  <c r="BK131" i="3"/>
  <c r="J131" i="3"/>
  <c r="BK130" i="3"/>
  <c r="J130" i="3"/>
  <c r="BK129" i="3"/>
  <c r="J129" i="3"/>
  <c r="J180" i="2"/>
  <c r="BK177" i="2"/>
  <c r="BK173" i="2"/>
  <c r="BK169" i="2"/>
  <c r="J167" i="2"/>
  <c r="J161" i="2"/>
  <c r="BK149" i="2"/>
  <c r="J147" i="2"/>
  <c r="J143" i="2"/>
  <c r="J141" i="2"/>
  <c r="BK202" i="3"/>
  <c r="T128" i="3" l="1"/>
  <c r="T175" i="3"/>
  <c r="R199" i="3"/>
  <c r="R194" i="3"/>
  <c r="P129" i="2"/>
  <c r="P128" i="2"/>
  <c r="P176" i="2"/>
  <c r="P152" i="3"/>
  <c r="R184" i="3"/>
  <c r="P128" i="3"/>
  <c r="P127" i="3" s="1"/>
  <c r="P184" i="3"/>
  <c r="BK129" i="2"/>
  <c r="BK154" i="2"/>
  <c r="J154" i="2" s="1"/>
  <c r="J99" i="2" s="1"/>
  <c r="P154" i="2"/>
  <c r="T176" i="2"/>
  <c r="R185" i="2"/>
  <c r="BK200" i="2"/>
  <c r="J200" i="2"/>
  <c r="J107" i="2" s="1"/>
  <c r="T200" i="2"/>
  <c r="T195" i="2"/>
  <c r="BK152" i="3"/>
  <c r="J152" i="3"/>
  <c r="J99" i="3" s="1"/>
  <c r="BK184" i="3"/>
  <c r="J184" i="3"/>
  <c r="J101" i="3"/>
  <c r="T129" i="2"/>
  <c r="T154" i="2"/>
  <c r="BK176" i="2"/>
  <c r="J176" i="2" s="1"/>
  <c r="J101" i="2" s="1"/>
  <c r="BK185" i="2"/>
  <c r="J185" i="2"/>
  <c r="J102" i="2"/>
  <c r="P185" i="2"/>
  <c r="R200" i="2"/>
  <c r="R195" i="2"/>
  <c r="T152" i="3"/>
  <c r="BK175" i="3"/>
  <c r="J175" i="3"/>
  <c r="J100" i="3"/>
  <c r="P175" i="3"/>
  <c r="R175" i="3"/>
  <c r="BK199" i="3"/>
  <c r="J199" i="3"/>
  <c r="J106" i="3"/>
  <c r="BK128" i="3"/>
  <c r="J128" i="3"/>
  <c r="J98" i="3"/>
  <c r="T184" i="3"/>
  <c r="R129" i="2"/>
  <c r="R154" i="2"/>
  <c r="R128" i="2" s="1"/>
  <c r="R176" i="2"/>
  <c r="T185" i="2"/>
  <c r="P200" i="2"/>
  <c r="P195" i="2"/>
  <c r="R152" i="3"/>
  <c r="R127" i="3" s="1"/>
  <c r="P199" i="3"/>
  <c r="P194" i="3"/>
  <c r="R128" i="3"/>
  <c r="T199" i="3"/>
  <c r="T194" i="3"/>
  <c r="BE181" i="2"/>
  <c r="BE189" i="2"/>
  <c r="E85" i="2"/>
  <c r="J91" i="2"/>
  <c r="BE137" i="2"/>
  <c r="BE146" i="2"/>
  <c r="BE159" i="2"/>
  <c r="BE165" i="2"/>
  <c r="BE171" i="2"/>
  <c r="E85" i="3"/>
  <c r="J89" i="3"/>
  <c r="J91" i="3"/>
  <c r="F92" i="3"/>
  <c r="BE129" i="3"/>
  <c r="BE130" i="3"/>
  <c r="BE131" i="3"/>
  <c r="BE133" i="3"/>
  <c r="BE134" i="3"/>
  <c r="BE135" i="3"/>
  <c r="BE139" i="3"/>
  <c r="BE141" i="3"/>
  <c r="BE143" i="3"/>
  <c r="BE144" i="3"/>
  <c r="BE145" i="3"/>
  <c r="BE147" i="3"/>
  <c r="J121" i="2"/>
  <c r="BE130" i="2"/>
  <c r="BE187" i="2"/>
  <c r="BE192" i="2"/>
  <c r="BE203" i="2"/>
  <c r="F92" i="2"/>
  <c r="BE133" i="2"/>
  <c r="BE143" i="2"/>
  <c r="BE145" i="2"/>
  <c r="BE149" i="2"/>
  <c r="BE169" i="2"/>
  <c r="BE173" i="2"/>
  <c r="BE180" i="2"/>
  <c r="BE191" i="2"/>
  <c r="BK174" i="2"/>
  <c r="J174" i="2"/>
  <c r="J100" i="2"/>
  <c r="BK196" i="2"/>
  <c r="J196" i="2"/>
  <c r="J105" i="2"/>
  <c r="BE159" i="3"/>
  <c r="BE161" i="3"/>
  <c r="BE163" i="3"/>
  <c r="BE165" i="3"/>
  <c r="BE169" i="3"/>
  <c r="BE172" i="3"/>
  <c r="BE174" i="3"/>
  <c r="BE176" i="3"/>
  <c r="BE178" i="3"/>
  <c r="BE179" i="3"/>
  <c r="BE180" i="3"/>
  <c r="BE183" i="3"/>
  <c r="BE185" i="3"/>
  <c r="BE186" i="3"/>
  <c r="BE188" i="3"/>
  <c r="BE190" i="3"/>
  <c r="BE191" i="3"/>
  <c r="BE193" i="3"/>
  <c r="BE196" i="3"/>
  <c r="BE198" i="3"/>
  <c r="BE200" i="3"/>
  <c r="BE201" i="3"/>
  <c r="BE131" i="2"/>
  <c r="BE135" i="2"/>
  <c r="BE141" i="2"/>
  <c r="BE147" i="2"/>
  <c r="BE163" i="2"/>
  <c r="BE175" i="2"/>
  <c r="BE179" i="2"/>
  <c r="BE184" i="2"/>
  <c r="BE186" i="2"/>
  <c r="BE194" i="2"/>
  <c r="BK193" i="2"/>
  <c r="J193" i="2" s="1"/>
  <c r="J103" i="2" s="1"/>
  <c r="BK198" i="2"/>
  <c r="J198" i="2"/>
  <c r="J106" i="2" s="1"/>
  <c r="BE202" i="3"/>
  <c r="BE155" i="2"/>
  <c r="BE161" i="2"/>
  <c r="BE177" i="2"/>
  <c r="BE201" i="2"/>
  <c r="BE202" i="2"/>
  <c r="BK192" i="3"/>
  <c r="J192" i="3" s="1"/>
  <c r="J102" i="3" s="1"/>
  <c r="BK195" i="3"/>
  <c r="J195" i="3"/>
  <c r="J104" i="3" s="1"/>
  <c r="BK197" i="3"/>
  <c r="J197" i="3"/>
  <c r="J105" i="3"/>
  <c r="BE132" i="2"/>
  <c r="BE136" i="2"/>
  <c r="BE167" i="2"/>
  <c r="BE197" i="2"/>
  <c r="BE199" i="2"/>
  <c r="BE153" i="3"/>
  <c r="BE157" i="3"/>
  <c r="J34" i="2"/>
  <c r="AW95" i="1" s="1"/>
  <c r="F35" i="3"/>
  <c r="BB96" i="1"/>
  <c r="F37" i="3"/>
  <c r="BD96" i="1" s="1"/>
  <c r="F36" i="3"/>
  <c r="BC96" i="1"/>
  <c r="F36" i="2"/>
  <c r="BC95" i="1" s="1"/>
  <c r="J34" i="3"/>
  <c r="AW96" i="1" s="1"/>
  <c r="F34" i="2"/>
  <c r="BA95" i="1" s="1"/>
  <c r="F34" i="3"/>
  <c r="BA96" i="1"/>
  <c r="F37" i="2"/>
  <c r="BD95" i="1" s="1"/>
  <c r="F35" i="2"/>
  <c r="BB95" i="1"/>
  <c r="T128" i="2" l="1"/>
  <c r="T127" i="2" s="1"/>
  <c r="R127" i="2"/>
  <c r="R126" i="3"/>
  <c r="BK128" i="2"/>
  <c r="P126" i="3"/>
  <c r="AU96" i="1"/>
  <c r="P127" i="2"/>
  <c r="AU95" i="1"/>
  <c r="T127" i="3"/>
  <c r="T126" i="3"/>
  <c r="BK127" i="3"/>
  <c r="J127" i="3" s="1"/>
  <c r="J97" i="3" s="1"/>
  <c r="J129" i="2"/>
  <c r="J98" i="2"/>
  <c r="BK195" i="2"/>
  <c r="J195" i="2"/>
  <c r="J104" i="2"/>
  <c r="BK194" i="3"/>
  <c r="J194" i="3"/>
  <c r="J103" i="3"/>
  <c r="BC94" i="1"/>
  <c r="W32" i="1"/>
  <c r="BB94" i="1"/>
  <c r="AX94" i="1" s="1"/>
  <c r="F33" i="2"/>
  <c r="AZ95" i="1"/>
  <c r="J33" i="3"/>
  <c r="AV96" i="1" s="1"/>
  <c r="AT96" i="1" s="1"/>
  <c r="BD94" i="1"/>
  <c r="W33" i="1"/>
  <c r="BA94" i="1"/>
  <c r="W30" i="1" s="1"/>
  <c r="F33" i="3"/>
  <c r="AZ96" i="1" s="1"/>
  <c r="J33" i="2"/>
  <c r="AV95" i="1"/>
  <c r="AT95" i="1"/>
  <c r="BK127" i="2" l="1"/>
  <c r="J127" i="2"/>
  <c r="J96" i="2"/>
  <c r="BK126" i="3"/>
  <c r="J126" i="3"/>
  <c r="J96" i="3"/>
  <c r="J128" i="2"/>
  <c r="J97" i="2"/>
  <c r="W31" i="1"/>
  <c r="AU94" i="1"/>
  <c r="AZ94" i="1"/>
  <c r="AV94" i="1" s="1"/>
  <c r="AK29" i="1" s="1"/>
  <c r="AW94" i="1"/>
  <c r="AK30" i="1"/>
  <c r="AY94" i="1"/>
  <c r="J30" i="3" l="1"/>
  <c r="AG96" i="1"/>
  <c r="AN96" i="1"/>
  <c r="W29" i="1"/>
  <c r="J30" i="2"/>
  <c r="AG95" i="1" s="1"/>
  <c r="AN95" i="1" s="1"/>
  <c r="AT94" i="1"/>
  <c r="J39" i="3" l="1"/>
  <c r="J39" i="2"/>
  <c r="AG94" i="1"/>
  <c r="AK26" i="1"/>
  <c r="AK35" i="1"/>
  <c r="AN94" i="1" l="1"/>
</calcChain>
</file>

<file path=xl/sharedStrings.xml><?xml version="1.0" encoding="utf-8"?>
<sst xmlns="http://schemas.openxmlformats.org/spreadsheetml/2006/main" count="2068" uniqueCount="383">
  <si>
    <t>Export Komplet</t>
  </si>
  <si>
    <t/>
  </si>
  <si>
    <t>2.0</t>
  </si>
  <si>
    <t>ZAMOK</t>
  </si>
  <si>
    <t>False</t>
  </si>
  <si>
    <t>{f52aed79-702b-464a-9aa2-15aac277dbca}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</si>
  <si>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</si>
  <si>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</si>
  <si>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</si>
  <si>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</si>
  <si>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</si>
  <si>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</si>
  <si>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</si>
  <si>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</si>
  <si>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</si>
  <si>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</si>
  <si>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</si>
  <si>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Hodonín - oprava chodníku ul. Lipová Alej</t>
  </si>
  <si>
    <t>KSO:</t>
  </si>
  <si>
    <t>CC-CZ:</t>
  </si>
  <si>
    <t>Místo:</t>
  </si>
  <si>
    <t>Hodonín</t>
  </si>
  <si>
    <t>Datum:</t>
  </si>
  <si>
    <t>4. 2. 2026</t>
  </si>
  <si>
    <t>Zadavatel:</t>
  </si>
  <si>
    <t>IČ:</t>
  </si>
  <si>
    <t>Město Hodonín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</si>
  <si>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</si>
  <si>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</si>
  <si>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</si>
  <si>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</si>
  <si>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</si>
  <si>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</si>
  <si>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</si>
  <si>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Projekce DS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</si>
  <si>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</si>
  <si>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</si>
  <si>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</si>
  <si>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</si>
  <si>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</si>
  <si>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</si>
  <si>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</si>
  <si>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</si>
  <si>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</si>
  <si>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</si>
  <si>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</si>
  <si>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</si>
  <si>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</si>
  <si>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</si>
  <si>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</si>
  <si>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</si>
  <si>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</si>
  <si>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</si>
  <si>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</si>
  <si>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</si>
  <si>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</si>
  <si>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</si>
  <si>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</si>
  <si>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</si>
  <si>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</si>
  <si>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</si>
  <si>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</si>
  <si>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</si>
  <si>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</si>
  <si>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</si>
  <si>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</si>
  <si>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</si>
  <si>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</si>
  <si>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</si>
  <si>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</si>
  <si>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</si>
  <si>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</si>
  <si>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</si>
  <si>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</si>
  <si>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</si>
  <si>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</si>
  <si>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</si>
  <si>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</si>
  <si>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</si>
  <si>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</si>
  <si>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</si>
  <si>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101</t>
  </si>
  <si>
    <t>úsek 1</t>
  </si>
  <si>
    <t>STA</t>
  </si>
  <si>
    <t>1</t>
  </si>
  <si>
    <t>{fda3be7a-4025-45b0-9c7b-cad279627ee7}</t>
  </si>
  <si>
    <t>2</t>
  </si>
  <si>
    <t>102</t>
  </si>
  <si>
    <t>úsek 2</t>
  </si>
  <si>
    <t>{d177f481-54af-4010-8a5b-4200c49210e6}</t>
  </si>
  <si>
    <t>KRYCÍ LIST SOUPISU PRACÍ</t>
  </si>
  <si>
    <t>Objekt:</t>
  </si>
  <si>
    <t>101 - úsek 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</si>
  <si>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</si>
  <si>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</si>
  <si>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</si>
  <si>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</si>
  <si>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</si>
  <si>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</si>
  <si>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</si>
  <si>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</si>
  <si>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</si>
  <si>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</si>
  <si>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</si>
  <si>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</si>
  <si>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</si>
  <si>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</si>
  <si>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</si>
  <si>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</si>
  <si>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</si>
  <si>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</si>
  <si>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</si>
  <si>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</si>
  <si>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</si>
  <si>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</si>
  <si>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</si>
  <si>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</si>
  <si>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</si>
  <si>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</si>
  <si>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</si>
  <si>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</si>
  <si>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</si>
  <si>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</si>
  <si>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</si>
  <si>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</si>
  <si>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</si>
  <si>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</si>
  <si>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</si>
  <si>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</si>
  <si>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</si>
  <si>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4</t>
  </si>
  <si>
    <t>1833518486</t>
  </si>
  <si>
    <t>113106134</t>
  </si>
  <si>
    <t>Rozebrání dlažeb ze zámkových dlaždic komunikací pro pěší strojně pl do 50 m2</t>
  </si>
  <si>
    <t>-307506579</t>
  </si>
  <si>
    <t>3</t>
  </si>
  <si>
    <t>113107222</t>
  </si>
  <si>
    <t>Odstranění podkladu z kameniva drceného tl přes 100 do 200 mm strojně pl přes 200 m2</t>
  </si>
  <si>
    <t>-454276558</t>
  </si>
  <si>
    <t>113107342</t>
  </si>
  <si>
    <t>Odstranění podkladu živičného tl přes 50 do 100 mm strojně pl do 50 m2</t>
  </si>
  <si>
    <t>1807099271</t>
  </si>
  <si>
    <t>VV</t>
  </si>
  <si>
    <t>"řezání podél stáv. obruby, dojde ke zpětnému zapravení"27,50*0,30</t>
  </si>
  <si>
    <t>5</t>
  </si>
  <si>
    <t>113202111</t>
  </si>
  <si>
    <t>Vytrhání obrub krajníků obrubníků stojatých</t>
  </si>
  <si>
    <t>m</t>
  </si>
  <si>
    <t>387117853</t>
  </si>
  <si>
    <t>6</t>
  </si>
  <si>
    <t>122151103</t>
  </si>
  <si>
    <t>Odkopávky a prokopávky nezapažené v hornině třídy těžitelnosti I skupiny 1 a 2 objem do 100 m3 strojně</t>
  </si>
  <si>
    <t>m3</t>
  </si>
  <si>
    <t>994267345</t>
  </si>
  <si>
    <t>7</t>
  </si>
  <si>
    <t>162651112</t>
  </si>
  <si>
    <t>Vodorovné přemístění přes 4 000 do 5000 m výkopku/sypaniny z horniny třídy těžitelnosti I skupiny 1 až 3</t>
  </si>
  <si>
    <t>627434953</t>
  </si>
  <si>
    <t>52,532</t>
  </si>
  <si>
    <t>"zpětné zasypání"-26,60</t>
  </si>
  <si>
    <t>Součet</t>
  </si>
  <si>
    <t>8</t>
  </si>
  <si>
    <t>171201231</t>
  </si>
  <si>
    <t>Poplatek za uložení zeminy a kamení na recyklační skládce (skládkovné) kód odpadu 17 05 04</t>
  </si>
  <si>
    <t>t</t>
  </si>
  <si>
    <t>1292177198</t>
  </si>
  <si>
    <t>25,932*1,8 'Přepočtené koeficientem množství</t>
  </si>
  <si>
    <t>9</t>
  </si>
  <si>
    <t>171251101</t>
  </si>
  <si>
    <t>Uložení sypaniny do násypů nezhutněných strojně</t>
  </si>
  <si>
    <t>-1307126233</t>
  </si>
  <si>
    <t>"zpětné dosypání podél obruby"12,00</t>
  </si>
  <si>
    <t>10</t>
  </si>
  <si>
    <t>181111111</t>
  </si>
  <si>
    <t>Plošná úprava terénu do 500 m2 zemina skupiny 1 až 4 nerovnosti přes 50 do 100 mm v rovinně a svahu do 1:5</t>
  </si>
  <si>
    <t>1477967654</t>
  </si>
  <si>
    <t>11</t>
  </si>
  <si>
    <t>181411131</t>
  </si>
  <si>
    <t>Založení parkového trávníku výsevem pl do 1000 m2 v rovině a ve svahu do 1:5</t>
  </si>
  <si>
    <t>-2006342183</t>
  </si>
  <si>
    <t>M</t>
  </si>
  <si>
    <t>00572410</t>
  </si>
  <si>
    <t>osivo směs travní parková</t>
  </si>
  <si>
    <t>kg</t>
  </si>
  <si>
    <t>349077529</t>
  </si>
  <si>
    <t>458,1*0,02 'Přepočtené koeficientem množství</t>
  </si>
  <si>
    <t>13</t>
  </si>
  <si>
    <t>181951112</t>
  </si>
  <si>
    <t>Úprava pláně v hornině třídy těžitelnosti I skupiny 1 až 3 se zhutněním strojně</t>
  </si>
  <si>
    <t>-120136609</t>
  </si>
  <si>
    <t>"zámková bezfazetová dlažba tl. 80 mm - chodník"426,80</t>
  </si>
  <si>
    <t>"zámková dlažba tl. 80 mm - slepecká"4,00+4,60</t>
  </si>
  <si>
    <t>435,4*1,15 'Přepočtené koeficientem množství</t>
  </si>
  <si>
    <t>Komunikace pozemní</t>
  </si>
  <si>
    <t>14</t>
  </si>
  <si>
    <t>564801112</t>
  </si>
  <si>
    <t>Podklad z drti fr 4/8 plochy přes 100 m2 tl 40 mm</t>
  </si>
  <si>
    <t>2093578735</t>
  </si>
  <si>
    <t>15</t>
  </si>
  <si>
    <t>564861111</t>
  </si>
  <si>
    <t>Podklad ze štěrkodrtě ŠD plochy přes 100 m2 tl 200 mm</t>
  </si>
  <si>
    <t>1787598246</t>
  </si>
  <si>
    <t>435,4*1,1 'Přepočtené koeficientem množství</t>
  </si>
  <si>
    <t>16</t>
  </si>
  <si>
    <t>565135001</t>
  </si>
  <si>
    <t>Asfaltový beton vrstva podkladní ACP 16 + tl 50 mm š do 1,5 m z nemodifikovaného asfaltu</t>
  </si>
  <si>
    <t>-507338862</t>
  </si>
  <si>
    <t>"podél stáv. obruby, dojde ke zpětnému zapravení"27,50*0,30</t>
  </si>
  <si>
    <t>17</t>
  </si>
  <si>
    <t>573211109</t>
  </si>
  <si>
    <t>Postřik živičný spojovací z asfaltu v množství 0,50 kg/m2</t>
  </si>
  <si>
    <t>-1324271144</t>
  </si>
  <si>
    <t>"podél stáv. obruby, dojde ke zpětnému zapravení"27,50*0,30*2</t>
  </si>
  <si>
    <t>18</t>
  </si>
  <si>
    <t>577144121</t>
  </si>
  <si>
    <t>Asfaltový beton vrstva obrusná ACO 11+ tř. I tl 50 mm š přes 3 m z nemodifikovaného asfaltu</t>
  </si>
  <si>
    <t>1287730164</t>
  </si>
  <si>
    <t>19</t>
  </si>
  <si>
    <t>596211223</t>
  </si>
  <si>
    <t>Kladení zámkové dlažby komunikací pro pěší ručně tl 80 mm skupiny B pl přes 300 m2</t>
  </si>
  <si>
    <t>993657064</t>
  </si>
  <si>
    <t>"zámková dlažba tl. 60 mm - chodník"426,80</t>
  </si>
  <si>
    <t>20</t>
  </si>
  <si>
    <t>59246111</t>
  </si>
  <si>
    <t>dlažba bezfazetová betonová 300x300mm tl 80mm</t>
  </si>
  <si>
    <t>880486612</t>
  </si>
  <si>
    <t>426,8*1,03 'Přepočtené koeficientem množství</t>
  </si>
  <si>
    <t>59245226</t>
  </si>
  <si>
    <t>dlažba pro nevidomé betonová 200x100mm tl 80mm barevná</t>
  </si>
  <si>
    <t>739986482</t>
  </si>
  <si>
    <t>22</t>
  </si>
  <si>
    <t>599141111</t>
  </si>
  <si>
    <t>Vyplnění spár mezi silničními dílci živičnou zálivkou</t>
  </si>
  <si>
    <t>1332663846</t>
  </si>
  <si>
    <t>Vedení trubní dálková a přípojná</t>
  </si>
  <si>
    <t>23</t>
  </si>
  <si>
    <t>899103112</t>
  </si>
  <si>
    <t xml:space="preserve">Výšková úprava šoupat do 200 mm zvýšením </t>
  </si>
  <si>
    <t>kus</t>
  </si>
  <si>
    <t>1290321664</t>
  </si>
  <si>
    <t>Ostatní konstrukce a práce, bourání</t>
  </si>
  <si>
    <t>24</t>
  </si>
  <si>
    <t>916131213</t>
  </si>
  <si>
    <t>Osazení silničního obrubníku betonového stojatého s boční opěrou do lože z betonu prostého</t>
  </si>
  <si>
    <t>1216769194</t>
  </si>
  <si>
    <t>430,60+15,50+12,00</t>
  </si>
  <si>
    <t>25</t>
  </si>
  <si>
    <t>59217029</t>
  </si>
  <si>
    <t>obrubník silniční betonový nájezdový 1000x150x150mm</t>
  </si>
  <si>
    <t>-1907220735</t>
  </si>
  <si>
    <t>26</t>
  </si>
  <si>
    <t>59217076</t>
  </si>
  <si>
    <t>obrubník silniční betonový přechodový 1000x150x250mm</t>
  </si>
  <si>
    <t>852740680</t>
  </si>
  <si>
    <t>27</t>
  </si>
  <si>
    <t>59217019</t>
  </si>
  <si>
    <t>obrubník betonový chodníkový 1000x100x200mm</t>
  </si>
  <si>
    <t>-1130966510</t>
  </si>
  <si>
    <t>125,60+123,0+67,0+64,0+26,0+25,0</t>
  </si>
  <si>
    <t>430,6*1,02 'Přepočtené koeficientem množství</t>
  </si>
  <si>
    <t>28</t>
  </si>
  <si>
    <t>919735112</t>
  </si>
  <si>
    <t>Řezání stávajícího živičného krytu hl přes 50 do 100 mm</t>
  </si>
  <si>
    <t>580544444</t>
  </si>
  <si>
    <t>997</t>
  </si>
  <si>
    <t>Doprava suti a vybouraných hmot</t>
  </si>
  <si>
    <t>29</t>
  </si>
  <si>
    <t>997221571</t>
  </si>
  <si>
    <t>Vodorovná doprava vybouraných hmot do 1 km</t>
  </si>
  <si>
    <t>-1154203407</t>
  </si>
  <si>
    <t>30</t>
  </si>
  <si>
    <t>997221579</t>
  </si>
  <si>
    <t>Příplatek ZKD 1 km u vodorovné dopravy vybouraných hmot</t>
  </si>
  <si>
    <t>1260899665</t>
  </si>
  <si>
    <t>333,129*4 'Přepočtené koeficientem množství</t>
  </si>
  <si>
    <t>31</t>
  </si>
  <si>
    <t>997221615</t>
  </si>
  <si>
    <t>Poplatek za uložení na skládce (skládkovné) stavebního odpadu betonového kód odpadu 17 01 01</t>
  </si>
  <si>
    <t>-622761278</t>
  </si>
  <si>
    <t>113,204+93,911</t>
  </si>
  <si>
    <t>32</t>
  </si>
  <si>
    <t>997221645</t>
  </si>
  <si>
    <t>Poplatek za uložení na skládce (skládkovné) odpadu asfaltového bez dehtu kód odpadu 17 03 02</t>
  </si>
  <si>
    <t>1554908035</t>
  </si>
  <si>
    <t>33</t>
  </si>
  <si>
    <t>997221655</t>
  </si>
  <si>
    <t>Poplatek za uložení na skládce (skládkovné) zeminy a kamení kód odpadu 17 05 04</t>
  </si>
  <si>
    <t>1448703987</t>
  </si>
  <si>
    <t>998</t>
  </si>
  <si>
    <t>Přesun hmot</t>
  </si>
  <si>
    <t>34</t>
  </si>
  <si>
    <t>998223011</t>
  </si>
  <si>
    <t>Přesun hmot pro pozemní komunikace s krytem dlážděným</t>
  </si>
  <si>
    <t>-921406405</t>
  </si>
  <si>
    <t>VRN</t>
  </si>
  <si>
    <t>Vedlejší rozpočtové náklady</t>
  </si>
  <si>
    <t>VRN1</t>
  </si>
  <si>
    <t>Průzkumné, zeměměřičské a projektové práce</t>
  </si>
  <si>
    <t>35</t>
  </si>
  <si>
    <t>013002000</t>
  </si>
  <si>
    <t>Vytyčení stavby</t>
  </si>
  <si>
    <t>kpl</t>
  </si>
  <si>
    <t>1024</t>
  </si>
  <si>
    <t>-831748002</t>
  </si>
  <si>
    <t>VRN3</t>
  </si>
  <si>
    <t>Zařízení staveniště</t>
  </si>
  <si>
    <t>36</t>
  </si>
  <si>
    <t>030001000</t>
  </si>
  <si>
    <t>Zařízení staveniště - zřízení + provoz + dostranění (oplcení, zábrana, skladovací plochy a objekty, mobilní buňky, apod.)</t>
  </si>
  <si>
    <t>-283597209</t>
  </si>
  <si>
    <t>VRN4</t>
  </si>
  <si>
    <t>Inženýrská činnost</t>
  </si>
  <si>
    <t>37</t>
  </si>
  <si>
    <t>040001000</t>
  </si>
  <si>
    <t>Vytyčení stávajících inženýrských sítí</t>
  </si>
  <si>
    <t>-978759916</t>
  </si>
  <si>
    <t>38</t>
  </si>
  <si>
    <t>043002000</t>
  </si>
  <si>
    <t>Kontrolní zkoušky ((statická zatěžovací zkouška podloží 1x na 1000m2)</t>
  </si>
  <si>
    <t>-1550124270</t>
  </si>
  <si>
    <t>39</t>
  </si>
  <si>
    <t>045002000</t>
  </si>
  <si>
    <t>Dokumentace skutečného provedení stavby</t>
  </si>
  <si>
    <t>206747779</t>
  </si>
  <si>
    <t>102 - úsek 2</t>
  </si>
  <si>
    <t>142299873</t>
  </si>
  <si>
    <t>477372485</t>
  </si>
  <si>
    <t>-4905872</t>
  </si>
  <si>
    <t>"řezání podél stáv. obruby, dojde ke zpětnému zapravení"11*0,30</t>
  </si>
  <si>
    <t>-2127440508</t>
  </si>
  <si>
    <t>122151102</t>
  </si>
  <si>
    <t>Odkopávky a prokopávky nezapažené v hornině třídy těžitelnosti I skupiny 1 a 2 objem do 50 m3 strojně</t>
  </si>
  <si>
    <t>-1729862549</t>
  </si>
  <si>
    <t>87535053</t>
  </si>
  <si>
    <t>23,122</t>
  </si>
  <si>
    <t>"zpětné zasypání"-12,00</t>
  </si>
  <si>
    <t>804416402</t>
  </si>
  <si>
    <t>11,122*1,8 'Přepočtené koeficientem množství</t>
  </si>
  <si>
    <t>2015797220</t>
  </si>
  <si>
    <t>1482655265</t>
  </si>
  <si>
    <t>1346406943</t>
  </si>
  <si>
    <t>1105677476</t>
  </si>
  <si>
    <t>197*0,02 'Přepočtené koeficientem množství</t>
  </si>
  <si>
    <t>1381691228</t>
  </si>
  <si>
    <t>"zámková dlažba tl. 80 mm - chodník"197,50</t>
  </si>
  <si>
    <t>"zámková dlažba tl. 80 mm - slepecká"2,80</t>
  </si>
  <si>
    <t>200,3*1,15 'Přepočtené koeficientem množství</t>
  </si>
  <si>
    <t>660940959</t>
  </si>
  <si>
    <t>-1271645392</t>
  </si>
  <si>
    <t>200,3*1,1 'Přepočtené koeficientem množství</t>
  </si>
  <si>
    <t>1117118593</t>
  </si>
  <si>
    <t>"podél stáv. obruby, dojde ke zpětnému zapravení"11*0,30</t>
  </si>
  <si>
    <t>-1561956279</t>
  </si>
  <si>
    <t>"podél stáv. obruby, dojde ke zpětnému zapravení"11*0,30*2</t>
  </si>
  <si>
    <t>1827219505</t>
  </si>
  <si>
    <t>596211222</t>
  </si>
  <si>
    <t>Kladení zámkové dlažby komunikací pro pěší ručně tl 80 mm skupiny B pl přes 100 do 300 m2</t>
  </si>
  <si>
    <t>-1264422510</t>
  </si>
  <si>
    <t>1455226622</t>
  </si>
  <si>
    <t>197,5*1,03 'Přepočtené koeficientem množství</t>
  </si>
  <si>
    <t>782343747</t>
  </si>
  <si>
    <t>418278714</t>
  </si>
  <si>
    <t>-1880348369</t>
  </si>
  <si>
    <t>96,50+100,50+7,00+4,00</t>
  </si>
  <si>
    <t>-468781772</t>
  </si>
  <si>
    <t>126453060</t>
  </si>
  <si>
    <t>-977627553</t>
  </si>
  <si>
    <t>96,50+100,50</t>
  </si>
  <si>
    <t>197*1,02 'Přepočtené koeficientem množství</t>
  </si>
  <si>
    <t>-2057481750</t>
  </si>
  <si>
    <t>5306277</t>
  </si>
  <si>
    <t>-1869938679</t>
  </si>
  <si>
    <t>150,275*4 'Přepočtené koeficientem množství</t>
  </si>
  <si>
    <t>-1958688177</t>
  </si>
  <si>
    <t>52,078+40,385</t>
  </si>
  <si>
    <t>-1051634845</t>
  </si>
  <si>
    <t>1655082191</t>
  </si>
  <si>
    <t>-1884315360</t>
  </si>
  <si>
    <t>314505823</t>
  </si>
  <si>
    <t>-1962220225</t>
  </si>
  <si>
    <t>1347624793</t>
  </si>
  <si>
    <t>736447770</t>
  </si>
  <si>
    <t>1224878468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</si>
</sst>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9" t="s">
        <v>14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R5" s="18"/>
      <c r="BE5" s="176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81" t="s">
        <v>17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R6" s="18"/>
      <c r="BE6" s="177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7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7"/>
      <c r="BS8" s="15" t="s">
        <v>6</v>
      </c>
    </row>
    <row r="9" spans="1:74" ht="14.45" customHeight="1">
      <c r="B9" s="18"/>
      <c r="AR9" s="18"/>
      <c r="BE9" s="177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7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77"/>
      <c r="BS11" s="15" t="s">
        <v>6</v>
      </c>
    </row>
    <row r="12" spans="1:74" ht="6.95" customHeight="1">
      <c r="B12" s="18"/>
      <c r="AR12" s="18"/>
      <c r="BE12" s="177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77"/>
      <c r="BS13" s="15" t="s">
        <v>6</v>
      </c>
    </row>
    <row r="14" spans="1:74" ht="12.75">
      <c r="B14" s="18"/>
      <c r="E14" s="182" t="s">
        <v>29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25" t="s">
        <v>27</v>
      </c>
      <c r="AN14" s="27" t="s">
        <v>29</v>
      </c>
      <c r="AR14" s="18"/>
      <c r="BE14" s="177"/>
      <c r="BS14" s="15" t="s">
        <v>6</v>
      </c>
    </row>
    <row r="15" spans="1:74" ht="6.95" customHeight="1">
      <c r="B15" s="18"/>
      <c r="AR15" s="18"/>
      <c r="BE15" s="177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77"/>
      <c r="BS16" s="15" t="s">
        <v>4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177"/>
      <c r="BS17" s="15" t="s">
        <v>32</v>
      </c>
    </row>
    <row r="18" spans="2:71" ht="6.95" customHeight="1">
      <c r="B18" s="18"/>
      <c r="AR18" s="18"/>
      <c r="BE18" s="177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</v>
      </c>
      <c r="AR19" s="18"/>
      <c r="BE19" s="177"/>
      <c r="BS19" s="15" t="s">
        <v>6</v>
      </c>
    </row>
    <row r="20" spans="2:71" ht="18.399999999999999" customHeight="1">
      <c r="B20" s="18"/>
      <c r="E20" s="23" t="s">
        <v>34</v>
      </c>
      <c r="AK20" s="25" t="s">
        <v>27</v>
      </c>
      <c r="AN20" s="23" t="s">
        <v>1</v>
      </c>
      <c r="AR20" s="18"/>
      <c r="BE20" s="177"/>
      <c r="BS20" s="15" t="s">
        <v>32</v>
      </c>
    </row>
    <row r="21" spans="2:71" ht="6.95" customHeight="1">
      <c r="B21" s="18"/>
      <c r="AR21" s="18"/>
      <c r="BE21" s="177"/>
    </row>
    <row r="22" spans="2:71" ht="12" customHeight="1">
      <c r="B22" s="18"/>
      <c r="D22" s="25" t="s">
        <v>35</v>
      </c>
      <c r="AR22" s="18"/>
      <c r="BE22" s="177"/>
    </row>
    <row r="23" spans="2:71" ht="16.5" customHeight="1">
      <c r="B23" s="18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8"/>
      <c r="BE23" s="177"/>
    </row>
    <row r="24" spans="2:71" ht="6.95" customHeight="1">
      <c r="B24" s="18"/>
      <c r="AR24" s="18"/>
      <c r="BE24" s="177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7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5">
        <f>ROUND(AG94,2)</f>
        <v>0</v>
      </c>
      <c r="AL26" s="186"/>
      <c r="AM26" s="186"/>
      <c r="AN26" s="186"/>
      <c r="AO26" s="186"/>
      <c r="AR26" s="30"/>
      <c r="BE26" s="177"/>
    </row>
    <row r="27" spans="2:71" s="1" customFormat="1" ht="6.95" customHeight="1">
      <c r="B27" s="30"/>
      <c r="AR27" s="30"/>
      <c r="BE27" s="177"/>
    </row>
    <row r="28" spans="2:71" s="1" customFormat="1" ht="12.75">
      <c r="B28" s="30"/>
      <c r="L28" s="187" t="s">
        <v>37</v>
      </c>
      <c r="M28" s="187"/>
      <c r="N28" s="187"/>
      <c r="O28" s="187"/>
      <c r="P28" s="187"/>
      <c r="W28" s="187" t="s">
        <v>38</v>
      </c>
      <c r="X28" s="187"/>
      <c r="Y28" s="187"/>
      <c r="Z28" s="187"/>
      <c r="AA28" s="187"/>
      <c r="AB28" s="187"/>
      <c r="AC28" s="187"/>
      <c r="AD28" s="187"/>
      <c r="AE28" s="187"/>
      <c r="AK28" s="187" t="s">
        <v>39</v>
      </c>
      <c r="AL28" s="187"/>
      <c r="AM28" s="187"/>
      <c r="AN28" s="187"/>
      <c r="AO28" s="187"/>
      <c r="AR28" s="30"/>
      <c r="BE28" s="177"/>
    </row>
    <row r="29" spans="2:71" s="2" customFormat="1" ht="14.45" customHeight="1">
      <c r="B29" s="34"/>
      <c r="D29" s="25" t="s">
        <v>40</v>
      </c>
      <c r="F29" s="25" t="s">
        <v>41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4"/>
      <c r="BE29" s="178"/>
    </row>
    <row r="30" spans="2:71" s="2" customFormat="1" ht="14.45" customHeight="1">
      <c r="B30" s="34"/>
      <c r="F30" s="25" t="s">
        <v>42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4"/>
      <c r="BE30" s="178"/>
    </row>
    <row r="31" spans="2:71" s="2" customFormat="1" ht="14.45" hidden="1" customHeight="1">
      <c r="B31" s="34"/>
      <c r="F31" s="25" t="s">
        <v>43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4"/>
      <c r="BE31" s="178"/>
    </row>
    <row r="32" spans="2:71" s="2" customFormat="1" ht="14.45" hidden="1" customHeight="1">
      <c r="B32" s="34"/>
      <c r="F32" s="25" t="s">
        <v>44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4"/>
      <c r="BE32" s="178"/>
    </row>
    <row r="33" spans="2:57" s="2" customFormat="1" ht="14.45" hidden="1" customHeight="1">
      <c r="B33" s="34"/>
      <c r="F33" s="25" t="s">
        <v>45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4"/>
      <c r="BE33" s="178"/>
    </row>
    <row r="34" spans="2:57" s="1" customFormat="1" ht="6.95" customHeight="1">
      <c r="B34" s="30"/>
      <c r="AR34" s="30"/>
      <c r="BE34" s="177"/>
    </row>
    <row r="35" spans="2:57" s="1" customFormat="1" ht="25.9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191" t="s">
        <v>48</v>
      </c>
      <c r="Y35" s="192"/>
      <c r="Z35" s="192"/>
      <c r="AA35" s="192"/>
      <c r="AB35" s="192"/>
      <c r="AC35" s="37"/>
      <c r="AD35" s="37"/>
      <c r="AE35" s="37"/>
      <c r="AF35" s="37"/>
      <c r="AG35" s="37"/>
      <c r="AH35" s="37"/>
      <c r="AI35" s="37"/>
      <c r="AJ35" s="37"/>
      <c r="AK35" s="193">
        <f>SUM(AK26:AK33)</f>
        <v>0</v>
      </c>
      <c r="AL35" s="192"/>
      <c r="AM35" s="192"/>
      <c r="AN35" s="192"/>
      <c r="AO35" s="194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49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50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51</v>
      </c>
      <c r="AI60" s="32"/>
      <c r="AJ60" s="32"/>
      <c r="AK60" s="32"/>
      <c r="AL60" s="32"/>
      <c r="AM60" s="41" t="s">
        <v>52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54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51</v>
      </c>
      <c r="AI75" s="32"/>
      <c r="AJ75" s="32"/>
      <c r="AK75" s="32"/>
      <c r="AL75" s="32"/>
      <c r="AM75" s="41" t="s">
        <v>52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55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2025/09</v>
      </c>
      <c r="AR84" s="46"/>
    </row>
    <row r="85" spans="1:91" s="4" customFormat="1" ht="36.950000000000003" customHeight="1">
      <c r="B85" s="47"/>
      <c r="C85" s="48" t="s">
        <v>16</v>
      </c>
      <c r="L85" s="195" t="str">
        <f>K6</f>
        <v>Hodonín - oprava chodníku ul. Lipová Alej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Hodonín</v>
      </c>
      <c r="AI87" s="25" t="s">
        <v>22</v>
      </c>
      <c r="AM87" s="197" t="str">
        <f>IF(AN8= "","",AN8)</f>
        <v>4. 2. 2026</v>
      </c>
      <c r="AN87" s="197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Město Hodonín</v>
      </c>
      <c r="AI89" s="25" t="s">
        <v>30</v>
      </c>
      <c r="AM89" s="198" t="str">
        <f>IF(E17="","",E17)</f>
        <v xml:space="preserve"> </v>
      </c>
      <c r="AN89" s="199"/>
      <c r="AO89" s="199"/>
      <c r="AP89" s="199"/>
      <c r="AR89" s="30"/>
      <c r="AS89" s="200" t="s">
        <v>56</v>
      </c>
      <c r="AT89" s="201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33</v>
      </c>
      <c r="AM90" s="198" t="str">
        <f>IF(E20="","",E20)</f>
        <v>Projekce DS s.r.o.</v>
      </c>
      <c r="AN90" s="199"/>
      <c r="AO90" s="199"/>
      <c r="AP90" s="199"/>
      <c r="AR90" s="30"/>
      <c r="AS90" s="202"/>
      <c r="AT90" s="203"/>
      <c r="BD90" s="54"/>
    </row>
    <row r="91" spans="1:91" s="1" customFormat="1" ht="10.9" customHeight="1">
      <c r="B91" s="30"/>
      <c r="AR91" s="30"/>
      <c r="AS91" s="202"/>
      <c r="AT91" s="203"/>
      <c r="BD91" s="54"/>
    </row>
    <row r="92" spans="1:91" s="1" customFormat="1" ht="29.25" customHeight="1">
      <c r="B92" s="30"/>
      <c r="C92" s="204" t="s">
        <v>57</v>
      </c>
      <c r="D92" s="205"/>
      <c r="E92" s="205"/>
      <c r="F92" s="205"/>
      <c r="G92" s="205"/>
      <c r="H92" s="55"/>
      <c r="I92" s="206" t="s">
        <v>58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59</v>
      </c>
      <c r="AH92" s="205"/>
      <c r="AI92" s="205"/>
      <c r="AJ92" s="205"/>
      <c r="AK92" s="205"/>
      <c r="AL92" s="205"/>
      <c r="AM92" s="205"/>
      <c r="AN92" s="206" t="s">
        <v>60</v>
      </c>
      <c r="AO92" s="205"/>
      <c r="AP92" s="208"/>
      <c r="AQ92" s="56" t="s">
        <v>61</v>
      </c>
      <c r="AR92" s="30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2">
        <f>ROUND(SUM(AG95:AG96),2)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65" t="s">
        <v>1</v>
      </c>
      <c r="AR94" s="61"/>
      <c r="AS94" s="66">
        <f>ROUND(SUM(AS95:AS96),2)</f>
        <v>0</v>
      </c>
      <c r="AT94" s="67">
        <f>ROUND(SUM(AV94:AW94),2)</f>
        <v>0</v>
      </c>
      <c r="AU94" s="68">
        <f>ROUND(SUM(AU95:AU96),5)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ROUND(SUM(AZ95:AZ96),2)</f>
        <v>0</v>
      </c>
      <c r="BA94" s="67">
        <f>ROUND(SUM(BA95:BA96),2)</f>
        <v>0</v>
      </c>
      <c r="BB94" s="67">
        <f>ROUND(SUM(BB95:BB96),2)</f>
        <v>0</v>
      </c>
      <c r="BC94" s="67">
        <f>ROUND(SUM(BC95:BC96),2)</f>
        <v>0</v>
      </c>
      <c r="BD94" s="69">
        <f>ROUND(SUM(BD95:BD96),2)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5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211" t="s">
        <v>81</v>
      </c>
      <c r="E95" s="211"/>
      <c r="F95" s="211"/>
      <c r="G95" s="211"/>
      <c r="H95" s="211"/>
      <c r="I95" s="75"/>
      <c r="J95" s="211" t="s">
        <v>82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'101 - úsek 1'!J30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6" t="s">
        <v>83</v>
      </c>
      <c r="AR95" s="73"/>
      <c r="AS95" s="77">
        <v>0</v>
      </c>
      <c r="AT95" s="78">
        <f>ROUND(SUM(AV95:AW95),2)</f>
        <v>0</v>
      </c>
      <c r="AU95" s="79">
        <f>'101 - úsek 1'!P127</f>
        <v>0</v>
      </c>
      <c r="AV95" s="78">
        <f>'101 - úsek 1'!J33</f>
        <v>0</v>
      </c>
      <c r="AW95" s="78">
        <f>'101 - úsek 1'!J34</f>
        <v>0</v>
      </c>
      <c r="AX95" s="78">
        <f>'101 - úsek 1'!J35</f>
        <v>0</v>
      </c>
      <c r="AY95" s="78">
        <f>'101 - úsek 1'!J36</f>
        <v>0</v>
      </c>
      <c r="AZ95" s="78">
        <f>'101 - úsek 1'!F33</f>
        <v>0</v>
      </c>
      <c r="BA95" s="78">
        <f>'101 - úsek 1'!F34</f>
        <v>0</v>
      </c>
      <c r="BB95" s="78">
        <f>'101 - úsek 1'!F35</f>
        <v>0</v>
      </c>
      <c r="BC95" s="78">
        <f>'101 - úsek 1'!F36</f>
        <v>0</v>
      </c>
      <c r="BD95" s="80">
        <f>'101 - úsek 1'!F37</f>
        <v>0</v>
      </c>
      <c r="BT95" s="81" t="s">
        <v>84</v>
      </c>
      <c r="BV95" s="81" t="s">
        <v>78</v>
      </c>
      <c r="BW95" s="81" t="s">
        <v>85</v>
      </c>
      <c r="BX95" s="81" t="s">
        <v>5</v>
      </c>
      <c r="CL95" s="81" t="s">
        <v>1</v>
      </c>
      <c r="CM95" s="81" t="s">
        <v>86</v>
      </c>
    </row>
    <row r="96" spans="1:91" s="6" customFormat="1" ht="16.5" customHeight="1">
      <c r="A96" s="72" t="s">
        <v>80</v>
      </c>
      <c r="B96" s="73"/>
      <c r="C96" s="74"/>
      <c r="D96" s="211" t="s">
        <v>87</v>
      </c>
      <c r="E96" s="211"/>
      <c r="F96" s="211"/>
      <c r="G96" s="211"/>
      <c r="H96" s="211"/>
      <c r="I96" s="75"/>
      <c r="J96" s="211" t="s">
        <v>88</v>
      </c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09">
        <f>'102 - úsek 2'!J30</f>
        <v>0</v>
      </c>
      <c r="AH96" s="210"/>
      <c r="AI96" s="210"/>
      <c r="AJ96" s="210"/>
      <c r="AK96" s="210"/>
      <c r="AL96" s="210"/>
      <c r="AM96" s="210"/>
      <c r="AN96" s="209">
        <f>SUM(AG96,AT96)</f>
        <v>0</v>
      </c>
      <c r="AO96" s="210"/>
      <c r="AP96" s="210"/>
      <c r="AQ96" s="76" t="s">
        <v>83</v>
      </c>
      <c r="AR96" s="73"/>
      <c r="AS96" s="82">
        <v>0</v>
      </c>
      <c r="AT96" s="83">
        <f>ROUND(SUM(AV96:AW96),2)</f>
        <v>0</v>
      </c>
      <c r="AU96" s="84">
        <f>'102 - úsek 2'!P126</f>
        <v>0</v>
      </c>
      <c r="AV96" s="83">
        <f>'102 - úsek 2'!J33</f>
        <v>0</v>
      </c>
      <c r="AW96" s="83">
        <f>'102 - úsek 2'!J34</f>
        <v>0</v>
      </c>
      <c r="AX96" s="83">
        <f>'102 - úsek 2'!J35</f>
        <v>0</v>
      </c>
      <c r="AY96" s="83">
        <f>'102 - úsek 2'!J36</f>
        <v>0</v>
      </c>
      <c r="AZ96" s="83">
        <f>'102 - úsek 2'!F33</f>
        <v>0</v>
      </c>
      <c r="BA96" s="83">
        <f>'102 - úsek 2'!F34</f>
        <v>0</v>
      </c>
      <c r="BB96" s="83">
        <f>'102 - úsek 2'!F35</f>
        <v>0</v>
      </c>
      <c r="BC96" s="83">
        <f>'102 - úsek 2'!F36</f>
        <v>0</v>
      </c>
      <c r="BD96" s="85">
        <f>'102 - úsek 2'!F37</f>
        <v>0</v>
      </c>
      <c r="BT96" s="81" t="s">
        <v>84</v>
      </c>
      <c r="BV96" s="81" t="s">
        <v>78</v>
      </c>
      <c r="BW96" s="81" t="s">
        <v>89</v>
      </c>
      <c r="BX96" s="81" t="s">
        <v>5</v>
      </c>
      <c r="CL96" s="81" t="s">
        <v>1</v>
      </c>
      <c r="CM96" s="81" t="s">
        <v>86</v>
      </c>
    </row>
    <row r="97" spans="2:44" s="1" customFormat="1" ht="30" customHeight="1">
      <c r="B97" s="30"/>
      <c r="AR97" s="30"/>
    </row>
    <row r="98" spans="2:44" s="1" customFormat="1" ht="6.95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30"/>
    </row>
  </sheetData>
  <sheetProtection algorithmName="SHA-512" hashValue="AzRRjSlTuojucZbUfXM473ohB9By5sLzCAXX76L56T9jfiUmjGzXSDjMry8cnvQWoGYxO8M0zdYOz5w6nmw8+w==" saltValue="ot+53IIepGqqgIat0R4KD0AzNQ6BOTIGDmsUfLUDgs8tRWyp2iKqwVtzrYSCi77J7pjFVOfoQUJp00SLozYcig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01 - úsek 1'!C2" display="/" xr:uid="{00000000-0004-0000-0000-000000000000}"/>
    <hyperlink ref="A96" location="'102 - úsek 2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5" t="s">
        <v>85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2:46" ht="24.95" customHeight="1">
      <c r="B4" s="18"/>
      <c r="D4" s="19" t="s">
        <v>90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4" t="str">
        <f>'Rekapitulace stavby'!K6</f>
        <v>Hodonín - oprava chodníku ul. Lipová Alej</v>
      </c>
      <c r="F7" s="215"/>
      <c r="G7" s="215"/>
      <c r="H7" s="215"/>
      <c r="L7" s="18"/>
    </row>
    <row r="8" spans="2:46" s="1" customFormat="1" ht="12" customHeight="1">
      <c r="B8" s="30"/>
      <c r="D8" s="25" t="s">
        <v>91</v>
      </c>
      <c r="L8" s="30"/>
    </row>
    <row r="9" spans="2:46" s="1" customFormat="1" ht="16.5" customHeight="1">
      <c r="B9" s="30"/>
      <c r="E9" s="195" t="s">
        <v>92</v>
      </c>
      <c r="F9" s="216"/>
      <c r="G9" s="216"/>
      <c r="H9" s="216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4. 2. 2026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7" t="str">
        <f>'Rekapitulace stavby'!E14</f>
        <v>Vyplň údaj</v>
      </c>
      <c r="F18" s="179"/>
      <c r="G18" s="179"/>
      <c r="H18" s="179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33</v>
      </c>
      <c r="I23" s="25" t="s">
        <v>25</v>
      </c>
      <c r="J23" s="23" t="s">
        <v>1</v>
      </c>
      <c r="L23" s="30"/>
    </row>
    <row r="24" spans="2:12" s="1" customFormat="1" ht="18" customHeight="1">
      <c r="B24" s="30"/>
      <c r="E24" s="23" t="s">
        <v>34</v>
      </c>
      <c r="I24" s="25" t="s">
        <v>27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35</v>
      </c>
      <c r="L26" s="30"/>
    </row>
    <row r="27" spans="2:12" s="7" customFormat="1" ht="16.5" customHeight="1">
      <c r="B27" s="87"/>
      <c r="E27" s="184" t="s">
        <v>1</v>
      </c>
      <c r="F27" s="184"/>
      <c r="G27" s="184"/>
      <c r="H27" s="184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36</v>
      </c>
      <c r="J30" s="64">
        <f>ROUND(J127,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38</v>
      </c>
      <c r="I32" s="33" t="s">
        <v>37</v>
      </c>
      <c r="J32" s="33" t="s">
        <v>39</v>
      </c>
      <c r="L32" s="30"/>
    </row>
    <row r="33" spans="2:12" s="1" customFormat="1" ht="14.45" customHeight="1">
      <c r="B33" s="30"/>
      <c r="D33" s="53" t="s">
        <v>40</v>
      </c>
      <c r="E33" s="25" t="s">
        <v>41</v>
      </c>
      <c r="F33" s="89">
        <f>ROUND((SUM(BE127:BE203)),  2)</f>
        <v>0</v>
      </c>
      <c r="I33" s="90">
        <v>0.21</v>
      </c>
      <c r="J33" s="89">
        <f>ROUND(((SUM(BE127:BE203))*I33),  2)</f>
        <v>0</v>
      </c>
      <c r="L33" s="30"/>
    </row>
    <row r="34" spans="2:12" s="1" customFormat="1" ht="14.45" customHeight="1">
      <c r="B34" s="30"/>
      <c r="E34" s="25" t="s">
        <v>42</v>
      </c>
      <c r="F34" s="89">
        <f>ROUND((SUM(BF127:BF203)),  2)</f>
        <v>0</v>
      </c>
      <c r="I34" s="90">
        <v>0.12</v>
      </c>
      <c r="J34" s="89">
        <f>ROUND(((SUM(BF127:BF203))*I34),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89">
        <f>ROUND((SUM(BG127:BG203)),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89">
        <f>ROUND((SUM(BH127:BH203)),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89">
        <f>ROUND((SUM(BI127:BI203)),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51</v>
      </c>
      <c r="E61" s="32"/>
      <c r="F61" s="97" t="s">
        <v>52</v>
      </c>
      <c r="G61" s="41" t="s">
        <v>51</v>
      </c>
      <c r="H61" s="32"/>
      <c r="I61" s="32"/>
      <c r="J61" s="98" t="s">
        <v>52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51</v>
      </c>
      <c r="E76" s="32"/>
      <c r="F76" s="97" t="s">
        <v>52</v>
      </c>
      <c r="G76" s="41" t="s">
        <v>51</v>
      </c>
      <c r="H76" s="32"/>
      <c r="I76" s="32"/>
      <c r="J76" s="98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93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4" t="str">
        <f>E7</f>
        <v>Hodonín - oprava chodníku ul. Lipová Alej</v>
      </c>
      <c r="F85" s="215"/>
      <c r="G85" s="215"/>
      <c r="H85" s="215"/>
      <c r="L85" s="30"/>
    </row>
    <row r="86" spans="2:47" s="1" customFormat="1" ht="12" customHeight="1">
      <c r="B86" s="30"/>
      <c r="C86" s="25" t="s">
        <v>91</v>
      </c>
      <c r="L86" s="30"/>
    </row>
    <row r="87" spans="2:47" s="1" customFormat="1" ht="16.5" customHeight="1">
      <c r="B87" s="30"/>
      <c r="E87" s="195" t="str">
        <f>E9</f>
        <v>101 - úsek 1</v>
      </c>
      <c r="F87" s="216"/>
      <c r="G87" s="216"/>
      <c r="H87" s="216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Hodonín</v>
      </c>
      <c r="I89" s="25" t="s">
        <v>22</v>
      </c>
      <c r="J89" s="50" t="str">
        <f>IF(J12="","",J12)</f>
        <v>4. 2. 2026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>Město Hodonín</v>
      </c>
      <c r="I91" s="25" t="s">
        <v>30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28</v>
      </c>
      <c r="F92" s="23" t="str">
        <f>IF(E18="","",E18)</f>
        <v>Vyplň údaj</v>
      </c>
      <c r="I92" s="25" t="s">
        <v>33</v>
      </c>
      <c r="J92" s="28" t="str">
        <f>E24</f>
        <v>Projekce DS s.r.o.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94</v>
      </c>
      <c r="D94" s="91"/>
      <c r="E94" s="91"/>
      <c r="F94" s="91"/>
      <c r="G94" s="91"/>
      <c r="H94" s="91"/>
      <c r="I94" s="91"/>
      <c r="J94" s="100" t="s">
        <v>95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96</v>
      </c>
      <c r="J96" s="64">
        <f>J127</f>
        <v>0</v>
      </c>
      <c r="L96" s="30"/>
      <c r="AU96" s="15" t="s">
        <v>97</v>
      </c>
    </row>
    <row r="97" spans="2:12" s="8" customFormat="1" ht="24.95" customHeight="1">
      <c r="B97" s="102"/>
      <c r="D97" s="103" t="s">
        <v>98</v>
      </c>
      <c r="E97" s="104"/>
      <c r="F97" s="104"/>
      <c r="G97" s="104"/>
      <c r="H97" s="104"/>
      <c r="I97" s="104"/>
      <c r="J97" s="105">
        <f>J128</f>
        <v>0</v>
      </c>
      <c r="L97" s="102"/>
    </row>
    <row r="98" spans="2:12" s="9" customFormat="1" ht="19.899999999999999" customHeight="1">
      <c r="B98" s="106"/>
      <c r="D98" s="107" t="s">
        <v>99</v>
      </c>
      <c r="E98" s="108"/>
      <c r="F98" s="108"/>
      <c r="G98" s="108"/>
      <c r="H98" s="108"/>
      <c r="I98" s="108"/>
      <c r="J98" s="109">
        <f>J129</f>
        <v>0</v>
      </c>
      <c r="L98" s="106"/>
    </row>
    <row r="99" spans="2:12" s="9" customFormat="1" ht="19.899999999999999" customHeight="1">
      <c r="B99" s="106"/>
      <c r="D99" s="107" t="s">
        <v>100</v>
      </c>
      <c r="E99" s="108"/>
      <c r="F99" s="108"/>
      <c r="G99" s="108"/>
      <c r="H99" s="108"/>
      <c r="I99" s="108"/>
      <c r="J99" s="109">
        <f>J154</f>
        <v>0</v>
      </c>
      <c r="L99" s="106"/>
    </row>
    <row r="100" spans="2:12" s="9" customFormat="1" ht="19.899999999999999" customHeight="1">
      <c r="B100" s="106"/>
      <c r="D100" s="107" t="s">
        <v>101</v>
      </c>
      <c r="E100" s="108"/>
      <c r="F100" s="108"/>
      <c r="G100" s="108"/>
      <c r="H100" s="108"/>
      <c r="I100" s="108"/>
      <c r="J100" s="109">
        <f>J174</f>
        <v>0</v>
      </c>
      <c r="L100" s="106"/>
    </row>
    <row r="101" spans="2:12" s="9" customFormat="1" ht="19.899999999999999" customHeight="1">
      <c r="B101" s="106"/>
      <c r="D101" s="107" t="s">
        <v>102</v>
      </c>
      <c r="E101" s="108"/>
      <c r="F101" s="108"/>
      <c r="G101" s="108"/>
      <c r="H101" s="108"/>
      <c r="I101" s="108"/>
      <c r="J101" s="109">
        <f>J176</f>
        <v>0</v>
      </c>
      <c r="L101" s="106"/>
    </row>
    <row r="102" spans="2:12" s="9" customFormat="1" ht="19.899999999999999" customHeight="1">
      <c r="B102" s="106"/>
      <c r="D102" s="107" t="s">
        <v>103</v>
      </c>
      <c r="E102" s="108"/>
      <c r="F102" s="108"/>
      <c r="G102" s="108"/>
      <c r="H102" s="108"/>
      <c r="I102" s="108"/>
      <c r="J102" s="109">
        <f>J185</f>
        <v>0</v>
      </c>
      <c r="L102" s="106"/>
    </row>
    <row r="103" spans="2:12" s="9" customFormat="1" ht="19.899999999999999" customHeight="1">
      <c r="B103" s="106"/>
      <c r="D103" s="107" t="s">
        <v>104</v>
      </c>
      <c r="E103" s="108"/>
      <c r="F103" s="108"/>
      <c r="G103" s="108"/>
      <c r="H103" s="108"/>
      <c r="I103" s="108"/>
      <c r="J103" s="109">
        <f>J193</f>
        <v>0</v>
      </c>
      <c r="L103" s="106"/>
    </row>
    <row r="104" spans="2:12" s="8" customFormat="1" ht="24.95" customHeight="1">
      <c r="B104" s="102"/>
      <c r="D104" s="103" t="s">
        <v>105</v>
      </c>
      <c r="E104" s="104"/>
      <c r="F104" s="104"/>
      <c r="G104" s="104"/>
      <c r="H104" s="104"/>
      <c r="I104" s="104"/>
      <c r="J104" s="105">
        <f>J195</f>
        <v>0</v>
      </c>
      <c r="L104" s="102"/>
    </row>
    <row r="105" spans="2:12" s="9" customFormat="1" ht="19.899999999999999" customHeight="1">
      <c r="B105" s="106"/>
      <c r="D105" s="107" t="s">
        <v>106</v>
      </c>
      <c r="E105" s="108"/>
      <c r="F105" s="108"/>
      <c r="G105" s="108"/>
      <c r="H105" s="108"/>
      <c r="I105" s="108"/>
      <c r="J105" s="109">
        <f>J196</f>
        <v>0</v>
      </c>
      <c r="L105" s="106"/>
    </row>
    <row r="106" spans="2:12" s="9" customFormat="1" ht="19.899999999999999" customHeight="1">
      <c r="B106" s="106"/>
      <c r="D106" s="107" t="s">
        <v>107</v>
      </c>
      <c r="E106" s="108"/>
      <c r="F106" s="108"/>
      <c r="G106" s="108"/>
      <c r="H106" s="108"/>
      <c r="I106" s="108"/>
      <c r="J106" s="109">
        <f>J198</f>
        <v>0</v>
      </c>
      <c r="L106" s="106"/>
    </row>
    <row r="107" spans="2:12" s="9" customFormat="1" ht="19.899999999999999" customHeight="1">
      <c r="B107" s="106"/>
      <c r="D107" s="107" t="s">
        <v>108</v>
      </c>
      <c r="E107" s="108"/>
      <c r="F107" s="108"/>
      <c r="G107" s="108"/>
      <c r="H107" s="108"/>
      <c r="I107" s="108"/>
      <c r="J107" s="109">
        <f>J200</f>
        <v>0</v>
      </c>
      <c r="L107" s="106"/>
    </row>
    <row r="108" spans="2:12" s="1" customFormat="1" ht="21.75" customHeight="1">
      <c r="B108" s="30"/>
      <c r="L108" s="30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30"/>
    </row>
    <row r="113" spans="2:63" s="1" customFormat="1" ht="6.95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0"/>
    </row>
    <row r="114" spans="2:63" s="1" customFormat="1" ht="24.95" customHeight="1">
      <c r="B114" s="30"/>
      <c r="C114" s="19" t="s">
        <v>109</v>
      </c>
      <c r="L114" s="30"/>
    </row>
    <row r="115" spans="2:63" s="1" customFormat="1" ht="6.95" customHeight="1">
      <c r="B115" s="30"/>
      <c r="L115" s="30"/>
    </row>
    <row r="116" spans="2:63" s="1" customFormat="1" ht="12" customHeight="1">
      <c r="B116" s="30"/>
      <c r="C116" s="25" t="s">
        <v>16</v>
      </c>
      <c r="L116" s="30"/>
    </row>
    <row r="117" spans="2:63" s="1" customFormat="1" ht="16.5" customHeight="1">
      <c r="B117" s="30"/>
      <c r="E117" s="214" t="str">
        <f>E7</f>
        <v>Hodonín - oprava chodníku ul. Lipová Alej</v>
      </c>
      <c r="F117" s="215"/>
      <c r="G117" s="215"/>
      <c r="H117" s="215"/>
      <c r="L117" s="30"/>
    </row>
    <row r="118" spans="2:63" s="1" customFormat="1" ht="12" customHeight="1">
      <c r="B118" s="30"/>
      <c r="C118" s="25" t="s">
        <v>91</v>
      </c>
      <c r="L118" s="30"/>
    </row>
    <row r="119" spans="2:63" s="1" customFormat="1" ht="16.5" customHeight="1">
      <c r="B119" s="30"/>
      <c r="E119" s="195" t="str">
        <f>E9</f>
        <v>101 - úsek 1</v>
      </c>
      <c r="F119" s="216"/>
      <c r="G119" s="216"/>
      <c r="H119" s="216"/>
      <c r="L119" s="30"/>
    </row>
    <row r="120" spans="2:63" s="1" customFormat="1" ht="6.95" customHeight="1">
      <c r="B120" s="30"/>
      <c r="L120" s="30"/>
    </row>
    <row r="121" spans="2:63" s="1" customFormat="1" ht="12" customHeight="1">
      <c r="B121" s="30"/>
      <c r="C121" s="25" t="s">
        <v>20</v>
      </c>
      <c r="F121" s="23" t="str">
        <f>F12</f>
        <v>Hodonín</v>
      </c>
      <c r="I121" s="25" t="s">
        <v>22</v>
      </c>
      <c r="J121" s="50" t="str">
        <f>IF(J12="","",J12)</f>
        <v>4. 2. 2026</v>
      </c>
      <c r="L121" s="30"/>
    </row>
    <row r="122" spans="2:63" s="1" customFormat="1" ht="6.95" customHeight="1">
      <c r="B122" s="30"/>
      <c r="L122" s="30"/>
    </row>
    <row r="123" spans="2:63" s="1" customFormat="1" ht="15.2" customHeight="1">
      <c r="B123" s="30"/>
      <c r="C123" s="25" t="s">
        <v>24</v>
      </c>
      <c r="F123" s="23" t="str">
        <f>E15</f>
        <v>Město Hodonín</v>
      </c>
      <c r="I123" s="25" t="s">
        <v>30</v>
      </c>
      <c r="J123" s="28" t="str">
        <f>E21</f>
        <v xml:space="preserve"> </v>
      </c>
      <c r="L123" s="30"/>
    </row>
    <row r="124" spans="2:63" s="1" customFormat="1" ht="15.2" customHeight="1">
      <c r="B124" s="30"/>
      <c r="C124" s="25" t="s">
        <v>28</v>
      </c>
      <c r="F124" s="23" t="str">
        <f>IF(E18="","",E18)</f>
        <v>Vyplň údaj</v>
      </c>
      <c r="I124" s="25" t="s">
        <v>33</v>
      </c>
      <c r="J124" s="28" t="str">
        <f>E24</f>
        <v>Projekce DS s.r.o.</v>
      </c>
      <c r="L124" s="30"/>
    </row>
    <row r="125" spans="2:63" s="1" customFormat="1" ht="10.35" customHeight="1">
      <c r="B125" s="30"/>
      <c r="L125" s="30"/>
    </row>
    <row r="126" spans="2:63" s="10" customFormat="1" ht="29.25" customHeight="1">
      <c r="B126" s="110"/>
      <c r="C126" s="111" t="s">
        <v>110</v>
      </c>
      <c r="D126" s="112" t="s">
        <v>61</v>
      </c>
      <c r="E126" s="112" t="s">
        <v>57</v>
      </c>
      <c r="F126" s="112" t="s">
        <v>58</v>
      </c>
      <c r="G126" s="112" t="s">
        <v>111</v>
      </c>
      <c r="H126" s="112" t="s">
        <v>112</v>
      </c>
      <c r="I126" s="112" t="s">
        <v>113</v>
      </c>
      <c r="J126" s="113" t="s">
        <v>95</v>
      </c>
      <c r="K126" s="114" t="s">
        <v>114</v>
      </c>
      <c r="L126" s="110"/>
      <c r="M126" s="57" t="s">
        <v>1</v>
      </c>
      <c r="N126" s="58" t="s">
        <v>40</v>
      </c>
      <c r="O126" s="58" t="s">
        <v>115</v>
      </c>
      <c r="P126" s="58" t="s">
        <v>116</v>
      </c>
      <c r="Q126" s="58" t="s">
        <v>117</v>
      </c>
      <c r="R126" s="58" t="s">
        <v>118</v>
      </c>
      <c r="S126" s="58" t="s">
        <v>119</v>
      </c>
      <c r="T126" s="59" t="s">
        <v>120</v>
      </c>
    </row>
    <row r="127" spans="2:63" s="1" customFormat="1" ht="22.9" customHeight="1">
      <c r="B127" s="30"/>
      <c r="C127" s="62" t="s">
        <v>121</v>
      </c>
      <c r="J127" s="115">
        <f>BK127</f>
        <v>0</v>
      </c>
      <c r="L127" s="30"/>
      <c r="M127" s="60"/>
      <c r="N127" s="51"/>
      <c r="O127" s="51"/>
      <c r="P127" s="116">
        <f>P128+P195</f>
        <v>0</v>
      </c>
      <c r="Q127" s="51"/>
      <c r="R127" s="116">
        <f>R128+R195</f>
        <v>479.54965400000003</v>
      </c>
      <c r="S127" s="51"/>
      <c r="T127" s="117">
        <f>T128+T195</f>
        <v>333.12849999999997</v>
      </c>
      <c r="AT127" s="15" t="s">
        <v>75</v>
      </c>
      <c r="AU127" s="15" t="s">
        <v>97</v>
      </c>
      <c r="BK127" s="118">
        <f>BK128+BK195</f>
        <v>0</v>
      </c>
    </row>
    <row r="128" spans="2:63" s="11" customFormat="1" ht="25.9" customHeight="1">
      <c r="B128" s="119"/>
      <c r="D128" s="120" t="s">
        <v>75</v>
      </c>
      <c r="E128" s="121" t="s">
        <v>122</v>
      </c>
      <c r="F128" s="121" t="s">
        <v>123</v>
      </c>
      <c r="I128" s="122"/>
      <c r="J128" s="123">
        <f>BK128</f>
        <v>0</v>
      </c>
      <c r="L128" s="119"/>
      <c r="M128" s="124"/>
      <c r="P128" s="125">
        <f>P129+P154+P174+P176+P185+P193</f>
        <v>0</v>
      </c>
      <c r="R128" s="125">
        <f>R129+R154+R174+R176+R185+R193</f>
        <v>479.54965400000003</v>
      </c>
      <c r="T128" s="126">
        <f>T129+T154+T174+T176+T185+T193</f>
        <v>333.12849999999997</v>
      </c>
      <c r="AR128" s="120" t="s">
        <v>84</v>
      </c>
      <c r="AT128" s="127" t="s">
        <v>75</v>
      </c>
      <c r="AU128" s="127" t="s">
        <v>76</v>
      </c>
      <c r="AY128" s="120" t="s">
        <v>124</v>
      </c>
      <c r="BK128" s="128">
        <f>BK129+BK154+BK174+BK176+BK185+BK193</f>
        <v>0</v>
      </c>
    </row>
    <row r="129" spans="2:65" s="11" customFormat="1" ht="22.9" customHeight="1">
      <c r="B129" s="119"/>
      <c r="D129" s="120" t="s">
        <v>75</v>
      </c>
      <c r="E129" s="129" t="s">
        <v>84</v>
      </c>
      <c r="F129" s="129" t="s">
        <v>125</v>
      </c>
      <c r="I129" s="122"/>
      <c r="J129" s="130">
        <f>BK129</f>
        <v>0</v>
      </c>
      <c r="L129" s="119"/>
      <c r="M129" s="124"/>
      <c r="P129" s="125">
        <f>SUM(P130:P153)</f>
        <v>0</v>
      </c>
      <c r="R129" s="125">
        <f>SUM(R130:R153)</f>
        <v>9.1620000000000017E-3</v>
      </c>
      <c r="T129" s="126">
        <f>SUM(T130:T153)</f>
        <v>333.12849999999997</v>
      </c>
      <c r="AR129" s="120" t="s">
        <v>84</v>
      </c>
      <c r="AT129" s="127" t="s">
        <v>75</v>
      </c>
      <c r="AU129" s="127" t="s">
        <v>84</v>
      </c>
      <c r="AY129" s="120" t="s">
        <v>124</v>
      </c>
      <c r="BK129" s="128">
        <f>SUM(BK130:BK153)</f>
        <v>0</v>
      </c>
    </row>
    <row r="130" spans="2:65" s="1" customFormat="1" ht="33" customHeight="1">
      <c r="B130" s="30"/>
      <c r="C130" s="131" t="s">
        <v>84</v>
      </c>
      <c r="D130" s="131" t="s">
        <v>126</v>
      </c>
      <c r="E130" s="132" t="s">
        <v>127</v>
      </c>
      <c r="F130" s="133" t="s">
        <v>128</v>
      </c>
      <c r="G130" s="134" t="s">
        <v>129</v>
      </c>
      <c r="H130" s="135">
        <v>413.4</v>
      </c>
      <c r="I130" s="136"/>
      <c r="J130" s="137">
        <f>ROUND(I130*H130,2)</f>
        <v>0</v>
      </c>
      <c r="K130" s="138"/>
      <c r="L130" s="30"/>
      <c r="M130" s="139" t="s">
        <v>1</v>
      </c>
      <c r="N130" s="140" t="s">
        <v>41</v>
      </c>
      <c r="P130" s="141">
        <f>O130*H130</f>
        <v>0</v>
      </c>
      <c r="Q130" s="141">
        <v>0</v>
      </c>
      <c r="R130" s="141">
        <f>Q130*H130</f>
        <v>0</v>
      </c>
      <c r="S130" s="141">
        <v>0.255</v>
      </c>
      <c r="T130" s="142">
        <f>S130*H130</f>
        <v>105.417</v>
      </c>
      <c r="AR130" s="143" t="s">
        <v>130</v>
      </c>
      <c r="AT130" s="143" t="s">
        <v>126</v>
      </c>
      <c r="AU130" s="143" t="s">
        <v>86</v>
      </c>
      <c r="AY130" s="15" t="s">
        <v>124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5" t="s">
        <v>84</v>
      </c>
      <c r="BK130" s="144">
        <f>ROUND(I130*H130,2)</f>
        <v>0</v>
      </c>
      <c r="BL130" s="15" t="s">
        <v>130</v>
      </c>
      <c r="BM130" s="143" t="s">
        <v>131</v>
      </c>
    </row>
    <row r="131" spans="2:65" s="1" customFormat="1" ht="24.2" customHeight="1">
      <c r="B131" s="30"/>
      <c r="C131" s="131" t="s">
        <v>86</v>
      </c>
      <c r="D131" s="131" t="s">
        <v>126</v>
      </c>
      <c r="E131" s="132" t="s">
        <v>132</v>
      </c>
      <c r="F131" s="133" t="s">
        <v>133</v>
      </c>
      <c r="G131" s="134" t="s">
        <v>129</v>
      </c>
      <c r="H131" s="135">
        <v>22</v>
      </c>
      <c r="I131" s="136"/>
      <c r="J131" s="137">
        <f>ROUND(I131*H131,2)</f>
        <v>0</v>
      </c>
      <c r="K131" s="138"/>
      <c r="L131" s="30"/>
      <c r="M131" s="139" t="s">
        <v>1</v>
      </c>
      <c r="N131" s="140" t="s">
        <v>41</v>
      </c>
      <c r="P131" s="141">
        <f>O131*H131</f>
        <v>0</v>
      </c>
      <c r="Q131" s="141">
        <v>0</v>
      </c>
      <c r="R131" s="141">
        <f>Q131*H131</f>
        <v>0</v>
      </c>
      <c r="S131" s="141">
        <v>0.26</v>
      </c>
      <c r="T131" s="142">
        <f>S131*H131</f>
        <v>5.7200000000000006</v>
      </c>
      <c r="AR131" s="143" t="s">
        <v>130</v>
      </c>
      <c r="AT131" s="143" t="s">
        <v>126</v>
      </c>
      <c r="AU131" s="143" t="s">
        <v>86</v>
      </c>
      <c r="AY131" s="15" t="s">
        <v>124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5" t="s">
        <v>84</v>
      </c>
      <c r="BK131" s="144">
        <f>ROUND(I131*H131,2)</f>
        <v>0</v>
      </c>
      <c r="BL131" s="15" t="s">
        <v>130</v>
      </c>
      <c r="BM131" s="143" t="s">
        <v>134</v>
      </c>
    </row>
    <row r="132" spans="2:65" s="1" customFormat="1" ht="24.2" customHeight="1">
      <c r="B132" s="30"/>
      <c r="C132" s="131" t="s">
        <v>135</v>
      </c>
      <c r="D132" s="131" t="s">
        <v>126</v>
      </c>
      <c r="E132" s="132" t="s">
        <v>136</v>
      </c>
      <c r="F132" s="133" t="s">
        <v>137</v>
      </c>
      <c r="G132" s="134" t="s">
        <v>129</v>
      </c>
      <c r="H132" s="135">
        <v>435.4</v>
      </c>
      <c r="I132" s="136"/>
      <c r="J132" s="137">
        <f>ROUND(I132*H132,2)</f>
        <v>0</v>
      </c>
      <c r="K132" s="138"/>
      <c r="L132" s="30"/>
      <c r="M132" s="139" t="s">
        <v>1</v>
      </c>
      <c r="N132" s="140" t="s">
        <v>41</v>
      </c>
      <c r="P132" s="141">
        <f>O132*H132</f>
        <v>0</v>
      </c>
      <c r="Q132" s="141">
        <v>0</v>
      </c>
      <c r="R132" s="141">
        <f>Q132*H132</f>
        <v>0</v>
      </c>
      <c r="S132" s="141">
        <v>0.28999999999999998</v>
      </c>
      <c r="T132" s="142">
        <f>S132*H132</f>
        <v>126.26599999999999</v>
      </c>
      <c r="AR132" s="143" t="s">
        <v>130</v>
      </c>
      <c r="AT132" s="143" t="s">
        <v>126</v>
      </c>
      <c r="AU132" s="143" t="s">
        <v>86</v>
      </c>
      <c r="AY132" s="15" t="s">
        <v>124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5" t="s">
        <v>84</v>
      </c>
      <c r="BK132" s="144">
        <f>ROUND(I132*H132,2)</f>
        <v>0</v>
      </c>
      <c r="BL132" s="15" t="s">
        <v>130</v>
      </c>
      <c r="BM132" s="143" t="s">
        <v>138</v>
      </c>
    </row>
    <row r="133" spans="2:65" s="1" customFormat="1" ht="24.2" customHeight="1">
      <c r="B133" s="30"/>
      <c r="C133" s="131" t="s">
        <v>130</v>
      </c>
      <c r="D133" s="131" t="s">
        <v>126</v>
      </c>
      <c r="E133" s="132" t="s">
        <v>139</v>
      </c>
      <c r="F133" s="133" t="s">
        <v>140</v>
      </c>
      <c r="G133" s="134" t="s">
        <v>129</v>
      </c>
      <c r="H133" s="135">
        <v>8.25</v>
      </c>
      <c r="I133" s="136"/>
      <c r="J133" s="137">
        <f>ROUND(I133*H133,2)</f>
        <v>0</v>
      </c>
      <c r="K133" s="138"/>
      <c r="L133" s="30"/>
      <c r="M133" s="139" t="s">
        <v>1</v>
      </c>
      <c r="N133" s="140" t="s">
        <v>41</v>
      </c>
      <c r="P133" s="141">
        <f>O133*H133</f>
        <v>0</v>
      </c>
      <c r="Q133" s="141">
        <v>0</v>
      </c>
      <c r="R133" s="141">
        <f>Q133*H133</f>
        <v>0</v>
      </c>
      <c r="S133" s="141">
        <v>0.22</v>
      </c>
      <c r="T133" s="142">
        <f>S133*H133</f>
        <v>1.8149999999999999</v>
      </c>
      <c r="AR133" s="143" t="s">
        <v>130</v>
      </c>
      <c r="AT133" s="143" t="s">
        <v>126</v>
      </c>
      <c r="AU133" s="143" t="s">
        <v>86</v>
      </c>
      <c r="AY133" s="15" t="s">
        <v>124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5" t="s">
        <v>84</v>
      </c>
      <c r="BK133" s="144">
        <f>ROUND(I133*H133,2)</f>
        <v>0</v>
      </c>
      <c r="BL133" s="15" t="s">
        <v>130</v>
      </c>
      <c r="BM133" s="143" t="s">
        <v>141</v>
      </c>
    </row>
    <row r="134" spans="2:65" s="12" customFormat="1" ht="22.5">
      <c r="B134" s="145"/>
      <c r="D134" s="146" t="s">
        <v>142</v>
      </c>
      <c r="E134" s="147" t="s">
        <v>1</v>
      </c>
      <c r="F134" s="148" t="s">
        <v>143</v>
      </c>
      <c r="H134" s="149">
        <v>8.25</v>
      </c>
      <c r="I134" s="150"/>
      <c r="L134" s="145"/>
      <c r="M134" s="151"/>
      <c r="T134" s="152"/>
      <c r="AT134" s="147" t="s">
        <v>142</v>
      </c>
      <c r="AU134" s="147" t="s">
        <v>86</v>
      </c>
      <c r="AV134" s="12" t="s">
        <v>86</v>
      </c>
      <c r="AW134" s="12" t="s">
        <v>32</v>
      </c>
      <c r="AX134" s="12" t="s">
        <v>84</v>
      </c>
      <c r="AY134" s="147" t="s">
        <v>124</v>
      </c>
    </row>
    <row r="135" spans="2:65" s="1" customFormat="1" ht="16.5" customHeight="1">
      <c r="B135" s="30"/>
      <c r="C135" s="131" t="s">
        <v>144</v>
      </c>
      <c r="D135" s="131" t="s">
        <v>126</v>
      </c>
      <c r="E135" s="132" t="s">
        <v>145</v>
      </c>
      <c r="F135" s="133" t="s">
        <v>146</v>
      </c>
      <c r="G135" s="134" t="s">
        <v>147</v>
      </c>
      <c r="H135" s="135">
        <v>458.1</v>
      </c>
      <c r="I135" s="136"/>
      <c r="J135" s="137">
        <f>ROUND(I135*H135,2)</f>
        <v>0</v>
      </c>
      <c r="K135" s="138"/>
      <c r="L135" s="30"/>
      <c r="M135" s="139" t="s">
        <v>1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0.20499999999999999</v>
      </c>
      <c r="T135" s="142">
        <f>S135*H135</f>
        <v>93.910499999999999</v>
      </c>
      <c r="AR135" s="143" t="s">
        <v>130</v>
      </c>
      <c r="AT135" s="143" t="s">
        <v>126</v>
      </c>
      <c r="AU135" s="143" t="s">
        <v>86</v>
      </c>
      <c r="AY135" s="15" t="s">
        <v>124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5" t="s">
        <v>84</v>
      </c>
      <c r="BK135" s="144">
        <f>ROUND(I135*H135,2)</f>
        <v>0</v>
      </c>
      <c r="BL135" s="15" t="s">
        <v>130</v>
      </c>
      <c r="BM135" s="143" t="s">
        <v>148</v>
      </c>
    </row>
    <row r="136" spans="2:65" s="1" customFormat="1" ht="33" customHeight="1">
      <c r="B136" s="30"/>
      <c r="C136" s="131" t="s">
        <v>149</v>
      </c>
      <c r="D136" s="131" t="s">
        <v>126</v>
      </c>
      <c r="E136" s="132" t="s">
        <v>150</v>
      </c>
      <c r="F136" s="133" t="s">
        <v>151</v>
      </c>
      <c r="G136" s="134" t="s">
        <v>152</v>
      </c>
      <c r="H136" s="135">
        <v>52.531999999999996</v>
      </c>
      <c r="I136" s="136"/>
      <c r="J136" s="137">
        <f>ROUND(I136*H136,2)</f>
        <v>0</v>
      </c>
      <c r="K136" s="138"/>
      <c r="L136" s="30"/>
      <c r="M136" s="139" t="s">
        <v>1</v>
      </c>
      <c r="N136" s="140" t="s">
        <v>41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130</v>
      </c>
      <c r="AT136" s="143" t="s">
        <v>126</v>
      </c>
      <c r="AU136" s="143" t="s">
        <v>86</v>
      </c>
      <c r="AY136" s="15" t="s">
        <v>124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5" t="s">
        <v>84</v>
      </c>
      <c r="BK136" s="144">
        <f>ROUND(I136*H136,2)</f>
        <v>0</v>
      </c>
      <c r="BL136" s="15" t="s">
        <v>130</v>
      </c>
      <c r="BM136" s="143" t="s">
        <v>153</v>
      </c>
    </row>
    <row r="137" spans="2:65" s="1" customFormat="1" ht="37.9" customHeight="1">
      <c r="B137" s="30"/>
      <c r="C137" s="131" t="s">
        <v>154</v>
      </c>
      <c r="D137" s="131" t="s">
        <v>126</v>
      </c>
      <c r="E137" s="132" t="s">
        <v>155</v>
      </c>
      <c r="F137" s="133" t="s">
        <v>156</v>
      </c>
      <c r="G137" s="134" t="s">
        <v>152</v>
      </c>
      <c r="H137" s="135">
        <v>25.931999999999999</v>
      </c>
      <c r="I137" s="136"/>
      <c r="J137" s="137">
        <f>ROUND(I137*H137,2)</f>
        <v>0</v>
      </c>
      <c r="K137" s="138"/>
      <c r="L137" s="30"/>
      <c r="M137" s="139" t="s">
        <v>1</v>
      </c>
      <c r="N137" s="140" t="s">
        <v>41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130</v>
      </c>
      <c r="AT137" s="143" t="s">
        <v>126</v>
      </c>
      <c r="AU137" s="143" t="s">
        <v>86</v>
      </c>
      <c r="AY137" s="15" t="s">
        <v>124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5" t="s">
        <v>84</v>
      </c>
      <c r="BK137" s="144">
        <f>ROUND(I137*H137,2)</f>
        <v>0</v>
      </c>
      <c r="BL137" s="15" t="s">
        <v>130</v>
      </c>
      <c r="BM137" s="143" t="s">
        <v>157</v>
      </c>
    </row>
    <row r="138" spans="2:65" s="12" customFormat="1" ht="11.25">
      <c r="B138" s="145"/>
      <c r="D138" s="146" t="s">
        <v>142</v>
      </c>
      <c r="E138" s="147" t="s">
        <v>1</v>
      </c>
      <c r="F138" s="148" t="s">
        <v>158</v>
      </c>
      <c r="H138" s="149">
        <v>52.531999999999996</v>
      </c>
      <c r="I138" s="150"/>
      <c r="L138" s="145"/>
      <c r="M138" s="151"/>
      <c r="T138" s="152"/>
      <c r="AT138" s="147" t="s">
        <v>142</v>
      </c>
      <c r="AU138" s="147" t="s">
        <v>86</v>
      </c>
      <c r="AV138" s="12" t="s">
        <v>86</v>
      </c>
      <c r="AW138" s="12" t="s">
        <v>32</v>
      </c>
      <c r="AX138" s="12" t="s">
        <v>76</v>
      </c>
      <c r="AY138" s="147" t="s">
        <v>124</v>
      </c>
    </row>
    <row r="139" spans="2:65" s="12" customFormat="1" ht="11.25">
      <c r="B139" s="145"/>
      <c r="D139" s="146" t="s">
        <v>142</v>
      </c>
      <c r="E139" s="147" t="s">
        <v>1</v>
      </c>
      <c r="F139" s="148" t="s">
        <v>159</v>
      </c>
      <c r="H139" s="149">
        <v>-26.6</v>
      </c>
      <c r="I139" s="150"/>
      <c r="L139" s="145"/>
      <c r="M139" s="151"/>
      <c r="T139" s="152"/>
      <c r="AT139" s="147" t="s">
        <v>142</v>
      </c>
      <c r="AU139" s="147" t="s">
        <v>86</v>
      </c>
      <c r="AV139" s="12" t="s">
        <v>86</v>
      </c>
      <c r="AW139" s="12" t="s">
        <v>32</v>
      </c>
      <c r="AX139" s="12" t="s">
        <v>76</v>
      </c>
      <c r="AY139" s="147" t="s">
        <v>124</v>
      </c>
    </row>
    <row r="140" spans="2:65" s="13" customFormat="1" ht="11.25">
      <c r="B140" s="153"/>
      <c r="D140" s="146" t="s">
        <v>142</v>
      </c>
      <c r="E140" s="154" t="s">
        <v>1</v>
      </c>
      <c r="F140" s="155" t="s">
        <v>160</v>
      </c>
      <c r="H140" s="156">
        <v>25.931999999999999</v>
      </c>
      <c r="I140" s="157"/>
      <c r="L140" s="153"/>
      <c r="M140" s="158"/>
      <c r="T140" s="159"/>
      <c r="AT140" s="154" t="s">
        <v>142</v>
      </c>
      <c r="AU140" s="154" t="s">
        <v>86</v>
      </c>
      <c r="AV140" s="13" t="s">
        <v>130</v>
      </c>
      <c r="AW140" s="13" t="s">
        <v>32</v>
      </c>
      <c r="AX140" s="13" t="s">
        <v>84</v>
      </c>
      <c r="AY140" s="154" t="s">
        <v>124</v>
      </c>
    </row>
    <row r="141" spans="2:65" s="1" customFormat="1" ht="33" customHeight="1">
      <c r="B141" s="30"/>
      <c r="C141" s="131" t="s">
        <v>161</v>
      </c>
      <c r="D141" s="131" t="s">
        <v>126</v>
      </c>
      <c r="E141" s="132" t="s">
        <v>162</v>
      </c>
      <c r="F141" s="133" t="s">
        <v>163</v>
      </c>
      <c r="G141" s="134" t="s">
        <v>164</v>
      </c>
      <c r="H141" s="135">
        <v>46.677999999999997</v>
      </c>
      <c r="I141" s="136"/>
      <c r="J141" s="137">
        <f>ROUND(I141*H141,2)</f>
        <v>0</v>
      </c>
      <c r="K141" s="138"/>
      <c r="L141" s="30"/>
      <c r="M141" s="139" t="s">
        <v>1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130</v>
      </c>
      <c r="AT141" s="143" t="s">
        <v>126</v>
      </c>
      <c r="AU141" s="143" t="s">
        <v>86</v>
      </c>
      <c r="AY141" s="15" t="s">
        <v>124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5" t="s">
        <v>84</v>
      </c>
      <c r="BK141" s="144">
        <f>ROUND(I141*H141,2)</f>
        <v>0</v>
      </c>
      <c r="BL141" s="15" t="s">
        <v>130</v>
      </c>
      <c r="BM141" s="143" t="s">
        <v>165</v>
      </c>
    </row>
    <row r="142" spans="2:65" s="12" customFormat="1" ht="11.25">
      <c r="B142" s="145"/>
      <c r="D142" s="146" t="s">
        <v>142</v>
      </c>
      <c r="F142" s="148" t="s">
        <v>166</v>
      </c>
      <c r="H142" s="149">
        <v>46.677999999999997</v>
      </c>
      <c r="I142" s="150"/>
      <c r="L142" s="145"/>
      <c r="M142" s="151"/>
      <c r="T142" s="152"/>
      <c r="AT142" s="147" t="s">
        <v>142</v>
      </c>
      <c r="AU142" s="147" t="s">
        <v>86</v>
      </c>
      <c r="AV142" s="12" t="s">
        <v>86</v>
      </c>
      <c r="AW142" s="12" t="s">
        <v>4</v>
      </c>
      <c r="AX142" s="12" t="s">
        <v>84</v>
      </c>
      <c r="AY142" s="147" t="s">
        <v>124</v>
      </c>
    </row>
    <row r="143" spans="2:65" s="1" customFormat="1" ht="16.5" customHeight="1">
      <c r="B143" s="30"/>
      <c r="C143" s="131" t="s">
        <v>167</v>
      </c>
      <c r="D143" s="131" t="s">
        <v>126</v>
      </c>
      <c r="E143" s="132" t="s">
        <v>168</v>
      </c>
      <c r="F143" s="133" t="s">
        <v>169</v>
      </c>
      <c r="G143" s="134" t="s">
        <v>152</v>
      </c>
      <c r="H143" s="135">
        <v>12</v>
      </c>
      <c r="I143" s="136"/>
      <c r="J143" s="137">
        <f>ROUND(I143*H143,2)</f>
        <v>0</v>
      </c>
      <c r="K143" s="138"/>
      <c r="L143" s="30"/>
      <c r="M143" s="139" t="s">
        <v>1</v>
      </c>
      <c r="N143" s="140" t="s">
        <v>41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130</v>
      </c>
      <c r="AT143" s="143" t="s">
        <v>126</v>
      </c>
      <c r="AU143" s="143" t="s">
        <v>86</v>
      </c>
      <c r="AY143" s="15" t="s">
        <v>124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5" t="s">
        <v>84</v>
      </c>
      <c r="BK143" s="144">
        <f>ROUND(I143*H143,2)</f>
        <v>0</v>
      </c>
      <c r="BL143" s="15" t="s">
        <v>130</v>
      </c>
      <c r="BM143" s="143" t="s">
        <v>170</v>
      </c>
    </row>
    <row r="144" spans="2:65" s="12" customFormat="1" ht="11.25">
      <c r="B144" s="145"/>
      <c r="D144" s="146" t="s">
        <v>142</v>
      </c>
      <c r="E144" s="147" t="s">
        <v>1</v>
      </c>
      <c r="F144" s="148" t="s">
        <v>171</v>
      </c>
      <c r="H144" s="149">
        <v>12</v>
      </c>
      <c r="I144" s="150"/>
      <c r="L144" s="145"/>
      <c r="M144" s="151"/>
      <c r="T144" s="152"/>
      <c r="AT144" s="147" t="s">
        <v>142</v>
      </c>
      <c r="AU144" s="147" t="s">
        <v>86</v>
      </c>
      <c r="AV144" s="12" t="s">
        <v>86</v>
      </c>
      <c r="AW144" s="12" t="s">
        <v>32</v>
      </c>
      <c r="AX144" s="12" t="s">
        <v>84</v>
      </c>
      <c r="AY144" s="147" t="s">
        <v>124</v>
      </c>
    </row>
    <row r="145" spans="2:65" s="1" customFormat="1" ht="37.9" customHeight="1">
      <c r="B145" s="30"/>
      <c r="C145" s="131" t="s">
        <v>172</v>
      </c>
      <c r="D145" s="131" t="s">
        <v>126</v>
      </c>
      <c r="E145" s="132" t="s">
        <v>173</v>
      </c>
      <c r="F145" s="133" t="s">
        <v>174</v>
      </c>
      <c r="G145" s="134" t="s">
        <v>129</v>
      </c>
      <c r="H145" s="135">
        <v>458.1</v>
      </c>
      <c r="I145" s="136"/>
      <c r="J145" s="137">
        <f>ROUND(I145*H145,2)</f>
        <v>0</v>
      </c>
      <c r="K145" s="138"/>
      <c r="L145" s="30"/>
      <c r="M145" s="139" t="s">
        <v>1</v>
      </c>
      <c r="N145" s="140" t="s">
        <v>41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130</v>
      </c>
      <c r="AT145" s="143" t="s">
        <v>126</v>
      </c>
      <c r="AU145" s="143" t="s">
        <v>86</v>
      </c>
      <c r="AY145" s="15" t="s">
        <v>124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5" t="s">
        <v>84</v>
      </c>
      <c r="BK145" s="144">
        <f>ROUND(I145*H145,2)</f>
        <v>0</v>
      </c>
      <c r="BL145" s="15" t="s">
        <v>130</v>
      </c>
      <c r="BM145" s="143" t="s">
        <v>175</v>
      </c>
    </row>
    <row r="146" spans="2:65" s="1" customFormat="1" ht="24.2" customHeight="1">
      <c r="B146" s="30"/>
      <c r="C146" s="131" t="s">
        <v>176</v>
      </c>
      <c r="D146" s="131" t="s">
        <v>126</v>
      </c>
      <c r="E146" s="132" t="s">
        <v>177</v>
      </c>
      <c r="F146" s="133" t="s">
        <v>178</v>
      </c>
      <c r="G146" s="134" t="s">
        <v>129</v>
      </c>
      <c r="H146" s="135">
        <v>458.1</v>
      </c>
      <c r="I146" s="136"/>
      <c r="J146" s="137">
        <f>ROUND(I146*H146,2)</f>
        <v>0</v>
      </c>
      <c r="K146" s="138"/>
      <c r="L146" s="30"/>
      <c r="M146" s="139" t="s">
        <v>1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130</v>
      </c>
      <c r="AT146" s="143" t="s">
        <v>126</v>
      </c>
      <c r="AU146" s="143" t="s">
        <v>86</v>
      </c>
      <c r="AY146" s="15" t="s">
        <v>124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5" t="s">
        <v>84</v>
      </c>
      <c r="BK146" s="144">
        <f>ROUND(I146*H146,2)</f>
        <v>0</v>
      </c>
      <c r="BL146" s="15" t="s">
        <v>130</v>
      </c>
      <c r="BM146" s="143" t="s">
        <v>179</v>
      </c>
    </row>
    <row r="147" spans="2:65" s="1" customFormat="1" ht="16.5" customHeight="1">
      <c r="B147" s="30"/>
      <c r="C147" s="160" t="s">
        <v>8</v>
      </c>
      <c r="D147" s="160" t="s">
        <v>180</v>
      </c>
      <c r="E147" s="161" t="s">
        <v>181</v>
      </c>
      <c r="F147" s="162" t="s">
        <v>182</v>
      </c>
      <c r="G147" s="163" t="s">
        <v>183</v>
      </c>
      <c r="H147" s="164">
        <v>9.1620000000000008</v>
      </c>
      <c r="I147" s="165"/>
      <c r="J147" s="166">
        <f>ROUND(I147*H147,2)</f>
        <v>0</v>
      </c>
      <c r="K147" s="167"/>
      <c r="L147" s="168"/>
      <c r="M147" s="169" t="s">
        <v>1</v>
      </c>
      <c r="N147" s="170" t="s">
        <v>41</v>
      </c>
      <c r="P147" s="141">
        <f>O147*H147</f>
        <v>0</v>
      </c>
      <c r="Q147" s="141">
        <v>1E-3</v>
      </c>
      <c r="R147" s="141">
        <f>Q147*H147</f>
        <v>9.1620000000000017E-3</v>
      </c>
      <c r="S147" s="141">
        <v>0</v>
      </c>
      <c r="T147" s="142">
        <f>S147*H147</f>
        <v>0</v>
      </c>
      <c r="AR147" s="143" t="s">
        <v>161</v>
      </c>
      <c r="AT147" s="143" t="s">
        <v>180</v>
      </c>
      <c r="AU147" s="143" t="s">
        <v>86</v>
      </c>
      <c r="AY147" s="15" t="s">
        <v>124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5" t="s">
        <v>84</v>
      </c>
      <c r="BK147" s="144">
        <f>ROUND(I147*H147,2)</f>
        <v>0</v>
      </c>
      <c r="BL147" s="15" t="s">
        <v>130</v>
      </c>
      <c r="BM147" s="143" t="s">
        <v>184</v>
      </c>
    </row>
    <row r="148" spans="2:65" s="12" customFormat="1" ht="11.25">
      <c r="B148" s="145"/>
      <c r="D148" s="146" t="s">
        <v>142</v>
      </c>
      <c r="F148" s="148" t="s">
        <v>185</v>
      </c>
      <c r="H148" s="149">
        <v>9.1620000000000008</v>
      </c>
      <c r="I148" s="150"/>
      <c r="L148" s="145"/>
      <c r="M148" s="151"/>
      <c r="T148" s="152"/>
      <c r="AT148" s="147" t="s">
        <v>142</v>
      </c>
      <c r="AU148" s="147" t="s">
        <v>86</v>
      </c>
      <c r="AV148" s="12" t="s">
        <v>86</v>
      </c>
      <c r="AW148" s="12" t="s">
        <v>4</v>
      </c>
      <c r="AX148" s="12" t="s">
        <v>84</v>
      </c>
      <c r="AY148" s="147" t="s">
        <v>124</v>
      </c>
    </row>
    <row r="149" spans="2:65" s="1" customFormat="1" ht="24.2" customHeight="1">
      <c r="B149" s="30"/>
      <c r="C149" s="131" t="s">
        <v>186</v>
      </c>
      <c r="D149" s="131" t="s">
        <v>126</v>
      </c>
      <c r="E149" s="132" t="s">
        <v>187</v>
      </c>
      <c r="F149" s="133" t="s">
        <v>188</v>
      </c>
      <c r="G149" s="134" t="s">
        <v>129</v>
      </c>
      <c r="H149" s="135">
        <v>500.71</v>
      </c>
      <c r="I149" s="136"/>
      <c r="J149" s="137">
        <f>ROUND(I149*H149,2)</f>
        <v>0</v>
      </c>
      <c r="K149" s="138"/>
      <c r="L149" s="30"/>
      <c r="M149" s="139" t="s">
        <v>1</v>
      </c>
      <c r="N149" s="140" t="s">
        <v>41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130</v>
      </c>
      <c r="AT149" s="143" t="s">
        <v>126</v>
      </c>
      <c r="AU149" s="143" t="s">
        <v>86</v>
      </c>
      <c r="AY149" s="15" t="s">
        <v>124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5" t="s">
        <v>84</v>
      </c>
      <c r="BK149" s="144">
        <f>ROUND(I149*H149,2)</f>
        <v>0</v>
      </c>
      <c r="BL149" s="15" t="s">
        <v>130</v>
      </c>
      <c r="BM149" s="143" t="s">
        <v>189</v>
      </c>
    </row>
    <row r="150" spans="2:65" s="12" customFormat="1" ht="11.25">
      <c r="B150" s="145"/>
      <c r="D150" s="146" t="s">
        <v>142</v>
      </c>
      <c r="E150" s="147" t="s">
        <v>1</v>
      </c>
      <c r="F150" s="148" t="s">
        <v>190</v>
      </c>
      <c r="H150" s="149">
        <v>426.8</v>
      </c>
      <c r="I150" s="150"/>
      <c r="L150" s="145"/>
      <c r="M150" s="151"/>
      <c r="T150" s="152"/>
      <c r="AT150" s="147" t="s">
        <v>142</v>
      </c>
      <c r="AU150" s="147" t="s">
        <v>86</v>
      </c>
      <c r="AV150" s="12" t="s">
        <v>86</v>
      </c>
      <c r="AW150" s="12" t="s">
        <v>32</v>
      </c>
      <c r="AX150" s="12" t="s">
        <v>76</v>
      </c>
      <c r="AY150" s="147" t="s">
        <v>124</v>
      </c>
    </row>
    <row r="151" spans="2:65" s="12" customFormat="1" ht="11.25">
      <c r="B151" s="145"/>
      <c r="D151" s="146" t="s">
        <v>142</v>
      </c>
      <c r="E151" s="147" t="s">
        <v>1</v>
      </c>
      <c r="F151" s="148" t="s">
        <v>191</v>
      </c>
      <c r="H151" s="149">
        <v>8.6</v>
      </c>
      <c r="I151" s="150"/>
      <c r="L151" s="145"/>
      <c r="M151" s="151"/>
      <c r="T151" s="152"/>
      <c r="AT151" s="147" t="s">
        <v>142</v>
      </c>
      <c r="AU151" s="147" t="s">
        <v>86</v>
      </c>
      <c r="AV151" s="12" t="s">
        <v>86</v>
      </c>
      <c r="AW151" s="12" t="s">
        <v>32</v>
      </c>
      <c r="AX151" s="12" t="s">
        <v>76</v>
      </c>
      <c r="AY151" s="147" t="s">
        <v>124</v>
      </c>
    </row>
    <row r="152" spans="2:65" s="13" customFormat="1" ht="11.25">
      <c r="B152" s="153"/>
      <c r="D152" s="146" t="s">
        <v>142</v>
      </c>
      <c r="E152" s="154" t="s">
        <v>1</v>
      </c>
      <c r="F152" s="155" t="s">
        <v>160</v>
      </c>
      <c r="H152" s="156">
        <v>435.4</v>
      </c>
      <c r="I152" s="157"/>
      <c r="L152" s="153"/>
      <c r="M152" s="158"/>
      <c r="T152" s="159"/>
      <c r="AT152" s="154" t="s">
        <v>142</v>
      </c>
      <c r="AU152" s="154" t="s">
        <v>86</v>
      </c>
      <c r="AV152" s="13" t="s">
        <v>130</v>
      </c>
      <c r="AW152" s="13" t="s">
        <v>32</v>
      </c>
      <c r="AX152" s="13" t="s">
        <v>84</v>
      </c>
      <c r="AY152" s="154" t="s">
        <v>124</v>
      </c>
    </row>
    <row r="153" spans="2:65" s="12" customFormat="1" ht="11.25">
      <c r="B153" s="145"/>
      <c r="D153" s="146" t="s">
        <v>142</v>
      </c>
      <c r="F153" s="148" t="s">
        <v>192</v>
      </c>
      <c r="H153" s="149">
        <v>500.71</v>
      </c>
      <c r="I153" s="150"/>
      <c r="L153" s="145"/>
      <c r="M153" s="151"/>
      <c r="T153" s="152"/>
      <c r="AT153" s="147" t="s">
        <v>142</v>
      </c>
      <c r="AU153" s="147" t="s">
        <v>86</v>
      </c>
      <c r="AV153" s="12" t="s">
        <v>86</v>
      </c>
      <c r="AW153" s="12" t="s">
        <v>4</v>
      </c>
      <c r="AX153" s="12" t="s">
        <v>84</v>
      </c>
      <c r="AY153" s="147" t="s">
        <v>124</v>
      </c>
    </row>
    <row r="154" spans="2:65" s="11" customFormat="1" ht="22.9" customHeight="1">
      <c r="B154" s="119"/>
      <c r="D154" s="120" t="s">
        <v>75</v>
      </c>
      <c r="E154" s="129" t="s">
        <v>144</v>
      </c>
      <c r="F154" s="129" t="s">
        <v>193</v>
      </c>
      <c r="I154" s="122"/>
      <c r="J154" s="130">
        <f>BK154</f>
        <v>0</v>
      </c>
      <c r="L154" s="119"/>
      <c r="M154" s="124"/>
      <c r="P154" s="125">
        <f>SUM(P155:P173)</f>
        <v>0</v>
      </c>
      <c r="R154" s="125">
        <f>SUM(R155:R173)</f>
        <v>380.18624</v>
      </c>
      <c r="T154" s="126">
        <f>SUM(T155:T173)</f>
        <v>0</v>
      </c>
      <c r="AR154" s="120" t="s">
        <v>84</v>
      </c>
      <c r="AT154" s="127" t="s">
        <v>75</v>
      </c>
      <c r="AU154" s="127" t="s">
        <v>84</v>
      </c>
      <c r="AY154" s="120" t="s">
        <v>124</v>
      </c>
      <c r="BK154" s="128">
        <f>SUM(BK155:BK173)</f>
        <v>0</v>
      </c>
    </row>
    <row r="155" spans="2:65" s="1" customFormat="1" ht="21.75" customHeight="1">
      <c r="B155" s="30"/>
      <c r="C155" s="131" t="s">
        <v>194</v>
      </c>
      <c r="D155" s="131" t="s">
        <v>126</v>
      </c>
      <c r="E155" s="132" t="s">
        <v>195</v>
      </c>
      <c r="F155" s="133" t="s">
        <v>196</v>
      </c>
      <c r="G155" s="134" t="s">
        <v>129</v>
      </c>
      <c r="H155" s="135">
        <v>435.4</v>
      </c>
      <c r="I155" s="136"/>
      <c r="J155" s="137">
        <f>ROUND(I155*H155,2)</f>
        <v>0</v>
      </c>
      <c r="K155" s="138"/>
      <c r="L155" s="30"/>
      <c r="M155" s="139" t="s">
        <v>1</v>
      </c>
      <c r="N155" s="140" t="s">
        <v>41</v>
      </c>
      <c r="P155" s="141">
        <f>O155*H155</f>
        <v>0</v>
      </c>
      <c r="Q155" s="141">
        <v>9.1999999999999998E-2</v>
      </c>
      <c r="R155" s="141">
        <f>Q155*H155</f>
        <v>40.056799999999996</v>
      </c>
      <c r="S155" s="141">
        <v>0</v>
      </c>
      <c r="T155" s="142">
        <f>S155*H155</f>
        <v>0</v>
      </c>
      <c r="AR155" s="143" t="s">
        <v>130</v>
      </c>
      <c r="AT155" s="143" t="s">
        <v>126</v>
      </c>
      <c r="AU155" s="143" t="s">
        <v>86</v>
      </c>
      <c r="AY155" s="15" t="s">
        <v>124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5" t="s">
        <v>84</v>
      </c>
      <c r="BK155" s="144">
        <f>ROUND(I155*H155,2)</f>
        <v>0</v>
      </c>
      <c r="BL155" s="15" t="s">
        <v>130</v>
      </c>
      <c r="BM155" s="143" t="s">
        <v>197</v>
      </c>
    </row>
    <row r="156" spans="2:65" s="12" customFormat="1" ht="11.25">
      <c r="B156" s="145"/>
      <c r="D156" s="146" t="s">
        <v>142</v>
      </c>
      <c r="E156" s="147" t="s">
        <v>1</v>
      </c>
      <c r="F156" s="148" t="s">
        <v>190</v>
      </c>
      <c r="H156" s="149">
        <v>426.8</v>
      </c>
      <c r="I156" s="150"/>
      <c r="L156" s="145"/>
      <c r="M156" s="151"/>
      <c r="T156" s="152"/>
      <c r="AT156" s="147" t="s">
        <v>142</v>
      </c>
      <c r="AU156" s="147" t="s">
        <v>86</v>
      </c>
      <c r="AV156" s="12" t="s">
        <v>86</v>
      </c>
      <c r="AW156" s="12" t="s">
        <v>32</v>
      </c>
      <c r="AX156" s="12" t="s">
        <v>76</v>
      </c>
      <c r="AY156" s="147" t="s">
        <v>124</v>
      </c>
    </row>
    <row r="157" spans="2:65" s="12" customFormat="1" ht="11.25">
      <c r="B157" s="145"/>
      <c r="D157" s="146" t="s">
        <v>142</v>
      </c>
      <c r="E157" s="147" t="s">
        <v>1</v>
      </c>
      <c r="F157" s="148" t="s">
        <v>191</v>
      </c>
      <c r="H157" s="149">
        <v>8.6</v>
      </c>
      <c r="I157" s="150"/>
      <c r="L157" s="145"/>
      <c r="M157" s="151"/>
      <c r="T157" s="152"/>
      <c r="AT157" s="147" t="s">
        <v>142</v>
      </c>
      <c r="AU157" s="147" t="s">
        <v>86</v>
      </c>
      <c r="AV157" s="12" t="s">
        <v>86</v>
      </c>
      <c r="AW157" s="12" t="s">
        <v>32</v>
      </c>
      <c r="AX157" s="12" t="s">
        <v>76</v>
      </c>
      <c r="AY157" s="147" t="s">
        <v>124</v>
      </c>
    </row>
    <row r="158" spans="2:65" s="13" customFormat="1" ht="11.25">
      <c r="B158" s="153"/>
      <c r="D158" s="146" t="s">
        <v>142</v>
      </c>
      <c r="E158" s="154" t="s">
        <v>1</v>
      </c>
      <c r="F158" s="155" t="s">
        <v>160</v>
      </c>
      <c r="H158" s="156">
        <v>435.4</v>
      </c>
      <c r="I158" s="157"/>
      <c r="L158" s="153"/>
      <c r="M158" s="158"/>
      <c r="T158" s="159"/>
      <c r="AT158" s="154" t="s">
        <v>142</v>
      </c>
      <c r="AU158" s="154" t="s">
        <v>86</v>
      </c>
      <c r="AV158" s="13" t="s">
        <v>130</v>
      </c>
      <c r="AW158" s="13" t="s">
        <v>32</v>
      </c>
      <c r="AX158" s="13" t="s">
        <v>84</v>
      </c>
      <c r="AY158" s="154" t="s">
        <v>124</v>
      </c>
    </row>
    <row r="159" spans="2:65" s="1" customFormat="1" ht="24.2" customHeight="1">
      <c r="B159" s="30"/>
      <c r="C159" s="131" t="s">
        <v>198</v>
      </c>
      <c r="D159" s="131" t="s">
        <v>126</v>
      </c>
      <c r="E159" s="132" t="s">
        <v>199</v>
      </c>
      <c r="F159" s="133" t="s">
        <v>200</v>
      </c>
      <c r="G159" s="134" t="s">
        <v>129</v>
      </c>
      <c r="H159" s="135">
        <v>478.94</v>
      </c>
      <c r="I159" s="136"/>
      <c r="J159" s="137">
        <f>ROUND(I159*H159,2)</f>
        <v>0</v>
      </c>
      <c r="K159" s="138"/>
      <c r="L159" s="30"/>
      <c r="M159" s="139" t="s">
        <v>1</v>
      </c>
      <c r="N159" s="140" t="s">
        <v>41</v>
      </c>
      <c r="P159" s="141">
        <f>O159*H159</f>
        <v>0</v>
      </c>
      <c r="Q159" s="141">
        <v>0.46</v>
      </c>
      <c r="R159" s="141">
        <f>Q159*H159</f>
        <v>220.3124</v>
      </c>
      <c r="S159" s="141">
        <v>0</v>
      </c>
      <c r="T159" s="142">
        <f>S159*H159</f>
        <v>0</v>
      </c>
      <c r="AR159" s="143" t="s">
        <v>130</v>
      </c>
      <c r="AT159" s="143" t="s">
        <v>126</v>
      </c>
      <c r="AU159" s="143" t="s">
        <v>86</v>
      </c>
      <c r="AY159" s="15" t="s">
        <v>124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5" t="s">
        <v>84</v>
      </c>
      <c r="BK159" s="144">
        <f>ROUND(I159*H159,2)</f>
        <v>0</v>
      </c>
      <c r="BL159" s="15" t="s">
        <v>130</v>
      </c>
      <c r="BM159" s="143" t="s">
        <v>201</v>
      </c>
    </row>
    <row r="160" spans="2:65" s="12" customFormat="1" ht="11.25">
      <c r="B160" s="145"/>
      <c r="D160" s="146" t="s">
        <v>142</v>
      </c>
      <c r="F160" s="148" t="s">
        <v>202</v>
      </c>
      <c r="H160" s="149">
        <v>478.94</v>
      </c>
      <c r="I160" s="150"/>
      <c r="L160" s="145"/>
      <c r="M160" s="151"/>
      <c r="T160" s="152"/>
      <c r="AT160" s="147" t="s">
        <v>142</v>
      </c>
      <c r="AU160" s="147" t="s">
        <v>86</v>
      </c>
      <c r="AV160" s="12" t="s">
        <v>86</v>
      </c>
      <c r="AW160" s="12" t="s">
        <v>4</v>
      </c>
      <c r="AX160" s="12" t="s">
        <v>84</v>
      </c>
      <c r="AY160" s="147" t="s">
        <v>124</v>
      </c>
    </row>
    <row r="161" spans="2:65" s="1" customFormat="1" ht="24.2" customHeight="1">
      <c r="B161" s="30"/>
      <c r="C161" s="131" t="s">
        <v>203</v>
      </c>
      <c r="D161" s="131" t="s">
        <v>126</v>
      </c>
      <c r="E161" s="132" t="s">
        <v>204</v>
      </c>
      <c r="F161" s="133" t="s">
        <v>205</v>
      </c>
      <c r="G161" s="134" t="s">
        <v>129</v>
      </c>
      <c r="H161" s="135">
        <v>8.25</v>
      </c>
      <c r="I161" s="136"/>
      <c r="J161" s="137">
        <f>ROUND(I161*H161,2)</f>
        <v>0</v>
      </c>
      <c r="K161" s="138"/>
      <c r="L161" s="30"/>
      <c r="M161" s="139" t="s">
        <v>1</v>
      </c>
      <c r="N161" s="140" t="s">
        <v>41</v>
      </c>
      <c r="P161" s="141">
        <f>O161*H161</f>
        <v>0</v>
      </c>
      <c r="Q161" s="141">
        <v>0.13188</v>
      </c>
      <c r="R161" s="141">
        <f>Q161*H161</f>
        <v>1.0880099999999999</v>
      </c>
      <c r="S161" s="141">
        <v>0</v>
      </c>
      <c r="T161" s="142">
        <f>S161*H161</f>
        <v>0</v>
      </c>
      <c r="AR161" s="143" t="s">
        <v>130</v>
      </c>
      <c r="AT161" s="143" t="s">
        <v>126</v>
      </c>
      <c r="AU161" s="143" t="s">
        <v>86</v>
      </c>
      <c r="AY161" s="15" t="s">
        <v>124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5" t="s">
        <v>84</v>
      </c>
      <c r="BK161" s="144">
        <f>ROUND(I161*H161,2)</f>
        <v>0</v>
      </c>
      <c r="BL161" s="15" t="s">
        <v>130</v>
      </c>
      <c r="BM161" s="143" t="s">
        <v>206</v>
      </c>
    </row>
    <row r="162" spans="2:65" s="12" customFormat="1" ht="22.5">
      <c r="B162" s="145"/>
      <c r="D162" s="146" t="s">
        <v>142</v>
      </c>
      <c r="E162" s="147" t="s">
        <v>1</v>
      </c>
      <c r="F162" s="148" t="s">
        <v>207</v>
      </c>
      <c r="H162" s="149">
        <v>8.25</v>
      </c>
      <c r="I162" s="150"/>
      <c r="L162" s="145"/>
      <c r="M162" s="151"/>
      <c r="T162" s="152"/>
      <c r="AT162" s="147" t="s">
        <v>142</v>
      </c>
      <c r="AU162" s="147" t="s">
        <v>86</v>
      </c>
      <c r="AV162" s="12" t="s">
        <v>86</v>
      </c>
      <c r="AW162" s="12" t="s">
        <v>32</v>
      </c>
      <c r="AX162" s="12" t="s">
        <v>84</v>
      </c>
      <c r="AY162" s="147" t="s">
        <v>124</v>
      </c>
    </row>
    <row r="163" spans="2:65" s="1" customFormat="1" ht="21.75" customHeight="1">
      <c r="B163" s="30"/>
      <c r="C163" s="131" t="s">
        <v>208</v>
      </c>
      <c r="D163" s="131" t="s">
        <v>126</v>
      </c>
      <c r="E163" s="132" t="s">
        <v>209</v>
      </c>
      <c r="F163" s="133" t="s">
        <v>210</v>
      </c>
      <c r="G163" s="134" t="s">
        <v>129</v>
      </c>
      <c r="H163" s="135">
        <v>16.5</v>
      </c>
      <c r="I163" s="136"/>
      <c r="J163" s="137">
        <f>ROUND(I163*H163,2)</f>
        <v>0</v>
      </c>
      <c r="K163" s="138"/>
      <c r="L163" s="30"/>
      <c r="M163" s="139" t="s">
        <v>1</v>
      </c>
      <c r="N163" s="140" t="s">
        <v>41</v>
      </c>
      <c r="P163" s="141">
        <f>O163*H163</f>
        <v>0</v>
      </c>
      <c r="Q163" s="141">
        <v>5.1000000000000004E-4</v>
      </c>
      <c r="R163" s="141">
        <f>Q163*H163</f>
        <v>8.4150000000000006E-3</v>
      </c>
      <c r="S163" s="141">
        <v>0</v>
      </c>
      <c r="T163" s="142">
        <f>S163*H163</f>
        <v>0</v>
      </c>
      <c r="AR163" s="143" t="s">
        <v>130</v>
      </c>
      <c r="AT163" s="143" t="s">
        <v>126</v>
      </c>
      <c r="AU163" s="143" t="s">
        <v>86</v>
      </c>
      <c r="AY163" s="15" t="s">
        <v>124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5" t="s">
        <v>84</v>
      </c>
      <c r="BK163" s="144">
        <f>ROUND(I163*H163,2)</f>
        <v>0</v>
      </c>
      <c r="BL163" s="15" t="s">
        <v>130</v>
      </c>
      <c r="BM163" s="143" t="s">
        <v>211</v>
      </c>
    </row>
    <row r="164" spans="2:65" s="12" customFormat="1" ht="22.5">
      <c r="B164" s="145"/>
      <c r="D164" s="146" t="s">
        <v>142</v>
      </c>
      <c r="E164" s="147" t="s">
        <v>1</v>
      </c>
      <c r="F164" s="148" t="s">
        <v>212</v>
      </c>
      <c r="H164" s="149">
        <v>16.5</v>
      </c>
      <c r="I164" s="150"/>
      <c r="L164" s="145"/>
      <c r="M164" s="151"/>
      <c r="T164" s="152"/>
      <c r="AT164" s="147" t="s">
        <v>142</v>
      </c>
      <c r="AU164" s="147" t="s">
        <v>86</v>
      </c>
      <c r="AV164" s="12" t="s">
        <v>86</v>
      </c>
      <c r="AW164" s="12" t="s">
        <v>32</v>
      </c>
      <c r="AX164" s="12" t="s">
        <v>84</v>
      </c>
      <c r="AY164" s="147" t="s">
        <v>124</v>
      </c>
    </row>
    <row r="165" spans="2:65" s="1" customFormat="1" ht="24.2" customHeight="1">
      <c r="B165" s="30"/>
      <c r="C165" s="131" t="s">
        <v>213</v>
      </c>
      <c r="D165" s="131" t="s">
        <v>126</v>
      </c>
      <c r="E165" s="132" t="s">
        <v>214</v>
      </c>
      <c r="F165" s="133" t="s">
        <v>215</v>
      </c>
      <c r="G165" s="134" t="s">
        <v>129</v>
      </c>
      <c r="H165" s="135">
        <v>8.25</v>
      </c>
      <c r="I165" s="136"/>
      <c r="J165" s="137">
        <f>ROUND(I165*H165,2)</f>
        <v>0</v>
      </c>
      <c r="K165" s="138"/>
      <c r="L165" s="30"/>
      <c r="M165" s="139" t="s">
        <v>1</v>
      </c>
      <c r="N165" s="140" t="s">
        <v>41</v>
      </c>
      <c r="P165" s="141">
        <f>O165*H165</f>
        <v>0</v>
      </c>
      <c r="Q165" s="141">
        <v>0.12966</v>
      </c>
      <c r="R165" s="141">
        <f>Q165*H165</f>
        <v>1.0696950000000001</v>
      </c>
      <c r="S165" s="141">
        <v>0</v>
      </c>
      <c r="T165" s="142">
        <f>S165*H165</f>
        <v>0</v>
      </c>
      <c r="AR165" s="143" t="s">
        <v>130</v>
      </c>
      <c r="AT165" s="143" t="s">
        <v>126</v>
      </c>
      <c r="AU165" s="143" t="s">
        <v>86</v>
      </c>
      <c r="AY165" s="15" t="s">
        <v>124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5" t="s">
        <v>84</v>
      </c>
      <c r="BK165" s="144">
        <f>ROUND(I165*H165,2)</f>
        <v>0</v>
      </c>
      <c r="BL165" s="15" t="s">
        <v>130</v>
      </c>
      <c r="BM165" s="143" t="s">
        <v>216</v>
      </c>
    </row>
    <row r="166" spans="2:65" s="12" customFormat="1" ht="22.5">
      <c r="B166" s="145"/>
      <c r="D166" s="146" t="s">
        <v>142</v>
      </c>
      <c r="E166" s="147" t="s">
        <v>1</v>
      </c>
      <c r="F166" s="148" t="s">
        <v>207</v>
      </c>
      <c r="H166" s="149">
        <v>8.25</v>
      </c>
      <c r="I166" s="150"/>
      <c r="L166" s="145"/>
      <c r="M166" s="151"/>
      <c r="T166" s="152"/>
      <c r="AT166" s="147" t="s">
        <v>142</v>
      </c>
      <c r="AU166" s="147" t="s">
        <v>86</v>
      </c>
      <c r="AV166" s="12" t="s">
        <v>86</v>
      </c>
      <c r="AW166" s="12" t="s">
        <v>32</v>
      </c>
      <c r="AX166" s="12" t="s">
        <v>84</v>
      </c>
      <c r="AY166" s="147" t="s">
        <v>124</v>
      </c>
    </row>
    <row r="167" spans="2:65" s="1" customFormat="1" ht="24.2" customHeight="1">
      <c r="B167" s="30"/>
      <c r="C167" s="131" t="s">
        <v>217</v>
      </c>
      <c r="D167" s="131" t="s">
        <v>126</v>
      </c>
      <c r="E167" s="132" t="s">
        <v>218</v>
      </c>
      <c r="F167" s="133" t="s">
        <v>219</v>
      </c>
      <c r="G167" s="134" t="s">
        <v>129</v>
      </c>
      <c r="H167" s="135">
        <v>426.8</v>
      </c>
      <c r="I167" s="136"/>
      <c r="J167" s="137">
        <f>ROUND(I167*H167,2)</f>
        <v>0</v>
      </c>
      <c r="K167" s="138"/>
      <c r="L167" s="30"/>
      <c r="M167" s="139" t="s">
        <v>1</v>
      </c>
      <c r="N167" s="140" t="s">
        <v>41</v>
      </c>
      <c r="P167" s="141">
        <f>O167*H167</f>
        <v>0</v>
      </c>
      <c r="Q167" s="141">
        <v>9.0620000000000006E-2</v>
      </c>
      <c r="R167" s="141">
        <f>Q167*H167</f>
        <v>38.676616000000003</v>
      </c>
      <c r="S167" s="141">
        <v>0</v>
      </c>
      <c r="T167" s="142">
        <f>S167*H167</f>
        <v>0</v>
      </c>
      <c r="AR167" s="143" t="s">
        <v>130</v>
      </c>
      <c r="AT167" s="143" t="s">
        <v>126</v>
      </c>
      <c r="AU167" s="143" t="s">
        <v>86</v>
      </c>
      <c r="AY167" s="15" t="s">
        <v>124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5" t="s">
        <v>84</v>
      </c>
      <c r="BK167" s="144">
        <f>ROUND(I167*H167,2)</f>
        <v>0</v>
      </c>
      <c r="BL167" s="15" t="s">
        <v>130</v>
      </c>
      <c r="BM167" s="143" t="s">
        <v>220</v>
      </c>
    </row>
    <row r="168" spans="2:65" s="12" customFormat="1" ht="11.25">
      <c r="B168" s="145"/>
      <c r="D168" s="146" t="s">
        <v>142</v>
      </c>
      <c r="E168" s="147" t="s">
        <v>1</v>
      </c>
      <c r="F168" s="148" t="s">
        <v>221</v>
      </c>
      <c r="H168" s="149">
        <v>426.8</v>
      </c>
      <c r="I168" s="150"/>
      <c r="L168" s="145"/>
      <c r="M168" s="151"/>
      <c r="T168" s="152"/>
      <c r="AT168" s="147" t="s">
        <v>142</v>
      </c>
      <c r="AU168" s="147" t="s">
        <v>86</v>
      </c>
      <c r="AV168" s="12" t="s">
        <v>86</v>
      </c>
      <c r="AW168" s="12" t="s">
        <v>32</v>
      </c>
      <c r="AX168" s="12" t="s">
        <v>84</v>
      </c>
      <c r="AY168" s="147" t="s">
        <v>124</v>
      </c>
    </row>
    <row r="169" spans="2:65" s="1" customFormat="1" ht="21.75" customHeight="1">
      <c r="B169" s="30"/>
      <c r="C169" s="160" t="s">
        <v>222</v>
      </c>
      <c r="D169" s="160" t="s">
        <v>180</v>
      </c>
      <c r="E169" s="161" t="s">
        <v>223</v>
      </c>
      <c r="F169" s="162" t="s">
        <v>224</v>
      </c>
      <c r="G169" s="163" t="s">
        <v>129</v>
      </c>
      <c r="H169" s="164">
        <v>439.60399999999998</v>
      </c>
      <c r="I169" s="165"/>
      <c r="J169" s="166">
        <f>ROUND(I169*H169,2)</f>
        <v>0</v>
      </c>
      <c r="K169" s="167"/>
      <c r="L169" s="168"/>
      <c r="M169" s="169" t="s">
        <v>1</v>
      </c>
      <c r="N169" s="170" t="s">
        <v>41</v>
      </c>
      <c r="P169" s="141">
        <f>O169*H169</f>
        <v>0</v>
      </c>
      <c r="Q169" s="141">
        <v>0.17599999999999999</v>
      </c>
      <c r="R169" s="141">
        <f>Q169*H169</f>
        <v>77.37030399999999</v>
      </c>
      <c r="S169" s="141">
        <v>0</v>
      </c>
      <c r="T169" s="142">
        <f>S169*H169</f>
        <v>0</v>
      </c>
      <c r="AR169" s="143" t="s">
        <v>161</v>
      </c>
      <c r="AT169" s="143" t="s">
        <v>180</v>
      </c>
      <c r="AU169" s="143" t="s">
        <v>86</v>
      </c>
      <c r="AY169" s="15" t="s">
        <v>124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5" t="s">
        <v>84</v>
      </c>
      <c r="BK169" s="144">
        <f>ROUND(I169*H169,2)</f>
        <v>0</v>
      </c>
      <c r="BL169" s="15" t="s">
        <v>130</v>
      </c>
      <c r="BM169" s="143" t="s">
        <v>225</v>
      </c>
    </row>
    <row r="170" spans="2:65" s="12" customFormat="1" ht="11.25">
      <c r="B170" s="145"/>
      <c r="D170" s="146" t="s">
        <v>142</v>
      </c>
      <c r="F170" s="148" t="s">
        <v>226</v>
      </c>
      <c r="H170" s="149">
        <v>439.60399999999998</v>
      </c>
      <c r="I170" s="150"/>
      <c r="L170" s="145"/>
      <c r="M170" s="151"/>
      <c r="T170" s="152"/>
      <c r="AT170" s="147" t="s">
        <v>142</v>
      </c>
      <c r="AU170" s="147" t="s">
        <v>86</v>
      </c>
      <c r="AV170" s="12" t="s">
        <v>86</v>
      </c>
      <c r="AW170" s="12" t="s">
        <v>4</v>
      </c>
      <c r="AX170" s="12" t="s">
        <v>84</v>
      </c>
      <c r="AY170" s="147" t="s">
        <v>124</v>
      </c>
    </row>
    <row r="171" spans="2:65" s="1" customFormat="1" ht="24.2" customHeight="1">
      <c r="B171" s="30"/>
      <c r="C171" s="160" t="s">
        <v>7</v>
      </c>
      <c r="D171" s="160" t="s">
        <v>180</v>
      </c>
      <c r="E171" s="161" t="s">
        <v>227</v>
      </c>
      <c r="F171" s="162" t="s">
        <v>228</v>
      </c>
      <c r="G171" s="163" t="s">
        <v>129</v>
      </c>
      <c r="H171" s="164">
        <v>8.6</v>
      </c>
      <c r="I171" s="165"/>
      <c r="J171" s="166">
        <f>ROUND(I171*H171,2)</f>
        <v>0</v>
      </c>
      <c r="K171" s="167"/>
      <c r="L171" s="168"/>
      <c r="M171" s="169" t="s">
        <v>1</v>
      </c>
      <c r="N171" s="170" t="s">
        <v>41</v>
      </c>
      <c r="P171" s="141">
        <f>O171*H171</f>
        <v>0</v>
      </c>
      <c r="Q171" s="141">
        <v>0.17499999999999999</v>
      </c>
      <c r="R171" s="141">
        <f>Q171*H171</f>
        <v>1.5049999999999999</v>
      </c>
      <c r="S171" s="141">
        <v>0</v>
      </c>
      <c r="T171" s="142">
        <f>S171*H171</f>
        <v>0</v>
      </c>
      <c r="AR171" s="143" t="s">
        <v>161</v>
      </c>
      <c r="AT171" s="143" t="s">
        <v>180</v>
      </c>
      <c r="AU171" s="143" t="s">
        <v>86</v>
      </c>
      <c r="AY171" s="15" t="s">
        <v>124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5" t="s">
        <v>84</v>
      </c>
      <c r="BK171" s="144">
        <f>ROUND(I171*H171,2)</f>
        <v>0</v>
      </c>
      <c r="BL171" s="15" t="s">
        <v>130</v>
      </c>
      <c r="BM171" s="143" t="s">
        <v>229</v>
      </c>
    </row>
    <row r="172" spans="2:65" s="12" customFormat="1" ht="11.25">
      <c r="B172" s="145"/>
      <c r="D172" s="146" t="s">
        <v>142</v>
      </c>
      <c r="E172" s="147" t="s">
        <v>1</v>
      </c>
      <c r="F172" s="148" t="s">
        <v>191</v>
      </c>
      <c r="H172" s="149">
        <v>8.6</v>
      </c>
      <c r="I172" s="150"/>
      <c r="L172" s="145"/>
      <c r="M172" s="151"/>
      <c r="T172" s="152"/>
      <c r="AT172" s="147" t="s">
        <v>142</v>
      </c>
      <c r="AU172" s="147" t="s">
        <v>86</v>
      </c>
      <c r="AV172" s="12" t="s">
        <v>86</v>
      </c>
      <c r="AW172" s="12" t="s">
        <v>32</v>
      </c>
      <c r="AX172" s="12" t="s">
        <v>84</v>
      </c>
      <c r="AY172" s="147" t="s">
        <v>124</v>
      </c>
    </row>
    <row r="173" spans="2:65" s="1" customFormat="1" ht="21.75" customHeight="1">
      <c r="B173" s="30"/>
      <c r="C173" s="131" t="s">
        <v>230</v>
      </c>
      <c r="D173" s="131" t="s">
        <v>126</v>
      </c>
      <c r="E173" s="132" t="s">
        <v>231</v>
      </c>
      <c r="F173" s="133" t="s">
        <v>232</v>
      </c>
      <c r="G173" s="134" t="s">
        <v>147</v>
      </c>
      <c r="H173" s="135">
        <v>27.5</v>
      </c>
      <c r="I173" s="136"/>
      <c r="J173" s="137">
        <f>ROUND(I173*H173,2)</f>
        <v>0</v>
      </c>
      <c r="K173" s="138"/>
      <c r="L173" s="30"/>
      <c r="M173" s="139" t="s">
        <v>1</v>
      </c>
      <c r="N173" s="140" t="s">
        <v>41</v>
      </c>
      <c r="P173" s="141">
        <f>O173*H173</f>
        <v>0</v>
      </c>
      <c r="Q173" s="141">
        <v>3.5999999999999999E-3</v>
      </c>
      <c r="R173" s="141">
        <f>Q173*H173</f>
        <v>9.8999999999999991E-2</v>
      </c>
      <c r="S173" s="141">
        <v>0</v>
      </c>
      <c r="T173" s="142">
        <f>S173*H173</f>
        <v>0</v>
      </c>
      <c r="AR173" s="143" t="s">
        <v>130</v>
      </c>
      <c r="AT173" s="143" t="s">
        <v>126</v>
      </c>
      <c r="AU173" s="143" t="s">
        <v>86</v>
      </c>
      <c r="AY173" s="15" t="s">
        <v>124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5" t="s">
        <v>84</v>
      </c>
      <c r="BK173" s="144">
        <f>ROUND(I173*H173,2)</f>
        <v>0</v>
      </c>
      <c r="BL173" s="15" t="s">
        <v>130</v>
      </c>
      <c r="BM173" s="143" t="s">
        <v>233</v>
      </c>
    </row>
    <row r="174" spans="2:65" s="11" customFormat="1" ht="22.9" customHeight="1">
      <c r="B174" s="119"/>
      <c r="D174" s="120" t="s">
        <v>75</v>
      </c>
      <c r="E174" s="129" t="s">
        <v>161</v>
      </c>
      <c r="F174" s="129" t="s">
        <v>234</v>
      </c>
      <c r="I174" s="122"/>
      <c r="J174" s="130">
        <f>BK174</f>
        <v>0</v>
      </c>
      <c r="L174" s="119"/>
      <c r="M174" s="124"/>
      <c r="P174" s="125">
        <f>P175</f>
        <v>0</v>
      </c>
      <c r="R174" s="125">
        <f>R175</f>
        <v>0.18</v>
      </c>
      <c r="T174" s="126">
        <f>T175</f>
        <v>0</v>
      </c>
      <c r="AR174" s="120" t="s">
        <v>84</v>
      </c>
      <c r="AT174" s="127" t="s">
        <v>75</v>
      </c>
      <c r="AU174" s="127" t="s">
        <v>84</v>
      </c>
      <c r="AY174" s="120" t="s">
        <v>124</v>
      </c>
      <c r="BK174" s="128">
        <f>BK175</f>
        <v>0</v>
      </c>
    </row>
    <row r="175" spans="2:65" s="1" customFormat="1" ht="16.5" customHeight="1">
      <c r="B175" s="30"/>
      <c r="C175" s="131" t="s">
        <v>235</v>
      </c>
      <c r="D175" s="131" t="s">
        <v>126</v>
      </c>
      <c r="E175" s="132" t="s">
        <v>236</v>
      </c>
      <c r="F175" s="133" t="s">
        <v>237</v>
      </c>
      <c r="G175" s="134" t="s">
        <v>238</v>
      </c>
      <c r="H175" s="135">
        <v>2</v>
      </c>
      <c r="I175" s="136"/>
      <c r="J175" s="137">
        <f>ROUND(I175*H175,2)</f>
        <v>0</v>
      </c>
      <c r="K175" s="138"/>
      <c r="L175" s="30"/>
      <c r="M175" s="139" t="s">
        <v>1</v>
      </c>
      <c r="N175" s="140" t="s">
        <v>41</v>
      </c>
      <c r="P175" s="141">
        <f>O175*H175</f>
        <v>0</v>
      </c>
      <c r="Q175" s="141">
        <v>0.09</v>
      </c>
      <c r="R175" s="141">
        <f>Q175*H175</f>
        <v>0.18</v>
      </c>
      <c r="S175" s="141">
        <v>0</v>
      </c>
      <c r="T175" s="142">
        <f>S175*H175</f>
        <v>0</v>
      </c>
      <c r="AR175" s="143" t="s">
        <v>130</v>
      </c>
      <c r="AT175" s="143" t="s">
        <v>126</v>
      </c>
      <c r="AU175" s="143" t="s">
        <v>86</v>
      </c>
      <c r="AY175" s="15" t="s">
        <v>124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5" t="s">
        <v>84</v>
      </c>
      <c r="BK175" s="144">
        <f>ROUND(I175*H175,2)</f>
        <v>0</v>
      </c>
      <c r="BL175" s="15" t="s">
        <v>130</v>
      </c>
      <c r="BM175" s="143" t="s">
        <v>239</v>
      </c>
    </row>
    <row r="176" spans="2:65" s="11" customFormat="1" ht="22.9" customHeight="1">
      <c r="B176" s="119"/>
      <c r="D176" s="120" t="s">
        <v>75</v>
      </c>
      <c r="E176" s="129" t="s">
        <v>167</v>
      </c>
      <c r="F176" s="129" t="s">
        <v>240</v>
      </c>
      <c r="I176" s="122"/>
      <c r="J176" s="130">
        <f>BK176</f>
        <v>0</v>
      </c>
      <c r="L176" s="119"/>
      <c r="M176" s="124"/>
      <c r="P176" s="125">
        <f>SUM(P177:P184)</f>
        <v>0</v>
      </c>
      <c r="R176" s="125">
        <f>SUM(R177:R184)</f>
        <v>99.174251999999996</v>
      </c>
      <c r="T176" s="126">
        <f>SUM(T177:T184)</f>
        <v>0</v>
      </c>
      <c r="AR176" s="120" t="s">
        <v>84</v>
      </c>
      <c r="AT176" s="127" t="s">
        <v>75</v>
      </c>
      <c r="AU176" s="127" t="s">
        <v>84</v>
      </c>
      <c r="AY176" s="120" t="s">
        <v>124</v>
      </c>
      <c r="BK176" s="128">
        <f>SUM(BK177:BK184)</f>
        <v>0</v>
      </c>
    </row>
    <row r="177" spans="2:65" s="1" customFormat="1" ht="33" customHeight="1">
      <c r="B177" s="30"/>
      <c r="C177" s="131" t="s">
        <v>241</v>
      </c>
      <c r="D177" s="131" t="s">
        <v>126</v>
      </c>
      <c r="E177" s="132" t="s">
        <v>242</v>
      </c>
      <c r="F177" s="133" t="s">
        <v>243</v>
      </c>
      <c r="G177" s="134" t="s">
        <v>147</v>
      </c>
      <c r="H177" s="135">
        <v>458.1</v>
      </c>
      <c r="I177" s="136"/>
      <c r="J177" s="137">
        <f>ROUND(I177*H177,2)</f>
        <v>0</v>
      </c>
      <c r="K177" s="138"/>
      <c r="L177" s="30"/>
      <c r="M177" s="139" t="s">
        <v>1</v>
      </c>
      <c r="N177" s="140" t="s">
        <v>41</v>
      </c>
      <c r="P177" s="141">
        <f>O177*H177</f>
        <v>0</v>
      </c>
      <c r="Q177" s="141">
        <v>0.16850000000000001</v>
      </c>
      <c r="R177" s="141">
        <f>Q177*H177</f>
        <v>77.189850000000007</v>
      </c>
      <c r="S177" s="141">
        <v>0</v>
      </c>
      <c r="T177" s="142">
        <f>S177*H177</f>
        <v>0</v>
      </c>
      <c r="AR177" s="143" t="s">
        <v>130</v>
      </c>
      <c r="AT177" s="143" t="s">
        <v>126</v>
      </c>
      <c r="AU177" s="143" t="s">
        <v>86</v>
      </c>
      <c r="AY177" s="15" t="s">
        <v>124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5" t="s">
        <v>84</v>
      </c>
      <c r="BK177" s="144">
        <f>ROUND(I177*H177,2)</f>
        <v>0</v>
      </c>
      <c r="BL177" s="15" t="s">
        <v>130</v>
      </c>
      <c r="BM177" s="143" t="s">
        <v>244</v>
      </c>
    </row>
    <row r="178" spans="2:65" s="12" customFormat="1" ht="11.25">
      <c r="B178" s="145"/>
      <c r="D178" s="146" t="s">
        <v>142</v>
      </c>
      <c r="E178" s="147" t="s">
        <v>1</v>
      </c>
      <c r="F178" s="148" t="s">
        <v>245</v>
      </c>
      <c r="H178" s="149">
        <v>458.1</v>
      </c>
      <c r="I178" s="150"/>
      <c r="L178" s="145"/>
      <c r="M178" s="151"/>
      <c r="T178" s="152"/>
      <c r="AT178" s="147" t="s">
        <v>142</v>
      </c>
      <c r="AU178" s="147" t="s">
        <v>86</v>
      </c>
      <c r="AV178" s="12" t="s">
        <v>86</v>
      </c>
      <c r="AW178" s="12" t="s">
        <v>32</v>
      </c>
      <c r="AX178" s="12" t="s">
        <v>84</v>
      </c>
      <c r="AY178" s="147" t="s">
        <v>124</v>
      </c>
    </row>
    <row r="179" spans="2:65" s="1" customFormat="1" ht="24.2" customHeight="1">
      <c r="B179" s="30"/>
      <c r="C179" s="160" t="s">
        <v>246</v>
      </c>
      <c r="D179" s="160" t="s">
        <v>180</v>
      </c>
      <c r="E179" s="161" t="s">
        <v>247</v>
      </c>
      <c r="F179" s="162" t="s">
        <v>248</v>
      </c>
      <c r="G179" s="163" t="s">
        <v>147</v>
      </c>
      <c r="H179" s="164">
        <v>15.5</v>
      </c>
      <c r="I179" s="165"/>
      <c r="J179" s="166">
        <f>ROUND(I179*H179,2)</f>
        <v>0</v>
      </c>
      <c r="K179" s="167"/>
      <c r="L179" s="168"/>
      <c r="M179" s="169" t="s">
        <v>1</v>
      </c>
      <c r="N179" s="170" t="s">
        <v>41</v>
      </c>
      <c r="P179" s="141">
        <f>O179*H179</f>
        <v>0</v>
      </c>
      <c r="Q179" s="141">
        <v>4.8300000000000003E-2</v>
      </c>
      <c r="R179" s="141">
        <f>Q179*H179</f>
        <v>0.74865000000000004</v>
      </c>
      <c r="S179" s="141">
        <v>0</v>
      </c>
      <c r="T179" s="142">
        <f>S179*H179</f>
        <v>0</v>
      </c>
      <c r="AR179" s="143" t="s">
        <v>161</v>
      </c>
      <c r="AT179" s="143" t="s">
        <v>180</v>
      </c>
      <c r="AU179" s="143" t="s">
        <v>86</v>
      </c>
      <c r="AY179" s="15" t="s">
        <v>124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5" t="s">
        <v>84</v>
      </c>
      <c r="BK179" s="144">
        <f>ROUND(I179*H179,2)</f>
        <v>0</v>
      </c>
      <c r="BL179" s="15" t="s">
        <v>130</v>
      </c>
      <c r="BM179" s="143" t="s">
        <v>249</v>
      </c>
    </row>
    <row r="180" spans="2:65" s="1" customFormat="1" ht="24.2" customHeight="1">
      <c r="B180" s="30"/>
      <c r="C180" s="160" t="s">
        <v>250</v>
      </c>
      <c r="D180" s="160" t="s">
        <v>180</v>
      </c>
      <c r="E180" s="161" t="s">
        <v>251</v>
      </c>
      <c r="F180" s="162" t="s">
        <v>252</v>
      </c>
      <c r="G180" s="163" t="s">
        <v>147</v>
      </c>
      <c r="H180" s="164">
        <v>12</v>
      </c>
      <c r="I180" s="165"/>
      <c r="J180" s="166">
        <f>ROUND(I180*H180,2)</f>
        <v>0</v>
      </c>
      <c r="K180" s="167"/>
      <c r="L180" s="168"/>
      <c r="M180" s="169" t="s">
        <v>1</v>
      </c>
      <c r="N180" s="170" t="s">
        <v>41</v>
      </c>
      <c r="P180" s="141">
        <f>O180*H180</f>
        <v>0</v>
      </c>
      <c r="Q180" s="141">
        <v>8.5999999999999993E-2</v>
      </c>
      <c r="R180" s="141">
        <f>Q180*H180</f>
        <v>1.032</v>
      </c>
      <c r="S180" s="141">
        <v>0</v>
      </c>
      <c r="T180" s="142">
        <f>S180*H180</f>
        <v>0</v>
      </c>
      <c r="AR180" s="143" t="s">
        <v>161</v>
      </c>
      <c r="AT180" s="143" t="s">
        <v>180</v>
      </c>
      <c r="AU180" s="143" t="s">
        <v>86</v>
      </c>
      <c r="AY180" s="15" t="s">
        <v>124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5" t="s">
        <v>84</v>
      </c>
      <c r="BK180" s="144">
        <f>ROUND(I180*H180,2)</f>
        <v>0</v>
      </c>
      <c r="BL180" s="15" t="s">
        <v>130</v>
      </c>
      <c r="BM180" s="143" t="s">
        <v>253</v>
      </c>
    </row>
    <row r="181" spans="2:65" s="1" customFormat="1" ht="16.5" customHeight="1">
      <c r="B181" s="30"/>
      <c r="C181" s="160" t="s">
        <v>254</v>
      </c>
      <c r="D181" s="160" t="s">
        <v>180</v>
      </c>
      <c r="E181" s="161" t="s">
        <v>255</v>
      </c>
      <c r="F181" s="162" t="s">
        <v>256</v>
      </c>
      <c r="G181" s="163" t="s">
        <v>147</v>
      </c>
      <c r="H181" s="164">
        <v>439.21199999999999</v>
      </c>
      <c r="I181" s="165"/>
      <c r="J181" s="166">
        <f>ROUND(I181*H181,2)</f>
        <v>0</v>
      </c>
      <c r="K181" s="167"/>
      <c r="L181" s="168"/>
      <c r="M181" s="169" t="s">
        <v>1</v>
      </c>
      <c r="N181" s="170" t="s">
        <v>41</v>
      </c>
      <c r="P181" s="141">
        <f>O181*H181</f>
        <v>0</v>
      </c>
      <c r="Q181" s="141">
        <v>4.5999999999999999E-2</v>
      </c>
      <c r="R181" s="141">
        <f>Q181*H181</f>
        <v>20.203751999999998</v>
      </c>
      <c r="S181" s="141">
        <v>0</v>
      </c>
      <c r="T181" s="142">
        <f>S181*H181</f>
        <v>0</v>
      </c>
      <c r="AR181" s="143" t="s">
        <v>161</v>
      </c>
      <c r="AT181" s="143" t="s">
        <v>180</v>
      </c>
      <c r="AU181" s="143" t="s">
        <v>86</v>
      </c>
      <c r="AY181" s="15" t="s">
        <v>124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5" t="s">
        <v>84</v>
      </c>
      <c r="BK181" s="144">
        <f>ROUND(I181*H181,2)</f>
        <v>0</v>
      </c>
      <c r="BL181" s="15" t="s">
        <v>130</v>
      </c>
      <c r="BM181" s="143" t="s">
        <v>257</v>
      </c>
    </row>
    <row r="182" spans="2:65" s="12" customFormat="1" ht="11.25">
      <c r="B182" s="145"/>
      <c r="D182" s="146" t="s">
        <v>142</v>
      </c>
      <c r="E182" s="147" t="s">
        <v>1</v>
      </c>
      <c r="F182" s="148" t="s">
        <v>258</v>
      </c>
      <c r="H182" s="149">
        <v>430.6</v>
      </c>
      <c r="I182" s="150"/>
      <c r="L182" s="145"/>
      <c r="M182" s="151"/>
      <c r="T182" s="152"/>
      <c r="AT182" s="147" t="s">
        <v>142</v>
      </c>
      <c r="AU182" s="147" t="s">
        <v>86</v>
      </c>
      <c r="AV182" s="12" t="s">
        <v>86</v>
      </c>
      <c r="AW182" s="12" t="s">
        <v>32</v>
      </c>
      <c r="AX182" s="12" t="s">
        <v>84</v>
      </c>
      <c r="AY182" s="147" t="s">
        <v>124</v>
      </c>
    </row>
    <row r="183" spans="2:65" s="12" customFormat="1" ht="11.25">
      <c r="B183" s="145"/>
      <c r="D183" s="146" t="s">
        <v>142</v>
      </c>
      <c r="F183" s="148" t="s">
        <v>259</v>
      </c>
      <c r="H183" s="149">
        <v>439.21199999999999</v>
      </c>
      <c r="I183" s="150"/>
      <c r="L183" s="145"/>
      <c r="M183" s="151"/>
      <c r="T183" s="152"/>
      <c r="AT183" s="147" t="s">
        <v>142</v>
      </c>
      <c r="AU183" s="147" t="s">
        <v>86</v>
      </c>
      <c r="AV183" s="12" t="s">
        <v>86</v>
      </c>
      <c r="AW183" s="12" t="s">
        <v>4</v>
      </c>
      <c r="AX183" s="12" t="s">
        <v>84</v>
      </c>
      <c r="AY183" s="147" t="s">
        <v>124</v>
      </c>
    </row>
    <row r="184" spans="2:65" s="1" customFormat="1" ht="24.2" customHeight="1">
      <c r="B184" s="30"/>
      <c r="C184" s="131" t="s">
        <v>260</v>
      </c>
      <c r="D184" s="131" t="s">
        <v>126</v>
      </c>
      <c r="E184" s="132" t="s">
        <v>261</v>
      </c>
      <c r="F184" s="133" t="s">
        <v>262</v>
      </c>
      <c r="G184" s="134" t="s">
        <v>147</v>
      </c>
      <c r="H184" s="135">
        <v>27.5</v>
      </c>
      <c r="I184" s="136"/>
      <c r="J184" s="137">
        <f>ROUND(I184*H184,2)</f>
        <v>0</v>
      </c>
      <c r="K184" s="138"/>
      <c r="L184" s="30"/>
      <c r="M184" s="139" t="s">
        <v>1</v>
      </c>
      <c r="N184" s="140" t="s">
        <v>41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130</v>
      </c>
      <c r="AT184" s="143" t="s">
        <v>126</v>
      </c>
      <c r="AU184" s="143" t="s">
        <v>86</v>
      </c>
      <c r="AY184" s="15" t="s">
        <v>124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5" t="s">
        <v>84</v>
      </c>
      <c r="BK184" s="144">
        <f>ROUND(I184*H184,2)</f>
        <v>0</v>
      </c>
      <c r="BL184" s="15" t="s">
        <v>130</v>
      </c>
      <c r="BM184" s="143" t="s">
        <v>263</v>
      </c>
    </row>
    <row r="185" spans="2:65" s="11" customFormat="1" ht="22.9" customHeight="1">
      <c r="B185" s="119"/>
      <c r="D185" s="120" t="s">
        <v>75</v>
      </c>
      <c r="E185" s="129" t="s">
        <v>264</v>
      </c>
      <c r="F185" s="129" t="s">
        <v>265</v>
      </c>
      <c r="I185" s="122"/>
      <c r="J185" s="130">
        <f>BK185</f>
        <v>0</v>
      </c>
      <c r="L185" s="119"/>
      <c r="M185" s="124"/>
      <c r="P185" s="125">
        <f>SUM(P186:P192)</f>
        <v>0</v>
      </c>
      <c r="R185" s="125">
        <f>SUM(R186:R192)</f>
        <v>0</v>
      </c>
      <c r="T185" s="126">
        <f>SUM(T186:T192)</f>
        <v>0</v>
      </c>
      <c r="AR185" s="120" t="s">
        <v>84</v>
      </c>
      <c r="AT185" s="127" t="s">
        <v>75</v>
      </c>
      <c r="AU185" s="127" t="s">
        <v>84</v>
      </c>
      <c r="AY185" s="120" t="s">
        <v>124</v>
      </c>
      <c r="BK185" s="128">
        <f>SUM(BK186:BK192)</f>
        <v>0</v>
      </c>
    </row>
    <row r="186" spans="2:65" s="1" customFormat="1" ht="16.5" customHeight="1">
      <c r="B186" s="30"/>
      <c r="C186" s="131" t="s">
        <v>266</v>
      </c>
      <c r="D186" s="131" t="s">
        <v>126</v>
      </c>
      <c r="E186" s="132" t="s">
        <v>267</v>
      </c>
      <c r="F186" s="133" t="s">
        <v>268</v>
      </c>
      <c r="G186" s="134" t="s">
        <v>164</v>
      </c>
      <c r="H186" s="135">
        <v>333.12900000000002</v>
      </c>
      <c r="I186" s="136"/>
      <c r="J186" s="137">
        <f>ROUND(I186*H186,2)</f>
        <v>0</v>
      </c>
      <c r="K186" s="138"/>
      <c r="L186" s="30"/>
      <c r="M186" s="139" t="s">
        <v>1</v>
      </c>
      <c r="N186" s="140" t="s">
        <v>41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130</v>
      </c>
      <c r="AT186" s="143" t="s">
        <v>126</v>
      </c>
      <c r="AU186" s="143" t="s">
        <v>86</v>
      </c>
      <c r="AY186" s="15" t="s">
        <v>124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5" t="s">
        <v>84</v>
      </c>
      <c r="BK186" s="144">
        <f>ROUND(I186*H186,2)</f>
        <v>0</v>
      </c>
      <c r="BL186" s="15" t="s">
        <v>130</v>
      </c>
      <c r="BM186" s="143" t="s">
        <v>269</v>
      </c>
    </row>
    <row r="187" spans="2:65" s="1" customFormat="1" ht="24.2" customHeight="1">
      <c r="B187" s="30"/>
      <c r="C187" s="131" t="s">
        <v>270</v>
      </c>
      <c r="D187" s="131" t="s">
        <v>126</v>
      </c>
      <c r="E187" s="132" t="s">
        <v>271</v>
      </c>
      <c r="F187" s="133" t="s">
        <v>272</v>
      </c>
      <c r="G187" s="134" t="s">
        <v>164</v>
      </c>
      <c r="H187" s="135">
        <v>1332.5160000000001</v>
      </c>
      <c r="I187" s="136"/>
      <c r="J187" s="137">
        <f>ROUND(I187*H187,2)</f>
        <v>0</v>
      </c>
      <c r="K187" s="138"/>
      <c r="L187" s="30"/>
      <c r="M187" s="139" t="s">
        <v>1</v>
      </c>
      <c r="N187" s="140" t="s">
        <v>41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130</v>
      </c>
      <c r="AT187" s="143" t="s">
        <v>126</v>
      </c>
      <c r="AU187" s="143" t="s">
        <v>86</v>
      </c>
      <c r="AY187" s="15" t="s">
        <v>124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5" t="s">
        <v>84</v>
      </c>
      <c r="BK187" s="144">
        <f>ROUND(I187*H187,2)</f>
        <v>0</v>
      </c>
      <c r="BL187" s="15" t="s">
        <v>130</v>
      </c>
      <c r="BM187" s="143" t="s">
        <v>273</v>
      </c>
    </row>
    <row r="188" spans="2:65" s="12" customFormat="1" ht="11.25">
      <c r="B188" s="145"/>
      <c r="D188" s="146" t="s">
        <v>142</v>
      </c>
      <c r="F188" s="148" t="s">
        <v>274</v>
      </c>
      <c r="H188" s="149">
        <v>1332.5160000000001</v>
      </c>
      <c r="I188" s="150"/>
      <c r="L188" s="145"/>
      <c r="M188" s="151"/>
      <c r="T188" s="152"/>
      <c r="AT188" s="147" t="s">
        <v>142</v>
      </c>
      <c r="AU188" s="147" t="s">
        <v>86</v>
      </c>
      <c r="AV188" s="12" t="s">
        <v>86</v>
      </c>
      <c r="AW188" s="12" t="s">
        <v>4</v>
      </c>
      <c r="AX188" s="12" t="s">
        <v>84</v>
      </c>
      <c r="AY188" s="147" t="s">
        <v>124</v>
      </c>
    </row>
    <row r="189" spans="2:65" s="1" customFormat="1" ht="33" customHeight="1">
      <c r="B189" s="30"/>
      <c r="C189" s="131" t="s">
        <v>275</v>
      </c>
      <c r="D189" s="131" t="s">
        <v>126</v>
      </c>
      <c r="E189" s="132" t="s">
        <v>276</v>
      </c>
      <c r="F189" s="133" t="s">
        <v>277</v>
      </c>
      <c r="G189" s="134" t="s">
        <v>164</v>
      </c>
      <c r="H189" s="135">
        <v>207.11500000000001</v>
      </c>
      <c r="I189" s="136"/>
      <c r="J189" s="137">
        <f>ROUND(I189*H189,2)</f>
        <v>0</v>
      </c>
      <c r="K189" s="138"/>
      <c r="L189" s="30"/>
      <c r="M189" s="139" t="s">
        <v>1</v>
      </c>
      <c r="N189" s="140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130</v>
      </c>
      <c r="AT189" s="143" t="s">
        <v>126</v>
      </c>
      <c r="AU189" s="143" t="s">
        <v>86</v>
      </c>
      <c r="AY189" s="15" t="s">
        <v>124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5" t="s">
        <v>84</v>
      </c>
      <c r="BK189" s="144">
        <f>ROUND(I189*H189,2)</f>
        <v>0</v>
      </c>
      <c r="BL189" s="15" t="s">
        <v>130</v>
      </c>
      <c r="BM189" s="143" t="s">
        <v>278</v>
      </c>
    </row>
    <row r="190" spans="2:65" s="12" customFormat="1" ht="11.25">
      <c r="B190" s="145"/>
      <c r="D190" s="146" t="s">
        <v>142</v>
      </c>
      <c r="E190" s="147" t="s">
        <v>1</v>
      </c>
      <c r="F190" s="148" t="s">
        <v>279</v>
      </c>
      <c r="H190" s="149">
        <v>207.11500000000001</v>
      </c>
      <c r="I190" s="150"/>
      <c r="L190" s="145"/>
      <c r="M190" s="151"/>
      <c r="T190" s="152"/>
      <c r="AT190" s="147" t="s">
        <v>142</v>
      </c>
      <c r="AU190" s="147" t="s">
        <v>86</v>
      </c>
      <c r="AV190" s="12" t="s">
        <v>86</v>
      </c>
      <c r="AW190" s="12" t="s">
        <v>32</v>
      </c>
      <c r="AX190" s="12" t="s">
        <v>84</v>
      </c>
      <c r="AY190" s="147" t="s">
        <v>124</v>
      </c>
    </row>
    <row r="191" spans="2:65" s="1" customFormat="1" ht="33" customHeight="1">
      <c r="B191" s="30"/>
      <c r="C191" s="131" t="s">
        <v>280</v>
      </c>
      <c r="D191" s="131" t="s">
        <v>126</v>
      </c>
      <c r="E191" s="132" t="s">
        <v>281</v>
      </c>
      <c r="F191" s="133" t="s">
        <v>282</v>
      </c>
      <c r="G191" s="134" t="s">
        <v>164</v>
      </c>
      <c r="H191" s="135">
        <v>1.8149999999999999</v>
      </c>
      <c r="I191" s="136"/>
      <c r="J191" s="137">
        <f>ROUND(I191*H191,2)</f>
        <v>0</v>
      </c>
      <c r="K191" s="138"/>
      <c r="L191" s="30"/>
      <c r="M191" s="139" t="s">
        <v>1</v>
      </c>
      <c r="N191" s="140" t="s">
        <v>41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130</v>
      </c>
      <c r="AT191" s="143" t="s">
        <v>126</v>
      </c>
      <c r="AU191" s="143" t="s">
        <v>86</v>
      </c>
      <c r="AY191" s="15" t="s">
        <v>124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5" t="s">
        <v>84</v>
      </c>
      <c r="BK191" s="144">
        <f>ROUND(I191*H191,2)</f>
        <v>0</v>
      </c>
      <c r="BL191" s="15" t="s">
        <v>130</v>
      </c>
      <c r="BM191" s="143" t="s">
        <v>283</v>
      </c>
    </row>
    <row r="192" spans="2:65" s="1" customFormat="1" ht="24.2" customHeight="1">
      <c r="B192" s="30"/>
      <c r="C192" s="131" t="s">
        <v>284</v>
      </c>
      <c r="D192" s="131" t="s">
        <v>126</v>
      </c>
      <c r="E192" s="132" t="s">
        <v>285</v>
      </c>
      <c r="F192" s="133" t="s">
        <v>286</v>
      </c>
      <c r="G192" s="134" t="s">
        <v>164</v>
      </c>
      <c r="H192" s="135">
        <v>126.26600000000001</v>
      </c>
      <c r="I192" s="136"/>
      <c r="J192" s="137">
        <f>ROUND(I192*H192,2)</f>
        <v>0</v>
      </c>
      <c r="K192" s="138"/>
      <c r="L192" s="30"/>
      <c r="M192" s="139" t="s">
        <v>1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130</v>
      </c>
      <c r="AT192" s="143" t="s">
        <v>126</v>
      </c>
      <c r="AU192" s="143" t="s">
        <v>86</v>
      </c>
      <c r="AY192" s="15" t="s">
        <v>124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5" t="s">
        <v>84</v>
      </c>
      <c r="BK192" s="144">
        <f>ROUND(I192*H192,2)</f>
        <v>0</v>
      </c>
      <c r="BL192" s="15" t="s">
        <v>130</v>
      </c>
      <c r="BM192" s="143" t="s">
        <v>287</v>
      </c>
    </row>
    <row r="193" spans="2:65" s="11" customFormat="1" ht="22.9" customHeight="1">
      <c r="B193" s="119"/>
      <c r="D193" s="120" t="s">
        <v>75</v>
      </c>
      <c r="E193" s="129" t="s">
        <v>288</v>
      </c>
      <c r="F193" s="129" t="s">
        <v>289</v>
      </c>
      <c r="I193" s="122"/>
      <c r="J193" s="130">
        <f>BK193</f>
        <v>0</v>
      </c>
      <c r="L193" s="119"/>
      <c r="M193" s="124"/>
      <c r="P193" s="125">
        <f>P194</f>
        <v>0</v>
      </c>
      <c r="R193" s="125">
        <f>R194</f>
        <v>0</v>
      </c>
      <c r="T193" s="126">
        <f>T194</f>
        <v>0</v>
      </c>
      <c r="AR193" s="120" t="s">
        <v>84</v>
      </c>
      <c r="AT193" s="127" t="s">
        <v>75</v>
      </c>
      <c r="AU193" s="127" t="s">
        <v>84</v>
      </c>
      <c r="AY193" s="120" t="s">
        <v>124</v>
      </c>
      <c r="BK193" s="128">
        <f>BK194</f>
        <v>0</v>
      </c>
    </row>
    <row r="194" spans="2:65" s="1" customFormat="1" ht="24.2" customHeight="1">
      <c r="B194" s="30"/>
      <c r="C194" s="131" t="s">
        <v>290</v>
      </c>
      <c r="D194" s="131" t="s">
        <v>126</v>
      </c>
      <c r="E194" s="132" t="s">
        <v>291</v>
      </c>
      <c r="F194" s="133" t="s">
        <v>292</v>
      </c>
      <c r="G194" s="134" t="s">
        <v>164</v>
      </c>
      <c r="H194" s="135">
        <v>479.55</v>
      </c>
      <c r="I194" s="136"/>
      <c r="J194" s="137">
        <f>ROUND(I194*H194,2)</f>
        <v>0</v>
      </c>
      <c r="K194" s="138"/>
      <c r="L194" s="30"/>
      <c r="M194" s="139" t="s">
        <v>1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130</v>
      </c>
      <c r="AT194" s="143" t="s">
        <v>126</v>
      </c>
      <c r="AU194" s="143" t="s">
        <v>86</v>
      </c>
      <c r="AY194" s="15" t="s">
        <v>124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5" t="s">
        <v>84</v>
      </c>
      <c r="BK194" s="144">
        <f>ROUND(I194*H194,2)</f>
        <v>0</v>
      </c>
      <c r="BL194" s="15" t="s">
        <v>130</v>
      </c>
      <c r="BM194" s="143" t="s">
        <v>293</v>
      </c>
    </row>
    <row r="195" spans="2:65" s="11" customFormat="1" ht="25.9" customHeight="1">
      <c r="B195" s="119"/>
      <c r="D195" s="120" t="s">
        <v>75</v>
      </c>
      <c r="E195" s="121" t="s">
        <v>294</v>
      </c>
      <c r="F195" s="121" t="s">
        <v>295</v>
      </c>
      <c r="I195" s="122"/>
      <c r="J195" s="123">
        <f>BK195</f>
        <v>0</v>
      </c>
      <c r="L195" s="119"/>
      <c r="M195" s="124"/>
      <c r="P195" s="125">
        <f>P196+P198+P200</f>
        <v>0</v>
      </c>
      <c r="R195" s="125">
        <f>R196+R198+R200</f>
        <v>0</v>
      </c>
      <c r="T195" s="126">
        <f>T196+T198+T200</f>
        <v>0</v>
      </c>
      <c r="AR195" s="120" t="s">
        <v>144</v>
      </c>
      <c r="AT195" s="127" t="s">
        <v>75</v>
      </c>
      <c r="AU195" s="127" t="s">
        <v>76</v>
      </c>
      <c r="AY195" s="120" t="s">
        <v>124</v>
      </c>
      <c r="BK195" s="128">
        <f>BK196+BK198+BK200</f>
        <v>0</v>
      </c>
    </row>
    <row r="196" spans="2:65" s="11" customFormat="1" ht="22.9" customHeight="1">
      <c r="B196" s="119"/>
      <c r="D196" s="120" t="s">
        <v>75</v>
      </c>
      <c r="E196" s="129" t="s">
        <v>296</v>
      </c>
      <c r="F196" s="129" t="s">
        <v>297</v>
      </c>
      <c r="I196" s="122"/>
      <c r="J196" s="130">
        <f>BK196</f>
        <v>0</v>
      </c>
      <c r="L196" s="119"/>
      <c r="M196" s="124"/>
      <c r="P196" s="125">
        <f>P197</f>
        <v>0</v>
      </c>
      <c r="R196" s="125">
        <f>R197</f>
        <v>0</v>
      </c>
      <c r="T196" s="126">
        <f>T197</f>
        <v>0</v>
      </c>
      <c r="AR196" s="120" t="s">
        <v>144</v>
      </c>
      <c r="AT196" s="127" t="s">
        <v>75</v>
      </c>
      <c r="AU196" s="127" t="s">
        <v>84</v>
      </c>
      <c r="AY196" s="120" t="s">
        <v>124</v>
      </c>
      <c r="BK196" s="128">
        <f>BK197</f>
        <v>0</v>
      </c>
    </row>
    <row r="197" spans="2:65" s="1" customFormat="1" ht="16.5" customHeight="1">
      <c r="B197" s="30"/>
      <c r="C197" s="131" t="s">
        <v>298</v>
      </c>
      <c r="D197" s="131" t="s">
        <v>126</v>
      </c>
      <c r="E197" s="132" t="s">
        <v>299</v>
      </c>
      <c r="F197" s="133" t="s">
        <v>300</v>
      </c>
      <c r="G197" s="134" t="s">
        <v>301</v>
      </c>
      <c r="H197" s="135">
        <v>1</v>
      </c>
      <c r="I197" s="136"/>
      <c r="J197" s="137">
        <f>ROUND(I197*H197,2)</f>
        <v>0</v>
      </c>
      <c r="K197" s="138"/>
      <c r="L197" s="30"/>
      <c r="M197" s="139" t="s">
        <v>1</v>
      </c>
      <c r="N197" s="140" t="s">
        <v>41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302</v>
      </c>
      <c r="AT197" s="143" t="s">
        <v>126</v>
      </c>
      <c r="AU197" s="143" t="s">
        <v>86</v>
      </c>
      <c r="AY197" s="15" t="s">
        <v>124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5" t="s">
        <v>84</v>
      </c>
      <c r="BK197" s="144">
        <f>ROUND(I197*H197,2)</f>
        <v>0</v>
      </c>
      <c r="BL197" s="15" t="s">
        <v>302</v>
      </c>
      <c r="BM197" s="143" t="s">
        <v>303</v>
      </c>
    </row>
    <row r="198" spans="2:65" s="11" customFormat="1" ht="22.9" customHeight="1">
      <c r="B198" s="119"/>
      <c r="D198" s="120" t="s">
        <v>75</v>
      </c>
      <c r="E198" s="129" t="s">
        <v>304</v>
      </c>
      <c r="F198" s="129" t="s">
        <v>305</v>
      </c>
      <c r="I198" s="122"/>
      <c r="J198" s="130">
        <f>BK198</f>
        <v>0</v>
      </c>
      <c r="L198" s="119"/>
      <c r="M198" s="124"/>
      <c r="P198" s="125">
        <f>P199</f>
        <v>0</v>
      </c>
      <c r="R198" s="125">
        <f>R199</f>
        <v>0</v>
      </c>
      <c r="T198" s="126">
        <f>T199</f>
        <v>0</v>
      </c>
      <c r="AR198" s="120" t="s">
        <v>144</v>
      </c>
      <c r="AT198" s="127" t="s">
        <v>75</v>
      </c>
      <c r="AU198" s="127" t="s">
        <v>84</v>
      </c>
      <c r="AY198" s="120" t="s">
        <v>124</v>
      </c>
      <c r="BK198" s="128">
        <f>BK199</f>
        <v>0</v>
      </c>
    </row>
    <row r="199" spans="2:65" s="1" customFormat="1" ht="37.9" customHeight="1">
      <c r="B199" s="30"/>
      <c r="C199" s="131" t="s">
        <v>306</v>
      </c>
      <c r="D199" s="131" t="s">
        <v>126</v>
      </c>
      <c r="E199" s="132" t="s">
        <v>307</v>
      </c>
      <c r="F199" s="133" t="s">
        <v>308</v>
      </c>
      <c r="G199" s="134" t="s">
        <v>301</v>
      </c>
      <c r="H199" s="135">
        <v>1</v>
      </c>
      <c r="I199" s="136"/>
      <c r="J199" s="137">
        <f>ROUND(I199*H199,2)</f>
        <v>0</v>
      </c>
      <c r="K199" s="138"/>
      <c r="L199" s="30"/>
      <c r="M199" s="139" t="s">
        <v>1</v>
      </c>
      <c r="N199" s="140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302</v>
      </c>
      <c r="AT199" s="143" t="s">
        <v>126</v>
      </c>
      <c r="AU199" s="143" t="s">
        <v>86</v>
      </c>
      <c r="AY199" s="15" t="s">
        <v>124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5" t="s">
        <v>84</v>
      </c>
      <c r="BK199" s="144">
        <f>ROUND(I199*H199,2)</f>
        <v>0</v>
      </c>
      <c r="BL199" s="15" t="s">
        <v>302</v>
      </c>
      <c r="BM199" s="143" t="s">
        <v>309</v>
      </c>
    </row>
    <row r="200" spans="2:65" s="11" customFormat="1" ht="22.9" customHeight="1">
      <c r="B200" s="119"/>
      <c r="D200" s="120" t="s">
        <v>75</v>
      </c>
      <c r="E200" s="129" t="s">
        <v>310</v>
      </c>
      <c r="F200" s="129" t="s">
        <v>311</v>
      </c>
      <c r="I200" s="122"/>
      <c r="J200" s="130">
        <f>BK200</f>
        <v>0</v>
      </c>
      <c r="L200" s="119"/>
      <c r="M200" s="124"/>
      <c r="P200" s="125">
        <f>SUM(P201:P203)</f>
        <v>0</v>
      </c>
      <c r="R200" s="125">
        <f>SUM(R201:R203)</f>
        <v>0</v>
      </c>
      <c r="T200" s="126">
        <f>SUM(T201:T203)</f>
        <v>0</v>
      </c>
      <c r="AR200" s="120" t="s">
        <v>144</v>
      </c>
      <c r="AT200" s="127" t="s">
        <v>75</v>
      </c>
      <c r="AU200" s="127" t="s">
        <v>84</v>
      </c>
      <c r="AY200" s="120" t="s">
        <v>124</v>
      </c>
      <c r="BK200" s="128">
        <f>SUM(BK201:BK203)</f>
        <v>0</v>
      </c>
    </row>
    <row r="201" spans="2:65" s="1" customFormat="1" ht="16.5" customHeight="1">
      <c r="B201" s="30"/>
      <c r="C201" s="131" t="s">
        <v>312</v>
      </c>
      <c r="D201" s="131" t="s">
        <v>126</v>
      </c>
      <c r="E201" s="132" t="s">
        <v>313</v>
      </c>
      <c r="F201" s="133" t="s">
        <v>314</v>
      </c>
      <c r="G201" s="134" t="s">
        <v>301</v>
      </c>
      <c r="H201" s="135">
        <v>1</v>
      </c>
      <c r="I201" s="136"/>
      <c r="J201" s="137">
        <f>ROUND(I201*H201,2)</f>
        <v>0</v>
      </c>
      <c r="K201" s="138"/>
      <c r="L201" s="30"/>
      <c r="M201" s="139" t="s">
        <v>1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302</v>
      </c>
      <c r="AT201" s="143" t="s">
        <v>126</v>
      </c>
      <c r="AU201" s="143" t="s">
        <v>86</v>
      </c>
      <c r="AY201" s="15" t="s">
        <v>124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5" t="s">
        <v>84</v>
      </c>
      <c r="BK201" s="144">
        <f>ROUND(I201*H201,2)</f>
        <v>0</v>
      </c>
      <c r="BL201" s="15" t="s">
        <v>302</v>
      </c>
      <c r="BM201" s="143" t="s">
        <v>315</v>
      </c>
    </row>
    <row r="202" spans="2:65" s="1" customFormat="1" ht="24.2" customHeight="1">
      <c r="B202" s="30"/>
      <c r="C202" s="131" t="s">
        <v>316</v>
      </c>
      <c r="D202" s="131" t="s">
        <v>126</v>
      </c>
      <c r="E202" s="132" t="s">
        <v>317</v>
      </c>
      <c r="F202" s="133" t="s">
        <v>318</v>
      </c>
      <c r="G202" s="134" t="s">
        <v>301</v>
      </c>
      <c r="H202" s="135">
        <v>1</v>
      </c>
      <c r="I202" s="136"/>
      <c r="J202" s="137">
        <f>ROUND(I202*H202,2)</f>
        <v>0</v>
      </c>
      <c r="K202" s="138"/>
      <c r="L202" s="30"/>
      <c r="M202" s="139" t="s">
        <v>1</v>
      </c>
      <c r="N202" s="140" t="s">
        <v>41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302</v>
      </c>
      <c r="AT202" s="143" t="s">
        <v>126</v>
      </c>
      <c r="AU202" s="143" t="s">
        <v>86</v>
      </c>
      <c r="AY202" s="15" t="s">
        <v>124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5" t="s">
        <v>84</v>
      </c>
      <c r="BK202" s="144">
        <f>ROUND(I202*H202,2)</f>
        <v>0</v>
      </c>
      <c r="BL202" s="15" t="s">
        <v>302</v>
      </c>
      <c r="BM202" s="143" t="s">
        <v>319</v>
      </c>
    </row>
    <row r="203" spans="2:65" s="1" customFormat="1" ht="16.5" customHeight="1">
      <c r="B203" s="30"/>
      <c r="C203" s="131" t="s">
        <v>320</v>
      </c>
      <c r="D203" s="131" t="s">
        <v>126</v>
      </c>
      <c r="E203" s="132" t="s">
        <v>321</v>
      </c>
      <c r="F203" s="133" t="s">
        <v>322</v>
      </c>
      <c r="G203" s="134" t="s">
        <v>301</v>
      </c>
      <c r="H203" s="135">
        <v>1</v>
      </c>
      <c r="I203" s="136"/>
      <c r="J203" s="137">
        <f>ROUND(I203*H203,2)</f>
        <v>0</v>
      </c>
      <c r="K203" s="138"/>
      <c r="L203" s="30"/>
      <c r="M203" s="171" t="s">
        <v>1</v>
      </c>
      <c r="N203" s="172" t="s">
        <v>41</v>
      </c>
      <c r="O203" s="173"/>
      <c r="P203" s="174">
        <f>O203*H203</f>
        <v>0</v>
      </c>
      <c r="Q203" s="174">
        <v>0</v>
      </c>
      <c r="R203" s="174">
        <f>Q203*H203</f>
        <v>0</v>
      </c>
      <c r="S203" s="174">
        <v>0</v>
      </c>
      <c r="T203" s="175">
        <f>S203*H203</f>
        <v>0</v>
      </c>
      <c r="AR203" s="143" t="s">
        <v>302</v>
      </c>
      <c r="AT203" s="143" t="s">
        <v>126</v>
      </c>
      <c r="AU203" s="143" t="s">
        <v>86</v>
      </c>
      <c r="AY203" s="15" t="s">
        <v>124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5" t="s">
        <v>84</v>
      </c>
      <c r="BK203" s="144">
        <f>ROUND(I203*H203,2)</f>
        <v>0</v>
      </c>
      <c r="BL203" s="15" t="s">
        <v>302</v>
      </c>
      <c r="BM203" s="143" t="s">
        <v>323</v>
      </c>
    </row>
    <row r="204" spans="2:65" s="1" customFormat="1" ht="6.95" customHeight="1"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30"/>
    </row>
  </sheetData>
  <sheetProtection algorithmName="SHA-512" hashValue="OgJlsnmDeeOMCugddemkhrs26iR7d/r2aRQG2cI2tl/PyFfXUtccOxdBkgPbwow/p/Jk3qla+NJmNl/iXa3cyw==" saltValue="XdstimBCZTPpbkJQfejU7aIhkKlPyRxE5tj/KJtM758CYNGxeE8BOspHgGCzxKRIxjb3OGLh3D25RJ6/jknWLA==" spinCount="100000" sheet="1" objects="1" scenarios="1" formatColumns="0" formatRows="0" autoFilter="0"/>
  <autoFilter ref="C126:K203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5" t="s">
        <v>89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2:46" ht="24.95" customHeight="1">
      <c r="B4" s="18"/>
      <c r="D4" s="19" t="s">
        <v>90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4" t="str">
        <f>'Rekapitulace stavby'!K6</f>
        <v>Hodonín - oprava chodníku ul. Lipová Alej</v>
      </c>
      <c r="F7" s="215"/>
      <c r="G7" s="215"/>
      <c r="H7" s="215"/>
      <c r="L7" s="18"/>
    </row>
    <row r="8" spans="2:46" s="1" customFormat="1" ht="12" customHeight="1">
      <c r="B8" s="30"/>
      <c r="D8" s="25" t="s">
        <v>91</v>
      </c>
      <c r="L8" s="30"/>
    </row>
    <row r="9" spans="2:46" s="1" customFormat="1" ht="16.5" customHeight="1">
      <c r="B9" s="30"/>
      <c r="E9" s="195" t="s">
        <v>324</v>
      </c>
      <c r="F9" s="216"/>
      <c r="G9" s="216"/>
      <c r="H9" s="216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4. 2. 2026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7" t="str">
        <f>'Rekapitulace stavby'!E14</f>
        <v>Vyplň údaj</v>
      </c>
      <c r="F18" s="179"/>
      <c r="G18" s="179"/>
      <c r="H18" s="179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33</v>
      </c>
      <c r="I23" s="25" t="s">
        <v>25</v>
      </c>
      <c r="J23" s="23" t="s">
        <v>1</v>
      </c>
      <c r="L23" s="30"/>
    </row>
    <row r="24" spans="2:12" s="1" customFormat="1" ht="18" customHeight="1">
      <c r="B24" s="30"/>
      <c r="E24" s="23" t="s">
        <v>34</v>
      </c>
      <c r="I24" s="25" t="s">
        <v>27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35</v>
      </c>
      <c r="L26" s="30"/>
    </row>
    <row r="27" spans="2:12" s="7" customFormat="1" ht="16.5" customHeight="1">
      <c r="B27" s="87"/>
      <c r="E27" s="184" t="s">
        <v>1</v>
      </c>
      <c r="F27" s="184"/>
      <c r="G27" s="184"/>
      <c r="H27" s="184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36</v>
      </c>
      <c r="J30" s="64">
        <f>ROUND(J126,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38</v>
      </c>
      <c r="I32" s="33" t="s">
        <v>37</v>
      </c>
      <c r="J32" s="33" t="s">
        <v>39</v>
      </c>
      <c r="L32" s="30"/>
    </row>
    <row r="33" spans="2:12" s="1" customFormat="1" ht="14.45" customHeight="1">
      <c r="B33" s="30"/>
      <c r="D33" s="53" t="s">
        <v>40</v>
      </c>
      <c r="E33" s="25" t="s">
        <v>41</v>
      </c>
      <c r="F33" s="89">
        <f>ROUND((SUM(BE126:BE202)),  2)</f>
        <v>0</v>
      </c>
      <c r="I33" s="90">
        <v>0.21</v>
      </c>
      <c r="J33" s="89">
        <f>ROUND(((SUM(BE126:BE202))*I33),  2)</f>
        <v>0</v>
      </c>
      <c r="L33" s="30"/>
    </row>
    <row r="34" spans="2:12" s="1" customFormat="1" ht="14.45" customHeight="1">
      <c r="B34" s="30"/>
      <c r="E34" s="25" t="s">
        <v>42</v>
      </c>
      <c r="F34" s="89">
        <f>ROUND((SUM(BF126:BF202)),  2)</f>
        <v>0</v>
      </c>
      <c r="I34" s="90">
        <v>0.12</v>
      </c>
      <c r="J34" s="89">
        <f>ROUND(((SUM(BF126:BF202))*I34),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89">
        <f>ROUND((SUM(BG126:BG202)),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89">
        <f>ROUND((SUM(BH126:BH202)),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89">
        <f>ROUND((SUM(BI126:BI202)),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51</v>
      </c>
      <c r="E61" s="32"/>
      <c r="F61" s="97" t="s">
        <v>52</v>
      </c>
      <c r="G61" s="41" t="s">
        <v>51</v>
      </c>
      <c r="H61" s="32"/>
      <c r="I61" s="32"/>
      <c r="J61" s="98" t="s">
        <v>52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51</v>
      </c>
      <c r="E76" s="32"/>
      <c r="F76" s="97" t="s">
        <v>52</v>
      </c>
      <c r="G76" s="41" t="s">
        <v>51</v>
      </c>
      <c r="H76" s="32"/>
      <c r="I76" s="32"/>
      <c r="J76" s="98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93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4" t="str">
        <f>E7</f>
        <v>Hodonín - oprava chodníku ul. Lipová Alej</v>
      </c>
      <c r="F85" s="215"/>
      <c r="G85" s="215"/>
      <c r="H85" s="215"/>
      <c r="L85" s="30"/>
    </row>
    <row r="86" spans="2:47" s="1" customFormat="1" ht="12" customHeight="1">
      <c r="B86" s="30"/>
      <c r="C86" s="25" t="s">
        <v>91</v>
      </c>
      <c r="L86" s="30"/>
    </row>
    <row r="87" spans="2:47" s="1" customFormat="1" ht="16.5" customHeight="1">
      <c r="B87" s="30"/>
      <c r="E87" s="195" t="str">
        <f>E9</f>
        <v>102 - úsek 2</v>
      </c>
      <c r="F87" s="216"/>
      <c r="G87" s="216"/>
      <c r="H87" s="216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Hodonín</v>
      </c>
      <c r="I89" s="25" t="s">
        <v>22</v>
      </c>
      <c r="J89" s="50" t="str">
        <f>IF(J12="","",J12)</f>
        <v>4. 2. 2026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>Město Hodonín</v>
      </c>
      <c r="I91" s="25" t="s">
        <v>30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28</v>
      </c>
      <c r="F92" s="23" t="str">
        <f>IF(E18="","",E18)</f>
        <v>Vyplň údaj</v>
      </c>
      <c r="I92" s="25" t="s">
        <v>33</v>
      </c>
      <c r="J92" s="28" t="str">
        <f>E24</f>
        <v>Projekce DS s.r.o.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94</v>
      </c>
      <c r="D94" s="91"/>
      <c r="E94" s="91"/>
      <c r="F94" s="91"/>
      <c r="G94" s="91"/>
      <c r="H94" s="91"/>
      <c r="I94" s="91"/>
      <c r="J94" s="100" t="s">
        <v>95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96</v>
      </c>
      <c r="J96" s="64">
        <f>J126</f>
        <v>0</v>
      </c>
      <c r="L96" s="30"/>
      <c r="AU96" s="15" t="s">
        <v>97</v>
      </c>
    </row>
    <row r="97" spans="2:12" s="8" customFormat="1" ht="24.95" customHeight="1">
      <c r="B97" s="102"/>
      <c r="D97" s="103" t="s">
        <v>98</v>
      </c>
      <c r="E97" s="104"/>
      <c r="F97" s="104"/>
      <c r="G97" s="104"/>
      <c r="H97" s="104"/>
      <c r="I97" s="104"/>
      <c r="J97" s="105">
        <f>J127</f>
        <v>0</v>
      </c>
      <c r="L97" s="102"/>
    </row>
    <row r="98" spans="2:12" s="9" customFormat="1" ht="19.899999999999999" customHeight="1">
      <c r="B98" s="106"/>
      <c r="D98" s="107" t="s">
        <v>99</v>
      </c>
      <c r="E98" s="108"/>
      <c r="F98" s="108"/>
      <c r="G98" s="108"/>
      <c r="H98" s="108"/>
      <c r="I98" s="108"/>
      <c r="J98" s="109">
        <f>J128</f>
        <v>0</v>
      </c>
      <c r="L98" s="106"/>
    </row>
    <row r="99" spans="2:12" s="9" customFormat="1" ht="19.899999999999999" customHeight="1">
      <c r="B99" s="106"/>
      <c r="D99" s="107" t="s">
        <v>100</v>
      </c>
      <c r="E99" s="108"/>
      <c r="F99" s="108"/>
      <c r="G99" s="108"/>
      <c r="H99" s="108"/>
      <c r="I99" s="108"/>
      <c r="J99" s="109">
        <f>J152</f>
        <v>0</v>
      </c>
      <c r="L99" s="106"/>
    </row>
    <row r="100" spans="2:12" s="9" customFormat="1" ht="19.899999999999999" customHeight="1">
      <c r="B100" s="106"/>
      <c r="D100" s="107" t="s">
        <v>102</v>
      </c>
      <c r="E100" s="108"/>
      <c r="F100" s="108"/>
      <c r="G100" s="108"/>
      <c r="H100" s="108"/>
      <c r="I100" s="108"/>
      <c r="J100" s="109">
        <f>J175</f>
        <v>0</v>
      </c>
      <c r="L100" s="106"/>
    </row>
    <row r="101" spans="2:12" s="9" customFormat="1" ht="19.899999999999999" customHeight="1">
      <c r="B101" s="106"/>
      <c r="D101" s="107" t="s">
        <v>103</v>
      </c>
      <c r="E101" s="108"/>
      <c r="F101" s="108"/>
      <c r="G101" s="108"/>
      <c r="H101" s="108"/>
      <c r="I101" s="108"/>
      <c r="J101" s="109">
        <f>J184</f>
        <v>0</v>
      </c>
      <c r="L101" s="106"/>
    </row>
    <row r="102" spans="2:12" s="9" customFormat="1" ht="19.899999999999999" customHeight="1">
      <c r="B102" s="106"/>
      <c r="D102" s="107" t="s">
        <v>104</v>
      </c>
      <c r="E102" s="108"/>
      <c r="F102" s="108"/>
      <c r="G102" s="108"/>
      <c r="H102" s="108"/>
      <c r="I102" s="108"/>
      <c r="J102" s="109">
        <f>J192</f>
        <v>0</v>
      </c>
      <c r="L102" s="106"/>
    </row>
    <row r="103" spans="2:12" s="8" customFormat="1" ht="24.95" customHeight="1">
      <c r="B103" s="102"/>
      <c r="D103" s="103" t="s">
        <v>105</v>
      </c>
      <c r="E103" s="104"/>
      <c r="F103" s="104"/>
      <c r="G103" s="104"/>
      <c r="H103" s="104"/>
      <c r="I103" s="104"/>
      <c r="J103" s="105">
        <f>J194</f>
        <v>0</v>
      </c>
      <c r="L103" s="102"/>
    </row>
    <row r="104" spans="2:12" s="9" customFormat="1" ht="19.899999999999999" customHeight="1">
      <c r="B104" s="106"/>
      <c r="D104" s="107" t="s">
        <v>106</v>
      </c>
      <c r="E104" s="108"/>
      <c r="F104" s="108"/>
      <c r="G104" s="108"/>
      <c r="H104" s="108"/>
      <c r="I104" s="108"/>
      <c r="J104" s="109">
        <f>J195</f>
        <v>0</v>
      </c>
      <c r="L104" s="106"/>
    </row>
    <row r="105" spans="2:12" s="9" customFormat="1" ht="19.899999999999999" customHeight="1">
      <c r="B105" s="106"/>
      <c r="D105" s="107" t="s">
        <v>107</v>
      </c>
      <c r="E105" s="108"/>
      <c r="F105" s="108"/>
      <c r="G105" s="108"/>
      <c r="H105" s="108"/>
      <c r="I105" s="108"/>
      <c r="J105" s="109">
        <f>J197</f>
        <v>0</v>
      </c>
      <c r="L105" s="106"/>
    </row>
    <row r="106" spans="2:12" s="9" customFormat="1" ht="19.899999999999999" customHeight="1">
      <c r="B106" s="106"/>
      <c r="D106" s="107" t="s">
        <v>108</v>
      </c>
      <c r="E106" s="108"/>
      <c r="F106" s="108"/>
      <c r="G106" s="108"/>
      <c r="H106" s="108"/>
      <c r="I106" s="108"/>
      <c r="J106" s="109">
        <f>J199</f>
        <v>0</v>
      </c>
      <c r="L106" s="106"/>
    </row>
    <row r="107" spans="2:12" s="1" customFormat="1" ht="21.75" customHeight="1">
      <c r="B107" s="30"/>
      <c r="L107" s="30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30"/>
    </row>
    <row r="112" spans="2:12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0"/>
    </row>
    <row r="113" spans="2:63" s="1" customFormat="1" ht="24.95" customHeight="1">
      <c r="B113" s="30"/>
      <c r="C113" s="19" t="s">
        <v>109</v>
      </c>
      <c r="L113" s="30"/>
    </row>
    <row r="114" spans="2:63" s="1" customFormat="1" ht="6.95" customHeight="1">
      <c r="B114" s="30"/>
      <c r="L114" s="30"/>
    </row>
    <row r="115" spans="2:63" s="1" customFormat="1" ht="12" customHeight="1">
      <c r="B115" s="30"/>
      <c r="C115" s="25" t="s">
        <v>16</v>
      </c>
      <c r="L115" s="30"/>
    </row>
    <row r="116" spans="2:63" s="1" customFormat="1" ht="16.5" customHeight="1">
      <c r="B116" s="30"/>
      <c r="E116" s="214" t="str">
        <f>E7</f>
        <v>Hodonín - oprava chodníku ul. Lipová Alej</v>
      </c>
      <c r="F116" s="215"/>
      <c r="G116" s="215"/>
      <c r="H116" s="215"/>
      <c r="L116" s="30"/>
    </row>
    <row r="117" spans="2:63" s="1" customFormat="1" ht="12" customHeight="1">
      <c r="B117" s="30"/>
      <c r="C117" s="25" t="s">
        <v>91</v>
      </c>
      <c r="L117" s="30"/>
    </row>
    <row r="118" spans="2:63" s="1" customFormat="1" ht="16.5" customHeight="1">
      <c r="B118" s="30"/>
      <c r="E118" s="195" t="str">
        <f>E9</f>
        <v>102 - úsek 2</v>
      </c>
      <c r="F118" s="216"/>
      <c r="G118" s="216"/>
      <c r="H118" s="216"/>
      <c r="L118" s="30"/>
    </row>
    <row r="119" spans="2:63" s="1" customFormat="1" ht="6.95" customHeight="1">
      <c r="B119" s="30"/>
      <c r="L119" s="30"/>
    </row>
    <row r="120" spans="2:63" s="1" customFormat="1" ht="12" customHeight="1">
      <c r="B120" s="30"/>
      <c r="C120" s="25" t="s">
        <v>20</v>
      </c>
      <c r="F120" s="23" t="str">
        <f>F12</f>
        <v>Hodonín</v>
      </c>
      <c r="I120" s="25" t="s">
        <v>22</v>
      </c>
      <c r="J120" s="50" t="str">
        <f>IF(J12="","",J12)</f>
        <v>4. 2. 2026</v>
      </c>
      <c r="L120" s="30"/>
    </row>
    <row r="121" spans="2:63" s="1" customFormat="1" ht="6.95" customHeight="1">
      <c r="B121" s="30"/>
      <c r="L121" s="30"/>
    </row>
    <row r="122" spans="2:63" s="1" customFormat="1" ht="15.2" customHeight="1">
      <c r="B122" s="30"/>
      <c r="C122" s="25" t="s">
        <v>24</v>
      </c>
      <c r="F122" s="23" t="str">
        <f>E15</f>
        <v>Město Hodonín</v>
      </c>
      <c r="I122" s="25" t="s">
        <v>30</v>
      </c>
      <c r="J122" s="28" t="str">
        <f>E21</f>
        <v xml:space="preserve"> </v>
      </c>
      <c r="L122" s="30"/>
    </row>
    <row r="123" spans="2:63" s="1" customFormat="1" ht="15.2" customHeight="1">
      <c r="B123" s="30"/>
      <c r="C123" s="25" t="s">
        <v>28</v>
      </c>
      <c r="F123" s="23" t="str">
        <f>IF(E18="","",E18)</f>
        <v>Vyplň údaj</v>
      </c>
      <c r="I123" s="25" t="s">
        <v>33</v>
      </c>
      <c r="J123" s="28" t="str">
        <f>E24</f>
        <v>Projekce DS s.r.o.</v>
      </c>
      <c r="L123" s="30"/>
    </row>
    <row r="124" spans="2:63" s="1" customFormat="1" ht="10.35" customHeight="1">
      <c r="B124" s="30"/>
      <c r="L124" s="30"/>
    </row>
    <row r="125" spans="2:63" s="10" customFormat="1" ht="29.25" customHeight="1">
      <c r="B125" s="110"/>
      <c r="C125" s="111" t="s">
        <v>110</v>
      </c>
      <c r="D125" s="112" t="s">
        <v>61</v>
      </c>
      <c r="E125" s="112" t="s">
        <v>57</v>
      </c>
      <c r="F125" s="112" t="s">
        <v>58</v>
      </c>
      <c r="G125" s="112" t="s">
        <v>111</v>
      </c>
      <c r="H125" s="112" t="s">
        <v>112</v>
      </c>
      <c r="I125" s="112" t="s">
        <v>113</v>
      </c>
      <c r="J125" s="113" t="s">
        <v>95</v>
      </c>
      <c r="K125" s="114" t="s">
        <v>114</v>
      </c>
      <c r="L125" s="110"/>
      <c r="M125" s="57" t="s">
        <v>1</v>
      </c>
      <c r="N125" s="58" t="s">
        <v>40</v>
      </c>
      <c r="O125" s="58" t="s">
        <v>115</v>
      </c>
      <c r="P125" s="58" t="s">
        <v>116</v>
      </c>
      <c r="Q125" s="58" t="s">
        <v>117</v>
      </c>
      <c r="R125" s="58" t="s">
        <v>118</v>
      </c>
      <c r="S125" s="58" t="s">
        <v>119</v>
      </c>
      <c r="T125" s="59" t="s">
        <v>120</v>
      </c>
    </row>
    <row r="126" spans="2:63" s="1" customFormat="1" ht="22.9" customHeight="1">
      <c r="B126" s="30"/>
      <c r="C126" s="62" t="s">
        <v>121</v>
      </c>
      <c r="J126" s="115">
        <f>BK126</f>
        <v>0</v>
      </c>
      <c r="L126" s="30"/>
      <c r="M126" s="60"/>
      <c r="N126" s="51"/>
      <c r="O126" s="51"/>
      <c r="P126" s="116">
        <f>P127+P194</f>
        <v>0</v>
      </c>
      <c r="Q126" s="51"/>
      <c r="R126" s="116">
        <f>R127+R194</f>
        <v>220.10671400000004</v>
      </c>
      <c r="S126" s="51"/>
      <c r="T126" s="117">
        <f>T127+T194</f>
        <v>150.27449999999999</v>
      </c>
      <c r="AT126" s="15" t="s">
        <v>75</v>
      </c>
      <c r="AU126" s="15" t="s">
        <v>97</v>
      </c>
      <c r="BK126" s="118">
        <f>BK127+BK194</f>
        <v>0</v>
      </c>
    </row>
    <row r="127" spans="2:63" s="11" customFormat="1" ht="25.9" customHeight="1">
      <c r="B127" s="119"/>
      <c r="D127" s="120" t="s">
        <v>75</v>
      </c>
      <c r="E127" s="121" t="s">
        <v>122</v>
      </c>
      <c r="F127" s="121" t="s">
        <v>123</v>
      </c>
      <c r="I127" s="122"/>
      <c r="J127" s="123">
        <f>BK127</f>
        <v>0</v>
      </c>
      <c r="L127" s="119"/>
      <c r="M127" s="124"/>
      <c r="P127" s="125">
        <f>P128+P152+P175+P184+P192</f>
        <v>0</v>
      </c>
      <c r="R127" s="125">
        <f>R128+R152+R175+R184+R192</f>
        <v>220.10671400000004</v>
      </c>
      <c r="T127" s="126">
        <f>T128+T152+T175+T184+T192</f>
        <v>150.27449999999999</v>
      </c>
      <c r="AR127" s="120" t="s">
        <v>84</v>
      </c>
      <c r="AT127" s="127" t="s">
        <v>75</v>
      </c>
      <c r="AU127" s="127" t="s">
        <v>76</v>
      </c>
      <c r="AY127" s="120" t="s">
        <v>124</v>
      </c>
      <c r="BK127" s="128">
        <f>BK128+BK152+BK175+BK184+BK192</f>
        <v>0</v>
      </c>
    </row>
    <row r="128" spans="2:63" s="11" customFormat="1" ht="22.9" customHeight="1">
      <c r="B128" s="119"/>
      <c r="D128" s="120" t="s">
        <v>75</v>
      </c>
      <c r="E128" s="129" t="s">
        <v>84</v>
      </c>
      <c r="F128" s="129" t="s">
        <v>125</v>
      </c>
      <c r="I128" s="122"/>
      <c r="J128" s="130">
        <f>BK128</f>
        <v>0</v>
      </c>
      <c r="L128" s="119"/>
      <c r="M128" s="124"/>
      <c r="P128" s="125">
        <f>SUM(P129:P151)</f>
        <v>0</v>
      </c>
      <c r="R128" s="125">
        <f>SUM(R129:R151)</f>
        <v>3.9399999999999999E-3</v>
      </c>
      <c r="T128" s="126">
        <f>SUM(T129:T151)</f>
        <v>150.27449999999999</v>
      </c>
      <c r="AR128" s="120" t="s">
        <v>84</v>
      </c>
      <c r="AT128" s="127" t="s">
        <v>75</v>
      </c>
      <c r="AU128" s="127" t="s">
        <v>84</v>
      </c>
      <c r="AY128" s="120" t="s">
        <v>124</v>
      </c>
      <c r="BK128" s="128">
        <f>SUM(BK129:BK151)</f>
        <v>0</v>
      </c>
    </row>
    <row r="129" spans="2:65" s="1" customFormat="1" ht="33" customHeight="1">
      <c r="B129" s="30"/>
      <c r="C129" s="131" t="s">
        <v>84</v>
      </c>
      <c r="D129" s="131" t="s">
        <v>126</v>
      </c>
      <c r="E129" s="132" t="s">
        <v>127</v>
      </c>
      <c r="F129" s="133" t="s">
        <v>128</v>
      </c>
      <c r="G129" s="134" t="s">
        <v>129</v>
      </c>
      <c r="H129" s="135">
        <v>200.3</v>
      </c>
      <c r="I129" s="136"/>
      <c r="J129" s="137">
        <f>ROUND(I129*H129,2)</f>
        <v>0</v>
      </c>
      <c r="K129" s="138"/>
      <c r="L129" s="30"/>
      <c r="M129" s="139" t="s">
        <v>1</v>
      </c>
      <c r="N129" s="140" t="s">
        <v>41</v>
      </c>
      <c r="P129" s="141">
        <f>O129*H129</f>
        <v>0</v>
      </c>
      <c r="Q129" s="141">
        <v>0</v>
      </c>
      <c r="R129" s="141">
        <f>Q129*H129</f>
        <v>0</v>
      </c>
      <c r="S129" s="141">
        <v>0.255</v>
      </c>
      <c r="T129" s="142">
        <f>S129*H129</f>
        <v>51.076500000000003</v>
      </c>
      <c r="AR129" s="143" t="s">
        <v>130</v>
      </c>
      <c r="AT129" s="143" t="s">
        <v>126</v>
      </c>
      <c r="AU129" s="143" t="s">
        <v>86</v>
      </c>
      <c r="AY129" s="15" t="s">
        <v>124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5" t="s">
        <v>84</v>
      </c>
      <c r="BK129" s="144">
        <f>ROUND(I129*H129,2)</f>
        <v>0</v>
      </c>
      <c r="BL129" s="15" t="s">
        <v>130</v>
      </c>
      <c r="BM129" s="143" t="s">
        <v>325</v>
      </c>
    </row>
    <row r="130" spans="2:65" s="1" customFormat="1" ht="24.2" customHeight="1">
      <c r="B130" s="30"/>
      <c r="C130" s="131" t="s">
        <v>135</v>
      </c>
      <c r="D130" s="131" t="s">
        <v>126</v>
      </c>
      <c r="E130" s="132" t="s">
        <v>136</v>
      </c>
      <c r="F130" s="133" t="s">
        <v>137</v>
      </c>
      <c r="G130" s="134" t="s">
        <v>129</v>
      </c>
      <c r="H130" s="135">
        <v>200.3</v>
      </c>
      <c r="I130" s="136"/>
      <c r="J130" s="137">
        <f>ROUND(I130*H130,2)</f>
        <v>0</v>
      </c>
      <c r="K130" s="138"/>
      <c r="L130" s="30"/>
      <c r="M130" s="139" t="s">
        <v>1</v>
      </c>
      <c r="N130" s="140" t="s">
        <v>41</v>
      </c>
      <c r="P130" s="141">
        <f>O130*H130</f>
        <v>0</v>
      </c>
      <c r="Q130" s="141">
        <v>0</v>
      </c>
      <c r="R130" s="141">
        <f>Q130*H130</f>
        <v>0</v>
      </c>
      <c r="S130" s="141">
        <v>0.28999999999999998</v>
      </c>
      <c r="T130" s="142">
        <f>S130*H130</f>
        <v>58.086999999999996</v>
      </c>
      <c r="AR130" s="143" t="s">
        <v>130</v>
      </c>
      <c r="AT130" s="143" t="s">
        <v>126</v>
      </c>
      <c r="AU130" s="143" t="s">
        <v>86</v>
      </c>
      <c r="AY130" s="15" t="s">
        <v>124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5" t="s">
        <v>84</v>
      </c>
      <c r="BK130" s="144">
        <f>ROUND(I130*H130,2)</f>
        <v>0</v>
      </c>
      <c r="BL130" s="15" t="s">
        <v>130</v>
      </c>
      <c r="BM130" s="143" t="s">
        <v>326</v>
      </c>
    </row>
    <row r="131" spans="2:65" s="1" customFormat="1" ht="24.2" customHeight="1">
      <c r="B131" s="30"/>
      <c r="C131" s="131" t="s">
        <v>86</v>
      </c>
      <c r="D131" s="131" t="s">
        <v>126</v>
      </c>
      <c r="E131" s="132" t="s">
        <v>139</v>
      </c>
      <c r="F131" s="133" t="s">
        <v>140</v>
      </c>
      <c r="G131" s="134" t="s">
        <v>129</v>
      </c>
      <c r="H131" s="135">
        <v>3.3</v>
      </c>
      <c r="I131" s="136"/>
      <c r="J131" s="137">
        <f>ROUND(I131*H131,2)</f>
        <v>0</v>
      </c>
      <c r="K131" s="138"/>
      <c r="L131" s="30"/>
      <c r="M131" s="139" t="s">
        <v>1</v>
      </c>
      <c r="N131" s="140" t="s">
        <v>41</v>
      </c>
      <c r="P131" s="141">
        <f>O131*H131</f>
        <v>0</v>
      </c>
      <c r="Q131" s="141">
        <v>0</v>
      </c>
      <c r="R131" s="141">
        <f>Q131*H131</f>
        <v>0</v>
      </c>
      <c r="S131" s="141">
        <v>0.22</v>
      </c>
      <c r="T131" s="142">
        <f>S131*H131</f>
        <v>0.72599999999999998</v>
      </c>
      <c r="AR131" s="143" t="s">
        <v>130</v>
      </c>
      <c r="AT131" s="143" t="s">
        <v>126</v>
      </c>
      <c r="AU131" s="143" t="s">
        <v>86</v>
      </c>
      <c r="AY131" s="15" t="s">
        <v>124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5" t="s">
        <v>84</v>
      </c>
      <c r="BK131" s="144">
        <f>ROUND(I131*H131,2)</f>
        <v>0</v>
      </c>
      <c r="BL131" s="15" t="s">
        <v>130</v>
      </c>
      <c r="BM131" s="143" t="s">
        <v>327</v>
      </c>
    </row>
    <row r="132" spans="2:65" s="12" customFormat="1" ht="22.5">
      <c r="B132" s="145"/>
      <c r="D132" s="146" t="s">
        <v>142</v>
      </c>
      <c r="E132" s="147" t="s">
        <v>1</v>
      </c>
      <c r="F132" s="148" t="s">
        <v>328</v>
      </c>
      <c r="H132" s="149">
        <v>3.3</v>
      </c>
      <c r="I132" s="150"/>
      <c r="L132" s="145"/>
      <c r="M132" s="151"/>
      <c r="T132" s="152"/>
      <c r="AT132" s="147" t="s">
        <v>142</v>
      </c>
      <c r="AU132" s="147" t="s">
        <v>86</v>
      </c>
      <c r="AV132" s="12" t="s">
        <v>86</v>
      </c>
      <c r="AW132" s="12" t="s">
        <v>32</v>
      </c>
      <c r="AX132" s="12" t="s">
        <v>84</v>
      </c>
      <c r="AY132" s="147" t="s">
        <v>124</v>
      </c>
    </row>
    <row r="133" spans="2:65" s="1" customFormat="1" ht="16.5" customHeight="1">
      <c r="B133" s="30"/>
      <c r="C133" s="131" t="s">
        <v>130</v>
      </c>
      <c r="D133" s="131" t="s">
        <v>126</v>
      </c>
      <c r="E133" s="132" t="s">
        <v>145</v>
      </c>
      <c r="F133" s="133" t="s">
        <v>146</v>
      </c>
      <c r="G133" s="134" t="s">
        <v>147</v>
      </c>
      <c r="H133" s="135">
        <v>197</v>
      </c>
      <c r="I133" s="136"/>
      <c r="J133" s="137">
        <f>ROUND(I133*H133,2)</f>
        <v>0</v>
      </c>
      <c r="K133" s="138"/>
      <c r="L133" s="30"/>
      <c r="M133" s="139" t="s">
        <v>1</v>
      </c>
      <c r="N133" s="140" t="s">
        <v>41</v>
      </c>
      <c r="P133" s="141">
        <f>O133*H133</f>
        <v>0</v>
      </c>
      <c r="Q133" s="141">
        <v>0</v>
      </c>
      <c r="R133" s="141">
        <f>Q133*H133</f>
        <v>0</v>
      </c>
      <c r="S133" s="141">
        <v>0.20499999999999999</v>
      </c>
      <c r="T133" s="142">
        <f>S133*H133</f>
        <v>40.384999999999998</v>
      </c>
      <c r="AR133" s="143" t="s">
        <v>130</v>
      </c>
      <c r="AT133" s="143" t="s">
        <v>126</v>
      </c>
      <c r="AU133" s="143" t="s">
        <v>86</v>
      </c>
      <c r="AY133" s="15" t="s">
        <v>124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5" t="s">
        <v>84</v>
      </c>
      <c r="BK133" s="144">
        <f>ROUND(I133*H133,2)</f>
        <v>0</v>
      </c>
      <c r="BL133" s="15" t="s">
        <v>130</v>
      </c>
      <c r="BM133" s="143" t="s">
        <v>329</v>
      </c>
    </row>
    <row r="134" spans="2:65" s="1" customFormat="1" ht="33" customHeight="1">
      <c r="B134" s="30"/>
      <c r="C134" s="131" t="s">
        <v>144</v>
      </c>
      <c r="D134" s="131" t="s">
        <v>126</v>
      </c>
      <c r="E134" s="132" t="s">
        <v>330</v>
      </c>
      <c r="F134" s="133" t="s">
        <v>331</v>
      </c>
      <c r="G134" s="134" t="s">
        <v>152</v>
      </c>
      <c r="H134" s="135">
        <v>23.122</v>
      </c>
      <c r="I134" s="136"/>
      <c r="J134" s="137">
        <f>ROUND(I134*H134,2)</f>
        <v>0</v>
      </c>
      <c r="K134" s="138"/>
      <c r="L134" s="30"/>
      <c r="M134" s="139" t="s">
        <v>1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130</v>
      </c>
      <c r="AT134" s="143" t="s">
        <v>126</v>
      </c>
      <c r="AU134" s="143" t="s">
        <v>86</v>
      </c>
      <c r="AY134" s="15" t="s">
        <v>124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5" t="s">
        <v>84</v>
      </c>
      <c r="BK134" s="144">
        <f>ROUND(I134*H134,2)</f>
        <v>0</v>
      </c>
      <c r="BL134" s="15" t="s">
        <v>130</v>
      </c>
      <c r="BM134" s="143" t="s">
        <v>332</v>
      </c>
    </row>
    <row r="135" spans="2:65" s="1" customFormat="1" ht="37.9" customHeight="1">
      <c r="B135" s="30"/>
      <c r="C135" s="131" t="s">
        <v>149</v>
      </c>
      <c r="D135" s="131" t="s">
        <v>126</v>
      </c>
      <c r="E135" s="132" t="s">
        <v>155</v>
      </c>
      <c r="F135" s="133" t="s">
        <v>156</v>
      </c>
      <c r="G135" s="134" t="s">
        <v>152</v>
      </c>
      <c r="H135" s="135">
        <v>11.122</v>
      </c>
      <c r="I135" s="136"/>
      <c r="J135" s="137">
        <f>ROUND(I135*H135,2)</f>
        <v>0</v>
      </c>
      <c r="K135" s="138"/>
      <c r="L135" s="30"/>
      <c r="M135" s="139" t="s">
        <v>1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130</v>
      </c>
      <c r="AT135" s="143" t="s">
        <v>126</v>
      </c>
      <c r="AU135" s="143" t="s">
        <v>86</v>
      </c>
      <c r="AY135" s="15" t="s">
        <v>124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5" t="s">
        <v>84</v>
      </c>
      <c r="BK135" s="144">
        <f>ROUND(I135*H135,2)</f>
        <v>0</v>
      </c>
      <c r="BL135" s="15" t="s">
        <v>130</v>
      </c>
      <c r="BM135" s="143" t="s">
        <v>333</v>
      </c>
    </row>
    <row r="136" spans="2:65" s="12" customFormat="1" ht="11.25">
      <c r="B136" s="145"/>
      <c r="D136" s="146" t="s">
        <v>142</v>
      </c>
      <c r="E136" s="147" t="s">
        <v>1</v>
      </c>
      <c r="F136" s="148" t="s">
        <v>334</v>
      </c>
      <c r="H136" s="149">
        <v>23.122</v>
      </c>
      <c r="I136" s="150"/>
      <c r="L136" s="145"/>
      <c r="M136" s="151"/>
      <c r="T136" s="152"/>
      <c r="AT136" s="147" t="s">
        <v>142</v>
      </c>
      <c r="AU136" s="147" t="s">
        <v>86</v>
      </c>
      <c r="AV136" s="12" t="s">
        <v>86</v>
      </c>
      <c r="AW136" s="12" t="s">
        <v>32</v>
      </c>
      <c r="AX136" s="12" t="s">
        <v>76</v>
      </c>
      <c r="AY136" s="147" t="s">
        <v>124</v>
      </c>
    </row>
    <row r="137" spans="2:65" s="12" customFormat="1" ht="11.25">
      <c r="B137" s="145"/>
      <c r="D137" s="146" t="s">
        <v>142</v>
      </c>
      <c r="E137" s="147" t="s">
        <v>1</v>
      </c>
      <c r="F137" s="148" t="s">
        <v>335</v>
      </c>
      <c r="H137" s="149">
        <v>-12</v>
      </c>
      <c r="I137" s="150"/>
      <c r="L137" s="145"/>
      <c r="M137" s="151"/>
      <c r="T137" s="152"/>
      <c r="AT137" s="147" t="s">
        <v>142</v>
      </c>
      <c r="AU137" s="147" t="s">
        <v>86</v>
      </c>
      <c r="AV137" s="12" t="s">
        <v>86</v>
      </c>
      <c r="AW137" s="12" t="s">
        <v>32</v>
      </c>
      <c r="AX137" s="12" t="s">
        <v>76</v>
      </c>
      <c r="AY137" s="147" t="s">
        <v>124</v>
      </c>
    </row>
    <row r="138" spans="2:65" s="13" customFormat="1" ht="11.25">
      <c r="B138" s="153"/>
      <c r="D138" s="146" t="s">
        <v>142</v>
      </c>
      <c r="E138" s="154" t="s">
        <v>1</v>
      </c>
      <c r="F138" s="155" t="s">
        <v>160</v>
      </c>
      <c r="H138" s="156">
        <v>11.122</v>
      </c>
      <c r="I138" s="157"/>
      <c r="L138" s="153"/>
      <c r="M138" s="158"/>
      <c r="T138" s="159"/>
      <c r="AT138" s="154" t="s">
        <v>142</v>
      </c>
      <c r="AU138" s="154" t="s">
        <v>86</v>
      </c>
      <c r="AV138" s="13" t="s">
        <v>130</v>
      </c>
      <c r="AW138" s="13" t="s">
        <v>32</v>
      </c>
      <c r="AX138" s="13" t="s">
        <v>84</v>
      </c>
      <c r="AY138" s="154" t="s">
        <v>124</v>
      </c>
    </row>
    <row r="139" spans="2:65" s="1" customFormat="1" ht="33" customHeight="1">
      <c r="B139" s="30"/>
      <c r="C139" s="131" t="s">
        <v>154</v>
      </c>
      <c r="D139" s="131" t="s">
        <v>126</v>
      </c>
      <c r="E139" s="132" t="s">
        <v>162</v>
      </c>
      <c r="F139" s="133" t="s">
        <v>163</v>
      </c>
      <c r="G139" s="134" t="s">
        <v>164</v>
      </c>
      <c r="H139" s="135">
        <v>20.02</v>
      </c>
      <c r="I139" s="136"/>
      <c r="J139" s="137">
        <f>ROUND(I139*H139,2)</f>
        <v>0</v>
      </c>
      <c r="K139" s="138"/>
      <c r="L139" s="30"/>
      <c r="M139" s="139" t="s">
        <v>1</v>
      </c>
      <c r="N139" s="140" t="s">
        <v>41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130</v>
      </c>
      <c r="AT139" s="143" t="s">
        <v>126</v>
      </c>
      <c r="AU139" s="143" t="s">
        <v>86</v>
      </c>
      <c r="AY139" s="15" t="s">
        <v>124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5" t="s">
        <v>84</v>
      </c>
      <c r="BK139" s="144">
        <f>ROUND(I139*H139,2)</f>
        <v>0</v>
      </c>
      <c r="BL139" s="15" t="s">
        <v>130</v>
      </c>
      <c r="BM139" s="143" t="s">
        <v>336</v>
      </c>
    </row>
    <row r="140" spans="2:65" s="12" customFormat="1" ht="11.25">
      <c r="B140" s="145"/>
      <c r="D140" s="146" t="s">
        <v>142</v>
      </c>
      <c r="F140" s="148" t="s">
        <v>337</v>
      </c>
      <c r="H140" s="149">
        <v>20.02</v>
      </c>
      <c r="I140" s="150"/>
      <c r="L140" s="145"/>
      <c r="M140" s="151"/>
      <c r="T140" s="152"/>
      <c r="AT140" s="147" t="s">
        <v>142</v>
      </c>
      <c r="AU140" s="147" t="s">
        <v>86</v>
      </c>
      <c r="AV140" s="12" t="s">
        <v>86</v>
      </c>
      <c r="AW140" s="12" t="s">
        <v>4</v>
      </c>
      <c r="AX140" s="12" t="s">
        <v>84</v>
      </c>
      <c r="AY140" s="147" t="s">
        <v>124</v>
      </c>
    </row>
    <row r="141" spans="2:65" s="1" customFormat="1" ht="16.5" customHeight="1">
      <c r="B141" s="30"/>
      <c r="C141" s="131" t="s">
        <v>161</v>
      </c>
      <c r="D141" s="131" t="s">
        <v>126</v>
      </c>
      <c r="E141" s="132" t="s">
        <v>168</v>
      </c>
      <c r="F141" s="133" t="s">
        <v>169</v>
      </c>
      <c r="G141" s="134" t="s">
        <v>152</v>
      </c>
      <c r="H141" s="135">
        <v>12</v>
      </c>
      <c r="I141" s="136"/>
      <c r="J141" s="137">
        <f>ROUND(I141*H141,2)</f>
        <v>0</v>
      </c>
      <c r="K141" s="138"/>
      <c r="L141" s="30"/>
      <c r="M141" s="139" t="s">
        <v>1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130</v>
      </c>
      <c r="AT141" s="143" t="s">
        <v>126</v>
      </c>
      <c r="AU141" s="143" t="s">
        <v>86</v>
      </c>
      <c r="AY141" s="15" t="s">
        <v>124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5" t="s">
        <v>84</v>
      </c>
      <c r="BK141" s="144">
        <f>ROUND(I141*H141,2)</f>
        <v>0</v>
      </c>
      <c r="BL141" s="15" t="s">
        <v>130</v>
      </c>
      <c r="BM141" s="143" t="s">
        <v>338</v>
      </c>
    </row>
    <row r="142" spans="2:65" s="12" customFormat="1" ht="11.25">
      <c r="B142" s="145"/>
      <c r="D142" s="146" t="s">
        <v>142</v>
      </c>
      <c r="E142" s="147" t="s">
        <v>1</v>
      </c>
      <c r="F142" s="148" t="s">
        <v>171</v>
      </c>
      <c r="H142" s="149">
        <v>12</v>
      </c>
      <c r="I142" s="150"/>
      <c r="L142" s="145"/>
      <c r="M142" s="151"/>
      <c r="T142" s="152"/>
      <c r="AT142" s="147" t="s">
        <v>142</v>
      </c>
      <c r="AU142" s="147" t="s">
        <v>86</v>
      </c>
      <c r="AV142" s="12" t="s">
        <v>86</v>
      </c>
      <c r="AW142" s="12" t="s">
        <v>32</v>
      </c>
      <c r="AX142" s="12" t="s">
        <v>84</v>
      </c>
      <c r="AY142" s="147" t="s">
        <v>124</v>
      </c>
    </row>
    <row r="143" spans="2:65" s="1" customFormat="1" ht="37.9" customHeight="1">
      <c r="B143" s="30"/>
      <c r="C143" s="131" t="s">
        <v>167</v>
      </c>
      <c r="D143" s="131" t="s">
        <v>126</v>
      </c>
      <c r="E143" s="132" t="s">
        <v>173</v>
      </c>
      <c r="F143" s="133" t="s">
        <v>174</v>
      </c>
      <c r="G143" s="134" t="s">
        <v>129</v>
      </c>
      <c r="H143" s="135">
        <v>197</v>
      </c>
      <c r="I143" s="136"/>
      <c r="J143" s="137">
        <f>ROUND(I143*H143,2)</f>
        <v>0</v>
      </c>
      <c r="K143" s="138"/>
      <c r="L143" s="30"/>
      <c r="M143" s="139" t="s">
        <v>1</v>
      </c>
      <c r="N143" s="140" t="s">
        <v>41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130</v>
      </c>
      <c r="AT143" s="143" t="s">
        <v>126</v>
      </c>
      <c r="AU143" s="143" t="s">
        <v>86</v>
      </c>
      <c r="AY143" s="15" t="s">
        <v>124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5" t="s">
        <v>84</v>
      </c>
      <c r="BK143" s="144">
        <f>ROUND(I143*H143,2)</f>
        <v>0</v>
      </c>
      <c r="BL143" s="15" t="s">
        <v>130</v>
      </c>
      <c r="BM143" s="143" t="s">
        <v>339</v>
      </c>
    </row>
    <row r="144" spans="2:65" s="1" customFormat="1" ht="24.2" customHeight="1">
      <c r="B144" s="30"/>
      <c r="C144" s="131" t="s">
        <v>172</v>
      </c>
      <c r="D144" s="131" t="s">
        <v>126</v>
      </c>
      <c r="E144" s="132" t="s">
        <v>177</v>
      </c>
      <c r="F144" s="133" t="s">
        <v>178</v>
      </c>
      <c r="G144" s="134" t="s">
        <v>129</v>
      </c>
      <c r="H144" s="135">
        <v>197</v>
      </c>
      <c r="I144" s="136"/>
      <c r="J144" s="137">
        <f>ROUND(I144*H144,2)</f>
        <v>0</v>
      </c>
      <c r="K144" s="138"/>
      <c r="L144" s="30"/>
      <c r="M144" s="139" t="s">
        <v>1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130</v>
      </c>
      <c r="AT144" s="143" t="s">
        <v>126</v>
      </c>
      <c r="AU144" s="143" t="s">
        <v>86</v>
      </c>
      <c r="AY144" s="15" t="s">
        <v>124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5" t="s">
        <v>84</v>
      </c>
      <c r="BK144" s="144">
        <f>ROUND(I144*H144,2)</f>
        <v>0</v>
      </c>
      <c r="BL144" s="15" t="s">
        <v>130</v>
      </c>
      <c r="BM144" s="143" t="s">
        <v>340</v>
      </c>
    </row>
    <row r="145" spans="2:65" s="1" customFormat="1" ht="16.5" customHeight="1">
      <c r="B145" s="30"/>
      <c r="C145" s="160" t="s">
        <v>176</v>
      </c>
      <c r="D145" s="160" t="s">
        <v>180</v>
      </c>
      <c r="E145" s="161" t="s">
        <v>181</v>
      </c>
      <c r="F145" s="162" t="s">
        <v>182</v>
      </c>
      <c r="G145" s="163" t="s">
        <v>183</v>
      </c>
      <c r="H145" s="164">
        <v>3.94</v>
      </c>
      <c r="I145" s="165"/>
      <c r="J145" s="166">
        <f>ROUND(I145*H145,2)</f>
        <v>0</v>
      </c>
      <c r="K145" s="167"/>
      <c r="L145" s="168"/>
      <c r="M145" s="169" t="s">
        <v>1</v>
      </c>
      <c r="N145" s="170" t="s">
        <v>41</v>
      </c>
      <c r="P145" s="141">
        <f>O145*H145</f>
        <v>0</v>
      </c>
      <c r="Q145" s="141">
        <v>1E-3</v>
      </c>
      <c r="R145" s="141">
        <f>Q145*H145</f>
        <v>3.9399999999999999E-3</v>
      </c>
      <c r="S145" s="141">
        <v>0</v>
      </c>
      <c r="T145" s="142">
        <f>S145*H145</f>
        <v>0</v>
      </c>
      <c r="AR145" s="143" t="s">
        <v>161</v>
      </c>
      <c r="AT145" s="143" t="s">
        <v>180</v>
      </c>
      <c r="AU145" s="143" t="s">
        <v>86</v>
      </c>
      <c r="AY145" s="15" t="s">
        <v>124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5" t="s">
        <v>84</v>
      </c>
      <c r="BK145" s="144">
        <f>ROUND(I145*H145,2)</f>
        <v>0</v>
      </c>
      <c r="BL145" s="15" t="s">
        <v>130</v>
      </c>
      <c r="BM145" s="143" t="s">
        <v>341</v>
      </c>
    </row>
    <row r="146" spans="2:65" s="12" customFormat="1" ht="11.25">
      <c r="B146" s="145"/>
      <c r="D146" s="146" t="s">
        <v>142</v>
      </c>
      <c r="F146" s="148" t="s">
        <v>342</v>
      </c>
      <c r="H146" s="149">
        <v>3.94</v>
      </c>
      <c r="I146" s="150"/>
      <c r="L146" s="145"/>
      <c r="M146" s="151"/>
      <c r="T146" s="152"/>
      <c r="AT146" s="147" t="s">
        <v>142</v>
      </c>
      <c r="AU146" s="147" t="s">
        <v>86</v>
      </c>
      <c r="AV146" s="12" t="s">
        <v>86</v>
      </c>
      <c r="AW146" s="12" t="s">
        <v>4</v>
      </c>
      <c r="AX146" s="12" t="s">
        <v>84</v>
      </c>
      <c r="AY146" s="147" t="s">
        <v>124</v>
      </c>
    </row>
    <row r="147" spans="2:65" s="1" customFormat="1" ht="24.2" customHeight="1">
      <c r="B147" s="30"/>
      <c r="C147" s="131" t="s">
        <v>8</v>
      </c>
      <c r="D147" s="131" t="s">
        <v>126</v>
      </c>
      <c r="E147" s="132" t="s">
        <v>187</v>
      </c>
      <c r="F147" s="133" t="s">
        <v>188</v>
      </c>
      <c r="G147" s="134" t="s">
        <v>129</v>
      </c>
      <c r="H147" s="135">
        <v>230.345</v>
      </c>
      <c r="I147" s="136"/>
      <c r="J147" s="137">
        <f>ROUND(I147*H147,2)</f>
        <v>0</v>
      </c>
      <c r="K147" s="138"/>
      <c r="L147" s="30"/>
      <c r="M147" s="139" t="s">
        <v>1</v>
      </c>
      <c r="N147" s="140" t="s">
        <v>41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130</v>
      </c>
      <c r="AT147" s="143" t="s">
        <v>126</v>
      </c>
      <c r="AU147" s="143" t="s">
        <v>86</v>
      </c>
      <c r="AY147" s="15" t="s">
        <v>124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5" t="s">
        <v>84</v>
      </c>
      <c r="BK147" s="144">
        <f>ROUND(I147*H147,2)</f>
        <v>0</v>
      </c>
      <c r="BL147" s="15" t="s">
        <v>130</v>
      </c>
      <c r="BM147" s="143" t="s">
        <v>343</v>
      </c>
    </row>
    <row r="148" spans="2:65" s="12" customFormat="1" ht="11.25">
      <c r="B148" s="145"/>
      <c r="D148" s="146" t="s">
        <v>142</v>
      </c>
      <c r="E148" s="147" t="s">
        <v>1</v>
      </c>
      <c r="F148" s="148" t="s">
        <v>344</v>
      </c>
      <c r="H148" s="149">
        <v>197.5</v>
      </c>
      <c r="I148" s="150"/>
      <c r="L148" s="145"/>
      <c r="M148" s="151"/>
      <c r="T148" s="152"/>
      <c r="AT148" s="147" t="s">
        <v>142</v>
      </c>
      <c r="AU148" s="147" t="s">
        <v>86</v>
      </c>
      <c r="AV148" s="12" t="s">
        <v>86</v>
      </c>
      <c r="AW148" s="12" t="s">
        <v>32</v>
      </c>
      <c r="AX148" s="12" t="s">
        <v>76</v>
      </c>
      <c r="AY148" s="147" t="s">
        <v>124</v>
      </c>
    </row>
    <row r="149" spans="2:65" s="12" customFormat="1" ht="11.25">
      <c r="B149" s="145"/>
      <c r="D149" s="146" t="s">
        <v>142</v>
      </c>
      <c r="E149" s="147" t="s">
        <v>1</v>
      </c>
      <c r="F149" s="148" t="s">
        <v>345</v>
      </c>
      <c r="H149" s="149">
        <v>2.8</v>
      </c>
      <c r="I149" s="150"/>
      <c r="L149" s="145"/>
      <c r="M149" s="151"/>
      <c r="T149" s="152"/>
      <c r="AT149" s="147" t="s">
        <v>142</v>
      </c>
      <c r="AU149" s="147" t="s">
        <v>86</v>
      </c>
      <c r="AV149" s="12" t="s">
        <v>86</v>
      </c>
      <c r="AW149" s="12" t="s">
        <v>32</v>
      </c>
      <c r="AX149" s="12" t="s">
        <v>76</v>
      </c>
      <c r="AY149" s="147" t="s">
        <v>124</v>
      </c>
    </row>
    <row r="150" spans="2:65" s="13" customFormat="1" ht="11.25">
      <c r="B150" s="153"/>
      <c r="D150" s="146" t="s">
        <v>142</v>
      </c>
      <c r="E150" s="154" t="s">
        <v>1</v>
      </c>
      <c r="F150" s="155" t="s">
        <v>160</v>
      </c>
      <c r="H150" s="156">
        <v>200.3</v>
      </c>
      <c r="I150" s="157"/>
      <c r="L150" s="153"/>
      <c r="M150" s="158"/>
      <c r="T150" s="159"/>
      <c r="AT150" s="154" t="s">
        <v>142</v>
      </c>
      <c r="AU150" s="154" t="s">
        <v>86</v>
      </c>
      <c r="AV150" s="13" t="s">
        <v>130</v>
      </c>
      <c r="AW150" s="13" t="s">
        <v>32</v>
      </c>
      <c r="AX150" s="13" t="s">
        <v>84</v>
      </c>
      <c r="AY150" s="154" t="s">
        <v>124</v>
      </c>
    </row>
    <row r="151" spans="2:65" s="12" customFormat="1" ht="11.25">
      <c r="B151" s="145"/>
      <c r="D151" s="146" t="s">
        <v>142</v>
      </c>
      <c r="F151" s="148" t="s">
        <v>346</v>
      </c>
      <c r="H151" s="149">
        <v>230.345</v>
      </c>
      <c r="I151" s="150"/>
      <c r="L151" s="145"/>
      <c r="M151" s="151"/>
      <c r="T151" s="152"/>
      <c r="AT151" s="147" t="s">
        <v>142</v>
      </c>
      <c r="AU151" s="147" t="s">
        <v>86</v>
      </c>
      <c r="AV151" s="12" t="s">
        <v>86</v>
      </c>
      <c r="AW151" s="12" t="s">
        <v>4</v>
      </c>
      <c r="AX151" s="12" t="s">
        <v>84</v>
      </c>
      <c r="AY151" s="147" t="s">
        <v>124</v>
      </c>
    </row>
    <row r="152" spans="2:65" s="11" customFormat="1" ht="22.9" customHeight="1">
      <c r="B152" s="119"/>
      <c r="D152" s="120" t="s">
        <v>75</v>
      </c>
      <c r="E152" s="129" t="s">
        <v>144</v>
      </c>
      <c r="F152" s="129" t="s">
        <v>193</v>
      </c>
      <c r="I152" s="122"/>
      <c r="J152" s="130">
        <f>BK152</f>
        <v>0</v>
      </c>
      <c r="L152" s="119"/>
      <c r="M152" s="124"/>
      <c r="P152" s="125">
        <f>SUM(P153:P174)</f>
        <v>0</v>
      </c>
      <c r="R152" s="125">
        <f>SUM(R153:R174)</f>
        <v>175.12943400000003</v>
      </c>
      <c r="T152" s="126">
        <f>SUM(T153:T174)</f>
        <v>0</v>
      </c>
      <c r="AR152" s="120" t="s">
        <v>84</v>
      </c>
      <c r="AT152" s="127" t="s">
        <v>75</v>
      </c>
      <c r="AU152" s="127" t="s">
        <v>84</v>
      </c>
      <c r="AY152" s="120" t="s">
        <v>124</v>
      </c>
      <c r="BK152" s="128">
        <f>SUM(BK153:BK174)</f>
        <v>0</v>
      </c>
    </row>
    <row r="153" spans="2:65" s="1" customFormat="1" ht="21.75" customHeight="1">
      <c r="B153" s="30"/>
      <c r="C153" s="131" t="s">
        <v>186</v>
      </c>
      <c r="D153" s="131" t="s">
        <v>126</v>
      </c>
      <c r="E153" s="132" t="s">
        <v>195</v>
      </c>
      <c r="F153" s="133" t="s">
        <v>196</v>
      </c>
      <c r="G153" s="134" t="s">
        <v>129</v>
      </c>
      <c r="H153" s="135">
        <v>200.3</v>
      </c>
      <c r="I153" s="136"/>
      <c r="J153" s="137">
        <f>ROUND(I153*H153,2)</f>
        <v>0</v>
      </c>
      <c r="K153" s="138"/>
      <c r="L153" s="30"/>
      <c r="M153" s="139" t="s">
        <v>1</v>
      </c>
      <c r="N153" s="140" t="s">
        <v>41</v>
      </c>
      <c r="P153" s="141">
        <f>O153*H153</f>
        <v>0</v>
      </c>
      <c r="Q153" s="141">
        <v>9.1999999999999998E-2</v>
      </c>
      <c r="R153" s="141">
        <f>Q153*H153</f>
        <v>18.427600000000002</v>
      </c>
      <c r="S153" s="141">
        <v>0</v>
      </c>
      <c r="T153" s="142">
        <f>S153*H153</f>
        <v>0</v>
      </c>
      <c r="AR153" s="143" t="s">
        <v>130</v>
      </c>
      <c r="AT153" s="143" t="s">
        <v>126</v>
      </c>
      <c r="AU153" s="143" t="s">
        <v>86</v>
      </c>
      <c r="AY153" s="15" t="s">
        <v>124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5" t="s">
        <v>84</v>
      </c>
      <c r="BK153" s="144">
        <f>ROUND(I153*H153,2)</f>
        <v>0</v>
      </c>
      <c r="BL153" s="15" t="s">
        <v>130</v>
      </c>
      <c r="BM153" s="143" t="s">
        <v>347</v>
      </c>
    </row>
    <row r="154" spans="2:65" s="12" customFormat="1" ht="11.25">
      <c r="B154" s="145"/>
      <c r="D154" s="146" t="s">
        <v>142</v>
      </c>
      <c r="E154" s="147" t="s">
        <v>1</v>
      </c>
      <c r="F154" s="148" t="s">
        <v>344</v>
      </c>
      <c r="H154" s="149">
        <v>197.5</v>
      </c>
      <c r="I154" s="150"/>
      <c r="L154" s="145"/>
      <c r="M154" s="151"/>
      <c r="T154" s="152"/>
      <c r="AT154" s="147" t="s">
        <v>142</v>
      </c>
      <c r="AU154" s="147" t="s">
        <v>86</v>
      </c>
      <c r="AV154" s="12" t="s">
        <v>86</v>
      </c>
      <c r="AW154" s="12" t="s">
        <v>32</v>
      </c>
      <c r="AX154" s="12" t="s">
        <v>76</v>
      </c>
      <c r="AY154" s="147" t="s">
        <v>124</v>
      </c>
    </row>
    <row r="155" spans="2:65" s="12" customFormat="1" ht="11.25">
      <c r="B155" s="145"/>
      <c r="D155" s="146" t="s">
        <v>142</v>
      </c>
      <c r="E155" s="147" t="s">
        <v>1</v>
      </c>
      <c r="F155" s="148" t="s">
        <v>345</v>
      </c>
      <c r="H155" s="149">
        <v>2.8</v>
      </c>
      <c r="I155" s="150"/>
      <c r="L155" s="145"/>
      <c r="M155" s="151"/>
      <c r="T155" s="152"/>
      <c r="AT155" s="147" t="s">
        <v>142</v>
      </c>
      <c r="AU155" s="147" t="s">
        <v>86</v>
      </c>
      <c r="AV155" s="12" t="s">
        <v>86</v>
      </c>
      <c r="AW155" s="12" t="s">
        <v>32</v>
      </c>
      <c r="AX155" s="12" t="s">
        <v>76</v>
      </c>
      <c r="AY155" s="147" t="s">
        <v>124</v>
      </c>
    </row>
    <row r="156" spans="2:65" s="13" customFormat="1" ht="11.25">
      <c r="B156" s="153"/>
      <c r="D156" s="146" t="s">
        <v>142</v>
      </c>
      <c r="E156" s="154" t="s">
        <v>1</v>
      </c>
      <c r="F156" s="155" t="s">
        <v>160</v>
      </c>
      <c r="H156" s="156">
        <v>200.3</v>
      </c>
      <c r="I156" s="157"/>
      <c r="L156" s="153"/>
      <c r="M156" s="158"/>
      <c r="T156" s="159"/>
      <c r="AT156" s="154" t="s">
        <v>142</v>
      </c>
      <c r="AU156" s="154" t="s">
        <v>86</v>
      </c>
      <c r="AV156" s="13" t="s">
        <v>130</v>
      </c>
      <c r="AW156" s="13" t="s">
        <v>32</v>
      </c>
      <c r="AX156" s="13" t="s">
        <v>84</v>
      </c>
      <c r="AY156" s="154" t="s">
        <v>124</v>
      </c>
    </row>
    <row r="157" spans="2:65" s="1" customFormat="1" ht="24.2" customHeight="1">
      <c r="B157" s="30"/>
      <c r="C157" s="131" t="s">
        <v>194</v>
      </c>
      <c r="D157" s="131" t="s">
        <v>126</v>
      </c>
      <c r="E157" s="132" t="s">
        <v>199</v>
      </c>
      <c r="F157" s="133" t="s">
        <v>200</v>
      </c>
      <c r="G157" s="134" t="s">
        <v>129</v>
      </c>
      <c r="H157" s="135">
        <v>220.33</v>
      </c>
      <c r="I157" s="136"/>
      <c r="J157" s="137">
        <f>ROUND(I157*H157,2)</f>
        <v>0</v>
      </c>
      <c r="K157" s="138"/>
      <c r="L157" s="30"/>
      <c r="M157" s="139" t="s">
        <v>1</v>
      </c>
      <c r="N157" s="140" t="s">
        <v>41</v>
      </c>
      <c r="P157" s="141">
        <f>O157*H157</f>
        <v>0</v>
      </c>
      <c r="Q157" s="141">
        <v>0.46</v>
      </c>
      <c r="R157" s="141">
        <f>Q157*H157</f>
        <v>101.35180000000001</v>
      </c>
      <c r="S157" s="141">
        <v>0</v>
      </c>
      <c r="T157" s="142">
        <f>S157*H157</f>
        <v>0</v>
      </c>
      <c r="AR157" s="143" t="s">
        <v>130</v>
      </c>
      <c r="AT157" s="143" t="s">
        <v>126</v>
      </c>
      <c r="AU157" s="143" t="s">
        <v>86</v>
      </c>
      <c r="AY157" s="15" t="s">
        <v>124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5" t="s">
        <v>84</v>
      </c>
      <c r="BK157" s="144">
        <f>ROUND(I157*H157,2)</f>
        <v>0</v>
      </c>
      <c r="BL157" s="15" t="s">
        <v>130</v>
      </c>
      <c r="BM157" s="143" t="s">
        <v>348</v>
      </c>
    </row>
    <row r="158" spans="2:65" s="12" customFormat="1" ht="11.25">
      <c r="B158" s="145"/>
      <c r="D158" s="146" t="s">
        <v>142</v>
      </c>
      <c r="F158" s="148" t="s">
        <v>349</v>
      </c>
      <c r="H158" s="149">
        <v>220.33</v>
      </c>
      <c r="I158" s="150"/>
      <c r="L158" s="145"/>
      <c r="M158" s="151"/>
      <c r="T158" s="152"/>
      <c r="AT158" s="147" t="s">
        <v>142</v>
      </c>
      <c r="AU158" s="147" t="s">
        <v>86</v>
      </c>
      <c r="AV158" s="12" t="s">
        <v>86</v>
      </c>
      <c r="AW158" s="12" t="s">
        <v>4</v>
      </c>
      <c r="AX158" s="12" t="s">
        <v>84</v>
      </c>
      <c r="AY158" s="147" t="s">
        <v>124</v>
      </c>
    </row>
    <row r="159" spans="2:65" s="1" customFormat="1" ht="24.2" customHeight="1">
      <c r="B159" s="30"/>
      <c r="C159" s="131" t="s">
        <v>198</v>
      </c>
      <c r="D159" s="131" t="s">
        <v>126</v>
      </c>
      <c r="E159" s="132" t="s">
        <v>204</v>
      </c>
      <c r="F159" s="133" t="s">
        <v>205</v>
      </c>
      <c r="G159" s="134" t="s">
        <v>129</v>
      </c>
      <c r="H159" s="135">
        <v>3.3</v>
      </c>
      <c r="I159" s="136"/>
      <c r="J159" s="137">
        <f>ROUND(I159*H159,2)</f>
        <v>0</v>
      </c>
      <c r="K159" s="138"/>
      <c r="L159" s="30"/>
      <c r="M159" s="139" t="s">
        <v>1</v>
      </c>
      <c r="N159" s="140" t="s">
        <v>41</v>
      </c>
      <c r="P159" s="141">
        <f>O159*H159</f>
        <v>0</v>
      </c>
      <c r="Q159" s="141">
        <v>0.13188</v>
      </c>
      <c r="R159" s="141">
        <f>Q159*H159</f>
        <v>0.43520399999999998</v>
      </c>
      <c r="S159" s="141">
        <v>0</v>
      </c>
      <c r="T159" s="142">
        <f>S159*H159</f>
        <v>0</v>
      </c>
      <c r="AR159" s="143" t="s">
        <v>130</v>
      </c>
      <c r="AT159" s="143" t="s">
        <v>126</v>
      </c>
      <c r="AU159" s="143" t="s">
        <v>86</v>
      </c>
      <c r="AY159" s="15" t="s">
        <v>124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5" t="s">
        <v>84</v>
      </c>
      <c r="BK159" s="144">
        <f>ROUND(I159*H159,2)</f>
        <v>0</v>
      </c>
      <c r="BL159" s="15" t="s">
        <v>130</v>
      </c>
      <c r="BM159" s="143" t="s">
        <v>350</v>
      </c>
    </row>
    <row r="160" spans="2:65" s="12" customFormat="1" ht="11.25">
      <c r="B160" s="145"/>
      <c r="D160" s="146" t="s">
        <v>142</v>
      </c>
      <c r="E160" s="147" t="s">
        <v>1</v>
      </c>
      <c r="F160" s="148" t="s">
        <v>351</v>
      </c>
      <c r="H160" s="149">
        <v>3.3</v>
      </c>
      <c r="I160" s="150"/>
      <c r="L160" s="145"/>
      <c r="M160" s="151"/>
      <c r="T160" s="152"/>
      <c r="AT160" s="147" t="s">
        <v>142</v>
      </c>
      <c r="AU160" s="147" t="s">
        <v>86</v>
      </c>
      <c r="AV160" s="12" t="s">
        <v>86</v>
      </c>
      <c r="AW160" s="12" t="s">
        <v>32</v>
      </c>
      <c r="AX160" s="12" t="s">
        <v>84</v>
      </c>
      <c r="AY160" s="147" t="s">
        <v>124</v>
      </c>
    </row>
    <row r="161" spans="2:65" s="1" customFormat="1" ht="21.75" customHeight="1">
      <c r="B161" s="30"/>
      <c r="C161" s="131" t="s">
        <v>203</v>
      </c>
      <c r="D161" s="131" t="s">
        <v>126</v>
      </c>
      <c r="E161" s="132" t="s">
        <v>209</v>
      </c>
      <c r="F161" s="133" t="s">
        <v>210</v>
      </c>
      <c r="G161" s="134" t="s">
        <v>129</v>
      </c>
      <c r="H161" s="135">
        <v>6.6</v>
      </c>
      <c r="I161" s="136"/>
      <c r="J161" s="137">
        <f>ROUND(I161*H161,2)</f>
        <v>0</v>
      </c>
      <c r="K161" s="138"/>
      <c r="L161" s="30"/>
      <c r="M161" s="139" t="s">
        <v>1</v>
      </c>
      <c r="N161" s="140" t="s">
        <v>41</v>
      </c>
      <c r="P161" s="141">
        <f>O161*H161</f>
        <v>0</v>
      </c>
      <c r="Q161" s="141">
        <v>5.1000000000000004E-4</v>
      </c>
      <c r="R161" s="141">
        <f>Q161*H161</f>
        <v>3.3660000000000001E-3</v>
      </c>
      <c r="S161" s="141">
        <v>0</v>
      </c>
      <c r="T161" s="142">
        <f>S161*H161</f>
        <v>0</v>
      </c>
      <c r="AR161" s="143" t="s">
        <v>130</v>
      </c>
      <c r="AT161" s="143" t="s">
        <v>126</v>
      </c>
      <c r="AU161" s="143" t="s">
        <v>86</v>
      </c>
      <c r="AY161" s="15" t="s">
        <v>124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5" t="s">
        <v>84</v>
      </c>
      <c r="BK161" s="144">
        <f>ROUND(I161*H161,2)</f>
        <v>0</v>
      </c>
      <c r="BL161" s="15" t="s">
        <v>130</v>
      </c>
      <c r="BM161" s="143" t="s">
        <v>352</v>
      </c>
    </row>
    <row r="162" spans="2:65" s="12" customFormat="1" ht="22.5">
      <c r="B162" s="145"/>
      <c r="D162" s="146" t="s">
        <v>142</v>
      </c>
      <c r="E162" s="147" t="s">
        <v>1</v>
      </c>
      <c r="F162" s="148" t="s">
        <v>353</v>
      </c>
      <c r="H162" s="149">
        <v>6.6</v>
      </c>
      <c r="I162" s="150"/>
      <c r="L162" s="145"/>
      <c r="M162" s="151"/>
      <c r="T162" s="152"/>
      <c r="AT162" s="147" t="s">
        <v>142</v>
      </c>
      <c r="AU162" s="147" t="s">
        <v>86</v>
      </c>
      <c r="AV162" s="12" t="s">
        <v>86</v>
      </c>
      <c r="AW162" s="12" t="s">
        <v>32</v>
      </c>
      <c r="AX162" s="12" t="s">
        <v>84</v>
      </c>
      <c r="AY162" s="147" t="s">
        <v>124</v>
      </c>
    </row>
    <row r="163" spans="2:65" s="1" customFormat="1" ht="24.2" customHeight="1">
      <c r="B163" s="30"/>
      <c r="C163" s="131" t="s">
        <v>208</v>
      </c>
      <c r="D163" s="131" t="s">
        <v>126</v>
      </c>
      <c r="E163" s="132" t="s">
        <v>214</v>
      </c>
      <c r="F163" s="133" t="s">
        <v>215</v>
      </c>
      <c r="G163" s="134" t="s">
        <v>129</v>
      </c>
      <c r="H163" s="135">
        <v>3.3</v>
      </c>
      <c r="I163" s="136"/>
      <c r="J163" s="137">
        <f>ROUND(I163*H163,2)</f>
        <v>0</v>
      </c>
      <c r="K163" s="138"/>
      <c r="L163" s="30"/>
      <c r="M163" s="139" t="s">
        <v>1</v>
      </c>
      <c r="N163" s="140" t="s">
        <v>41</v>
      </c>
      <c r="P163" s="141">
        <f>O163*H163</f>
        <v>0</v>
      </c>
      <c r="Q163" s="141">
        <v>0.12966</v>
      </c>
      <c r="R163" s="141">
        <f>Q163*H163</f>
        <v>0.42787799999999998</v>
      </c>
      <c r="S163" s="141">
        <v>0</v>
      </c>
      <c r="T163" s="142">
        <f>S163*H163</f>
        <v>0</v>
      </c>
      <c r="AR163" s="143" t="s">
        <v>130</v>
      </c>
      <c r="AT163" s="143" t="s">
        <v>126</v>
      </c>
      <c r="AU163" s="143" t="s">
        <v>86</v>
      </c>
      <c r="AY163" s="15" t="s">
        <v>124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5" t="s">
        <v>84</v>
      </c>
      <c r="BK163" s="144">
        <f>ROUND(I163*H163,2)</f>
        <v>0</v>
      </c>
      <c r="BL163" s="15" t="s">
        <v>130</v>
      </c>
      <c r="BM163" s="143" t="s">
        <v>354</v>
      </c>
    </row>
    <row r="164" spans="2:65" s="12" customFormat="1" ht="11.25">
      <c r="B164" s="145"/>
      <c r="D164" s="146" t="s">
        <v>142</v>
      </c>
      <c r="E164" s="147" t="s">
        <v>1</v>
      </c>
      <c r="F164" s="148" t="s">
        <v>351</v>
      </c>
      <c r="H164" s="149">
        <v>3.3</v>
      </c>
      <c r="I164" s="150"/>
      <c r="L164" s="145"/>
      <c r="M164" s="151"/>
      <c r="T164" s="152"/>
      <c r="AT164" s="147" t="s">
        <v>142</v>
      </c>
      <c r="AU164" s="147" t="s">
        <v>86</v>
      </c>
      <c r="AV164" s="12" t="s">
        <v>86</v>
      </c>
      <c r="AW164" s="12" t="s">
        <v>32</v>
      </c>
      <c r="AX164" s="12" t="s">
        <v>84</v>
      </c>
      <c r="AY164" s="147" t="s">
        <v>124</v>
      </c>
    </row>
    <row r="165" spans="2:65" s="1" customFormat="1" ht="33" customHeight="1">
      <c r="B165" s="30"/>
      <c r="C165" s="131" t="s">
        <v>213</v>
      </c>
      <c r="D165" s="131" t="s">
        <v>126</v>
      </c>
      <c r="E165" s="132" t="s">
        <v>355</v>
      </c>
      <c r="F165" s="133" t="s">
        <v>356</v>
      </c>
      <c r="G165" s="134" t="s">
        <v>129</v>
      </c>
      <c r="H165" s="135">
        <v>200.3</v>
      </c>
      <c r="I165" s="136"/>
      <c r="J165" s="137">
        <f>ROUND(I165*H165,2)</f>
        <v>0</v>
      </c>
      <c r="K165" s="138"/>
      <c r="L165" s="30"/>
      <c r="M165" s="139" t="s">
        <v>1</v>
      </c>
      <c r="N165" s="140" t="s">
        <v>41</v>
      </c>
      <c r="P165" s="141">
        <f>O165*H165</f>
        <v>0</v>
      </c>
      <c r="Q165" s="141">
        <v>9.0620000000000006E-2</v>
      </c>
      <c r="R165" s="141">
        <f>Q165*H165</f>
        <v>18.151186000000003</v>
      </c>
      <c r="S165" s="141">
        <v>0</v>
      </c>
      <c r="T165" s="142">
        <f>S165*H165</f>
        <v>0</v>
      </c>
      <c r="AR165" s="143" t="s">
        <v>130</v>
      </c>
      <c r="AT165" s="143" t="s">
        <v>126</v>
      </c>
      <c r="AU165" s="143" t="s">
        <v>86</v>
      </c>
      <c r="AY165" s="15" t="s">
        <v>124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5" t="s">
        <v>84</v>
      </c>
      <c r="BK165" s="144">
        <f>ROUND(I165*H165,2)</f>
        <v>0</v>
      </c>
      <c r="BL165" s="15" t="s">
        <v>130</v>
      </c>
      <c r="BM165" s="143" t="s">
        <v>357</v>
      </c>
    </row>
    <row r="166" spans="2:65" s="12" customFormat="1" ht="11.25">
      <c r="B166" s="145"/>
      <c r="D166" s="146" t="s">
        <v>142</v>
      </c>
      <c r="E166" s="147" t="s">
        <v>1</v>
      </c>
      <c r="F166" s="148" t="s">
        <v>344</v>
      </c>
      <c r="H166" s="149">
        <v>197.5</v>
      </c>
      <c r="I166" s="150"/>
      <c r="L166" s="145"/>
      <c r="M166" s="151"/>
      <c r="T166" s="152"/>
      <c r="AT166" s="147" t="s">
        <v>142</v>
      </c>
      <c r="AU166" s="147" t="s">
        <v>86</v>
      </c>
      <c r="AV166" s="12" t="s">
        <v>86</v>
      </c>
      <c r="AW166" s="12" t="s">
        <v>32</v>
      </c>
      <c r="AX166" s="12" t="s">
        <v>76</v>
      </c>
      <c r="AY166" s="147" t="s">
        <v>124</v>
      </c>
    </row>
    <row r="167" spans="2:65" s="12" customFormat="1" ht="11.25">
      <c r="B167" s="145"/>
      <c r="D167" s="146" t="s">
        <v>142</v>
      </c>
      <c r="E167" s="147" t="s">
        <v>1</v>
      </c>
      <c r="F167" s="148" t="s">
        <v>345</v>
      </c>
      <c r="H167" s="149">
        <v>2.8</v>
      </c>
      <c r="I167" s="150"/>
      <c r="L167" s="145"/>
      <c r="M167" s="151"/>
      <c r="T167" s="152"/>
      <c r="AT167" s="147" t="s">
        <v>142</v>
      </c>
      <c r="AU167" s="147" t="s">
        <v>86</v>
      </c>
      <c r="AV167" s="12" t="s">
        <v>86</v>
      </c>
      <c r="AW167" s="12" t="s">
        <v>32</v>
      </c>
      <c r="AX167" s="12" t="s">
        <v>76</v>
      </c>
      <c r="AY167" s="147" t="s">
        <v>124</v>
      </c>
    </row>
    <row r="168" spans="2:65" s="13" customFormat="1" ht="11.25">
      <c r="B168" s="153"/>
      <c r="D168" s="146" t="s">
        <v>142</v>
      </c>
      <c r="E168" s="154" t="s">
        <v>1</v>
      </c>
      <c r="F168" s="155" t="s">
        <v>160</v>
      </c>
      <c r="H168" s="156">
        <v>200.3</v>
      </c>
      <c r="I168" s="157"/>
      <c r="L168" s="153"/>
      <c r="M168" s="158"/>
      <c r="T168" s="159"/>
      <c r="AT168" s="154" t="s">
        <v>142</v>
      </c>
      <c r="AU168" s="154" t="s">
        <v>86</v>
      </c>
      <c r="AV168" s="13" t="s">
        <v>130</v>
      </c>
      <c r="AW168" s="13" t="s">
        <v>32</v>
      </c>
      <c r="AX168" s="13" t="s">
        <v>84</v>
      </c>
      <c r="AY168" s="154" t="s">
        <v>124</v>
      </c>
    </row>
    <row r="169" spans="2:65" s="1" customFormat="1" ht="21.75" customHeight="1">
      <c r="B169" s="30"/>
      <c r="C169" s="160" t="s">
        <v>217</v>
      </c>
      <c r="D169" s="160" t="s">
        <v>180</v>
      </c>
      <c r="E169" s="161" t="s">
        <v>223</v>
      </c>
      <c r="F169" s="162" t="s">
        <v>224</v>
      </c>
      <c r="G169" s="163" t="s">
        <v>129</v>
      </c>
      <c r="H169" s="164">
        <v>203.42500000000001</v>
      </c>
      <c r="I169" s="165"/>
      <c r="J169" s="166">
        <f>ROUND(I169*H169,2)</f>
        <v>0</v>
      </c>
      <c r="K169" s="167"/>
      <c r="L169" s="168"/>
      <c r="M169" s="169" t="s">
        <v>1</v>
      </c>
      <c r="N169" s="170" t="s">
        <v>41</v>
      </c>
      <c r="P169" s="141">
        <f>O169*H169</f>
        <v>0</v>
      </c>
      <c r="Q169" s="141">
        <v>0.17599999999999999</v>
      </c>
      <c r="R169" s="141">
        <f>Q169*H169</f>
        <v>35.802799999999998</v>
      </c>
      <c r="S169" s="141">
        <v>0</v>
      </c>
      <c r="T169" s="142">
        <f>S169*H169</f>
        <v>0</v>
      </c>
      <c r="AR169" s="143" t="s">
        <v>161</v>
      </c>
      <c r="AT169" s="143" t="s">
        <v>180</v>
      </c>
      <c r="AU169" s="143" t="s">
        <v>86</v>
      </c>
      <c r="AY169" s="15" t="s">
        <v>124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5" t="s">
        <v>84</v>
      </c>
      <c r="BK169" s="144">
        <f>ROUND(I169*H169,2)</f>
        <v>0</v>
      </c>
      <c r="BL169" s="15" t="s">
        <v>130</v>
      </c>
      <c r="BM169" s="143" t="s">
        <v>358</v>
      </c>
    </row>
    <row r="170" spans="2:65" s="12" customFormat="1" ht="11.25">
      <c r="B170" s="145"/>
      <c r="D170" s="146" t="s">
        <v>142</v>
      </c>
      <c r="E170" s="147" t="s">
        <v>1</v>
      </c>
      <c r="F170" s="148" t="s">
        <v>344</v>
      </c>
      <c r="H170" s="149">
        <v>197.5</v>
      </c>
      <c r="I170" s="150"/>
      <c r="L170" s="145"/>
      <c r="M170" s="151"/>
      <c r="T170" s="152"/>
      <c r="AT170" s="147" t="s">
        <v>142</v>
      </c>
      <c r="AU170" s="147" t="s">
        <v>86</v>
      </c>
      <c r="AV170" s="12" t="s">
        <v>86</v>
      </c>
      <c r="AW170" s="12" t="s">
        <v>32</v>
      </c>
      <c r="AX170" s="12" t="s">
        <v>84</v>
      </c>
      <c r="AY170" s="147" t="s">
        <v>124</v>
      </c>
    </row>
    <row r="171" spans="2:65" s="12" customFormat="1" ht="11.25">
      <c r="B171" s="145"/>
      <c r="D171" s="146" t="s">
        <v>142</v>
      </c>
      <c r="F171" s="148" t="s">
        <v>359</v>
      </c>
      <c r="H171" s="149">
        <v>203.42500000000001</v>
      </c>
      <c r="I171" s="150"/>
      <c r="L171" s="145"/>
      <c r="M171" s="151"/>
      <c r="T171" s="152"/>
      <c r="AT171" s="147" t="s">
        <v>142</v>
      </c>
      <c r="AU171" s="147" t="s">
        <v>86</v>
      </c>
      <c r="AV171" s="12" t="s">
        <v>86</v>
      </c>
      <c r="AW171" s="12" t="s">
        <v>4</v>
      </c>
      <c r="AX171" s="12" t="s">
        <v>84</v>
      </c>
      <c r="AY171" s="147" t="s">
        <v>124</v>
      </c>
    </row>
    <row r="172" spans="2:65" s="1" customFormat="1" ht="24.2" customHeight="1">
      <c r="B172" s="30"/>
      <c r="C172" s="160" t="s">
        <v>222</v>
      </c>
      <c r="D172" s="160" t="s">
        <v>180</v>
      </c>
      <c r="E172" s="161" t="s">
        <v>227</v>
      </c>
      <c r="F172" s="162" t="s">
        <v>228</v>
      </c>
      <c r="G172" s="163" t="s">
        <v>129</v>
      </c>
      <c r="H172" s="164">
        <v>2.8</v>
      </c>
      <c r="I172" s="165"/>
      <c r="J172" s="166">
        <f>ROUND(I172*H172,2)</f>
        <v>0</v>
      </c>
      <c r="K172" s="167"/>
      <c r="L172" s="168"/>
      <c r="M172" s="169" t="s">
        <v>1</v>
      </c>
      <c r="N172" s="170" t="s">
        <v>41</v>
      </c>
      <c r="P172" s="141">
        <f>O172*H172</f>
        <v>0</v>
      </c>
      <c r="Q172" s="141">
        <v>0.17499999999999999</v>
      </c>
      <c r="R172" s="141">
        <f>Q172*H172</f>
        <v>0.48999999999999994</v>
      </c>
      <c r="S172" s="141">
        <v>0</v>
      </c>
      <c r="T172" s="142">
        <f>S172*H172</f>
        <v>0</v>
      </c>
      <c r="AR172" s="143" t="s">
        <v>161</v>
      </c>
      <c r="AT172" s="143" t="s">
        <v>180</v>
      </c>
      <c r="AU172" s="143" t="s">
        <v>86</v>
      </c>
      <c r="AY172" s="15" t="s">
        <v>124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5" t="s">
        <v>84</v>
      </c>
      <c r="BK172" s="144">
        <f>ROUND(I172*H172,2)</f>
        <v>0</v>
      </c>
      <c r="BL172" s="15" t="s">
        <v>130</v>
      </c>
      <c r="BM172" s="143" t="s">
        <v>360</v>
      </c>
    </row>
    <row r="173" spans="2:65" s="12" customFormat="1" ht="11.25">
      <c r="B173" s="145"/>
      <c r="D173" s="146" t="s">
        <v>142</v>
      </c>
      <c r="E173" s="147" t="s">
        <v>1</v>
      </c>
      <c r="F173" s="148" t="s">
        <v>345</v>
      </c>
      <c r="H173" s="149">
        <v>2.8</v>
      </c>
      <c r="I173" s="150"/>
      <c r="L173" s="145"/>
      <c r="M173" s="151"/>
      <c r="T173" s="152"/>
      <c r="AT173" s="147" t="s">
        <v>142</v>
      </c>
      <c r="AU173" s="147" t="s">
        <v>86</v>
      </c>
      <c r="AV173" s="12" t="s">
        <v>86</v>
      </c>
      <c r="AW173" s="12" t="s">
        <v>32</v>
      </c>
      <c r="AX173" s="12" t="s">
        <v>84</v>
      </c>
      <c r="AY173" s="147" t="s">
        <v>124</v>
      </c>
    </row>
    <row r="174" spans="2:65" s="1" customFormat="1" ht="21.75" customHeight="1">
      <c r="B174" s="30"/>
      <c r="C174" s="131" t="s">
        <v>7</v>
      </c>
      <c r="D174" s="131" t="s">
        <v>126</v>
      </c>
      <c r="E174" s="132" t="s">
        <v>231</v>
      </c>
      <c r="F174" s="133" t="s">
        <v>232</v>
      </c>
      <c r="G174" s="134" t="s">
        <v>147</v>
      </c>
      <c r="H174" s="135">
        <v>11</v>
      </c>
      <c r="I174" s="136"/>
      <c r="J174" s="137">
        <f>ROUND(I174*H174,2)</f>
        <v>0</v>
      </c>
      <c r="K174" s="138"/>
      <c r="L174" s="30"/>
      <c r="M174" s="139" t="s">
        <v>1</v>
      </c>
      <c r="N174" s="140" t="s">
        <v>41</v>
      </c>
      <c r="P174" s="141">
        <f>O174*H174</f>
        <v>0</v>
      </c>
      <c r="Q174" s="141">
        <v>3.5999999999999999E-3</v>
      </c>
      <c r="R174" s="141">
        <f>Q174*H174</f>
        <v>3.9599999999999996E-2</v>
      </c>
      <c r="S174" s="141">
        <v>0</v>
      </c>
      <c r="T174" s="142">
        <f>S174*H174</f>
        <v>0</v>
      </c>
      <c r="AR174" s="143" t="s">
        <v>130</v>
      </c>
      <c r="AT174" s="143" t="s">
        <v>126</v>
      </c>
      <c r="AU174" s="143" t="s">
        <v>86</v>
      </c>
      <c r="AY174" s="15" t="s">
        <v>124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5" t="s">
        <v>84</v>
      </c>
      <c r="BK174" s="144">
        <f>ROUND(I174*H174,2)</f>
        <v>0</v>
      </c>
      <c r="BL174" s="15" t="s">
        <v>130</v>
      </c>
      <c r="BM174" s="143" t="s">
        <v>361</v>
      </c>
    </row>
    <row r="175" spans="2:65" s="11" customFormat="1" ht="22.9" customHeight="1">
      <c r="B175" s="119"/>
      <c r="D175" s="120" t="s">
        <v>75</v>
      </c>
      <c r="E175" s="129" t="s">
        <v>167</v>
      </c>
      <c r="F175" s="129" t="s">
        <v>240</v>
      </c>
      <c r="I175" s="122"/>
      <c r="J175" s="130">
        <f>BK175</f>
        <v>0</v>
      </c>
      <c r="L175" s="119"/>
      <c r="M175" s="124"/>
      <c r="P175" s="125">
        <f>SUM(P176:P183)</f>
        <v>0</v>
      </c>
      <c r="R175" s="125">
        <f>SUM(R176:R183)</f>
        <v>44.97334</v>
      </c>
      <c r="T175" s="126">
        <f>SUM(T176:T183)</f>
        <v>0</v>
      </c>
      <c r="AR175" s="120" t="s">
        <v>84</v>
      </c>
      <c r="AT175" s="127" t="s">
        <v>75</v>
      </c>
      <c r="AU175" s="127" t="s">
        <v>84</v>
      </c>
      <c r="AY175" s="120" t="s">
        <v>124</v>
      </c>
      <c r="BK175" s="128">
        <f>SUM(BK176:BK183)</f>
        <v>0</v>
      </c>
    </row>
    <row r="176" spans="2:65" s="1" customFormat="1" ht="33" customHeight="1">
      <c r="B176" s="30"/>
      <c r="C176" s="131" t="s">
        <v>230</v>
      </c>
      <c r="D176" s="131" t="s">
        <v>126</v>
      </c>
      <c r="E176" s="132" t="s">
        <v>242</v>
      </c>
      <c r="F176" s="133" t="s">
        <v>243</v>
      </c>
      <c r="G176" s="134" t="s">
        <v>147</v>
      </c>
      <c r="H176" s="135">
        <v>208</v>
      </c>
      <c r="I176" s="136"/>
      <c r="J176" s="137">
        <f>ROUND(I176*H176,2)</f>
        <v>0</v>
      </c>
      <c r="K176" s="138"/>
      <c r="L176" s="30"/>
      <c r="M176" s="139" t="s">
        <v>1</v>
      </c>
      <c r="N176" s="140" t="s">
        <v>41</v>
      </c>
      <c r="P176" s="141">
        <f>O176*H176</f>
        <v>0</v>
      </c>
      <c r="Q176" s="141">
        <v>0.16850000000000001</v>
      </c>
      <c r="R176" s="141">
        <f>Q176*H176</f>
        <v>35.048000000000002</v>
      </c>
      <c r="S176" s="141">
        <v>0</v>
      </c>
      <c r="T176" s="142">
        <f>S176*H176</f>
        <v>0</v>
      </c>
      <c r="AR176" s="143" t="s">
        <v>130</v>
      </c>
      <c r="AT176" s="143" t="s">
        <v>126</v>
      </c>
      <c r="AU176" s="143" t="s">
        <v>86</v>
      </c>
      <c r="AY176" s="15" t="s">
        <v>124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5" t="s">
        <v>84</v>
      </c>
      <c r="BK176" s="144">
        <f>ROUND(I176*H176,2)</f>
        <v>0</v>
      </c>
      <c r="BL176" s="15" t="s">
        <v>130</v>
      </c>
      <c r="BM176" s="143" t="s">
        <v>362</v>
      </c>
    </row>
    <row r="177" spans="2:65" s="12" customFormat="1" ht="11.25">
      <c r="B177" s="145"/>
      <c r="D177" s="146" t="s">
        <v>142</v>
      </c>
      <c r="E177" s="147" t="s">
        <v>1</v>
      </c>
      <c r="F177" s="148" t="s">
        <v>363</v>
      </c>
      <c r="H177" s="149">
        <v>208</v>
      </c>
      <c r="I177" s="150"/>
      <c r="L177" s="145"/>
      <c r="M177" s="151"/>
      <c r="T177" s="152"/>
      <c r="AT177" s="147" t="s">
        <v>142</v>
      </c>
      <c r="AU177" s="147" t="s">
        <v>86</v>
      </c>
      <c r="AV177" s="12" t="s">
        <v>86</v>
      </c>
      <c r="AW177" s="12" t="s">
        <v>32</v>
      </c>
      <c r="AX177" s="12" t="s">
        <v>84</v>
      </c>
      <c r="AY177" s="147" t="s">
        <v>124</v>
      </c>
    </row>
    <row r="178" spans="2:65" s="1" customFormat="1" ht="24.2" customHeight="1">
      <c r="B178" s="30"/>
      <c r="C178" s="160" t="s">
        <v>235</v>
      </c>
      <c r="D178" s="160" t="s">
        <v>180</v>
      </c>
      <c r="E178" s="161" t="s">
        <v>247</v>
      </c>
      <c r="F178" s="162" t="s">
        <v>248</v>
      </c>
      <c r="G178" s="163" t="s">
        <v>147</v>
      </c>
      <c r="H178" s="164">
        <v>7</v>
      </c>
      <c r="I178" s="165"/>
      <c r="J178" s="166">
        <f>ROUND(I178*H178,2)</f>
        <v>0</v>
      </c>
      <c r="K178" s="167"/>
      <c r="L178" s="168"/>
      <c r="M178" s="169" t="s">
        <v>1</v>
      </c>
      <c r="N178" s="170" t="s">
        <v>41</v>
      </c>
      <c r="P178" s="141">
        <f>O178*H178</f>
        <v>0</v>
      </c>
      <c r="Q178" s="141">
        <v>4.8300000000000003E-2</v>
      </c>
      <c r="R178" s="141">
        <f>Q178*H178</f>
        <v>0.33810000000000001</v>
      </c>
      <c r="S178" s="141">
        <v>0</v>
      </c>
      <c r="T178" s="142">
        <f>S178*H178</f>
        <v>0</v>
      </c>
      <c r="AR178" s="143" t="s">
        <v>161</v>
      </c>
      <c r="AT178" s="143" t="s">
        <v>180</v>
      </c>
      <c r="AU178" s="143" t="s">
        <v>86</v>
      </c>
      <c r="AY178" s="15" t="s">
        <v>124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5" t="s">
        <v>84</v>
      </c>
      <c r="BK178" s="144">
        <f>ROUND(I178*H178,2)</f>
        <v>0</v>
      </c>
      <c r="BL178" s="15" t="s">
        <v>130</v>
      </c>
      <c r="BM178" s="143" t="s">
        <v>364</v>
      </c>
    </row>
    <row r="179" spans="2:65" s="1" customFormat="1" ht="24.2" customHeight="1">
      <c r="B179" s="30"/>
      <c r="C179" s="160" t="s">
        <v>241</v>
      </c>
      <c r="D179" s="160" t="s">
        <v>180</v>
      </c>
      <c r="E179" s="161" t="s">
        <v>251</v>
      </c>
      <c r="F179" s="162" t="s">
        <v>252</v>
      </c>
      <c r="G179" s="163" t="s">
        <v>147</v>
      </c>
      <c r="H179" s="164">
        <v>4</v>
      </c>
      <c r="I179" s="165"/>
      <c r="J179" s="166">
        <f>ROUND(I179*H179,2)</f>
        <v>0</v>
      </c>
      <c r="K179" s="167"/>
      <c r="L179" s="168"/>
      <c r="M179" s="169" t="s">
        <v>1</v>
      </c>
      <c r="N179" s="170" t="s">
        <v>41</v>
      </c>
      <c r="P179" s="141">
        <f>O179*H179</f>
        <v>0</v>
      </c>
      <c r="Q179" s="141">
        <v>8.5999999999999993E-2</v>
      </c>
      <c r="R179" s="141">
        <f>Q179*H179</f>
        <v>0.34399999999999997</v>
      </c>
      <c r="S179" s="141">
        <v>0</v>
      </c>
      <c r="T179" s="142">
        <f>S179*H179</f>
        <v>0</v>
      </c>
      <c r="AR179" s="143" t="s">
        <v>161</v>
      </c>
      <c r="AT179" s="143" t="s">
        <v>180</v>
      </c>
      <c r="AU179" s="143" t="s">
        <v>86</v>
      </c>
      <c r="AY179" s="15" t="s">
        <v>124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5" t="s">
        <v>84</v>
      </c>
      <c r="BK179" s="144">
        <f>ROUND(I179*H179,2)</f>
        <v>0</v>
      </c>
      <c r="BL179" s="15" t="s">
        <v>130</v>
      </c>
      <c r="BM179" s="143" t="s">
        <v>365</v>
      </c>
    </row>
    <row r="180" spans="2:65" s="1" customFormat="1" ht="16.5" customHeight="1">
      <c r="B180" s="30"/>
      <c r="C180" s="160" t="s">
        <v>246</v>
      </c>
      <c r="D180" s="160" t="s">
        <v>180</v>
      </c>
      <c r="E180" s="161" t="s">
        <v>255</v>
      </c>
      <c r="F180" s="162" t="s">
        <v>256</v>
      </c>
      <c r="G180" s="163" t="s">
        <v>147</v>
      </c>
      <c r="H180" s="164">
        <v>200.94</v>
      </c>
      <c r="I180" s="165"/>
      <c r="J180" s="166">
        <f>ROUND(I180*H180,2)</f>
        <v>0</v>
      </c>
      <c r="K180" s="167"/>
      <c r="L180" s="168"/>
      <c r="M180" s="169" t="s">
        <v>1</v>
      </c>
      <c r="N180" s="170" t="s">
        <v>41</v>
      </c>
      <c r="P180" s="141">
        <f>O180*H180</f>
        <v>0</v>
      </c>
      <c r="Q180" s="141">
        <v>4.5999999999999999E-2</v>
      </c>
      <c r="R180" s="141">
        <f>Q180*H180</f>
        <v>9.2432400000000001</v>
      </c>
      <c r="S180" s="141">
        <v>0</v>
      </c>
      <c r="T180" s="142">
        <f>S180*H180</f>
        <v>0</v>
      </c>
      <c r="AR180" s="143" t="s">
        <v>161</v>
      </c>
      <c r="AT180" s="143" t="s">
        <v>180</v>
      </c>
      <c r="AU180" s="143" t="s">
        <v>86</v>
      </c>
      <c r="AY180" s="15" t="s">
        <v>124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5" t="s">
        <v>84</v>
      </c>
      <c r="BK180" s="144">
        <f>ROUND(I180*H180,2)</f>
        <v>0</v>
      </c>
      <c r="BL180" s="15" t="s">
        <v>130</v>
      </c>
      <c r="BM180" s="143" t="s">
        <v>366</v>
      </c>
    </row>
    <row r="181" spans="2:65" s="12" customFormat="1" ht="11.25">
      <c r="B181" s="145"/>
      <c r="D181" s="146" t="s">
        <v>142</v>
      </c>
      <c r="E181" s="147" t="s">
        <v>1</v>
      </c>
      <c r="F181" s="148" t="s">
        <v>367</v>
      </c>
      <c r="H181" s="149">
        <v>197</v>
      </c>
      <c r="I181" s="150"/>
      <c r="L181" s="145"/>
      <c r="M181" s="151"/>
      <c r="T181" s="152"/>
      <c r="AT181" s="147" t="s">
        <v>142</v>
      </c>
      <c r="AU181" s="147" t="s">
        <v>86</v>
      </c>
      <c r="AV181" s="12" t="s">
        <v>86</v>
      </c>
      <c r="AW181" s="12" t="s">
        <v>32</v>
      </c>
      <c r="AX181" s="12" t="s">
        <v>84</v>
      </c>
      <c r="AY181" s="147" t="s">
        <v>124</v>
      </c>
    </row>
    <row r="182" spans="2:65" s="12" customFormat="1" ht="11.25">
      <c r="B182" s="145"/>
      <c r="D182" s="146" t="s">
        <v>142</v>
      </c>
      <c r="F182" s="148" t="s">
        <v>368</v>
      </c>
      <c r="H182" s="149">
        <v>200.94</v>
      </c>
      <c r="I182" s="150"/>
      <c r="L182" s="145"/>
      <c r="M182" s="151"/>
      <c r="T182" s="152"/>
      <c r="AT182" s="147" t="s">
        <v>142</v>
      </c>
      <c r="AU182" s="147" t="s">
        <v>86</v>
      </c>
      <c r="AV182" s="12" t="s">
        <v>86</v>
      </c>
      <c r="AW182" s="12" t="s">
        <v>4</v>
      </c>
      <c r="AX182" s="12" t="s">
        <v>84</v>
      </c>
      <c r="AY182" s="147" t="s">
        <v>124</v>
      </c>
    </row>
    <row r="183" spans="2:65" s="1" customFormat="1" ht="24.2" customHeight="1">
      <c r="B183" s="30"/>
      <c r="C183" s="131" t="s">
        <v>250</v>
      </c>
      <c r="D183" s="131" t="s">
        <v>126</v>
      </c>
      <c r="E183" s="132" t="s">
        <v>261</v>
      </c>
      <c r="F183" s="133" t="s">
        <v>262</v>
      </c>
      <c r="G183" s="134" t="s">
        <v>147</v>
      </c>
      <c r="H183" s="135">
        <v>11</v>
      </c>
      <c r="I183" s="136"/>
      <c r="J183" s="137">
        <f>ROUND(I183*H183,2)</f>
        <v>0</v>
      </c>
      <c r="K183" s="138"/>
      <c r="L183" s="30"/>
      <c r="M183" s="139" t="s">
        <v>1</v>
      </c>
      <c r="N183" s="140" t="s">
        <v>41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130</v>
      </c>
      <c r="AT183" s="143" t="s">
        <v>126</v>
      </c>
      <c r="AU183" s="143" t="s">
        <v>86</v>
      </c>
      <c r="AY183" s="15" t="s">
        <v>124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5" t="s">
        <v>84</v>
      </c>
      <c r="BK183" s="144">
        <f>ROUND(I183*H183,2)</f>
        <v>0</v>
      </c>
      <c r="BL183" s="15" t="s">
        <v>130</v>
      </c>
      <c r="BM183" s="143" t="s">
        <v>369</v>
      </c>
    </row>
    <row r="184" spans="2:65" s="11" customFormat="1" ht="22.9" customHeight="1">
      <c r="B184" s="119"/>
      <c r="D184" s="120" t="s">
        <v>75</v>
      </c>
      <c r="E184" s="129" t="s">
        <v>264</v>
      </c>
      <c r="F184" s="129" t="s">
        <v>265</v>
      </c>
      <c r="I184" s="122"/>
      <c r="J184" s="130">
        <f>BK184</f>
        <v>0</v>
      </c>
      <c r="L184" s="119"/>
      <c r="M184" s="124"/>
      <c r="P184" s="125">
        <f>SUM(P185:P191)</f>
        <v>0</v>
      </c>
      <c r="R184" s="125">
        <f>SUM(R185:R191)</f>
        <v>0</v>
      </c>
      <c r="T184" s="126">
        <f>SUM(T185:T191)</f>
        <v>0</v>
      </c>
      <c r="AR184" s="120" t="s">
        <v>84</v>
      </c>
      <c r="AT184" s="127" t="s">
        <v>75</v>
      </c>
      <c r="AU184" s="127" t="s">
        <v>84</v>
      </c>
      <c r="AY184" s="120" t="s">
        <v>124</v>
      </c>
      <c r="BK184" s="128">
        <f>SUM(BK185:BK191)</f>
        <v>0</v>
      </c>
    </row>
    <row r="185" spans="2:65" s="1" customFormat="1" ht="16.5" customHeight="1">
      <c r="B185" s="30"/>
      <c r="C185" s="131" t="s">
        <v>254</v>
      </c>
      <c r="D185" s="131" t="s">
        <v>126</v>
      </c>
      <c r="E185" s="132" t="s">
        <v>267</v>
      </c>
      <c r="F185" s="133" t="s">
        <v>268</v>
      </c>
      <c r="G185" s="134" t="s">
        <v>164</v>
      </c>
      <c r="H185" s="135">
        <v>150.27500000000001</v>
      </c>
      <c r="I185" s="136"/>
      <c r="J185" s="137">
        <f>ROUND(I185*H185,2)</f>
        <v>0</v>
      </c>
      <c r="K185" s="138"/>
      <c r="L185" s="30"/>
      <c r="M185" s="139" t="s">
        <v>1</v>
      </c>
      <c r="N185" s="140" t="s">
        <v>41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130</v>
      </c>
      <c r="AT185" s="143" t="s">
        <v>126</v>
      </c>
      <c r="AU185" s="143" t="s">
        <v>86</v>
      </c>
      <c r="AY185" s="15" t="s">
        <v>124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5" t="s">
        <v>84</v>
      </c>
      <c r="BK185" s="144">
        <f>ROUND(I185*H185,2)</f>
        <v>0</v>
      </c>
      <c r="BL185" s="15" t="s">
        <v>130</v>
      </c>
      <c r="BM185" s="143" t="s">
        <v>370</v>
      </c>
    </row>
    <row r="186" spans="2:65" s="1" customFormat="1" ht="24.2" customHeight="1">
      <c r="B186" s="30"/>
      <c r="C186" s="131" t="s">
        <v>260</v>
      </c>
      <c r="D186" s="131" t="s">
        <v>126</v>
      </c>
      <c r="E186" s="132" t="s">
        <v>271</v>
      </c>
      <c r="F186" s="133" t="s">
        <v>272</v>
      </c>
      <c r="G186" s="134" t="s">
        <v>164</v>
      </c>
      <c r="H186" s="135">
        <v>601.1</v>
      </c>
      <c r="I186" s="136"/>
      <c r="J186" s="137">
        <f>ROUND(I186*H186,2)</f>
        <v>0</v>
      </c>
      <c r="K186" s="138"/>
      <c r="L186" s="30"/>
      <c r="M186" s="139" t="s">
        <v>1</v>
      </c>
      <c r="N186" s="140" t="s">
        <v>41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130</v>
      </c>
      <c r="AT186" s="143" t="s">
        <v>126</v>
      </c>
      <c r="AU186" s="143" t="s">
        <v>86</v>
      </c>
      <c r="AY186" s="15" t="s">
        <v>124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5" t="s">
        <v>84</v>
      </c>
      <c r="BK186" s="144">
        <f>ROUND(I186*H186,2)</f>
        <v>0</v>
      </c>
      <c r="BL186" s="15" t="s">
        <v>130</v>
      </c>
      <c r="BM186" s="143" t="s">
        <v>371</v>
      </c>
    </row>
    <row r="187" spans="2:65" s="12" customFormat="1" ht="11.25">
      <c r="B187" s="145"/>
      <c r="D187" s="146" t="s">
        <v>142</v>
      </c>
      <c r="F187" s="148" t="s">
        <v>372</v>
      </c>
      <c r="H187" s="149">
        <v>601.1</v>
      </c>
      <c r="I187" s="150"/>
      <c r="L187" s="145"/>
      <c r="M187" s="151"/>
      <c r="T187" s="152"/>
      <c r="AT187" s="147" t="s">
        <v>142</v>
      </c>
      <c r="AU187" s="147" t="s">
        <v>86</v>
      </c>
      <c r="AV187" s="12" t="s">
        <v>86</v>
      </c>
      <c r="AW187" s="12" t="s">
        <v>4</v>
      </c>
      <c r="AX187" s="12" t="s">
        <v>84</v>
      </c>
      <c r="AY187" s="147" t="s">
        <v>124</v>
      </c>
    </row>
    <row r="188" spans="2:65" s="1" customFormat="1" ht="33" customHeight="1">
      <c r="B188" s="30"/>
      <c r="C188" s="131" t="s">
        <v>266</v>
      </c>
      <c r="D188" s="131" t="s">
        <v>126</v>
      </c>
      <c r="E188" s="132" t="s">
        <v>276</v>
      </c>
      <c r="F188" s="133" t="s">
        <v>277</v>
      </c>
      <c r="G188" s="134" t="s">
        <v>164</v>
      </c>
      <c r="H188" s="135">
        <v>92.462999999999994</v>
      </c>
      <c r="I188" s="136"/>
      <c r="J188" s="137">
        <f>ROUND(I188*H188,2)</f>
        <v>0</v>
      </c>
      <c r="K188" s="138"/>
      <c r="L188" s="30"/>
      <c r="M188" s="139" t="s">
        <v>1</v>
      </c>
      <c r="N188" s="140" t="s">
        <v>41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130</v>
      </c>
      <c r="AT188" s="143" t="s">
        <v>126</v>
      </c>
      <c r="AU188" s="143" t="s">
        <v>86</v>
      </c>
      <c r="AY188" s="15" t="s">
        <v>124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5" t="s">
        <v>84</v>
      </c>
      <c r="BK188" s="144">
        <f>ROUND(I188*H188,2)</f>
        <v>0</v>
      </c>
      <c r="BL188" s="15" t="s">
        <v>130</v>
      </c>
      <c r="BM188" s="143" t="s">
        <v>373</v>
      </c>
    </row>
    <row r="189" spans="2:65" s="12" customFormat="1" ht="11.25">
      <c r="B189" s="145"/>
      <c r="D189" s="146" t="s">
        <v>142</v>
      </c>
      <c r="E189" s="147" t="s">
        <v>1</v>
      </c>
      <c r="F189" s="148" t="s">
        <v>374</v>
      </c>
      <c r="H189" s="149">
        <v>92.462999999999994</v>
      </c>
      <c r="I189" s="150"/>
      <c r="L189" s="145"/>
      <c r="M189" s="151"/>
      <c r="T189" s="152"/>
      <c r="AT189" s="147" t="s">
        <v>142</v>
      </c>
      <c r="AU189" s="147" t="s">
        <v>86</v>
      </c>
      <c r="AV189" s="12" t="s">
        <v>86</v>
      </c>
      <c r="AW189" s="12" t="s">
        <v>32</v>
      </c>
      <c r="AX189" s="12" t="s">
        <v>84</v>
      </c>
      <c r="AY189" s="147" t="s">
        <v>124</v>
      </c>
    </row>
    <row r="190" spans="2:65" s="1" customFormat="1" ht="33" customHeight="1">
      <c r="B190" s="30"/>
      <c r="C190" s="131" t="s">
        <v>270</v>
      </c>
      <c r="D190" s="131" t="s">
        <v>126</v>
      </c>
      <c r="E190" s="132" t="s">
        <v>281</v>
      </c>
      <c r="F190" s="133" t="s">
        <v>282</v>
      </c>
      <c r="G190" s="134" t="s">
        <v>164</v>
      </c>
      <c r="H190" s="135">
        <v>0.72599999999999998</v>
      </c>
      <c r="I190" s="136"/>
      <c r="J190" s="137">
        <f>ROUND(I190*H190,2)</f>
        <v>0</v>
      </c>
      <c r="K190" s="138"/>
      <c r="L190" s="30"/>
      <c r="M190" s="139" t="s">
        <v>1</v>
      </c>
      <c r="N190" s="140" t="s">
        <v>41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130</v>
      </c>
      <c r="AT190" s="143" t="s">
        <v>126</v>
      </c>
      <c r="AU190" s="143" t="s">
        <v>86</v>
      </c>
      <c r="AY190" s="15" t="s">
        <v>124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5" t="s">
        <v>84</v>
      </c>
      <c r="BK190" s="144">
        <f>ROUND(I190*H190,2)</f>
        <v>0</v>
      </c>
      <c r="BL190" s="15" t="s">
        <v>130</v>
      </c>
      <c r="BM190" s="143" t="s">
        <v>375</v>
      </c>
    </row>
    <row r="191" spans="2:65" s="1" customFormat="1" ht="24.2" customHeight="1">
      <c r="B191" s="30"/>
      <c r="C191" s="131" t="s">
        <v>275</v>
      </c>
      <c r="D191" s="131" t="s">
        <v>126</v>
      </c>
      <c r="E191" s="132" t="s">
        <v>285</v>
      </c>
      <c r="F191" s="133" t="s">
        <v>286</v>
      </c>
      <c r="G191" s="134" t="s">
        <v>164</v>
      </c>
      <c r="H191" s="135">
        <v>58.087000000000003</v>
      </c>
      <c r="I191" s="136"/>
      <c r="J191" s="137">
        <f>ROUND(I191*H191,2)</f>
        <v>0</v>
      </c>
      <c r="K191" s="138"/>
      <c r="L191" s="30"/>
      <c r="M191" s="139" t="s">
        <v>1</v>
      </c>
      <c r="N191" s="140" t="s">
        <v>41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130</v>
      </c>
      <c r="AT191" s="143" t="s">
        <v>126</v>
      </c>
      <c r="AU191" s="143" t="s">
        <v>86</v>
      </c>
      <c r="AY191" s="15" t="s">
        <v>124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5" t="s">
        <v>84</v>
      </c>
      <c r="BK191" s="144">
        <f>ROUND(I191*H191,2)</f>
        <v>0</v>
      </c>
      <c r="BL191" s="15" t="s">
        <v>130</v>
      </c>
      <c r="BM191" s="143" t="s">
        <v>376</v>
      </c>
    </row>
    <row r="192" spans="2:65" s="11" customFormat="1" ht="22.9" customHeight="1">
      <c r="B192" s="119"/>
      <c r="D192" s="120" t="s">
        <v>75</v>
      </c>
      <c r="E192" s="129" t="s">
        <v>288</v>
      </c>
      <c r="F192" s="129" t="s">
        <v>289</v>
      </c>
      <c r="I192" s="122"/>
      <c r="J192" s="130">
        <f>BK192</f>
        <v>0</v>
      </c>
      <c r="L192" s="119"/>
      <c r="M192" s="124"/>
      <c r="P192" s="125">
        <f>P193</f>
        <v>0</v>
      </c>
      <c r="R192" s="125">
        <f>R193</f>
        <v>0</v>
      </c>
      <c r="T192" s="126">
        <f>T193</f>
        <v>0</v>
      </c>
      <c r="AR192" s="120" t="s">
        <v>84</v>
      </c>
      <c r="AT192" s="127" t="s">
        <v>75</v>
      </c>
      <c r="AU192" s="127" t="s">
        <v>84</v>
      </c>
      <c r="AY192" s="120" t="s">
        <v>124</v>
      </c>
      <c r="BK192" s="128">
        <f>BK193</f>
        <v>0</v>
      </c>
    </row>
    <row r="193" spans="2:65" s="1" customFormat="1" ht="24.2" customHeight="1">
      <c r="B193" s="30"/>
      <c r="C193" s="131" t="s">
        <v>280</v>
      </c>
      <c r="D193" s="131" t="s">
        <v>126</v>
      </c>
      <c r="E193" s="132" t="s">
        <v>291</v>
      </c>
      <c r="F193" s="133" t="s">
        <v>292</v>
      </c>
      <c r="G193" s="134" t="s">
        <v>164</v>
      </c>
      <c r="H193" s="135">
        <v>220.107</v>
      </c>
      <c r="I193" s="136"/>
      <c r="J193" s="137">
        <f>ROUND(I193*H193,2)</f>
        <v>0</v>
      </c>
      <c r="K193" s="138"/>
      <c r="L193" s="30"/>
      <c r="M193" s="139" t="s">
        <v>1</v>
      </c>
      <c r="N193" s="140" t="s">
        <v>41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130</v>
      </c>
      <c r="AT193" s="143" t="s">
        <v>126</v>
      </c>
      <c r="AU193" s="143" t="s">
        <v>86</v>
      </c>
      <c r="AY193" s="15" t="s">
        <v>124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5" t="s">
        <v>84</v>
      </c>
      <c r="BK193" s="144">
        <f>ROUND(I193*H193,2)</f>
        <v>0</v>
      </c>
      <c r="BL193" s="15" t="s">
        <v>130</v>
      </c>
      <c r="BM193" s="143" t="s">
        <v>377</v>
      </c>
    </row>
    <row r="194" spans="2:65" s="11" customFormat="1" ht="25.9" customHeight="1">
      <c r="B194" s="119"/>
      <c r="D194" s="120" t="s">
        <v>75</v>
      </c>
      <c r="E194" s="121" t="s">
        <v>294</v>
      </c>
      <c r="F194" s="121" t="s">
        <v>295</v>
      </c>
      <c r="I194" s="122"/>
      <c r="J194" s="123">
        <f>BK194</f>
        <v>0</v>
      </c>
      <c r="L194" s="119"/>
      <c r="M194" s="124"/>
      <c r="P194" s="125">
        <f>P195+P197+P199</f>
        <v>0</v>
      </c>
      <c r="R194" s="125">
        <f>R195+R197+R199</f>
        <v>0</v>
      </c>
      <c r="T194" s="126">
        <f>T195+T197+T199</f>
        <v>0</v>
      </c>
      <c r="AR194" s="120" t="s">
        <v>144</v>
      </c>
      <c r="AT194" s="127" t="s">
        <v>75</v>
      </c>
      <c r="AU194" s="127" t="s">
        <v>76</v>
      </c>
      <c r="AY194" s="120" t="s">
        <v>124</v>
      </c>
      <c r="BK194" s="128">
        <f>BK195+BK197+BK199</f>
        <v>0</v>
      </c>
    </row>
    <row r="195" spans="2:65" s="11" customFormat="1" ht="22.9" customHeight="1">
      <c r="B195" s="119"/>
      <c r="D195" s="120" t="s">
        <v>75</v>
      </c>
      <c r="E195" s="129" t="s">
        <v>296</v>
      </c>
      <c r="F195" s="129" t="s">
        <v>297</v>
      </c>
      <c r="I195" s="122"/>
      <c r="J195" s="130">
        <f>BK195</f>
        <v>0</v>
      </c>
      <c r="L195" s="119"/>
      <c r="M195" s="124"/>
      <c r="P195" s="125">
        <f>P196</f>
        <v>0</v>
      </c>
      <c r="R195" s="125">
        <f>R196</f>
        <v>0</v>
      </c>
      <c r="T195" s="126">
        <f>T196</f>
        <v>0</v>
      </c>
      <c r="AR195" s="120" t="s">
        <v>144</v>
      </c>
      <c r="AT195" s="127" t="s">
        <v>75</v>
      </c>
      <c r="AU195" s="127" t="s">
        <v>84</v>
      </c>
      <c r="AY195" s="120" t="s">
        <v>124</v>
      </c>
      <c r="BK195" s="128">
        <f>BK196</f>
        <v>0</v>
      </c>
    </row>
    <row r="196" spans="2:65" s="1" customFormat="1" ht="16.5" customHeight="1">
      <c r="B196" s="30"/>
      <c r="C196" s="131" t="s">
        <v>284</v>
      </c>
      <c r="D196" s="131" t="s">
        <v>126</v>
      </c>
      <c r="E196" s="132" t="s">
        <v>299</v>
      </c>
      <c r="F196" s="133" t="s">
        <v>300</v>
      </c>
      <c r="G196" s="134" t="s">
        <v>301</v>
      </c>
      <c r="H196" s="135">
        <v>1</v>
      </c>
      <c r="I196" s="136"/>
      <c r="J196" s="137">
        <f>ROUND(I196*H196,2)</f>
        <v>0</v>
      </c>
      <c r="K196" s="138"/>
      <c r="L196" s="30"/>
      <c r="M196" s="139" t="s">
        <v>1</v>
      </c>
      <c r="N196" s="140" t="s">
        <v>41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302</v>
      </c>
      <c r="AT196" s="143" t="s">
        <v>126</v>
      </c>
      <c r="AU196" s="143" t="s">
        <v>86</v>
      </c>
      <c r="AY196" s="15" t="s">
        <v>124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5" t="s">
        <v>84</v>
      </c>
      <c r="BK196" s="144">
        <f>ROUND(I196*H196,2)</f>
        <v>0</v>
      </c>
      <c r="BL196" s="15" t="s">
        <v>302</v>
      </c>
      <c r="BM196" s="143" t="s">
        <v>378</v>
      </c>
    </row>
    <row r="197" spans="2:65" s="11" customFormat="1" ht="22.9" customHeight="1">
      <c r="B197" s="119"/>
      <c r="D197" s="120" t="s">
        <v>75</v>
      </c>
      <c r="E197" s="129" t="s">
        <v>304</v>
      </c>
      <c r="F197" s="129" t="s">
        <v>305</v>
      </c>
      <c r="I197" s="122"/>
      <c r="J197" s="130">
        <f>BK197</f>
        <v>0</v>
      </c>
      <c r="L197" s="119"/>
      <c r="M197" s="124"/>
      <c r="P197" s="125">
        <f>P198</f>
        <v>0</v>
      </c>
      <c r="R197" s="125">
        <f>R198</f>
        <v>0</v>
      </c>
      <c r="T197" s="126">
        <f>T198</f>
        <v>0</v>
      </c>
      <c r="AR197" s="120" t="s">
        <v>144</v>
      </c>
      <c r="AT197" s="127" t="s">
        <v>75</v>
      </c>
      <c r="AU197" s="127" t="s">
        <v>84</v>
      </c>
      <c r="AY197" s="120" t="s">
        <v>124</v>
      </c>
      <c r="BK197" s="128">
        <f>BK198</f>
        <v>0</v>
      </c>
    </row>
    <row r="198" spans="2:65" s="1" customFormat="1" ht="37.9" customHeight="1">
      <c r="B198" s="30"/>
      <c r="C198" s="131" t="s">
        <v>290</v>
      </c>
      <c r="D198" s="131" t="s">
        <v>126</v>
      </c>
      <c r="E198" s="132" t="s">
        <v>307</v>
      </c>
      <c r="F198" s="133" t="s">
        <v>308</v>
      </c>
      <c r="G198" s="134" t="s">
        <v>301</v>
      </c>
      <c r="H198" s="135">
        <v>1</v>
      </c>
      <c r="I198" s="136"/>
      <c r="J198" s="137">
        <f>ROUND(I198*H198,2)</f>
        <v>0</v>
      </c>
      <c r="K198" s="138"/>
      <c r="L198" s="30"/>
      <c r="M198" s="139" t="s">
        <v>1</v>
      </c>
      <c r="N198" s="140" t="s">
        <v>41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302</v>
      </c>
      <c r="AT198" s="143" t="s">
        <v>126</v>
      </c>
      <c r="AU198" s="143" t="s">
        <v>86</v>
      </c>
      <c r="AY198" s="15" t="s">
        <v>124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5" t="s">
        <v>84</v>
      </c>
      <c r="BK198" s="144">
        <f>ROUND(I198*H198,2)</f>
        <v>0</v>
      </c>
      <c r="BL198" s="15" t="s">
        <v>302</v>
      </c>
      <c r="BM198" s="143" t="s">
        <v>379</v>
      </c>
    </row>
    <row r="199" spans="2:65" s="11" customFormat="1" ht="22.9" customHeight="1">
      <c r="B199" s="119"/>
      <c r="D199" s="120" t="s">
        <v>75</v>
      </c>
      <c r="E199" s="129" t="s">
        <v>310</v>
      </c>
      <c r="F199" s="129" t="s">
        <v>311</v>
      </c>
      <c r="I199" s="122"/>
      <c r="J199" s="130">
        <f>BK199</f>
        <v>0</v>
      </c>
      <c r="L199" s="119"/>
      <c r="M199" s="124"/>
      <c r="P199" s="125">
        <f>SUM(P200:P202)</f>
        <v>0</v>
      </c>
      <c r="R199" s="125">
        <f>SUM(R200:R202)</f>
        <v>0</v>
      </c>
      <c r="T199" s="126">
        <f>SUM(T200:T202)</f>
        <v>0</v>
      </c>
      <c r="AR199" s="120" t="s">
        <v>144</v>
      </c>
      <c r="AT199" s="127" t="s">
        <v>75</v>
      </c>
      <c r="AU199" s="127" t="s">
        <v>84</v>
      </c>
      <c r="AY199" s="120" t="s">
        <v>124</v>
      </c>
      <c r="BK199" s="128">
        <f>SUM(BK200:BK202)</f>
        <v>0</v>
      </c>
    </row>
    <row r="200" spans="2:65" s="1" customFormat="1" ht="16.5" customHeight="1">
      <c r="B200" s="30"/>
      <c r="C200" s="131" t="s">
        <v>298</v>
      </c>
      <c r="D200" s="131" t="s">
        <v>126</v>
      </c>
      <c r="E200" s="132" t="s">
        <v>313</v>
      </c>
      <c r="F200" s="133" t="s">
        <v>314</v>
      </c>
      <c r="G200" s="134" t="s">
        <v>301</v>
      </c>
      <c r="H200" s="135">
        <v>1</v>
      </c>
      <c r="I200" s="136"/>
      <c r="J200" s="137">
        <f>ROUND(I200*H200,2)</f>
        <v>0</v>
      </c>
      <c r="K200" s="138"/>
      <c r="L200" s="30"/>
      <c r="M200" s="139" t="s">
        <v>1</v>
      </c>
      <c r="N200" s="140" t="s">
        <v>41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302</v>
      </c>
      <c r="AT200" s="143" t="s">
        <v>126</v>
      </c>
      <c r="AU200" s="143" t="s">
        <v>86</v>
      </c>
      <c r="AY200" s="15" t="s">
        <v>124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5" t="s">
        <v>84</v>
      </c>
      <c r="BK200" s="144">
        <f>ROUND(I200*H200,2)</f>
        <v>0</v>
      </c>
      <c r="BL200" s="15" t="s">
        <v>302</v>
      </c>
      <c r="BM200" s="143" t="s">
        <v>380</v>
      </c>
    </row>
    <row r="201" spans="2:65" s="1" customFormat="1" ht="24.2" customHeight="1">
      <c r="B201" s="30"/>
      <c r="C201" s="131" t="s">
        <v>306</v>
      </c>
      <c r="D201" s="131" t="s">
        <v>126</v>
      </c>
      <c r="E201" s="132" t="s">
        <v>317</v>
      </c>
      <c r="F201" s="133" t="s">
        <v>318</v>
      </c>
      <c r="G201" s="134" t="s">
        <v>301</v>
      </c>
      <c r="H201" s="135">
        <v>1</v>
      </c>
      <c r="I201" s="136"/>
      <c r="J201" s="137">
        <f>ROUND(I201*H201,2)</f>
        <v>0</v>
      </c>
      <c r="K201" s="138"/>
      <c r="L201" s="30"/>
      <c r="M201" s="139" t="s">
        <v>1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302</v>
      </c>
      <c r="AT201" s="143" t="s">
        <v>126</v>
      </c>
      <c r="AU201" s="143" t="s">
        <v>86</v>
      </c>
      <c r="AY201" s="15" t="s">
        <v>124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5" t="s">
        <v>84</v>
      </c>
      <c r="BK201" s="144">
        <f>ROUND(I201*H201,2)</f>
        <v>0</v>
      </c>
      <c r="BL201" s="15" t="s">
        <v>302</v>
      </c>
      <c r="BM201" s="143" t="s">
        <v>381</v>
      </c>
    </row>
    <row r="202" spans="2:65" s="1" customFormat="1" ht="16.5" customHeight="1">
      <c r="B202" s="30"/>
      <c r="C202" s="131" t="s">
        <v>312</v>
      </c>
      <c r="D202" s="131" t="s">
        <v>126</v>
      </c>
      <c r="E202" s="132" t="s">
        <v>321</v>
      </c>
      <c r="F202" s="133" t="s">
        <v>322</v>
      </c>
      <c r="G202" s="134" t="s">
        <v>301</v>
      </c>
      <c r="H202" s="135">
        <v>1</v>
      </c>
      <c r="I202" s="136"/>
      <c r="J202" s="137">
        <f>ROUND(I202*H202,2)</f>
        <v>0</v>
      </c>
      <c r="K202" s="138"/>
      <c r="L202" s="30"/>
      <c r="M202" s="171" t="s">
        <v>1</v>
      </c>
      <c r="N202" s="172" t="s">
        <v>41</v>
      </c>
      <c r="O202" s="173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AR202" s="143" t="s">
        <v>302</v>
      </c>
      <c r="AT202" s="143" t="s">
        <v>126</v>
      </c>
      <c r="AU202" s="143" t="s">
        <v>86</v>
      </c>
      <c r="AY202" s="15" t="s">
        <v>124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5" t="s">
        <v>84</v>
      </c>
      <c r="BK202" s="144">
        <f>ROUND(I202*H202,2)</f>
        <v>0</v>
      </c>
      <c r="BL202" s="15" t="s">
        <v>302</v>
      </c>
      <c r="BM202" s="143" t="s">
        <v>382</v>
      </c>
    </row>
    <row r="203" spans="2:65" s="1" customFormat="1" ht="6.95" customHeight="1">
      <c r="B203" s="42"/>
      <c r="C203" s="43"/>
      <c r="D203" s="43"/>
      <c r="E203" s="43"/>
      <c r="F203" s="43"/>
      <c r="G203" s="43"/>
      <c r="H203" s="43"/>
      <c r="I203" s="43"/>
      <c r="J203" s="43"/>
      <c r="K203" s="43"/>
      <c r="L203" s="30"/>
    </row>
  </sheetData>
  <sheetProtection algorithmName="SHA-512" hashValue="OXXEK51XEvmFI1QjuhTuYFGZotKLTCohdR9JzZOm7IeVwx/7Kse5YJbo/7+Se082iC4hQ48PFDz+i6/F2F07IA==" saltValue="geo6KMwyUVnCp5KiZ3TQWpJJUZNUzq/vkf9iUnY6Mn+xF55oDxuQMPvbSeqHN6OXznzaE14khZ3Ylh7KyBF/Qw==" spinCount="100000" sheet="1" objects="1" scenarios="1" formatColumns="0" formatRows="0" autoFilter="0"/>
  <autoFilter ref="C125:K202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101 - úsek 1</vt:lpstr>
      <vt:lpstr>102 - úsek 2</vt:lpstr>
      <vt:lpstr>'101 - úsek 1'!Názvy_tisku</vt:lpstr>
      <vt:lpstr>'102 - úsek 2'!Názvy_tisku</vt:lpstr>
      <vt:lpstr>'Rekapitulace stavby'!Názvy_tisku</vt:lpstr>
      <vt:lpstr>'101 - úsek 1'!Oblast_tisku</vt:lpstr>
      <vt:lpstr>'102 - úsek 2'!Oblast_tisku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PC-ZDENEK\Administrator</dc:creator>
  <cp:lastModifiedBy>Romana Poláčková, Ing.</cp:lastModifiedBy>
  <dcterms:created xsi:type="dcterms:W3CDTF">2026-02-26T07:02:23Z</dcterms:created>
  <dcterms:modified xsi:type="dcterms:W3CDTF">2026-02-26T08:13:56Z</dcterms:modified>
</cp:coreProperties>
</file>