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VŘ\Nechvalín\Demolice objektu\"/>
    </mc:Choice>
  </mc:AlternateContent>
  <xr:revisionPtr revIDLastSave="0" documentId="13_ncr:1_{12F8A6EF-281F-4AC3-9F63-D470FD5B4D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1 D.1.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D.1.1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D.1.1 Pol'!$A$1:$Y$98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12" l="1"/>
  <c r="M84" i="12" s="1"/>
  <c r="BA85" i="12"/>
  <c r="BA80" i="12"/>
  <c r="BA78" i="12"/>
  <c r="BA76" i="12"/>
  <c r="BA50" i="12"/>
  <c r="BA21" i="12"/>
  <c r="G8" i="12"/>
  <c r="I52" i="1" s="1"/>
  <c r="I8" i="12"/>
  <c r="K8" i="12"/>
  <c r="M8" i="12"/>
  <c r="O8" i="12"/>
  <c r="Q8" i="12"/>
  <c r="G9" i="12"/>
  <c r="I9" i="12"/>
  <c r="K9" i="12"/>
  <c r="M9" i="12"/>
  <c r="O9" i="12"/>
  <c r="Q9" i="12"/>
  <c r="V9" i="12"/>
  <c r="V8" i="12" s="1"/>
  <c r="I11" i="12"/>
  <c r="K11" i="12"/>
  <c r="G12" i="12"/>
  <c r="M12" i="12" s="1"/>
  <c r="M11" i="12" s="1"/>
  <c r="I12" i="12"/>
  <c r="K12" i="12"/>
  <c r="O12" i="12"/>
  <c r="O11" i="12" s="1"/>
  <c r="Q12" i="12"/>
  <c r="Q11" i="12" s="1"/>
  <c r="V12" i="12"/>
  <c r="V11" i="12" s="1"/>
  <c r="I19" i="12"/>
  <c r="G20" i="12"/>
  <c r="G19" i="12" s="1"/>
  <c r="I54" i="1" s="1"/>
  <c r="I20" i="12"/>
  <c r="K20" i="12"/>
  <c r="K19" i="12" s="1"/>
  <c r="O20" i="12"/>
  <c r="O19" i="12" s="1"/>
  <c r="Q20" i="12"/>
  <c r="Q19" i="12" s="1"/>
  <c r="V20" i="12"/>
  <c r="V19" i="12" s="1"/>
  <c r="G28" i="12"/>
  <c r="I28" i="12"/>
  <c r="I27" i="12" s="1"/>
  <c r="K28" i="12"/>
  <c r="K27" i="12" s="1"/>
  <c r="O28" i="12"/>
  <c r="O27" i="12" s="1"/>
  <c r="Q28" i="12"/>
  <c r="V28" i="12"/>
  <c r="G33" i="12"/>
  <c r="M33" i="12" s="1"/>
  <c r="I33" i="12"/>
  <c r="K33" i="12"/>
  <c r="O33" i="12"/>
  <c r="Q33" i="12"/>
  <c r="Q27" i="12" s="1"/>
  <c r="V33" i="12"/>
  <c r="V27" i="12" s="1"/>
  <c r="G35" i="12"/>
  <c r="M35" i="12" s="1"/>
  <c r="I35" i="12"/>
  <c r="K35" i="12"/>
  <c r="O35" i="12"/>
  <c r="Q35" i="12"/>
  <c r="V35" i="12"/>
  <c r="V40" i="12"/>
  <c r="G41" i="12"/>
  <c r="I41" i="12"/>
  <c r="K41" i="12"/>
  <c r="O41" i="12"/>
  <c r="Q41" i="12"/>
  <c r="V41" i="12"/>
  <c r="G45" i="12"/>
  <c r="M45" i="12" s="1"/>
  <c r="I45" i="12"/>
  <c r="I40" i="12" s="1"/>
  <c r="K45" i="12"/>
  <c r="K40" i="12" s="1"/>
  <c r="O45" i="12"/>
  <c r="O40" i="12" s="1"/>
  <c r="Q45" i="12"/>
  <c r="Q40" i="12" s="1"/>
  <c r="V45" i="12"/>
  <c r="G49" i="12"/>
  <c r="M49" i="12" s="1"/>
  <c r="I49" i="12"/>
  <c r="K49" i="12"/>
  <c r="K48" i="12" s="1"/>
  <c r="O49" i="12"/>
  <c r="Q49" i="12"/>
  <c r="V49" i="12"/>
  <c r="G54" i="12"/>
  <c r="I54" i="12"/>
  <c r="K54" i="12"/>
  <c r="M54" i="12"/>
  <c r="O54" i="12"/>
  <c r="O48" i="12" s="1"/>
  <c r="Q54" i="12"/>
  <c r="V54" i="12"/>
  <c r="G63" i="12"/>
  <c r="M63" i="12" s="1"/>
  <c r="I63" i="12"/>
  <c r="K63" i="12"/>
  <c r="O63" i="12"/>
  <c r="Q63" i="12"/>
  <c r="V63" i="12"/>
  <c r="G66" i="12"/>
  <c r="M66" i="12" s="1"/>
  <c r="I66" i="12"/>
  <c r="K66" i="12"/>
  <c r="O66" i="12"/>
  <c r="Q66" i="12"/>
  <c r="V66" i="12"/>
  <c r="G69" i="12"/>
  <c r="M69" i="12" s="1"/>
  <c r="I69" i="12"/>
  <c r="K69" i="12"/>
  <c r="O69" i="12"/>
  <c r="Q69" i="12"/>
  <c r="V69" i="12"/>
  <c r="G71" i="12"/>
  <c r="M71" i="12" s="1"/>
  <c r="I71" i="12"/>
  <c r="K71" i="12"/>
  <c r="O71" i="12"/>
  <c r="Q71" i="12"/>
  <c r="V71" i="12"/>
  <c r="G73" i="12"/>
  <c r="M73" i="12" s="1"/>
  <c r="I73" i="12"/>
  <c r="K73" i="12"/>
  <c r="O73" i="12"/>
  <c r="Q73" i="12"/>
  <c r="V73" i="12"/>
  <c r="I74" i="12"/>
  <c r="K74" i="12"/>
  <c r="G75" i="12"/>
  <c r="M75" i="12" s="1"/>
  <c r="I75" i="12"/>
  <c r="K75" i="12"/>
  <c r="O75" i="12"/>
  <c r="O74" i="12" s="1"/>
  <c r="Q75" i="12"/>
  <c r="Q74" i="12" s="1"/>
  <c r="V75" i="12"/>
  <c r="V74" i="12" s="1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G81" i="12"/>
  <c r="M81" i="12" s="1"/>
  <c r="I81" i="12"/>
  <c r="K81" i="12"/>
  <c r="O81" i="12"/>
  <c r="Q81" i="12"/>
  <c r="V81" i="12"/>
  <c r="K83" i="12"/>
  <c r="I84" i="12"/>
  <c r="K84" i="12"/>
  <c r="O84" i="12"/>
  <c r="O83" i="12" s="1"/>
  <c r="Q84" i="12"/>
  <c r="Q83" i="12" s="1"/>
  <c r="V84" i="12"/>
  <c r="V83" i="12" s="1"/>
  <c r="G86" i="12"/>
  <c r="G83" i="12" s="1"/>
  <c r="I59" i="1" s="1"/>
  <c r="I20" i="1" s="1"/>
  <c r="I86" i="12"/>
  <c r="I83" i="12" s="1"/>
  <c r="K86" i="12"/>
  <c r="O86" i="12"/>
  <c r="Q86" i="12"/>
  <c r="V86" i="12"/>
  <c r="AF88" i="12"/>
  <c r="G41" i="1" s="1"/>
  <c r="I18" i="1"/>
  <c r="J28" i="1"/>
  <c r="J26" i="1"/>
  <c r="G38" i="1"/>
  <c r="F38" i="1"/>
  <c r="J23" i="1"/>
  <c r="J24" i="1"/>
  <c r="J25" i="1"/>
  <c r="J27" i="1"/>
  <c r="E24" i="1"/>
  <c r="E26" i="1"/>
  <c r="V48" i="12" l="1"/>
  <c r="I48" i="12"/>
  <c r="Q48" i="12"/>
  <c r="G48" i="12"/>
  <c r="I57" i="1" s="1"/>
  <c r="I16" i="1" s="1"/>
  <c r="G40" i="12"/>
  <c r="I56" i="1" s="1"/>
  <c r="G27" i="12"/>
  <c r="I55" i="1" s="1"/>
  <c r="M28" i="12"/>
  <c r="M27" i="12" s="1"/>
  <c r="M20" i="12"/>
  <c r="M19" i="12" s="1"/>
  <c r="G11" i="12"/>
  <c r="I53" i="1" s="1"/>
  <c r="M48" i="12"/>
  <c r="G40" i="1"/>
  <c r="G39" i="1"/>
  <c r="G42" i="1" s="1"/>
  <c r="G25" i="1" s="1"/>
  <c r="A25" i="1" s="1"/>
  <c r="M74" i="12"/>
  <c r="M41" i="12"/>
  <c r="M40" i="12" s="1"/>
  <c r="M86" i="12"/>
  <c r="M83" i="12" s="1"/>
  <c r="G74" i="12"/>
  <c r="I58" i="1" s="1"/>
  <c r="I19" i="1" s="1"/>
  <c r="AE88" i="12"/>
  <c r="I17" i="1" l="1"/>
  <c r="I21" i="1" s="1"/>
  <c r="G88" i="12"/>
  <c r="I60" i="1"/>
  <c r="J58" i="1" s="1"/>
  <c r="F41" i="1"/>
  <c r="H41" i="1" s="1"/>
  <c r="I41" i="1" s="1"/>
  <c r="F39" i="1"/>
  <c r="F40" i="1"/>
  <c r="H40" i="1" s="1"/>
  <c r="I40" i="1" s="1"/>
  <c r="G26" i="1"/>
  <c r="A26" i="1"/>
  <c r="J53" i="1" l="1"/>
  <c r="J59" i="1"/>
  <c r="J54" i="1"/>
  <c r="J57" i="1"/>
  <c r="J52" i="1"/>
  <c r="J55" i="1"/>
  <c r="J56" i="1"/>
  <c r="H39" i="1"/>
  <c r="H42" i="1" s="1"/>
  <c r="F42" i="1"/>
  <c r="J60" i="1" l="1"/>
  <c r="I39" i="1"/>
  <c r="I42" i="1" s="1"/>
  <c r="G23" i="1"/>
  <c r="G28" i="1"/>
  <c r="A23" i="1" l="1"/>
  <c r="J40" i="1"/>
  <c r="J39" i="1"/>
  <c r="J42" i="1" s="1"/>
  <c r="J41" i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Churý</author>
  </authors>
  <commentList>
    <comment ref="S6" authorId="0" shapeId="0" xr:uid="{565D064B-0888-45DE-AB3B-0F6064C2209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15F82AC-160E-4E2E-94CA-606CA1407E5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<sst xmlns="http://schemas.openxmlformats.org/spreadsheetml/2006/main" count="452" uniqueCount="212">
  <si>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</si>
  <si>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</si>
  <si>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</si>
  <si>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</si>
  <si>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</si>
  <si>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</si>
  <si>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</si>
  <si>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</si>
  <si>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</si>
  <si>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</si>
  <si>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</si>
  <si>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</si>
  <si>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</si>
  <si>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</si>
  <si>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</si>
  <si>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</si>
  <si>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</si>
  <si>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</si>
  <si>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</si>
  <si>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</si>
  <si>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</si>
  <si>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</si>
  <si>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</si>
  <si>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</si>
  <si>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</si>
  <si>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</si>
  <si>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</si>
  <si>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</si>
  <si>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</si>
  <si>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</si>
  <si>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</si>
  <si>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</si>
  <si>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</si>
  <si>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</si>
  <si>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</si>
  <si>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</si>
  <si>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</si>
  <si>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</si>
  <si>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</si>
  <si>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</si>
  <si>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</si>
  <si>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</si>
  <si>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</si>
  <si>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D.1.1</t>
  </si>
  <si>
    <t>Stavební řečení</t>
  </si>
  <si>
    <t>SO01</t>
  </si>
  <si>
    <t>Demolice objektů Nechvalín č.p.69</t>
  </si>
  <si>
    <t>Objekt:</t>
  </si>
  <si>
    <t>Rozpočet:</t>
  </si>
  <si>
    <t>VT03022026</t>
  </si>
  <si>
    <t>Nechvalín č.p.69 demolice</t>
  </si>
  <si>
    <t>Stavba</t>
  </si>
  <si>
    <t>Celkem za stavbu</t>
  </si>
  <si>
    <t>CZK</t>
  </si>
  <si>
    <t>#POPS</t>
  </si>
  <si>
    <t>Popis stavby: VT03022026 - Nechvalín č.p.69 demolice</t>
  </si>
  <si>
    <t>#POPO</t>
  </si>
  <si>
    <t>Popis objektu: SO01 - Demolice objektů Nechvalín č.p.69</t>
  </si>
  <si>
    <t>#POPR</t>
  </si>
  <si>
    <t>Popis rozpočtu: D.1.1 - Stavební řečení</t>
  </si>
  <si>
    <t>Rekapitulace dílů</t>
  </si>
  <si>
    <t>Typ dílu</t>
  </si>
  <si>
    <t>1</t>
  </si>
  <si>
    <t>Zemní práce</t>
  </si>
  <si>
    <t>98</t>
  </si>
  <si>
    <t>Demolice</t>
  </si>
  <si>
    <t>762</t>
  </si>
  <si>
    <t>Konstrukce tesařské</t>
  </si>
  <si>
    <t>764</t>
  </si>
  <si>
    <t>Konstrukce klempířské</t>
  </si>
  <si>
    <t>765</t>
  </si>
  <si>
    <t>Krytiny tvrdé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</si>
  <si>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</si>
  <si>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</si>
  <si>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</si>
  <si>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</si>
  <si>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</si>
  <si>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</si>
  <si>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</si>
  <si>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</si>
  <si>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</si>
  <si>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</si>
  <si>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</si>
  <si>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</si>
  <si>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</si>
  <si>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</si>
  <si>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</si>
  <si>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</si>
  <si>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</si>
  <si>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</si>
  <si>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</si>
  <si>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</si>
  <si>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</si>
  <si>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</si>
  <si>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</si>
  <si>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</si>
  <si>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</si>
  <si>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</si>
  <si>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</si>
  <si>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</si>
  <si>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</si>
  <si>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</si>
  <si>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</si>
  <si>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</si>
  <si>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</si>
  <si>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113107330R00</t>
  </si>
  <si>
    <t>Odstranění podkladu pl. 50 m2,kam.těžené tl.30 cm</t>
  </si>
  <si>
    <t>m2</t>
  </si>
  <si>
    <t>RTS 25/ II</t>
  </si>
  <si>
    <t>Práce</t>
  </si>
  <si>
    <t>Běžná</t>
  </si>
  <si>
    <t>POL1_</t>
  </si>
  <si>
    <t>15*2</t>
  </si>
  <si>
    <t>VV</t>
  </si>
  <si>
    <t>981011313R00</t>
  </si>
  <si>
    <t>Demolice budov,zdivo,podíl kce.do 20%,MVC,post.roz</t>
  </si>
  <si>
    <t>m3</t>
  </si>
  <si>
    <t>Budovy výšky do 35 m.</t>
  </si>
  <si>
    <t>POP</t>
  </si>
  <si>
    <t>25*9*3</t>
  </si>
  <si>
    <t>7*5*3</t>
  </si>
  <si>
    <t>7*3*3</t>
  </si>
  <si>
    <t>12*9*3</t>
  </si>
  <si>
    <t>10*7*3</t>
  </si>
  <si>
    <t>762900030RA0</t>
  </si>
  <si>
    <t>Demontáž dřevěného krovu</t>
  </si>
  <si>
    <t>Agregovaná položka</t>
  </si>
  <si>
    <t>POL2_</t>
  </si>
  <si>
    <t>Svislé přemístění ze 2. NP, nebo 1. PP, vodorovné vnitrostaveništní přemístění do 30 m, odvoz na skládku do 10 km. Bez poplatku za skládku.</t>
  </si>
  <si>
    <t>7*6*1,3</t>
  </si>
  <si>
    <t>5*7*1,45</t>
  </si>
  <si>
    <t>25*9*1,4</t>
  </si>
  <si>
    <t>12*9*1,45</t>
  </si>
  <si>
    <t>10*7*1,3</t>
  </si>
  <si>
    <t>764331830R00</t>
  </si>
  <si>
    <t>Demontáž lemování zdí, rš 250 a 330 mm, šikmá střecha sklon do 30°</t>
  </si>
  <si>
    <t>m</t>
  </si>
  <si>
    <t>7*1,45</t>
  </si>
  <si>
    <t>7</t>
  </si>
  <si>
    <t>7*2</t>
  </si>
  <si>
    <t>10</t>
  </si>
  <si>
    <t>764352811R00</t>
  </si>
  <si>
    <t>Demontáž žlabů půlkruhových rovných, rš 330 mm, šikmá střecha sklon do 45°</t>
  </si>
  <si>
    <t>25+5+7+21+22+15</t>
  </si>
  <si>
    <t>764391820R00</t>
  </si>
  <si>
    <t>Demontáž závětrné lišty, rš 250 a 330 mm, šikmá střecha sklon do 30°</t>
  </si>
  <si>
    <t>9*1,45*2</t>
  </si>
  <si>
    <t>7*1,3*2</t>
  </si>
  <si>
    <t>5*1,45</t>
  </si>
  <si>
    <t>765311810R00</t>
  </si>
  <si>
    <t>Demontáž krytiny bobrovky na sucho, do suti</t>
  </si>
  <si>
    <t>765323830R00</t>
  </si>
  <si>
    <t>Demontáž azbestocement.vlnovek, na konstr.,do suti</t>
  </si>
  <si>
    <t>979951161R00</t>
  </si>
  <si>
    <t>Výkup kovů - zinek, plechy</t>
  </si>
  <si>
    <t>t</t>
  </si>
  <si>
    <t>Pro vyjádření výnosu ve prospěch zhotovitele je nutné jednotkovou cenu uvést se záporným znaménkem. (Získaná částka ponižuje náklad stavby.)</t>
  </si>
  <si>
    <t>Odkaz na dem. hmot. položky pořadí 6 : 0,11846</t>
  </si>
  <si>
    <t>Odkaz na dem. hmot. položky pořadí 5 : 0,31920</t>
  </si>
  <si>
    <t>Odkaz na dem. hmot. položky pořadí 4 : 0,08436</t>
  </si>
  <si>
    <t>979081111R00</t>
  </si>
  <si>
    <t>Včetně naložení na dopravní prostředek a složení na skládku, bez poplatku za skládku.</t>
  </si>
  <si>
    <t>Odkaz na dem. hmot. položky pořadí 1 : 19,80000</t>
  </si>
  <si>
    <t>Odkaz na dem. hmot. položky pořadí 2 : 481,95000</t>
  </si>
  <si>
    <t>Odkaz na dem. hmot. položky pořadí 7 : 34,99745</t>
  </si>
  <si>
    <t>Odkaz na dem. hmot. položky pořadí 8 : 3,20320</t>
  </si>
  <si>
    <t>979990107R00</t>
  </si>
  <si>
    <t>kategorie 17 09 04 smíšené stavební a demoliční odpady</t>
  </si>
  <si>
    <t>979990201R00</t>
  </si>
  <si>
    <t>Poplatek za uložení suti - azbestocementové výrobky, skupina odpadu 170605</t>
  </si>
  <si>
    <t>kategorie 17 06 05 stavební materiály obsahující azbest</t>
  </si>
  <si>
    <t>979999981R00</t>
  </si>
  <si>
    <t>Poplatek za recyklaci betonu kusovost do 1600 cm2, čistý (skup.170101)</t>
  </si>
  <si>
    <t>979999984R00</t>
  </si>
  <si>
    <t>Poplatek za recyklaci - tašky, keramika, do 1600 cm2 (skup.170103)</t>
  </si>
  <si>
    <t>979081121R00</t>
  </si>
  <si>
    <t>Příplatek k odvozu za každý další 1 km</t>
  </si>
  <si>
    <t>Přesun suti</t>
  </si>
  <si>
    <t>POL8_</t>
  </si>
  <si>
    <t>005121010R</t>
  </si>
  <si>
    <t>Vybudování zařízení staveniště</t>
  </si>
  <si>
    <t>Soubor</t>
  </si>
  <si>
    <t>Indiv</t>
  </si>
  <si>
    <t>VRN</t>
  </si>
  <si>
    <t>POL99_2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</si>
  <si>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</si>
  <si>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</si>
  <si>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</si>
  <si>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</si>
  <si>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</si>
  <si>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</si>
  <si>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</si>
  <si>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005124010R</t>
  </si>
  <si>
    <t>Koordinační činnost</t>
  </si>
  <si>
    <t>Koordinace stavebních a technologických dodávek stavby.</t>
  </si>
  <si>
    <t>005211080R</t>
  </si>
  <si>
    <t xml:space="preserve">Bezpečnostní a hygienická opatření na staveništi </t>
  </si>
  <si>
    <t>POL99_8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</si>
  <si>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</si>
  <si>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PC</t>
  </si>
  <si>
    <t>Odpojení a zajištění přípojek sítí</t>
  </si>
  <si>
    <t>sb</t>
  </si>
  <si>
    <t>Vlastní</t>
  </si>
  <si>
    <t>SUM</t>
  </si>
  <si>
    <t>Poznámky uchazeče k zadání</t>
  </si>
  <si>
    <t>POPUZIV</t>
  </si>
  <si>
    <t>END</t>
  </si>
  <si>
    <t>Odvoz suti a vybour. hmot  do 1 km</t>
  </si>
  <si>
    <t>Uložení suti - směs betonu, cihel, dřeva</t>
  </si>
  <si>
    <t>Demolice objektu Nechvalín č.p.69</t>
  </si>
  <si>
    <t>Obec Nechvalín, Nechvalín 13, 696 31 Nechvalín</t>
  </si>
  <si>
    <t>Stavební řešení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</si>
</sst>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4" fontId="7" fillId="3" borderId="39" xfId="0" applyNumberFormat="1" applyFont="1" applyFill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16" fillId="0" borderId="42" xfId="0" applyNumberFormat="1" applyFont="1" applyBorder="1" applyAlignment="1" applyProtection="1">
      <alignment vertical="top" shrinkToFit="1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243" t="s">
        <v>41</v>
      </c>
      <c r="B2" s="243"/>
      <c r="C2" s="243"/>
      <c r="D2" s="243"/>
      <c r="E2" s="243"/>
      <c r="F2" s="243"/>
      <c r="G2" s="24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3"/>
  <sheetViews>
    <sheetView showGridLines="0" topLeftCell="B1" zoomScaleNormal="100" zoomScaleSheetLayoutView="75" workbookViewId="0">
      <selection activeCell="G15" sqref="G15:H1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91" t="s">
        <v>4</v>
      </c>
      <c r="C1" s="192"/>
      <c r="D1" s="192"/>
      <c r="E1" s="192"/>
      <c r="F1" s="192"/>
      <c r="G1" s="192"/>
      <c r="H1" s="192"/>
      <c r="I1" s="192"/>
      <c r="J1" s="193"/>
    </row>
    <row r="2" spans="1:15" ht="36" customHeight="1" x14ac:dyDescent="0.2">
      <c r="A2" s="2"/>
      <c r="B2" s="77" t="s">
        <v>24</v>
      </c>
      <c r="C2" s="78"/>
      <c r="D2" s="79" t="s">
        <v>49</v>
      </c>
      <c r="E2" s="200" t="s">
        <v>50</v>
      </c>
      <c r="F2" s="201"/>
      <c r="G2" s="201"/>
      <c r="H2" s="201"/>
      <c r="I2" s="201"/>
      <c r="J2" s="202"/>
      <c r="O2" s="1"/>
    </row>
    <row r="3" spans="1:15" ht="27" customHeight="1" x14ac:dyDescent="0.2">
      <c r="A3" s="2"/>
      <c r="B3" s="80" t="s">
        <v>47</v>
      </c>
      <c r="C3" s="78"/>
      <c r="D3" s="81" t="s">
        <v>45</v>
      </c>
      <c r="E3" s="203" t="s">
        <v>209</v>
      </c>
      <c r="F3" s="204"/>
      <c r="G3" s="204"/>
      <c r="H3" s="204"/>
      <c r="I3" s="204"/>
      <c r="J3" s="205"/>
    </row>
    <row r="4" spans="1:15" ht="23.25" customHeight="1" x14ac:dyDescent="0.2">
      <c r="A4" s="76">
        <v>483</v>
      </c>
      <c r="B4" s="82" t="s">
        <v>48</v>
      </c>
      <c r="C4" s="83"/>
      <c r="D4" s="84" t="s">
        <v>43</v>
      </c>
      <c r="E4" s="213" t="s">
        <v>211</v>
      </c>
      <c r="F4" s="214"/>
      <c r="G4" s="214"/>
      <c r="H4" s="214"/>
      <c r="I4" s="214"/>
      <c r="J4" s="215"/>
    </row>
    <row r="5" spans="1:15" ht="24" customHeight="1" x14ac:dyDescent="0.2">
      <c r="A5" s="2"/>
      <c r="B5" s="31" t="s">
        <v>23</v>
      </c>
      <c r="D5" s="218" t="s">
        <v>210</v>
      </c>
      <c r="E5" s="219"/>
      <c r="F5" s="219"/>
      <c r="G5" s="219"/>
      <c r="H5" s="18" t="s">
        <v>42</v>
      </c>
      <c r="I5" s="22">
        <v>488445</v>
      </c>
      <c r="J5" s="8"/>
    </row>
    <row r="6" spans="1:15" ht="15.75" customHeight="1" x14ac:dyDescent="0.2">
      <c r="A6" s="2"/>
      <c r="B6" s="28"/>
      <c r="C6" s="55"/>
      <c r="D6" s="220"/>
      <c r="E6" s="221"/>
      <c r="F6" s="221"/>
      <c r="G6" s="221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2"/>
      <c r="F7" s="223"/>
      <c r="G7" s="223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07"/>
      <c r="E11" s="207"/>
      <c r="F11" s="207"/>
      <c r="G11" s="207"/>
      <c r="H11" s="18" t="s">
        <v>42</v>
      </c>
      <c r="I11" s="85"/>
      <c r="J11" s="8"/>
    </row>
    <row r="12" spans="1:15" ht="15.75" customHeight="1" x14ac:dyDescent="0.2">
      <c r="A12" s="2"/>
      <c r="B12" s="28"/>
      <c r="C12" s="55"/>
      <c r="D12" s="212"/>
      <c r="E12" s="212"/>
      <c r="F12" s="212"/>
      <c r="G12" s="212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16"/>
      <c r="F13" s="217"/>
      <c r="G13" s="217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06"/>
      <c r="F15" s="206"/>
      <c r="G15" s="208"/>
      <c r="H15" s="208"/>
      <c r="I15" s="208" t="s">
        <v>31</v>
      </c>
      <c r="J15" s="209"/>
    </row>
    <row r="16" spans="1:15" ht="23.25" customHeight="1" x14ac:dyDescent="0.2">
      <c r="A16" s="139" t="s">
        <v>26</v>
      </c>
      <c r="B16" s="38" t="s">
        <v>26</v>
      </c>
      <c r="C16" s="62"/>
      <c r="D16" s="63"/>
      <c r="E16" s="197"/>
      <c r="F16" s="198"/>
      <c r="G16" s="197"/>
      <c r="H16" s="198"/>
      <c r="I16" s="197">
        <f>SUMIF(F52:F59,A16,I52:I59)+SUMIF(F52:F59,"PSU",I52:I59)</f>
        <v>0</v>
      </c>
      <c r="J16" s="199"/>
    </row>
    <row r="17" spans="1:10" ht="23.25" customHeight="1" x14ac:dyDescent="0.2">
      <c r="A17" s="139" t="s">
        <v>27</v>
      </c>
      <c r="B17" s="38" t="s">
        <v>27</v>
      </c>
      <c r="C17" s="62"/>
      <c r="D17" s="63"/>
      <c r="E17" s="197"/>
      <c r="F17" s="198"/>
      <c r="G17" s="197"/>
      <c r="H17" s="198"/>
      <c r="I17" s="197">
        <f>SUMIF(F52:F59,A17,I52:I59)</f>
        <v>0</v>
      </c>
      <c r="J17" s="199"/>
    </row>
    <row r="18" spans="1:10" ht="23.25" customHeight="1" x14ac:dyDescent="0.2">
      <c r="A18" s="139" t="s">
        <v>28</v>
      </c>
      <c r="B18" s="38" t="s">
        <v>28</v>
      </c>
      <c r="C18" s="62"/>
      <c r="D18" s="63"/>
      <c r="E18" s="197"/>
      <c r="F18" s="198"/>
      <c r="G18" s="197"/>
      <c r="H18" s="198"/>
      <c r="I18" s="197">
        <f>SUMIF(F52:F59,A18,I52:I59)</f>
        <v>0</v>
      </c>
      <c r="J18" s="199"/>
    </row>
    <row r="19" spans="1:10" ht="23.25" customHeight="1" x14ac:dyDescent="0.2">
      <c r="A19" s="139" t="s">
        <v>75</v>
      </c>
      <c r="B19" s="38" t="s">
        <v>29</v>
      </c>
      <c r="C19" s="62"/>
      <c r="D19" s="63"/>
      <c r="E19" s="197"/>
      <c r="F19" s="198"/>
      <c r="G19" s="197"/>
      <c r="H19" s="198"/>
      <c r="I19" s="197">
        <f>SUMIF(F52:F59,A19,I52:I59)</f>
        <v>0</v>
      </c>
      <c r="J19" s="199"/>
    </row>
    <row r="20" spans="1:10" ht="23.25" customHeight="1" x14ac:dyDescent="0.2">
      <c r="A20" s="139" t="s">
        <v>76</v>
      </c>
      <c r="B20" s="38" t="s">
        <v>30</v>
      </c>
      <c r="C20" s="62"/>
      <c r="D20" s="63"/>
      <c r="E20" s="197"/>
      <c r="F20" s="198"/>
      <c r="G20" s="197"/>
      <c r="H20" s="198"/>
      <c r="I20" s="197">
        <f>SUMIF(F52:F59,A20,I52:I59)</f>
        <v>0</v>
      </c>
      <c r="J20" s="199"/>
    </row>
    <row r="21" spans="1:10" ht="23.25" customHeight="1" x14ac:dyDescent="0.2">
      <c r="A21" s="2"/>
      <c r="B21" s="48" t="s">
        <v>31</v>
      </c>
      <c r="C21" s="64"/>
      <c r="D21" s="65"/>
      <c r="E21" s="210"/>
      <c r="F21" s="211"/>
      <c r="G21" s="210"/>
      <c r="H21" s="211"/>
      <c r="I21" s="210">
        <f>SUM(I16:J20)</f>
        <v>0</v>
      </c>
      <c r="J21" s="229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27">
        <f>ZakladDPHSniVypocet</f>
        <v>0</v>
      </c>
      <c r="H23" s="228"/>
      <c r="I23" s="22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25">
        <f>A23</f>
        <v>0</v>
      </c>
      <c r="H24" s="226"/>
      <c r="I24" s="22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27">
        <f>ZakladDPHZaklVypocet</f>
        <v>0</v>
      </c>
      <c r="H25" s="228"/>
      <c r="I25" s="22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194">
        <f>A25</f>
        <v>0</v>
      </c>
      <c r="H26" s="195"/>
      <c r="I26" s="195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196">
        <f>CenaCelkem-(ZakladDPHSni+DPHSni+ZakladDPHZakl+DPHZakl)</f>
        <v>0</v>
      </c>
      <c r="H27" s="196"/>
      <c r="I27" s="196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30">
        <f>ZakladDPHSniVypocet+ZakladDPHZaklVypocet</f>
        <v>0</v>
      </c>
      <c r="H28" s="231"/>
      <c r="I28" s="231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230">
        <f>A27</f>
        <v>0</v>
      </c>
      <c r="H29" s="230"/>
      <c r="I29" s="230"/>
      <c r="J29" s="119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32"/>
      <c r="E34" s="233"/>
      <c r="G34" s="234"/>
      <c r="H34" s="235"/>
      <c r="I34" s="235"/>
      <c r="J34" s="25"/>
    </row>
    <row r="35" spans="1:10" ht="12.75" customHeight="1" x14ac:dyDescent="0.2">
      <c r="A35" s="2"/>
      <c r="B35" s="2"/>
      <c r="D35" s="224" t="s">
        <v>2</v>
      </c>
      <c r="E35" s="22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51</v>
      </c>
      <c r="C39" s="236"/>
      <c r="D39" s="236"/>
      <c r="E39" s="236"/>
      <c r="F39" s="99">
        <f>'SO01 D.1.1 Pol'!AE88</f>
        <v>0</v>
      </c>
      <c r="G39" s="100">
        <f>'SO01 D.1.1 Pol'!AF88</f>
        <v>0</v>
      </c>
      <c r="H39" s="101">
        <f>(F39*SazbaDPH1/100)+(G39*SazbaDPH2/100)</f>
        <v>0</v>
      </c>
      <c r="I39" s="101">
        <f>F39+G39+H39</f>
        <v>0</v>
      </c>
      <c r="J39" s="102" t="str">
        <f>IF(_xlfn.SINGLE(CenaCelkemVypocet)=0,"",I39/_xlfn.SINGLE(CenaCelkemVypocet)*100)</f>
        <v/>
      </c>
    </row>
    <row r="40" spans="1:10" ht="25.5" hidden="1" customHeight="1" x14ac:dyDescent="0.2">
      <c r="A40" s="88">
        <v>2</v>
      </c>
      <c r="B40" s="103" t="s">
        <v>45</v>
      </c>
      <c r="C40" s="237" t="s">
        <v>46</v>
      </c>
      <c r="D40" s="237"/>
      <c r="E40" s="237"/>
      <c r="F40" s="104">
        <f>'SO01 D.1.1 Pol'!AE88</f>
        <v>0</v>
      </c>
      <c r="G40" s="105">
        <f>'SO01 D.1.1 Pol'!AF88</f>
        <v>0</v>
      </c>
      <c r="H40" s="105">
        <f>(F40*SazbaDPH1/100)+(G40*SazbaDPH2/100)</f>
        <v>0</v>
      </c>
      <c r="I40" s="105">
        <f>F40+G40+H40</f>
        <v>0</v>
      </c>
      <c r="J40" s="106" t="str">
        <f>IF(_xlfn.SINGLE(CenaCelkemVypocet)=0,"",I40/_xlfn.SINGLE(CenaCelkemVypocet)*100)</f>
        <v/>
      </c>
    </row>
    <row r="41" spans="1:10" ht="25.5" hidden="1" customHeight="1" x14ac:dyDescent="0.2">
      <c r="A41" s="88">
        <v>3</v>
      </c>
      <c r="B41" s="107" t="s">
        <v>43</v>
      </c>
      <c r="C41" s="236" t="s">
        <v>44</v>
      </c>
      <c r="D41" s="236"/>
      <c r="E41" s="236"/>
      <c r="F41" s="108">
        <f>'SO01 D.1.1 Pol'!AE88</f>
        <v>0</v>
      </c>
      <c r="G41" s="101">
        <f>'SO01 D.1.1 Pol'!AF88</f>
        <v>0</v>
      </c>
      <c r="H41" s="101">
        <f>(F41*SazbaDPH1/100)+(G41*SazbaDPH2/100)</f>
        <v>0</v>
      </c>
      <c r="I41" s="101">
        <f>F41+G41+H41</f>
        <v>0</v>
      </c>
      <c r="J41" s="102" t="str">
        <f>IF(_xlfn.SINGLE(CenaCelkemVypocet)=0,"",I41/_xlfn.SINGLE(CenaCelkemVypocet)*100)</f>
        <v/>
      </c>
    </row>
    <row r="42" spans="1:10" ht="25.5" hidden="1" customHeight="1" x14ac:dyDescent="0.2">
      <c r="A42" s="88"/>
      <c r="B42" s="238" t="s">
        <v>52</v>
      </c>
      <c r="C42" s="239"/>
      <c r="D42" s="239"/>
      <c r="E42" s="240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4" spans="1:10" x14ac:dyDescent="0.2">
      <c r="A44" t="s">
        <v>54</v>
      </c>
      <c r="B44" t="s">
        <v>55</v>
      </c>
    </row>
    <row r="45" spans="1:10" x14ac:dyDescent="0.2">
      <c r="A45" t="s">
        <v>56</v>
      </c>
      <c r="B45" t="s">
        <v>57</v>
      </c>
    </row>
    <row r="46" spans="1:10" x14ac:dyDescent="0.2">
      <c r="A46" t="s">
        <v>58</v>
      </c>
      <c r="B46" t="s">
        <v>59</v>
      </c>
    </row>
    <row r="49" spans="1:10" ht="15.75" x14ac:dyDescent="0.25">
      <c r="B49" s="120" t="s">
        <v>60</v>
      </c>
    </row>
    <row r="51" spans="1:10" ht="25.5" customHeight="1" x14ac:dyDescent="0.2">
      <c r="A51" s="122"/>
      <c r="B51" s="125" t="s">
        <v>18</v>
      </c>
      <c r="C51" s="125" t="s">
        <v>6</v>
      </c>
      <c r="D51" s="126"/>
      <c r="E51" s="126"/>
      <c r="F51" s="127" t="s">
        <v>61</v>
      </c>
      <c r="G51" s="127"/>
      <c r="H51" s="127"/>
      <c r="I51" s="127" t="s">
        <v>31</v>
      </c>
      <c r="J51" s="127" t="s">
        <v>0</v>
      </c>
    </row>
    <row r="52" spans="1:10" ht="36.75" customHeight="1" x14ac:dyDescent="0.2">
      <c r="A52" s="123"/>
      <c r="B52" s="128" t="s">
        <v>62</v>
      </c>
      <c r="C52" s="241" t="s">
        <v>63</v>
      </c>
      <c r="D52" s="242"/>
      <c r="E52" s="242"/>
      <c r="F52" s="137" t="s">
        <v>26</v>
      </c>
      <c r="G52" s="129"/>
      <c r="H52" s="129"/>
      <c r="I52" s="129">
        <f>'SO01 D.1.1 Pol'!G8</f>
        <v>0</v>
      </c>
      <c r="J52" s="134" t="str">
        <f>IF(I60=0,"",I52/I60*100)</f>
        <v/>
      </c>
    </row>
    <row r="53" spans="1:10" ht="36.75" customHeight="1" x14ac:dyDescent="0.2">
      <c r="A53" s="123"/>
      <c r="B53" s="128" t="s">
        <v>64</v>
      </c>
      <c r="C53" s="241" t="s">
        <v>65</v>
      </c>
      <c r="D53" s="242"/>
      <c r="E53" s="242"/>
      <c r="F53" s="137" t="s">
        <v>26</v>
      </c>
      <c r="G53" s="129"/>
      <c r="H53" s="129"/>
      <c r="I53" s="129">
        <f>'SO01 D.1.1 Pol'!G11</f>
        <v>0</v>
      </c>
      <c r="J53" s="134" t="str">
        <f>IF(I60=0,"",I53/I60*100)</f>
        <v/>
      </c>
    </row>
    <row r="54" spans="1:10" ht="36.75" customHeight="1" x14ac:dyDescent="0.2">
      <c r="A54" s="123"/>
      <c r="B54" s="128" t="s">
        <v>66</v>
      </c>
      <c r="C54" s="241" t="s">
        <v>67</v>
      </c>
      <c r="D54" s="242"/>
      <c r="E54" s="242"/>
      <c r="F54" s="137" t="s">
        <v>27</v>
      </c>
      <c r="G54" s="129"/>
      <c r="H54" s="129"/>
      <c r="I54" s="129">
        <f>'SO01 D.1.1 Pol'!G19</f>
        <v>0</v>
      </c>
      <c r="J54" s="134" t="str">
        <f>IF(I60=0,"",I54/I60*100)</f>
        <v/>
      </c>
    </row>
    <row r="55" spans="1:10" ht="36.75" customHeight="1" x14ac:dyDescent="0.2">
      <c r="A55" s="123"/>
      <c r="B55" s="128" t="s">
        <v>68</v>
      </c>
      <c r="C55" s="241" t="s">
        <v>69</v>
      </c>
      <c r="D55" s="242"/>
      <c r="E55" s="242"/>
      <c r="F55" s="137" t="s">
        <v>27</v>
      </c>
      <c r="G55" s="129"/>
      <c r="H55" s="129"/>
      <c r="I55" s="129">
        <f>'SO01 D.1.1 Pol'!G27</f>
        <v>0</v>
      </c>
      <c r="J55" s="134" t="str">
        <f>IF(I60=0,"",I55/I60*100)</f>
        <v/>
      </c>
    </row>
    <row r="56" spans="1:10" ht="36.75" customHeight="1" x14ac:dyDescent="0.2">
      <c r="A56" s="123"/>
      <c r="B56" s="128" t="s">
        <v>70</v>
      </c>
      <c r="C56" s="241" t="s">
        <v>71</v>
      </c>
      <c r="D56" s="242"/>
      <c r="E56" s="242"/>
      <c r="F56" s="137" t="s">
        <v>27</v>
      </c>
      <c r="G56" s="129"/>
      <c r="H56" s="129"/>
      <c r="I56" s="129">
        <f>'SO01 D.1.1 Pol'!G40</f>
        <v>0</v>
      </c>
      <c r="J56" s="134" t="str">
        <f>IF(I60=0,"",I56/I60*100)</f>
        <v/>
      </c>
    </row>
    <row r="57" spans="1:10" ht="36.75" customHeight="1" x14ac:dyDescent="0.2">
      <c r="A57" s="123"/>
      <c r="B57" s="128" t="s">
        <v>72</v>
      </c>
      <c r="C57" s="241" t="s">
        <v>73</v>
      </c>
      <c r="D57" s="242"/>
      <c r="E57" s="242"/>
      <c r="F57" s="137" t="s">
        <v>74</v>
      </c>
      <c r="G57" s="129"/>
      <c r="H57" s="129"/>
      <c r="I57" s="129">
        <f>'SO01 D.1.1 Pol'!G48</f>
        <v>0</v>
      </c>
      <c r="J57" s="134" t="str">
        <f>IF(I60=0,"",I57/I60*100)</f>
        <v/>
      </c>
    </row>
    <row r="58" spans="1:10" ht="36.75" customHeight="1" x14ac:dyDescent="0.2">
      <c r="A58" s="123"/>
      <c r="B58" s="128" t="s">
        <v>75</v>
      </c>
      <c r="C58" s="241" t="s">
        <v>29</v>
      </c>
      <c r="D58" s="242"/>
      <c r="E58" s="242"/>
      <c r="F58" s="137" t="s">
        <v>75</v>
      </c>
      <c r="G58" s="129"/>
      <c r="H58" s="129"/>
      <c r="I58" s="129">
        <f>'SO01 D.1.1 Pol'!G74</f>
        <v>0</v>
      </c>
      <c r="J58" s="134" t="str">
        <f>IF(I60=0,"",I58/I60*100)</f>
        <v/>
      </c>
    </row>
    <row r="59" spans="1:10" ht="36.75" customHeight="1" x14ac:dyDescent="0.2">
      <c r="A59" s="123"/>
      <c r="B59" s="128" t="s">
        <v>76</v>
      </c>
      <c r="C59" s="241" t="s">
        <v>30</v>
      </c>
      <c r="D59" s="242"/>
      <c r="E59" s="242"/>
      <c r="F59" s="137" t="s">
        <v>76</v>
      </c>
      <c r="G59" s="129"/>
      <c r="H59" s="129"/>
      <c r="I59" s="129">
        <f>'SO01 D.1.1 Pol'!G83</f>
        <v>0</v>
      </c>
      <c r="J59" s="134" t="str">
        <f>IF(I60=0,"",I59/I60*100)</f>
        <v/>
      </c>
    </row>
    <row r="60" spans="1:10" ht="25.5" customHeight="1" x14ac:dyDescent="0.2">
      <c r="A60" s="124"/>
      <c r="B60" s="130" t="s">
        <v>1</v>
      </c>
      <c r="C60" s="131"/>
      <c r="D60" s="132"/>
      <c r="E60" s="132"/>
      <c r="F60" s="138"/>
      <c r="G60" s="133"/>
      <c r="H60" s="133"/>
      <c r="I60" s="133">
        <f>SUM(I52:I59)</f>
        <v>0</v>
      </c>
      <c r="J60" s="135">
        <f>SUM(J52:J59)</f>
        <v>0</v>
      </c>
    </row>
    <row r="61" spans="1:10" x14ac:dyDescent="0.2">
      <c r="F61" s="87"/>
      <c r="G61" s="87"/>
      <c r="H61" s="87"/>
      <c r="I61" s="87"/>
      <c r="J61" s="136"/>
    </row>
    <row r="62" spans="1:10" x14ac:dyDescent="0.2">
      <c r="F62" s="87"/>
      <c r="G62" s="87"/>
      <c r="H62" s="87"/>
      <c r="I62" s="87"/>
      <c r="J62" s="136"/>
    </row>
    <row r="63" spans="1:10" x14ac:dyDescent="0.2">
      <c r="F63" s="87"/>
      <c r="G63" s="87"/>
      <c r="H63" s="87"/>
      <c r="I63" s="87"/>
      <c r="J63" s="13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C58:E58"/>
    <mergeCell ref="C59:E59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4" t="s">
        <v>7</v>
      </c>
      <c r="B1" s="244"/>
      <c r="C1" s="245"/>
      <c r="D1" s="244"/>
      <c r="E1" s="244"/>
      <c r="F1" s="244"/>
      <c r="G1" s="244"/>
    </row>
    <row r="2" spans="1:7" ht="24.95" customHeight="1" x14ac:dyDescent="0.2">
      <c r="A2" s="50" t="s">
        <v>8</v>
      </c>
      <c r="B2" s="49"/>
      <c r="C2" s="246"/>
      <c r="D2" s="246"/>
      <c r="E2" s="246"/>
      <c r="F2" s="246"/>
      <c r="G2" s="247"/>
    </row>
    <row r="3" spans="1:7" ht="24.95" customHeight="1" x14ac:dyDescent="0.2">
      <c r="A3" s="50" t="s">
        <v>9</v>
      </c>
      <c r="B3" s="49"/>
      <c r="C3" s="246"/>
      <c r="D3" s="246"/>
      <c r="E3" s="246"/>
      <c r="F3" s="246"/>
      <c r="G3" s="247"/>
    </row>
    <row r="4" spans="1:7" ht="24.95" customHeight="1" x14ac:dyDescent="0.2">
      <c r="A4" s="50" t="s">
        <v>10</v>
      </c>
      <c r="B4" s="49"/>
      <c r="C4" s="246"/>
      <c r="D4" s="246"/>
      <c r="E4" s="246"/>
      <c r="F4" s="246"/>
      <c r="G4" s="247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D92F9-384C-4307-907E-6B5AC91C076C}">
  <sheetPr>
    <outlinePr summaryBelow="0"/>
  </sheetPr>
  <dimension ref="A1:BH5000"/>
  <sheetViews>
    <sheetView workbookViewId="0">
      <pane ySplit="7" topLeftCell="A8" activePane="bottomLeft" state="frozen"/>
      <selection pane="bottomLeft" activeCell="C4" sqref="C4:G4"/>
    </sheetView>
  </sheetViews>
  <sheetFormatPr defaultRowHeight="12.75" outlineLevelRow="3" x14ac:dyDescent="0.2"/>
  <cols>
    <col min="1" max="1" width="3.42578125" customWidth="1"/>
    <col min="2" max="2" width="12.7109375" style="121" customWidth="1"/>
    <col min="3" max="3" width="38.28515625" style="121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3" width="0" hidden="1" customWidth="1"/>
    <col min="16" max="18" width="0" hidden="1" customWidth="1"/>
    <col min="20" max="20" width="9.28515625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62" t="s">
        <v>7</v>
      </c>
      <c r="B1" s="262"/>
      <c r="C1" s="262"/>
      <c r="D1" s="262"/>
      <c r="E1" s="262"/>
      <c r="F1" s="262"/>
      <c r="G1" s="262"/>
      <c r="AG1" t="s">
        <v>77</v>
      </c>
    </row>
    <row r="2" spans="1:60" ht="25.15" customHeight="1" x14ac:dyDescent="0.2">
      <c r="A2" s="50" t="s">
        <v>8</v>
      </c>
      <c r="B2" s="49" t="s">
        <v>49</v>
      </c>
      <c r="C2" s="263" t="s">
        <v>50</v>
      </c>
      <c r="D2" s="264"/>
      <c r="E2" s="264"/>
      <c r="F2" s="264"/>
      <c r="G2" s="265"/>
      <c r="AG2" t="s">
        <v>78</v>
      </c>
    </row>
    <row r="3" spans="1:60" ht="25.15" customHeight="1" x14ac:dyDescent="0.2">
      <c r="A3" s="50" t="s">
        <v>9</v>
      </c>
      <c r="B3" s="49" t="s">
        <v>45</v>
      </c>
      <c r="C3" s="263" t="s">
        <v>209</v>
      </c>
      <c r="D3" s="264"/>
      <c r="E3" s="264"/>
      <c r="F3" s="264"/>
      <c r="G3" s="265"/>
      <c r="AC3" s="121" t="s">
        <v>78</v>
      </c>
      <c r="AG3" t="s">
        <v>79</v>
      </c>
    </row>
    <row r="4" spans="1:60" ht="25.15" customHeight="1" x14ac:dyDescent="0.2">
      <c r="A4" s="140" t="s">
        <v>10</v>
      </c>
      <c r="B4" s="141" t="s">
        <v>43</v>
      </c>
      <c r="C4" s="266" t="s">
        <v>44</v>
      </c>
      <c r="D4" s="267"/>
      <c r="E4" s="267"/>
      <c r="F4" s="267"/>
      <c r="G4" s="268"/>
      <c r="AG4" t="s">
        <v>80</v>
      </c>
    </row>
    <row r="5" spans="1:60" x14ac:dyDescent="0.2">
      <c r="D5" s="10"/>
    </row>
    <row r="6" spans="1:60" ht="38.25" x14ac:dyDescent="0.2">
      <c r="A6" s="143" t="s">
        <v>81</v>
      </c>
      <c r="B6" s="145" t="s">
        <v>82</v>
      </c>
      <c r="C6" s="145" t="s">
        <v>83</v>
      </c>
      <c r="D6" s="144" t="s">
        <v>84</v>
      </c>
      <c r="E6" s="143" t="s">
        <v>85</v>
      </c>
      <c r="F6" s="142" t="s">
        <v>86</v>
      </c>
      <c r="G6" s="143" t="s">
        <v>31</v>
      </c>
      <c r="H6" s="146" t="s">
        <v>32</v>
      </c>
      <c r="I6" s="146" t="s">
        <v>87</v>
      </c>
      <c r="J6" s="146" t="s">
        <v>33</v>
      </c>
      <c r="K6" s="146" t="s">
        <v>88</v>
      </c>
      <c r="L6" s="146" t="s">
        <v>89</v>
      </c>
      <c r="M6" s="146" t="s">
        <v>90</v>
      </c>
      <c r="N6" s="146" t="s">
        <v>91</v>
      </c>
      <c r="O6" s="146" t="s">
        <v>92</v>
      </c>
      <c r="P6" s="146" t="s">
        <v>93</v>
      </c>
      <c r="Q6" s="146" t="s">
        <v>94</v>
      </c>
      <c r="R6" s="146" t="s">
        <v>95</v>
      </c>
      <c r="S6" s="146" t="s">
        <v>96</v>
      </c>
      <c r="T6" s="146" t="s">
        <v>97</v>
      </c>
      <c r="U6" s="146" t="s">
        <v>98</v>
      </c>
      <c r="V6" s="146" t="s">
        <v>99</v>
      </c>
      <c r="W6" s="146" t="s">
        <v>100</v>
      </c>
      <c r="X6" s="146" t="s">
        <v>101</v>
      </c>
      <c r="Y6" s="146" t="s">
        <v>102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1" t="s">
        <v>103</v>
      </c>
      <c r="B8" s="162" t="s">
        <v>62</v>
      </c>
      <c r="C8" s="183" t="s">
        <v>63</v>
      </c>
      <c r="D8" s="163"/>
      <c r="E8" s="164"/>
      <c r="F8" s="165"/>
      <c r="G8" s="165">
        <f>SUMIF(AG9:AG10,"&lt;&gt;NOR",G9:G10)</f>
        <v>0</v>
      </c>
      <c r="H8" s="165"/>
      <c r="I8" s="165">
        <f>SUM(I9:I10)</f>
        <v>0</v>
      </c>
      <c r="J8" s="165"/>
      <c r="K8" s="165">
        <f>SUM(K9:K10)</f>
        <v>11280</v>
      </c>
      <c r="L8" s="165"/>
      <c r="M8" s="165">
        <f>SUM(M9:M10)</f>
        <v>0</v>
      </c>
      <c r="N8" s="164"/>
      <c r="O8" s="164">
        <f>SUM(O9:O10)</f>
        <v>0</v>
      </c>
      <c r="P8" s="164"/>
      <c r="Q8" s="164">
        <f>SUM(Q9:Q10)</f>
        <v>19.8</v>
      </c>
      <c r="R8" s="165"/>
      <c r="S8" s="165"/>
      <c r="T8" s="166"/>
      <c r="U8" s="160"/>
      <c r="V8" s="160">
        <f>SUM(V9:V10)</f>
        <v>18.809999999999999</v>
      </c>
      <c r="W8" s="160"/>
      <c r="X8" s="160"/>
      <c r="Y8" s="160"/>
      <c r="AG8" t="s">
        <v>104</v>
      </c>
    </row>
    <row r="9" spans="1:60" outlineLevel="1" x14ac:dyDescent="0.2">
      <c r="A9" s="168">
        <v>1</v>
      </c>
      <c r="B9" s="169" t="s">
        <v>105</v>
      </c>
      <c r="C9" s="184" t="s">
        <v>106</v>
      </c>
      <c r="D9" s="170" t="s">
        <v>107</v>
      </c>
      <c r="E9" s="171">
        <v>30</v>
      </c>
      <c r="F9" s="172"/>
      <c r="G9" s="173">
        <f>ROUND(E9*F9,2)</f>
        <v>0</v>
      </c>
      <c r="H9" s="172">
        <v>0</v>
      </c>
      <c r="I9" s="173">
        <f>ROUND(E9*H9,2)</f>
        <v>0</v>
      </c>
      <c r="J9" s="172">
        <v>376</v>
      </c>
      <c r="K9" s="173">
        <f>ROUND(E9*J9,2)</f>
        <v>11280</v>
      </c>
      <c r="L9" s="173">
        <v>12</v>
      </c>
      <c r="M9" s="173">
        <f>G9*(1+L9/100)</f>
        <v>0</v>
      </c>
      <c r="N9" s="171">
        <v>0</v>
      </c>
      <c r="O9" s="171">
        <f>ROUND(E9*N9,2)</f>
        <v>0</v>
      </c>
      <c r="P9" s="171">
        <v>0.66</v>
      </c>
      <c r="Q9" s="171">
        <f>ROUND(E9*P9,2)</f>
        <v>19.8</v>
      </c>
      <c r="R9" s="173"/>
      <c r="S9" s="173" t="s">
        <v>108</v>
      </c>
      <c r="T9" s="174" t="s">
        <v>108</v>
      </c>
      <c r="U9" s="157">
        <v>0.627</v>
      </c>
      <c r="V9" s="157">
        <f>ROUND(E9*U9,2)</f>
        <v>18.809999999999999</v>
      </c>
      <c r="W9" s="157"/>
      <c r="X9" s="157" t="s">
        <v>109</v>
      </c>
      <c r="Y9" s="157" t="s">
        <v>110</v>
      </c>
      <c r="Z9" s="147"/>
      <c r="AA9" s="147"/>
      <c r="AB9" s="147"/>
      <c r="AC9" s="147"/>
      <c r="AD9" s="147"/>
      <c r="AE9" s="147"/>
      <c r="AF9" s="147"/>
      <c r="AG9" s="147" t="s">
        <v>111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185" t="s">
        <v>112</v>
      </c>
      <c r="D10" s="158"/>
      <c r="E10" s="159">
        <v>30</v>
      </c>
      <c r="F10" s="157"/>
      <c r="G10" s="15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113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x14ac:dyDescent="0.2">
      <c r="A11" s="161" t="s">
        <v>103</v>
      </c>
      <c r="B11" s="162" t="s">
        <v>64</v>
      </c>
      <c r="C11" s="183" t="s">
        <v>65</v>
      </c>
      <c r="D11" s="163"/>
      <c r="E11" s="164"/>
      <c r="F11" s="165"/>
      <c r="G11" s="165">
        <f>SUMIF(AG12:AG18,"&lt;&gt;NOR",G12:G18)</f>
        <v>0</v>
      </c>
      <c r="H11" s="165"/>
      <c r="I11" s="165">
        <f>SUM(I12:I18)</f>
        <v>15449.94</v>
      </c>
      <c r="J11" s="165"/>
      <c r="K11" s="165">
        <f>SUM(K12:K18)</f>
        <v>582168.06000000006</v>
      </c>
      <c r="L11" s="165"/>
      <c r="M11" s="165">
        <f>SUM(M12:M18)</f>
        <v>0</v>
      </c>
      <c r="N11" s="164"/>
      <c r="O11" s="164">
        <f>SUM(O12:O18)</f>
        <v>1.02</v>
      </c>
      <c r="P11" s="164"/>
      <c r="Q11" s="164">
        <f>SUM(Q12:Q18)</f>
        <v>481.95</v>
      </c>
      <c r="R11" s="165"/>
      <c r="S11" s="165"/>
      <c r="T11" s="166"/>
      <c r="U11" s="160"/>
      <c r="V11" s="160">
        <f>SUM(V12:V18)</f>
        <v>837.22</v>
      </c>
      <c r="W11" s="160"/>
      <c r="X11" s="160"/>
      <c r="Y11" s="160"/>
      <c r="AG11" t="s">
        <v>104</v>
      </c>
    </row>
    <row r="12" spans="1:60" ht="22.5" outlineLevel="1" x14ac:dyDescent="0.2">
      <c r="A12" s="168">
        <v>2</v>
      </c>
      <c r="B12" s="169" t="s">
        <v>114</v>
      </c>
      <c r="C12" s="184" t="s">
        <v>115</v>
      </c>
      <c r="D12" s="170" t="s">
        <v>116</v>
      </c>
      <c r="E12" s="171">
        <v>1377</v>
      </c>
      <c r="F12" s="172"/>
      <c r="G12" s="173">
        <f>ROUND(E12*F12,2)</f>
        <v>0</v>
      </c>
      <c r="H12" s="172">
        <v>11.22</v>
      </c>
      <c r="I12" s="173">
        <f>ROUND(E12*H12,2)</f>
        <v>15449.94</v>
      </c>
      <c r="J12" s="172">
        <v>422.78</v>
      </c>
      <c r="K12" s="173">
        <f>ROUND(E12*J12,2)</f>
        <v>582168.06000000006</v>
      </c>
      <c r="L12" s="173">
        <v>12</v>
      </c>
      <c r="M12" s="173">
        <f>G12*(1+L12/100)</f>
        <v>0</v>
      </c>
      <c r="N12" s="171">
        <v>7.3999999999999999E-4</v>
      </c>
      <c r="O12" s="171">
        <f>ROUND(E12*N12,2)</f>
        <v>1.02</v>
      </c>
      <c r="P12" s="171">
        <v>0.35</v>
      </c>
      <c r="Q12" s="171">
        <f>ROUND(E12*P12,2)</f>
        <v>481.95</v>
      </c>
      <c r="R12" s="173"/>
      <c r="S12" s="173" t="s">
        <v>108</v>
      </c>
      <c r="T12" s="174" t="s">
        <v>108</v>
      </c>
      <c r="U12" s="157">
        <v>0.60799999999999998</v>
      </c>
      <c r="V12" s="157">
        <f>ROUND(E12*U12,2)</f>
        <v>837.22</v>
      </c>
      <c r="W12" s="157"/>
      <c r="X12" s="157" t="s">
        <v>109</v>
      </c>
      <c r="Y12" s="157" t="s">
        <v>110</v>
      </c>
      <c r="Z12" s="147"/>
      <c r="AA12" s="147"/>
      <c r="AB12" s="147"/>
      <c r="AC12" s="147"/>
      <c r="AD12" s="147"/>
      <c r="AE12" s="147"/>
      <c r="AF12" s="147"/>
      <c r="AG12" s="147" t="s">
        <v>111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2" x14ac:dyDescent="0.2">
      <c r="A13" s="154"/>
      <c r="B13" s="155"/>
      <c r="C13" s="260" t="s">
        <v>117</v>
      </c>
      <c r="D13" s="261"/>
      <c r="E13" s="261"/>
      <c r="F13" s="261"/>
      <c r="G13" s="261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118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2" x14ac:dyDescent="0.2">
      <c r="A14" s="154"/>
      <c r="B14" s="155"/>
      <c r="C14" s="185" t="s">
        <v>119</v>
      </c>
      <c r="D14" s="158"/>
      <c r="E14" s="159">
        <v>675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113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3" x14ac:dyDescent="0.2">
      <c r="A15" s="154"/>
      <c r="B15" s="155"/>
      <c r="C15" s="185" t="s">
        <v>120</v>
      </c>
      <c r="D15" s="158"/>
      <c r="E15" s="159">
        <v>105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113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3" x14ac:dyDescent="0.2">
      <c r="A16" s="154"/>
      <c r="B16" s="155"/>
      <c r="C16" s="185" t="s">
        <v>121</v>
      </c>
      <c r="D16" s="158"/>
      <c r="E16" s="159">
        <v>63</v>
      </c>
      <c r="F16" s="157"/>
      <c r="G16" s="157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113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3" x14ac:dyDescent="0.2">
      <c r="A17" s="154"/>
      <c r="B17" s="155"/>
      <c r="C17" s="185" t="s">
        <v>122</v>
      </c>
      <c r="D17" s="158"/>
      <c r="E17" s="159">
        <v>324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113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3" x14ac:dyDescent="0.2">
      <c r="A18" s="154"/>
      <c r="B18" s="155"/>
      <c r="C18" s="185" t="s">
        <v>123</v>
      </c>
      <c r="D18" s="158"/>
      <c r="E18" s="159">
        <v>210</v>
      </c>
      <c r="F18" s="157"/>
      <c r="G18" s="157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7"/>
      <c r="AA18" s="147"/>
      <c r="AB18" s="147"/>
      <c r="AC18" s="147"/>
      <c r="AD18" s="147"/>
      <c r="AE18" s="147"/>
      <c r="AF18" s="147"/>
      <c r="AG18" s="147" t="s">
        <v>113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x14ac:dyDescent="0.2">
      <c r="A19" s="161" t="s">
        <v>103</v>
      </c>
      <c r="B19" s="162" t="s">
        <v>66</v>
      </c>
      <c r="C19" s="183" t="s">
        <v>67</v>
      </c>
      <c r="D19" s="163"/>
      <c r="E19" s="164"/>
      <c r="F19" s="165"/>
      <c r="G19" s="165">
        <f>SUMIF(AG20:AG26,"&lt;&gt;NOR",G20:G26)</f>
        <v>0</v>
      </c>
      <c r="H19" s="165"/>
      <c r="I19" s="165">
        <f>SUM(I20:I26)</f>
        <v>0</v>
      </c>
      <c r="J19" s="165"/>
      <c r="K19" s="165">
        <f>SUM(K20:K26)</f>
        <v>245805.6</v>
      </c>
      <c r="L19" s="165"/>
      <c r="M19" s="165">
        <f>SUM(M20:M26)</f>
        <v>0</v>
      </c>
      <c r="N19" s="164"/>
      <c r="O19" s="164">
        <f>SUM(O20:O26)</f>
        <v>0</v>
      </c>
      <c r="P19" s="164"/>
      <c r="Q19" s="164">
        <f>SUM(Q20:Q26)</f>
        <v>26.21</v>
      </c>
      <c r="R19" s="165"/>
      <c r="S19" s="165"/>
      <c r="T19" s="166"/>
      <c r="U19" s="160"/>
      <c r="V19" s="160">
        <f>SUM(V20:V26)</f>
        <v>0</v>
      </c>
      <c r="W19" s="160"/>
      <c r="X19" s="160"/>
      <c r="Y19" s="160"/>
      <c r="AG19" t="s">
        <v>104</v>
      </c>
    </row>
    <row r="20" spans="1:60" outlineLevel="1" x14ac:dyDescent="0.2">
      <c r="A20" s="168">
        <v>3</v>
      </c>
      <c r="B20" s="169" t="s">
        <v>124</v>
      </c>
      <c r="C20" s="184" t="s">
        <v>125</v>
      </c>
      <c r="D20" s="170" t="s">
        <v>107</v>
      </c>
      <c r="E20" s="171">
        <v>667.95</v>
      </c>
      <c r="F20" s="172"/>
      <c r="G20" s="173">
        <f>ROUND(E20*F20,2)</f>
        <v>0</v>
      </c>
      <c r="H20" s="172">
        <v>0</v>
      </c>
      <c r="I20" s="173">
        <f>ROUND(E20*H20,2)</f>
        <v>0</v>
      </c>
      <c r="J20" s="172">
        <v>368</v>
      </c>
      <c r="K20" s="173">
        <f>ROUND(E20*J20,2)</f>
        <v>245805.6</v>
      </c>
      <c r="L20" s="173">
        <v>12</v>
      </c>
      <c r="M20" s="173">
        <f>G20*(1+L20/100)</f>
        <v>0</v>
      </c>
      <c r="N20" s="171">
        <v>0</v>
      </c>
      <c r="O20" s="171">
        <f>ROUND(E20*N20,2)</f>
        <v>0</v>
      </c>
      <c r="P20" s="171">
        <v>3.9239999999999997E-2</v>
      </c>
      <c r="Q20" s="171">
        <f>ROUND(E20*P20,2)</f>
        <v>26.21</v>
      </c>
      <c r="R20" s="173"/>
      <c r="S20" s="173" t="s">
        <v>108</v>
      </c>
      <c r="T20" s="174" t="s">
        <v>108</v>
      </c>
      <c r="U20" s="157">
        <v>0</v>
      </c>
      <c r="V20" s="157">
        <f>ROUND(E20*U20,2)</f>
        <v>0</v>
      </c>
      <c r="W20" s="157"/>
      <c r="X20" s="157" t="s">
        <v>126</v>
      </c>
      <c r="Y20" s="157" t="s">
        <v>110</v>
      </c>
      <c r="Z20" s="147"/>
      <c r="AA20" s="147"/>
      <c r="AB20" s="147"/>
      <c r="AC20" s="147"/>
      <c r="AD20" s="147"/>
      <c r="AE20" s="147"/>
      <c r="AF20" s="147"/>
      <c r="AG20" s="147" t="s">
        <v>127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ht="22.5" outlineLevel="2" x14ac:dyDescent="0.2">
      <c r="A21" s="154"/>
      <c r="B21" s="155"/>
      <c r="C21" s="260" t="s">
        <v>128</v>
      </c>
      <c r="D21" s="261"/>
      <c r="E21" s="261"/>
      <c r="F21" s="261"/>
      <c r="G21" s="261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118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75" t="str">
        <f>C21</f>
        <v>Svislé přemístění ze 2. NP, nebo 1. PP, vodorovné vnitrostaveništní přemístění do 30 m, odvoz na skládku do 10 km. Bez poplatku za skládku.</v>
      </c>
      <c r="BB21" s="147"/>
      <c r="BC21" s="147"/>
      <c r="BD21" s="147"/>
      <c r="BE21" s="147"/>
      <c r="BF21" s="147"/>
      <c r="BG21" s="147"/>
      <c r="BH21" s="147"/>
    </row>
    <row r="22" spans="1:60" outlineLevel="2" x14ac:dyDescent="0.2">
      <c r="A22" s="154"/>
      <c r="B22" s="155"/>
      <c r="C22" s="185" t="s">
        <v>129</v>
      </c>
      <c r="D22" s="158"/>
      <c r="E22" s="159">
        <v>54.6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113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3" x14ac:dyDescent="0.2">
      <c r="A23" s="154"/>
      <c r="B23" s="155"/>
      <c r="C23" s="185" t="s">
        <v>130</v>
      </c>
      <c r="D23" s="158"/>
      <c r="E23" s="159">
        <v>50.75</v>
      </c>
      <c r="F23" s="157"/>
      <c r="G23" s="157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7"/>
      <c r="AA23" s="147"/>
      <c r="AB23" s="147"/>
      <c r="AC23" s="147"/>
      <c r="AD23" s="147"/>
      <c r="AE23" s="147"/>
      <c r="AF23" s="147"/>
      <c r="AG23" s="147" t="s">
        <v>113</v>
      </c>
      <c r="AH23" s="147">
        <v>0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3" x14ac:dyDescent="0.2">
      <c r="A24" s="154"/>
      <c r="B24" s="155"/>
      <c r="C24" s="185" t="s">
        <v>131</v>
      </c>
      <c r="D24" s="158"/>
      <c r="E24" s="159">
        <v>315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113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3" x14ac:dyDescent="0.2">
      <c r="A25" s="154"/>
      <c r="B25" s="155"/>
      <c r="C25" s="185" t="s">
        <v>132</v>
      </c>
      <c r="D25" s="158"/>
      <c r="E25" s="159">
        <v>156.6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113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3" x14ac:dyDescent="0.2">
      <c r="A26" s="154"/>
      <c r="B26" s="155"/>
      <c r="C26" s="185" t="s">
        <v>133</v>
      </c>
      <c r="D26" s="158"/>
      <c r="E26" s="159">
        <v>91</v>
      </c>
      <c r="F26" s="157"/>
      <c r="G26" s="157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113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x14ac:dyDescent="0.2">
      <c r="A27" s="161" t="s">
        <v>103</v>
      </c>
      <c r="B27" s="162" t="s">
        <v>68</v>
      </c>
      <c r="C27" s="183" t="s">
        <v>69</v>
      </c>
      <c r="D27" s="163"/>
      <c r="E27" s="164"/>
      <c r="F27" s="165"/>
      <c r="G27" s="165">
        <f>SUMIF(AG28:AG39,"&lt;&gt;NOR",G28:G39)</f>
        <v>0</v>
      </c>
      <c r="H27" s="165"/>
      <c r="I27" s="165">
        <f>SUM(I28:I39)</f>
        <v>0</v>
      </c>
      <c r="J27" s="165"/>
      <c r="K27" s="165">
        <f>SUM(K28:K39)</f>
        <v>10479.02</v>
      </c>
      <c r="L27" s="165"/>
      <c r="M27" s="165">
        <f>SUM(M28:M39)</f>
        <v>0</v>
      </c>
      <c r="N27" s="164"/>
      <c r="O27" s="164">
        <f>SUM(O28:O39)</f>
        <v>0</v>
      </c>
      <c r="P27" s="164"/>
      <c r="Q27" s="164">
        <f>SUM(Q28:Q39)</f>
        <v>0.52</v>
      </c>
      <c r="R27" s="165"/>
      <c r="S27" s="165"/>
      <c r="T27" s="166"/>
      <c r="U27" s="160"/>
      <c r="V27" s="160">
        <f>SUM(V28:V39)</f>
        <v>12.98</v>
      </c>
      <c r="W27" s="160"/>
      <c r="X27" s="160"/>
      <c r="Y27" s="160"/>
      <c r="AG27" t="s">
        <v>104</v>
      </c>
    </row>
    <row r="28" spans="1:60" ht="22.5" outlineLevel="1" x14ac:dyDescent="0.2">
      <c r="A28" s="168">
        <v>4</v>
      </c>
      <c r="B28" s="169" t="s">
        <v>134</v>
      </c>
      <c r="C28" s="184" t="s">
        <v>135</v>
      </c>
      <c r="D28" s="170" t="s">
        <v>136</v>
      </c>
      <c r="E28" s="171">
        <v>41.15</v>
      </c>
      <c r="F28" s="172"/>
      <c r="G28" s="173">
        <f>ROUND(E28*F28,2)</f>
        <v>0</v>
      </c>
      <c r="H28" s="172">
        <v>0</v>
      </c>
      <c r="I28" s="173">
        <f>ROUND(E28*H28,2)</f>
        <v>0</v>
      </c>
      <c r="J28" s="172">
        <v>35.4</v>
      </c>
      <c r="K28" s="173">
        <f>ROUND(E28*J28,2)</f>
        <v>1456.71</v>
      </c>
      <c r="L28" s="173">
        <v>12</v>
      </c>
      <c r="M28" s="173">
        <f>G28*(1+L28/100)</f>
        <v>0</v>
      </c>
      <c r="N28" s="171">
        <v>0</v>
      </c>
      <c r="O28" s="171">
        <f>ROUND(E28*N28,2)</f>
        <v>0</v>
      </c>
      <c r="P28" s="171">
        <v>2.0500000000000002E-3</v>
      </c>
      <c r="Q28" s="171">
        <f>ROUND(E28*P28,2)</f>
        <v>0.08</v>
      </c>
      <c r="R28" s="173"/>
      <c r="S28" s="173" t="s">
        <v>108</v>
      </c>
      <c r="T28" s="174" t="s">
        <v>108</v>
      </c>
      <c r="U28" s="157">
        <v>4.5999999999999999E-2</v>
      </c>
      <c r="V28" s="157">
        <f>ROUND(E28*U28,2)</f>
        <v>1.89</v>
      </c>
      <c r="W28" s="157"/>
      <c r="X28" s="157" t="s">
        <v>109</v>
      </c>
      <c r="Y28" s="157" t="s">
        <v>110</v>
      </c>
      <c r="Z28" s="147"/>
      <c r="AA28" s="147"/>
      <c r="AB28" s="147"/>
      <c r="AC28" s="147"/>
      <c r="AD28" s="147"/>
      <c r="AE28" s="147"/>
      <c r="AF28" s="147"/>
      <c r="AG28" s="147" t="s">
        <v>111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2" x14ac:dyDescent="0.2">
      <c r="A29" s="154"/>
      <c r="B29" s="155"/>
      <c r="C29" s="185" t="s">
        <v>137</v>
      </c>
      <c r="D29" s="158"/>
      <c r="E29" s="159">
        <v>10.15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113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3" x14ac:dyDescent="0.2">
      <c r="A30" s="154"/>
      <c r="B30" s="155"/>
      <c r="C30" s="185" t="s">
        <v>138</v>
      </c>
      <c r="D30" s="158"/>
      <c r="E30" s="159">
        <v>7</v>
      </c>
      <c r="F30" s="157"/>
      <c r="G30" s="157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113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3" x14ac:dyDescent="0.2">
      <c r="A31" s="154"/>
      <c r="B31" s="155"/>
      <c r="C31" s="185" t="s">
        <v>139</v>
      </c>
      <c r="D31" s="158"/>
      <c r="E31" s="159">
        <v>14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113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3" x14ac:dyDescent="0.2">
      <c r="A32" s="154"/>
      <c r="B32" s="155"/>
      <c r="C32" s="185" t="s">
        <v>140</v>
      </c>
      <c r="D32" s="158"/>
      <c r="E32" s="159">
        <v>10</v>
      </c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7"/>
      <c r="AA32" s="147"/>
      <c r="AB32" s="147"/>
      <c r="AC32" s="147"/>
      <c r="AD32" s="147"/>
      <c r="AE32" s="147"/>
      <c r="AF32" s="147"/>
      <c r="AG32" s="147" t="s">
        <v>113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ht="22.5" outlineLevel="1" x14ac:dyDescent="0.2">
      <c r="A33" s="168">
        <v>5</v>
      </c>
      <c r="B33" s="169" t="s">
        <v>141</v>
      </c>
      <c r="C33" s="184" t="s">
        <v>142</v>
      </c>
      <c r="D33" s="170" t="s">
        <v>136</v>
      </c>
      <c r="E33" s="171">
        <v>95</v>
      </c>
      <c r="F33" s="172"/>
      <c r="G33" s="173">
        <f>ROUND(E33*F33,2)</f>
        <v>0</v>
      </c>
      <c r="H33" s="172">
        <v>0</v>
      </c>
      <c r="I33" s="173">
        <f>ROUND(E33*H33,2)</f>
        <v>0</v>
      </c>
      <c r="J33" s="172">
        <v>66.2</v>
      </c>
      <c r="K33" s="173">
        <f>ROUND(E33*J33,2)</f>
        <v>6289</v>
      </c>
      <c r="L33" s="173">
        <v>12</v>
      </c>
      <c r="M33" s="173">
        <f>G33*(1+L33/100)</f>
        <v>0</v>
      </c>
      <c r="N33" s="171">
        <v>0</v>
      </c>
      <c r="O33" s="171">
        <f>ROUND(E33*N33,2)</f>
        <v>0</v>
      </c>
      <c r="P33" s="171">
        <v>3.3600000000000001E-3</v>
      </c>
      <c r="Q33" s="171">
        <f>ROUND(E33*P33,2)</f>
        <v>0.32</v>
      </c>
      <c r="R33" s="173"/>
      <c r="S33" s="173" t="s">
        <v>108</v>
      </c>
      <c r="T33" s="174" t="s">
        <v>108</v>
      </c>
      <c r="U33" s="157">
        <v>7.9350000000000004E-2</v>
      </c>
      <c r="V33" s="157">
        <f>ROUND(E33*U33,2)</f>
        <v>7.54</v>
      </c>
      <c r="W33" s="157"/>
      <c r="X33" s="157" t="s">
        <v>109</v>
      </c>
      <c r="Y33" s="157" t="s">
        <v>110</v>
      </c>
      <c r="Z33" s="147"/>
      <c r="AA33" s="147"/>
      <c r="AB33" s="147"/>
      <c r="AC33" s="147"/>
      <c r="AD33" s="147"/>
      <c r="AE33" s="147"/>
      <c r="AF33" s="147"/>
      <c r="AG33" s="147" t="s">
        <v>111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2" x14ac:dyDescent="0.2">
      <c r="A34" s="154"/>
      <c r="B34" s="155"/>
      <c r="C34" s="185" t="s">
        <v>143</v>
      </c>
      <c r="D34" s="158"/>
      <c r="E34" s="159">
        <v>95</v>
      </c>
      <c r="F34" s="157"/>
      <c r="G34" s="15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113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ht="22.5" outlineLevel="1" x14ac:dyDescent="0.2">
      <c r="A35" s="168">
        <v>6</v>
      </c>
      <c r="B35" s="169" t="s">
        <v>144</v>
      </c>
      <c r="C35" s="184" t="s">
        <v>145</v>
      </c>
      <c r="D35" s="170" t="s">
        <v>136</v>
      </c>
      <c r="E35" s="171">
        <v>61.7</v>
      </c>
      <c r="F35" s="172"/>
      <c r="G35" s="173">
        <f>ROUND(E35*F35,2)</f>
        <v>0</v>
      </c>
      <c r="H35" s="172">
        <v>0</v>
      </c>
      <c r="I35" s="173">
        <f>ROUND(E35*H35,2)</f>
        <v>0</v>
      </c>
      <c r="J35" s="172">
        <v>44.3</v>
      </c>
      <c r="K35" s="173">
        <f>ROUND(E35*J35,2)</f>
        <v>2733.31</v>
      </c>
      <c r="L35" s="173">
        <v>12</v>
      </c>
      <c r="M35" s="173">
        <f>G35*(1+L35/100)</f>
        <v>0</v>
      </c>
      <c r="N35" s="171">
        <v>0</v>
      </c>
      <c r="O35" s="171">
        <f>ROUND(E35*N35,2)</f>
        <v>0</v>
      </c>
      <c r="P35" s="171">
        <v>1.92E-3</v>
      </c>
      <c r="Q35" s="171">
        <f>ROUND(E35*P35,2)</f>
        <v>0.12</v>
      </c>
      <c r="R35" s="173"/>
      <c r="S35" s="173" t="s">
        <v>108</v>
      </c>
      <c r="T35" s="174" t="s">
        <v>108</v>
      </c>
      <c r="U35" s="157">
        <v>5.7500000000000002E-2</v>
      </c>
      <c r="V35" s="157">
        <f>ROUND(E35*U35,2)</f>
        <v>3.55</v>
      </c>
      <c r="W35" s="157"/>
      <c r="X35" s="157" t="s">
        <v>109</v>
      </c>
      <c r="Y35" s="157" t="s">
        <v>110</v>
      </c>
      <c r="Z35" s="147"/>
      <c r="AA35" s="147"/>
      <c r="AB35" s="147"/>
      <c r="AC35" s="147"/>
      <c r="AD35" s="147"/>
      <c r="AE35" s="147"/>
      <c r="AF35" s="147"/>
      <c r="AG35" s="147" t="s">
        <v>111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2" x14ac:dyDescent="0.2">
      <c r="A36" s="154"/>
      <c r="B36" s="155"/>
      <c r="C36" s="185" t="s">
        <v>146</v>
      </c>
      <c r="D36" s="158"/>
      <c r="E36" s="159">
        <v>26.1</v>
      </c>
      <c r="F36" s="157"/>
      <c r="G36" s="15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113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3" x14ac:dyDescent="0.2">
      <c r="A37" s="154"/>
      <c r="B37" s="155"/>
      <c r="C37" s="185" t="s">
        <v>137</v>
      </c>
      <c r="D37" s="158"/>
      <c r="E37" s="159">
        <v>10.15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7"/>
      <c r="AA37" s="147"/>
      <c r="AB37" s="147"/>
      <c r="AC37" s="147"/>
      <c r="AD37" s="147"/>
      <c r="AE37" s="147"/>
      <c r="AF37" s="147"/>
      <c r="AG37" s="147" t="s">
        <v>113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3" x14ac:dyDescent="0.2">
      <c r="A38" s="154"/>
      <c r="B38" s="155"/>
      <c r="C38" s="185" t="s">
        <v>147</v>
      </c>
      <c r="D38" s="158"/>
      <c r="E38" s="159">
        <v>18.2</v>
      </c>
      <c r="F38" s="157"/>
      <c r="G38" s="157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113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3" x14ac:dyDescent="0.2">
      <c r="A39" s="154"/>
      <c r="B39" s="155"/>
      <c r="C39" s="185" t="s">
        <v>148</v>
      </c>
      <c r="D39" s="158"/>
      <c r="E39" s="159">
        <v>7.25</v>
      </c>
      <c r="F39" s="157"/>
      <c r="G39" s="157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7"/>
      <c r="AA39" s="147"/>
      <c r="AB39" s="147"/>
      <c r="AC39" s="147"/>
      <c r="AD39" s="147"/>
      <c r="AE39" s="147"/>
      <c r="AF39" s="147"/>
      <c r="AG39" s="147" t="s">
        <v>113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x14ac:dyDescent="0.2">
      <c r="A40" s="161" t="s">
        <v>103</v>
      </c>
      <c r="B40" s="162" t="s">
        <v>70</v>
      </c>
      <c r="C40" s="183" t="s">
        <v>71</v>
      </c>
      <c r="D40" s="163"/>
      <c r="E40" s="164"/>
      <c r="F40" s="165"/>
      <c r="G40" s="165">
        <f>SUMIF(AG41:AG47,"&lt;&gt;NOR",G41:G47)</f>
        <v>0</v>
      </c>
      <c r="H40" s="165"/>
      <c r="I40" s="165">
        <f>SUM(I41:I47)</f>
        <v>0</v>
      </c>
      <c r="J40" s="165"/>
      <c r="K40" s="165">
        <f>SUM(K41:K47)</f>
        <v>126409.55</v>
      </c>
      <c r="L40" s="165"/>
      <c r="M40" s="165">
        <f>SUM(M41:M47)</f>
        <v>0</v>
      </c>
      <c r="N40" s="164"/>
      <c r="O40" s="164">
        <f>SUM(O41:O47)</f>
        <v>0</v>
      </c>
      <c r="P40" s="164"/>
      <c r="Q40" s="164">
        <f>SUM(Q41:Q47)</f>
        <v>38.200000000000003</v>
      </c>
      <c r="R40" s="165"/>
      <c r="S40" s="165"/>
      <c r="T40" s="166"/>
      <c r="U40" s="160"/>
      <c r="V40" s="160">
        <f>SUM(V41:V47)</f>
        <v>179.14</v>
      </c>
      <c r="W40" s="160"/>
      <c r="X40" s="160"/>
      <c r="Y40" s="160"/>
      <c r="AG40" t="s">
        <v>104</v>
      </c>
    </row>
    <row r="41" spans="1:60" outlineLevel="1" x14ac:dyDescent="0.2">
      <c r="A41" s="168">
        <v>7</v>
      </c>
      <c r="B41" s="169" t="s">
        <v>149</v>
      </c>
      <c r="C41" s="184" t="s">
        <v>150</v>
      </c>
      <c r="D41" s="170" t="s">
        <v>107</v>
      </c>
      <c r="E41" s="171">
        <v>522.35</v>
      </c>
      <c r="F41" s="172"/>
      <c r="G41" s="173">
        <f>ROUND(E41*F41,2)</f>
        <v>0</v>
      </c>
      <c r="H41" s="172">
        <v>0</v>
      </c>
      <c r="I41" s="173">
        <f>ROUND(E41*H41,2)</f>
        <v>0</v>
      </c>
      <c r="J41" s="172">
        <v>145</v>
      </c>
      <c r="K41" s="173">
        <f>ROUND(E41*J41,2)</f>
        <v>75740.75</v>
      </c>
      <c r="L41" s="173">
        <v>12</v>
      </c>
      <c r="M41" s="173">
        <f>G41*(1+L41/100)</f>
        <v>0</v>
      </c>
      <c r="N41" s="171">
        <v>0</v>
      </c>
      <c r="O41" s="171">
        <f>ROUND(E41*N41,2)</f>
        <v>0</v>
      </c>
      <c r="P41" s="171">
        <v>6.7000000000000004E-2</v>
      </c>
      <c r="Q41" s="171">
        <f>ROUND(E41*P41,2)</f>
        <v>35</v>
      </c>
      <c r="R41" s="173"/>
      <c r="S41" s="173" t="s">
        <v>108</v>
      </c>
      <c r="T41" s="174" t="s">
        <v>108</v>
      </c>
      <c r="U41" s="157">
        <v>0.21</v>
      </c>
      <c r="V41" s="157">
        <f>ROUND(E41*U41,2)</f>
        <v>109.69</v>
      </c>
      <c r="W41" s="157"/>
      <c r="X41" s="157" t="s">
        <v>109</v>
      </c>
      <c r="Y41" s="157" t="s">
        <v>110</v>
      </c>
      <c r="Z41" s="147"/>
      <c r="AA41" s="147"/>
      <c r="AB41" s="147"/>
      <c r="AC41" s="147"/>
      <c r="AD41" s="147"/>
      <c r="AE41" s="147"/>
      <c r="AF41" s="147"/>
      <c r="AG41" s="147" t="s">
        <v>111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2" x14ac:dyDescent="0.2">
      <c r="A42" s="154"/>
      <c r="B42" s="155"/>
      <c r="C42" s="185" t="s">
        <v>130</v>
      </c>
      <c r="D42" s="158"/>
      <c r="E42" s="159">
        <v>50.75</v>
      </c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113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3" x14ac:dyDescent="0.2">
      <c r="A43" s="154"/>
      <c r="B43" s="155"/>
      <c r="C43" s="185" t="s">
        <v>131</v>
      </c>
      <c r="D43" s="158"/>
      <c r="E43" s="159">
        <v>315</v>
      </c>
      <c r="F43" s="157"/>
      <c r="G43" s="157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7"/>
      <c r="AA43" s="147"/>
      <c r="AB43" s="147"/>
      <c r="AC43" s="147"/>
      <c r="AD43" s="147"/>
      <c r="AE43" s="147"/>
      <c r="AF43" s="147"/>
      <c r="AG43" s="147" t="s">
        <v>113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3" x14ac:dyDescent="0.2">
      <c r="A44" s="154"/>
      <c r="B44" s="155"/>
      <c r="C44" s="185" t="s">
        <v>132</v>
      </c>
      <c r="D44" s="158"/>
      <c r="E44" s="159">
        <v>156.6</v>
      </c>
      <c r="F44" s="157"/>
      <c r="G44" s="157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7"/>
      <c r="AA44" s="147"/>
      <c r="AB44" s="147"/>
      <c r="AC44" s="147"/>
      <c r="AD44" s="147"/>
      <c r="AE44" s="147"/>
      <c r="AF44" s="147"/>
      <c r="AG44" s="147" t="s">
        <v>113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1" x14ac:dyDescent="0.2">
      <c r="A45" s="168">
        <v>8</v>
      </c>
      <c r="B45" s="169" t="s">
        <v>151</v>
      </c>
      <c r="C45" s="184" t="s">
        <v>152</v>
      </c>
      <c r="D45" s="170" t="s">
        <v>107</v>
      </c>
      <c r="E45" s="171">
        <v>145.6</v>
      </c>
      <c r="F45" s="172"/>
      <c r="G45" s="173">
        <f>ROUND(E45*F45,2)</f>
        <v>0</v>
      </c>
      <c r="H45" s="172">
        <v>0</v>
      </c>
      <c r="I45" s="173">
        <f>ROUND(E45*H45,2)</f>
        <v>0</v>
      </c>
      <c r="J45" s="172">
        <v>348</v>
      </c>
      <c r="K45" s="173">
        <f>ROUND(E45*J45,2)</f>
        <v>50668.800000000003</v>
      </c>
      <c r="L45" s="173">
        <v>12</v>
      </c>
      <c r="M45" s="173">
        <f>G45*(1+L45/100)</f>
        <v>0</v>
      </c>
      <c r="N45" s="171">
        <v>0</v>
      </c>
      <c r="O45" s="171">
        <f>ROUND(E45*N45,2)</f>
        <v>0</v>
      </c>
      <c r="P45" s="171">
        <v>2.1999999999999999E-2</v>
      </c>
      <c r="Q45" s="171">
        <f>ROUND(E45*P45,2)</f>
        <v>3.2</v>
      </c>
      <c r="R45" s="173"/>
      <c r="S45" s="173" t="s">
        <v>108</v>
      </c>
      <c r="T45" s="174" t="s">
        <v>108</v>
      </c>
      <c r="U45" s="157">
        <v>0.47699999999999998</v>
      </c>
      <c r="V45" s="157">
        <f>ROUND(E45*U45,2)</f>
        <v>69.45</v>
      </c>
      <c r="W45" s="157"/>
      <c r="X45" s="157" t="s">
        <v>109</v>
      </c>
      <c r="Y45" s="157" t="s">
        <v>110</v>
      </c>
      <c r="Z45" s="147"/>
      <c r="AA45" s="147"/>
      <c r="AB45" s="147"/>
      <c r="AC45" s="147"/>
      <c r="AD45" s="147"/>
      <c r="AE45" s="147"/>
      <c r="AF45" s="147"/>
      <c r="AG45" s="147" t="s">
        <v>111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2" x14ac:dyDescent="0.2">
      <c r="A46" s="154"/>
      <c r="B46" s="155"/>
      <c r="C46" s="185" t="s">
        <v>129</v>
      </c>
      <c r="D46" s="158"/>
      <c r="E46" s="159">
        <v>54.6</v>
      </c>
      <c r="F46" s="157"/>
      <c r="G46" s="15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7"/>
      <c r="AA46" s="147"/>
      <c r="AB46" s="147"/>
      <c r="AC46" s="147"/>
      <c r="AD46" s="147"/>
      <c r="AE46" s="147"/>
      <c r="AF46" s="147"/>
      <c r="AG46" s="147" t="s">
        <v>113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3" x14ac:dyDescent="0.2">
      <c r="A47" s="154"/>
      <c r="B47" s="155"/>
      <c r="C47" s="185" t="s">
        <v>133</v>
      </c>
      <c r="D47" s="158"/>
      <c r="E47" s="159">
        <v>91</v>
      </c>
      <c r="F47" s="157"/>
      <c r="G47" s="157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113</v>
      </c>
      <c r="AH47" s="147">
        <v>0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x14ac:dyDescent="0.2">
      <c r="A48" s="161" t="s">
        <v>103</v>
      </c>
      <c r="B48" s="162" t="s">
        <v>72</v>
      </c>
      <c r="C48" s="183" t="s">
        <v>73</v>
      </c>
      <c r="D48" s="163"/>
      <c r="E48" s="164"/>
      <c r="F48" s="165"/>
      <c r="G48" s="165">
        <f>SUMIF(AG49:AG73,"&lt;&gt;NOR",G49:G73)</f>
        <v>0</v>
      </c>
      <c r="H48" s="165"/>
      <c r="I48" s="165">
        <f>SUM(I49:I73)</f>
        <v>0</v>
      </c>
      <c r="J48" s="165"/>
      <c r="K48" s="165">
        <f>SUM(K49:K73)</f>
        <v>1892130.99</v>
      </c>
      <c r="L48" s="165"/>
      <c r="M48" s="165">
        <f>SUM(M49:M73)</f>
        <v>0</v>
      </c>
      <c r="N48" s="164"/>
      <c r="O48" s="164">
        <f>SUM(O49:O73)</f>
        <v>0</v>
      </c>
      <c r="P48" s="164"/>
      <c r="Q48" s="164">
        <f>SUM(Q49:Q73)</f>
        <v>0</v>
      </c>
      <c r="R48" s="165"/>
      <c r="S48" s="165"/>
      <c r="T48" s="166"/>
      <c r="U48" s="160"/>
      <c r="V48" s="160">
        <f>SUM(V49:V73)</f>
        <v>264.83</v>
      </c>
      <c r="W48" s="160"/>
      <c r="X48" s="160"/>
      <c r="Y48" s="160"/>
      <c r="AG48" t="s">
        <v>104</v>
      </c>
    </row>
    <row r="49" spans="1:60" outlineLevel="1" x14ac:dyDescent="0.2">
      <c r="A49" s="168">
        <v>9</v>
      </c>
      <c r="B49" s="169" t="s">
        <v>153</v>
      </c>
      <c r="C49" s="184" t="s">
        <v>154</v>
      </c>
      <c r="D49" s="170" t="s">
        <v>155</v>
      </c>
      <c r="E49" s="171">
        <v>0.52202000000000004</v>
      </c>
      <c r="F49" s="172"/>
      <c r="G49" s="173">
        <f>ROUND(E49*F49,2)</f>
        <v>0</v>
      </c>
      <c r="H49" s="172">
        <v>0</v>
      </c>
      <c r="I49" s="173">
        <f>ROUND(E49*H49,2)</f>
        <v>0</v>
      </c>
      <c r="J49" s="172">
        <v>-15770.08</v>
      </c>
      <c r="K49" s="173">
        <f>ROUND(E49*J49,2)</f>
        <v>-8232.2999999999993</v>
      </c>
      <c r="L49" s="173">
        <v>12</v>
      </c>
      <c r="M49" s="173">
        <f>G49*(1+L49/100)</f>
        <v>0</v>
      </c>
      <c r="N49" s="171">
        <v>0</v>
      </c>
      <c r="O49" s="171">
        <f>ROUND(E49*N49,2)</f>
        <v>0</v>
      </c>
      <c r="P49" s="171">
        <v>0</v>
      </c>
      <c r="Q49" s="171">
        <f>ROUND(E49*P49,2)</f>
        <v>0</v>
      </c>
      <c r="R49" s="173"/>
      <c r="S49" s="173" t="s">
        <v>108</v>
      </c>
      <c r="T49" s="174" t="s">
        <v>108</v>
      </c>
      <c r="U49" s="157">
        <v>0</v>
      </c>
      <c r="V49" s="157">
        <f>ROUND(E49*U49,2)</f>
        <v>0</v>
      </c>
      <c r="W49" s="157"/>
      <c r="X49" s="157" t="s">
        <v>109</v>
      </c>
      <c r="Y49" s="157" t="s">
        <v>110</v>
      </c>
      <c r="Z49" s="147"/>
      <c r="AA49" s="147"/>
      <c r="AB49" s="147"/>
      <c r="AC49" s="147"/>
      <c r="AD49" s="147"/>
      <c r="AE49" s="147"/>
      <c r="AF49" s="147"/>
      <c r="AG49" s="147" t="s">
        <v>111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ht="22.5" outlineLevel="2" x14ac:dyDescent="0.2">
      <c r="A50" s="154"/>
      <c r="B50" s="155"/>
      <c r="C50" s="260" t="s">
        <v>156</v>
      </c>
      <c r="D50" s="261"/>
      <c r="E50" s="261"/>
      <c r="F50" s="261"/>
      <c r="G50" s="261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7"/>
      <c r="AA50" s="147"/>
      <c r="AB50" s="147"/>
      <c r="AC50" s="147"/>
      <c r="AD50" s="147"/>
      <c r="AE50" s="147"/>
      <c r="AF50" s="147"/>
      <c r="AG50" s="147" t="s">
        <v>118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75" t="str">
        <f>C50</f>
        <v>Pro vyjádření výnosu ve prospěch zhotovitele je nutné jednotkovou cenu uvést se záporným znaménkem. (Získaná částka ponižuje náklad stavby.)</v>
      </c>
      <c r="BB50" s="147"/>
      <c r="BC50" s="147"/>
      <c r="BD50" s="147"/>
      <c r="BE50" s="147"/>
      <c r="BF50" s="147"/>
      <c r="BG50" s="147"/>
      <c r="BH50" s="147"/>
    </row>
    <row r="51" spans="1:60" outlineLevel="2" x14ac:dyDescent="0.2">
      <c r="A51" s="154"/>
      <c r="B51" s="155"/>
      <c r="C51" s="185" t="s">
        <v>157</v>
      </c>
      <c r="D51" s="158"/>
      <c r="E51" s="159">
        <v>0.11846</v>
      </c>
      <c r="F51" s="157"/>
      <c r="G51" s="157"/>
      <c r="H51" s="157"/>
      <c r="I51" s="157"/>
      <c r="J51" s="157"/>
      <c r="K51" s="157"/>
      <c r="L51" s="157"/>
      <c r="M51" s="157"/>
      <c r="N51" s="156"/>
      <c r="O51" s="156"/>
      <c r="P51" s="156"/>
      <c r="Q51" s="156"/>
      <c r="R51" s="157"/>
      <c r="S51" s="157"/>
      <c r="T51" s="157"/>
      <c r="U51" s="157"/>
      <c r="V51" s="157"/>
      <c r="W51" s="157"/>
      <c r="X51" s="157"/>
      <c r="Y51" s="157"/>
      <c r="Z51" s="147"/>
      <c r="AA51" s="147"/>
      <c r="AB51" s="147"/>
      <c r="AC51" s="147"/>
      <c r="AD51" s="147"/>
      <c r="AE51" s="147"/>
      <c r="AF51" s="147"/>
      <c r="AG51" s="147" t="s">
        <v>113</v>
      </c>
      <c r="AH51" s="147">
        <v>7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3" x14ac:dyDescent="0.2">
      <c r="A52" s="154"/>
      <c r="B52" s="155"/>
      <c r="C52" s="185" t="s">
        <v>158</v>
      </c>
      <c r="D52" s="158"/>
      <c r="E52" s="159">
        <v>0.31919999999999998</v>
      </c>
      <c r="F52" s="157"/>
      <c r="G52" s="157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7"/>
      <c r="AA52" s="147"/>
      <c r="AB52" s="147"/>
      <c r="AC52" s="147"/>
      <c r="AD52" s="147"/>
      <c r="AE52" s="147"/>
      <c r="AF52" s="147"/>
      <c r="AG52" s="147" t="s">
        <v>113</v>
      </c>
      <c r="AH52" s="147">
        <v>7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3" x14ac:dyDescent="0.2">
      <c r="A53" s="154"/>
      <c r="B53" s="155"/>
      <c r="C53" s="185" t="s">
        <v>159</v>
      </c>
      <c r="D53" s="158"/>
      <c r="E53" s="159">
        <v>8.4360000000000004E-2</v>
      </c>
      <c r="F53" s="157"/>
      <c r="G53" s="157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7"/>
      <c r="AA53" s="147"/>
      <c r="AB53" s="147"/>
      <c r="AC53" s="147"/>
      <c r="AD53" s="147"/>
      <c r="AE53" s="147"/>
      <c r="AF53" s="147"/>
      <c r="AG53" s="147" t="s">
        <v>113</v>
      </c>
      <c r="AH53" s="147">
        <v>7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1" x14ac:dyDescent="0.2">
      <c r="A54" s="168">
        <v>10</v>
      </c>
      <c r="B54" s="169" t="s">
        <v>160</v>
      </c>
      <c r="C54" s="184" t="s">
        <v>207</v>
      </c>
      <c r="D54" s="170" t="s">
        <v>155</v>
      </c>
      <c r="E54" s="171">
        <v>540.47266999999999</v>
      </c>
      <c r="F54" s="172"/>
      <c r="G54" s="173">
        <f>ROUND(E54*F54,2)</f>
        <v>0</v>
      </c>
      <c r="H54" s="172">
        <v>0</v>
      </c>
      <c r="I54" s="173">
        <f>ROUND(E54*H54,2)</f>
        <v>0</v>
      </c>
      <c r="J54" s="172">
        <v>336.5</v>
      </c>
      <c r="K54" s="173">
        <f>ROUND(E54*J54,2)</f>
        <v>181869.05</v>
      </c>
      <c r="L54" s="173">
        <v>12</v>
      </c>
      <c r="M54" s="173">
        <f>G54*(1+L54/100)</f>
        <v>0</v>
      </c>
      <c r="N54" s="171">
        <v>0</v>
      </c>
      <c r="O54" s="171">
        <f>ROUND(E54*N54,2)</f>
        <v>0</v>
      </c>
      <c r="P54" s="171">
        <v>0</v>
      </c>
      <c r="Q54" s="171">
        <f>ROUND(E54*P54,2)</f>
        <v>0</v>
      </c>
      <c r="R54" s="173"/>
      <c r="S54" s="173" t="s">
        <v>108</v>
      </c>
      <c r="T54" s="174" t="s">
        <v>108</v>
      </c>
      <c r="U54" s="157">
        <v>0.49</v>
      </c>
      <c r="V54" s="157">
        <f>ROUND(E54*U54,2)</f>
        <v>264.83</v>
      </c>
      <c r="W54" s="157"/>
      <c r="X54" s="157" t="s">
        <v>109</v>
      </c>
      <c r="Y54" s="157" t="s">
        <v>110</v>
      </c>
      <c r="Z54" s="147"/>
      <c r="AA54" s="147"/>
      <c r="AB54" s="147"/>
      <c r="AC54" s="147"/>
      <c r="AD54" s="147"/>
      <c r="AE54" s="147"/>
      <c r="AF54" s="147"/>
      <c r="AG54" s="147" t="s">
        <v>111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2" x14ac:dyDescent="0.2">
      <c r="A55" s="154"/>
      <c r="B55" s="155"/>
      <c r="C55" s="260" t="s">
        <v>161</v>
      </c>
      <c r="D55" s="261"/>
      <c r="E55" s="261"/>
      <c r="F55" s="261"/>
      <c r="G55" s="261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57"/>
      <c r="Z55" s="147"/>
      <c r="AA55" s="147"/>
      <c r="AB55" s="147"/>
      <c r="AC55" s="147"/>
      <c r="AD55" s="147"/>
      <c r="AE55" s="147"/>
      <c r="AF55" s="147"/>
      <c r="AG55" s="147" t="s">
        <v>118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2" x14ac:dyDescent="0.2">
      <c r="A56" s="154"/>
      <c r="B56" s="155"/>
      <c r="C56" s="185" t="s">
        <v>162</v>
      </c>
      <c r="D56" s="158"/>
      <c r="E56" s="159">
        <v>19.8</v>
      </c>
      <c r="F56" s="157"/>
      <c r="G56" s="157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57"/>
      <c r="Z56" s="147"/>
      <c r="AA56" s="147"/>
      <c r="AB56" s="147"/>
      <c r="AC56" s="147"/>
      <c r="AD56" s="147"/>
      <c r="AE56" s="147"/>
      <c r="AF56" s="147"/>
      <c r="AG56" s="147" t="s">
        <v>113</v>
      </c>
      <c r="AH56" s="147">
        <v>7</v>
      </c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3" x14ac:dyDescent="0.2">
      <c r="A57" s="154"/>
      <c r="B57" s="155"/>
      <c r="C57" s="185" t="s">
        <v>163</v>
      </c>
      <c r="D57" s="158"/>
      <c r="E57" s="159">
        <v>481.95</v>
      </c>
      <c r="F57" s="157"/>
      <c r="G57" s="157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57"/>
      <c r="Z57" s="147"/>
      <c r="AA57" s="147"/>
      <c r="AB57" s="147"/>
      <c r="AC57" s="147"/>
      <c r="AD57" s="147"/>
      <c r="AE57" s="147"/>
      <c r="AF57" s="147"/>
      <c r="AG57" s="147" t="s">
        <v>113</v>
      </c>
      <c r="AH57" s="147">
        <v>7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3" x14ac:dyDescent="0.2">
      <c r="A58" s="154"/>
      <c r="B58" s="155"/>
      <c r="C58" s="185" t="s">
        <v>159</v>
      </c>
      <c r="D58" s="158"/>
      <c r="E58" s="159">
        <v>8.4360000000000004E-2</v>
      </c>
      <c r="F58" s="157"/>
      <c r="G58" s="157"/>
      <c r="H58" s="157"/>
      <c r="I58" s="157"/>
      <c r="J58" s="157"/>
      <c r="K58" s="157"/>
      <c r="L58" s="157"/>
      <c r="M58" s="157"/>
      <c r="N58" s="156"/>
      <c r="O58" s="156"/>
      <c r="P58" s="156"/>
      <c r="Q58" s="156"/>
      <c r="R58" s="157"/>
      <c r="S58" s="157"/>
      <c r="T58" s="157"/>
      <c r="U58" s="157"/>
      <c r="V58" s="157"/>
      <c r="W58" s="157"/>
      <c r="X58" s="157"/>
      <c r="Y58" s="157"/>
      <c r="Z58" s="147"/>
      <c r="AA58" s="147"/>
      <c r="AB58" s="147"/>
      <c r="AC58" s="147"/>
      <c r="AD58" s="147"/>
      <c r="AE58" s="147"/>
      <c r="AF58" s="147"/>
      <c r="AG58" s="147" t="s">
        <v>113</v>
      </c>
      <c r="AH58" s="147">
        <v>7</v>
      </c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3" x14ac:dyDescent="0.2">
      <c r="A59" s="154"/>
      <c r="B59" s="155"/>
      <c r="C59" s="185" t="s">
        <v>158</v>
      </c>
      <c r="D59" s="158"/>
      <c r="E59" s="159">
        <v>0.31919999999999998</v>
      </c>
      <c r="F59" s="157"/>
      <c r="G59" s="157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7"/>
      <c r="AA59" s="147"/>
      <c r="AB59" s="147"/>
      <c r="AC59" s="147"/>
      <c r="AD59" s="147"/>
      <c r="AE59" s="147"/>
      <c r="AF59" s="147"/>
      <c r="AG59" s="147" t="s">
        <v>113</v>
      </c>
      <c r="AH59" s="147">
        <v>7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3" x14ac:dyDescent="0.2">
      <c r="A60" s="154"/>
      <c r="B60" s="155"/>
      <c r="C60" s="185" t="s">
        <v>157</v>
      </c>
      <c r="D60" s="158"/>
      <c r="E60" s="159">
        <v>0.11846</v>
      </c>
      <c r="F60" s="157"/>
      <c r="G60" s="157"/>
      <c r="H60" s="157"/>
      <c r="I60" s="157"/>
      <c r="J60" s="157"/>
      <c r="K60" s="157"/>
      <c r="L60" s="157"/>
      <c r="M60" s="157"/>
      <c r="N60" s="156"/>
      <c r="O60" s="156"/>
      <c r="P60" s="156"/>
      <c r="Q60" s="156"/>
      <c r="R60" s="157"/>
      <c r="S60" s="157"/>
      <c r="T60" s="157"/>
      <c r="U60" s="157"/>
      <c r="V60" s="157"/>
      <c r="W60" s="157"/>
      <c r="X60" s="157"/>
      <c r="Y60" s="157"/>
      <c r="Z60" s="147"/>
      <c r="AA60" s="147"/>
      <c r="AB60" s="147"/>
      <c r="AC60" s="147"/>
      <c r="AD60" s="147"/>
      <c r="AE60" s="147"/>
      <c r="AF60" s="147"/>
      <c r="AG60" s="147" t="s">
        <v>113</v>
      </c>
      <c r="AH60" s="147">
        <v>7</v>
      </c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3" x14ac:dyDescent="0.2">
      <c r="A61" s="154"/>
      <c r="B61" s="155"/>
      <c r="C61" s="185" t="s">
        <v>164</v>
      </c>
      <c r="D61" s="158"/>
      <c r="E61" s="159">
        <v>34.997450000000001</v>
      </c>
      <c r="F61" s="157"/>
      <c r="G61" s="157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113</v>
      </c>
      <c r="AH61" s="147">
        <v>7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3" x14ac:dyDescent="0.2">
      <c r="A62" s="154"/>
      <c r="B62" s="155"/>
      <c r="C62" s="185" t="s">
        <v>165</v>
      </c>
      <c r="D62" s="158"/>
      <c r="E62" s="159">
        <v>3.2031999999999998</v>
      </c>
      <c r="F62" s="157"/>
      <c r="G62" s="15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113</v>
      </c>
      <c r="AH62" s="147">
        <v>7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">
      <c r="A63" s="168">
        <v>11</v>
      </c>
      <c r="B63" s="169" t="s">
        <v>166</v>
      </c>
      <c r="C63" s="184" t="s">
        <v>208</v>
      </c>
      <c r="D63" s="170" t="s">
        <v>155</v>
      </c>
      <c r="E63" s="171">
        <v>481.95</v>
      </c>
      <c r="F63" s="190"/>
      <c r="G63" s="173">
        <f>ROUND(E63*F63,2)</f>
        <v>0</v>
      </c>
      <c r="H63" s="172">
        <v>0</v>
      </c>
      <c r="I63" s="173">
        <f>ROUND(E63*H63,2)</f>
        <v>0</v>
      </c>
      <c r="J63" s="172">
        <v>3040</v>
      </c>
      <c r="K63" s="173">
        <f>ROUND(E63*J63,2)</f>
        <v>1465128</v>
      </c>
      <c r="L63" s="173">
        <v>12</v>
      </c>
      <c r="M63" s="173">
        <f>G63*(1+L63/100)</f>
        <v>0</v>
      </c>
      <c r="N63" s="171">
        <v>0</v>
      </c>
      <c r="O63" s="171">
        <f>ROUND(E63*N63,2)</f>
        <v>0</v>
      </c>
      <c r="P63" s="171">
        <v>0</v>
      </c>
      <c r="Q63" s="171">
        <f>ROUND(E63*P63,2)</f>
        <v>0</v>
      </c>
      <c r="R63" s="173"/>
      <c r="S63" s="173" t="s">
        <v>108</v>
      </c>
      <c r="T63" s="174" t="s">
        <v>108</v>
      </c>
      <c r="U63" s="157">
        <v>0</v>
      </c>
      <c r="V63" s="157">
        <f>ROUND(E63*U63,2)</f>
        <v>0</v>
      </c>
      <c r="W63" s="157"/>
      <c r="X63" s="157" t="s">
        <v>109</v>
      </c>
      <c r="Y63" s="157" t="s">
        <v>110</v>
      </c>
      <c r="Z63" s="147"/>
      <c r="AA63" s="147"/>
      <c r="AB63" s="147"/>
      <c r="AC63" s="147"/>
      <c r="AD63" s="147"/>
      <c r="AE63" s="147"/>
      <c r="AF63" s="147"/>
      <c r="AG63" s="147" t="s">
        <v>111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2" x14ac:dyDescent="0.2">
      <c r="A64" s="154"/>
      <c r="B64" s="155"/>
      <c r="C64" s="260" t="s">
        <v>167</v>
      </c>
      <c r="D64" s="261"/>
      <c r="E64" s="261"/>
      <c r="F64" s="261"/>
      <c r="G64" s="261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118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2" x14ac:dyDescent="0.2">
      <c r="A65" s="154"/>
      <c r="B65" s="155"/>
      <c r="C65" s="185"/>
      <c r="D65" s="158"/>
      <c r="E65" s="159">
        <v>481.95</v>
      </c>
      <c r="F65" s="157"/>
      <c r="G65" s="157"/>
      <c r="H65" s="157"/>
      <c r="I65" s="157"/>
      <c r="J65" s="157"/>
      <c r="K65" s="157"/>
      <c r="L65" s="157"/>
      <c r="M65" s="157"/>
      <c r="N65" s="156"/>
      <c r="O65" s="156"/>
      <c r="P65" s="156"/>
      <c r="Q65" s="156"/>
      <c r="R65" s="157"/>
      <c r="S65" s="157"/>
      <c r="T65" s="157"/>
      <c r="U65" s="157"/>
      <c r="V65" s="157"/>
      <c r="W65" s="157"/>
      <c r="X65" s="157"/>
      <c r="Y65" s="157"/>
      <c r="Z65" s="147"/>
      <c r="AA65" s="147"/>
      <c r="AB65" s="147"/>
      <c r="AC65" s="147"/>
      <c r="AD65" s="147"/>
      <c r="AE65" s="147"/>
      <c r="AF65" s="147"/>
      <c r="AG65" s="147" t="s">
        <v>113</v>
      </c>
      <c r="AH65" s="147">
        <v>7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ht="22.5" outlineLevel="1" x14ac:dyDescent="0.2">
      <c r="A66" s="168">
        <v>12</v>
      </c>
      <c r="B66" s="169" t="s">
        <v>168</v>
      </c>
      <c r="C66" s="184" t="s">
        <v>169</v>
      </c>
      <c r="D66" s="170" t="s">
        <v>155</v>
      </c>
      <c r="E66" s="171">
        <v>3.2031999999999998</v>
      </c>
      <c r="F66" s="172"/>
      <c r="G66" s="173">
        <f>ROUND(E66*F66,2)</f>
        <v>0</v>
      </c>
      <c r="H66" s="172">
        <v>0</v>
      </c>
      <c r="I66" s="173">
        <f>ROUND(E66*H66,2)</f>
        <v>0</v>
      </c>
      <c r="J66" s="172">
        <v>5465</v>
      </c>
      <c r="K66" s="173">
        <f>ROUND(E66*J66,2)</f>
        <v>17505.490000000002</v>
      </c>
      <c r="L66" s="173">
        <v>12</v>
      </c>
      <c r="M66" s="173">
        <f>G66*(1+L66/100)</f>
        <v>0</v>
      </c>
      <c r="N66" s="171">
        <v>0</v>
      </c>
      <c r="O66" s="171">
        <f>ROUND(E66*N66,2)</f>
        <v>0</v>
      </c>
      <c r="P66" s="171">
        <v>0</v>
      </c>
      <c r="Q66" s="171">
        <f>ROUND(E66*P66,2)</f>
        <v>0</v>
      </c>
      <c r="R66" s="173"/>
      <c r="S66" s="173" t="s">
        <v>108</v>
      </c>
      <c r="T66" s="174" t="s">
        <v>108</v>
      </c>
      <c r="U66" s="157">
        <v>0</v>
      </c>
      <c r="V66" s="157">
        <f>ROUND(E66*U66,2)</f>
        <v>0</v>
      </c>
      <c r="W66" s="157"/>
      <c r="X66" s="157" t="s">
        <v>109</v>
      </c>
      <c r="Y66" s="157" t="s">
        <v>110</v>
      </c>
      <c r="Z66" s="147"/>
      <c r="AA66" s="147"/>
      <c r="AB66" s="147"/>
      <c r="AC66" s="147"/>
      <c r="AD66" s="147"/>
      <c r="AE66" s="147"/>
      <c r="AF66" s="147"/>
      <c r="AG66" s="147" t="s">
        <v>111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2" x14ac:dyDescent="0.2">
      <c r="A67" s="154"/>
      <c r="B67" s="155"/>
      <c r="C67" s="260" t="s">
        <v>170</v>
      </c>
      <c r="D67" s="261"/>
      <c r="E67" s="261"/>
      <c r="F67" s="261"/>
      <c r="G67" s="261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118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2" x14ac:dyDescent="0.2">
      <c r="A68" s="154"/>
      <c r="B68" s="155"/>
      <c r="C68" s="185"/>
      <c r="D68" s="158"/>
      <c r="E68" s="159">
        <v>3.2031999999999998</v>
      </c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7"/>
      <c r="AA68" s="147"/>
      <c r="AB68" s="147"/>
      <c r="AC68" s="147"/>
      <c r="AD68" s="147"/>
      <c r="AE68" s="147"/>
      <c r="AF68" s="147"/>
      <c r="AG68" s="147" t="s">
        <v>113</v>
      </c>
      <c r="AH68" s="147">
        <v>7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ht="22.5" outlineLevel="1" x14ac:dyDescent="0.2">
      <c r="A69" s="168">
        <v>13</v>
      </c>
      <c r="B69" s="169" t="s">
        <v>171</v>
      </c>
      <c r="C69" s="184" t="s">
        <v>172</v>
      </c>
      <c r="D69" s="170" t="s">
        <v>155</v>
      </c>
      <c r="E69" s="171">
        <v>19.8</v>
      </c>
      <c r="F69" s="172"/>
      <c r="G69" s="173">
        <f>ROUND(E69*F69,2)</f>
        <v>0</v>
      </c>
      <c r="H69" s="172">
        <v>0</v>
      </c>
      <c r="I69" s="173">
        <f>ROUND(E69*H69,2)</f>
        <v>0</v>
      </c>
      <c r="J69" s="172">
        <v>88.7</v>
      </c>
      <c r="K69" s="173">
        <f>ROUND(E69*J69,2)</f>
        <v>1756.26</v>
      </c>
      <c r="L69" s="173">
        <v>12</v>
      </c>
      <c r="M69" s="173">
        <f>G69*(1+L69/100)</f>
        <v>0</v>
      </c>
      <c r="N69" s="171">
        <v>0</v>
      </c>
      <c r="O69" s="171">
        <f>ROUND(E69*N69,2)</f>
        <v>0</v>
      </c>
      <c r="P69" s="171">
        <v>0</v>
      </c>
      <c r="Q69" s="171">
        <f>ROUND(E69*P69,2)</f>
        <v>0</v>
      </c>
      <c r="R69" s="173"/>
      <c r="S69" s="173" t="s">
        <v>108</v>
      </c>
      <c r="T69" s="174" t="s">
        <v>108</v>
      </c>
      <c r="U69" s="157">
        <v>0</v>
      </c>
      <c r="V69" s="157">
        <f>ROUND(E69*U69,2)</f>
        <v>0</v>
      </c>
      <c r="W69" s="157"/>
      <c r="X69" s="157" t="s">
        <v>109</v>
      </c>
      <c r="Y69" s="157" t="s">
        <v>110</v>
      </c>
      <c r="Z69" s="147"/>
      <c r="AA69" s="147"/>
      <c r="AB69" s="147"/>
      <c r="AC69" s="147"/>
      <c r="AD69" s="147"/>
      <c r="AE69" s="147"/>
      <c r="AF69" s="147"/>
      <c r="AG69" s="147" t="s">
        <v>111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2" x14ac:dyDescent="0.2">
      <c r="A70" s="154"/>
      <c r="B70" s="155"/>
      <c r="C70" s="185" t="s">
        <v>162</v>
      </c>
      <c r="D70" s="158"/>
      <c r="E70" s="159">
        <v>19.8</v>
      </c>
      <c r="F70" s="157"/>
      <c r="G70" s="157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7"/>
      <c r="AA70" s="147"/>
      <c r="AB70" s="147"/>
      <c r="AC70" s="147"/>
      <c r="AD70" s="147"/>
      <c r="AE70" s="147"/>
      <c r="AF70" s="147"/>
      <c r="AG70" s="147" t="s">
        <v>113</v>
      </c>
      <c r="AH70" s="147">
        <v>7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ht="22.5" outlineLevel="1" x14ac:dyDescent="0.2">
      <c r="A71" s="168">
        <v>14</v>
      </c>
      <c r="B71" s="169" t="s">
        <v>173</v>
      </c>
      <c r="C71" s="184" t="s">
        <v>174</v>
      </c>
      <c r="D71" s="170" t="s">
        <v>155</v>
      </c>
      <c r="E71" s="171">
        <v>34.997450000000001</v>
      </c>
      <c r="F71" s="172"/>
      <c r="G71" s="173">
        <f>ROUND(E71*F71,2)</f>
        <v>0</v>
      </c>
      <c r="H71" s="172">
        <v>0</v>
      </c>
      <c r="I71" s="173">
        <f>ROUND(E71*H71,2)</f>
        <v>0</v>
      </c>
      <c r="J71" s="172">
        <v>266</v>
      </c>
      <c r="K71" s="173">
        <f>ROUND(E71*J71,2)</f>
        <v>9309.32</v>
      </c>
      <c r="L71" s="173">
        <v>12</v>
      </c>
      <c r="M71" s="173">
        <f>G71*(1+L71/100)</f>
        <v>0</v>
      </c>
      <c r="N71" s="171">
        <v>0</v>
      </c>
      <c r="O71" s="171">
        <f>ROUND(E71*N71,2)</f>
        <v>0</v>
      </c>
      <c r="P71" s="171">
        <v>0</v>
      </c>
      <c r="Q71" s="171">
        <f>ROUND(E71*P71,2)</f>
        <v>0</v>
      </c>
      <c r="R71" s="173"/>
      <c r="S71" s="173" t="s">
        <v>108</v>
      </c>
      <c r="T71" s="174" t="s">
        <v>108</v>
      </c>
      <c r="U71" s="157">
        <v>0</v>
      </c>
      <c r="V71" s="157">
        <f>ROUND(E71*U71,2)</f>
        <v>0</v>
      </c>
      <c r="W71" s="157"/>
      <c r="X71" s="157" t="s">
        <v>109</v>
      </c>
      <c r="Y71" s="157" t="s">
        <v>110</v>
      </c>
      <c r="Z71" s="147"/>
      <c r="AA71" s="147"/>
      <c r="AB71" s="147"/>
      <c r="AC71" s="147"/>
      <c r="AD71" s="147"/>
      <c r="AE71" s="147"/>
      <c r="AF71" s="147"/>
      <c r="AG71" s="147" t="s">
        <v>111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2" x14ac:dyDescent="0.2">
      <c r="A72" s="154"/>
      <c r="B72" s="155"/>
      <c r="C72" s="185" t="s">
        <v>164</v>
      </c>
      <c r="D72" s="158"/>
      <c r="E72" s="159">
        <v>34.997450000000001</v>
      </c>
      <c r="F72" s="157"/>
      <c r="G72" s="157"/>
      <c r="H72" s="157"/>
      <c r="I72" s="157"/>
      <c r="J72" s="157"/>
      <c r="K72" s="157"/>
      <c r="L72" s="157"/>
      <c r="M72" s="157"/>
      <c r="N72" s="156"/>
      <c r="O72" s="156"/>
      <c r="P72" s="156"/>
      <c r="Q72" s="156"/>
      <c r="R72" s="157"/>
      <c r="S72" s="157"/>
      <c r="T72" s="157"/>
      <c r="U72" s="157"/>
      <c r="V72" s="157"/>
      <c r="W72" s="157"/>
      <c r="X72" s="157"/>
      <c r="Y72" s="157"/>
      <c r="Z72" s="147"/>
      <c r="AA72" s="147"/>
      <c r="AB72" s="147"/>
      <c r="AC72" s="147"/>
      <c r="AD72" s="147"/>
      <c r="AE72" s="147"/>
      <c r="AF72" s="147"/>
      <c r="AG72" s="147" t="s">
        <v>113</v>
      </c>
      <c r="AH72" s="147">
        <v>7</v>
      </c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1" x14ac:dyDescent="0.2">
      <c r="A73" s="176">
        <v>15</v>
      </c>
      <c r="B73" s="177" t="s">
        <v>175</v>
      </c>
      <c r="C73" s="186" t="s">
        <v>176</v>
      </c>
      <c r="D73" s="178" t="s">
        <v>155</v>
      </c>
      <c r="E73" s="179">
        <v>7971.46</v>
      </c>
      <c r="F73" s="180"/>
      <c r="G73" s="181">
        <f>ROUND(E73*F73,2)</f>
        <v>0</v>
      </c>
      <c r="H73" s="180">
        <v>0</v>
      </c>
      <c r="I73" s="181">
        <f>ROUND(E73*H73,2)</f>
        <v>0</v>
      </c>
      <c r="J73" s="180">
        <v>28.2</v>
      </c>
      <c r="K73" s="181">
        <f>ROUND(E73*J73,2)</f>
        <v>224795.17</v>
      </c>
      <c r="L73" s="181">
        <v>12</v>
      </c>
      <c r="M73" s="181">
        <f>G73*(1+L73/100)</f>
        <v>0</v>
      </c>
      <c r="N73" s="179">
        <v>0</v>
      </c>
      <c r="O73" s="179">
        <f>ROUND(E73*N73,2)</f>
        <v>0</v>
      </c>
      <c r="P73" s="179">
        <v>0</v>
      </c>
      <c r="Q73" s="179">
        <f>ROUND(E73*P73,2)</f>
        <v>0</v>
      </c>
      <c r="R73" s="181"/>
      <c r="S73" s="181" t="s">
        <v>108</v>
      </c>
      <c r="T73" s="182" t="s">
        <v>108</v>
      </c>
      <c r="U73" s="157">
        <v>0</v>
      </c>
      <c r="V73" s="157">
        <f>ROUND(E73*U73,2)</f>
        <v>0</v>
      </c>
      <c r="W73" s="157"/>
      <c r="X73" s="157" t="s">
        <v>177</v>
      </c>
      <c r="Y73" s="157" t="s">
        <v>110</v>
      </c>
      <c r="Z73" s="147"/>
      <c r="AA73" s="147"/>
      <c r="AB73" s="147"/>
      <c r="AC73" s="147"/>
      <c r="AD73" s="147"/>
      <c r="AE73" s="147"/>
      <c r="AF73" s="147"/>
      <c r="AG73" s="147" t="s">
        <v>178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x14ac:dyDescent="0.2">
      <c r="A74" s="161" t="s">
        <v>103</v>
      </c>
      <c r="B74" s="162" t="s">
        <v>75</v>
      </c>
      <c r="C74" s="183" t="s">
        <v>29</v>
      </c>
      <c r="D74" s="163"/>
      <c r="E74" s="164"/>
      <c r="F74" s="165"/>
      <c r="G74" s="165">
        <f>SUMIF(AG75:AG82,"&lt;&gt;NOR",G75:G82)</f>
        <v>0</v>
      </c>
      <c r="H74" s="165"/>
      <c r="I74" s="165">
        <f>SUM(I75:I82)</f>
        <v>0</v>
      </c>
      <c r="J74" s="165"/>
      <c r="K74" s="165">
        <f>SUM(K75:K82)</f>
        <v>133087.67999999999</v>
      </c>
      <c r="L74" s="165"/>
      <c r="M74" s="165">
        <f>SUM(M75:M82)</f>
        <v>0</v>
      </c>
      <c r="N74" s="164"/>
      <c r="O74" s="164">
        <f>SUM(O75:O82)</f>
        <v>0</v>
      </c>
      <c r="P74" s="164"/>
      <c r="Q74" s="164">
        <f>SUM(Q75:Q82)</f>
        <v>0</v>
      </c>
      <c r="R74" s="165"/>
      <c r="S74" s="165"/>
      <c r="T74" s="166"/>
      <c r="U74" s="160"/>
      <c r="V74" s="160">
        <f>SUM(V75:V82)</f>
        <v>0</v>
      </c>
      <c r="W74" s="160"/>
      <c r="X74" s="160"/>
      <c r="Y74" s="160"/>
      <c r="AG74" t="s">
        <v>104</v>
      </c>
    </row>
    <row r="75" spans="1:60" outlineLevel="1" x14ac:dyDescent="0.2">
      <c r="A75" s="168">
        <v>16</v>
      </c>
      <c r="B75" s="169" t="s">
        <v>179</v>
      </c>
      <c r="C75" s="184" t="s">
        <v>180</v>
      </c>
      <c r="D75" s="170" t="s">
        <v>181</v>
      </c>
      <c r="E75" s="171">
        <v>1</v>
      </c>
      <c r="F75" s="172"/>
      <c r="G75" s="173">
        <f>ROUND(E75*F75,2)</f>
        <v>0</v>
      </c>
      <c r="H75" s="172">
        <v>0</v>
      </c>
      <c r="I75" s="173">
        <f>ROUND(E75*H75,2)</f>
        <v>0</v>
      </c>
      <c r="J75" s="172">
        <v>36296.639999999999</v>
      </c>
      <c r="K75" s="173">
        <f>ROUND(E75*J75,2)</f>
        <v>36296.639999999999</v>
      </c>
      <c r="L75" s="173">
        <v>12</v>
      </c>
      <c r="M75" s="173">
        <f>G75*(1+L75/100)</f>
        <v>0</v>
      </c>
      <c r="N75" s="171">
        <v>0</v>
      </c>
      <c r="O75" s="171">
        <f>ROUND(E75*N75,2)</f>
        <v>0</v>
      </c>
      <c r="P75" s="171">
        <v>0</v>
      </c>
      <c r="Q75" s="171">
        <f>ROUND(E75*P75,2)</f>
        <v>0</v>
      </c>
      <c r="R75" s="173"/>
      <c r="S75" s="173" t="s">
        <v>108</v>
      </c>
      <c r="T75" s="174" t="s">
        <v>182</v>
      </c>
      <c r="U75" s="157">
        <v>0</v>
      </c>
      <c r="V75" s="157">
        <f>ROUND(E75*U75,2)</f>
        <v>0</v>
      </c>
      <c r="W75" s="157"/>
      <c r="X75" s="157" t="s">
        <v>183</v>
      </c>
      <c r="Y75" s="157" t="s">
        <v>110</v>
      </c>
      <c r="Z75" s="147"/>
      <c r="AA75" s="147"/>
      <c r="AB75" s="147"/>
      <c r="AC75" s="147"/>
      <c r="AD75" s="147"/>
      <c r="AE75" s="147"/>
      <c r="AF75" s="147"/>
      <c r="AG75" s="147" t="s">
        <v>184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ht="33.75" outlineLevel="2" x14ac:dyDescent="0.2">
      <c r="A76" s="154"/>
      <c r="B76" s="155"/>
      <c r="C76" s="260" t="s">
        <v>185</v>
      </c>
      <c r="D76" s="261"/>
      <c r="E76" s="261"/>
      <c r="F76" s="261"/>
      <c r="G76" s="261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7"/>
      <c r="AA76" s="147"/>
      <c r="AB76" s="147"/>
      <c r="AC76" s="147"/>
      <c r="AD76" s="147"/>
      <c r="AE76" s="147"/>
      <c r="AF76" s="147"/>
      <c r="AG76" s="147" t="s">
        <v>118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75" t="str">
        <f>C76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76" s="147"/>
      <c r="BC76" s="147"/>
      <c r="BD76" s="147"/>
      <c r="BE76" s="147"/>
      <c r="BF76" s="147"/>
      <c r="BG76" s="147"/>
      <c r="BH76" s="147"/>
    </row>
    <row r="77" spans="1:60" outlineLevel="1" x14ac:dyDescent="0.2">
      <c r="A77" s="168">
        <v>17</v>
      </c>
      <c r="B77" s="169" t="s">
        <v>186</v>
      </c>
      <c r="C77" s="184" t="s">
        <v>187</v>
      </c>
      <c r="D77" s="170" t="s">
        <v>181</v>
      </c>
      <c r="E77" s="171">
        <v>1</v>
      </c>
      <c r="F77" s="172"/>
      <c r="G77" s="173">
        <f>ROUND(E77*F77,2)</f>
        <v>0</v>
      </c>
      <c r="H77" s="172">
        <v>0</v>
      </c>
      <c r="I77" s="173">
        <f>ROUND(E77*H77,2)</f>
        <v>0</v>
      </c>
      <c r="J77" s="172">
        <v>24197.759999999998</v>
      </c>
      <c r="K77" s="173">
        <f>ROUND(E77*J77,2)</f>
        <v>24197.759999999998</v>
      </c>
      <c r="L77" s="173">
        <v>12</v>
      </c>
      <c r="M77" s="173">
        <f>G77*(1+L77/100)</f>
        <v>0</v>
      </c>
      <c r="N77" s="171">
        <v>0</v>
      </c>
      <c r="O77" s="171">
        <f>ROUND(E77*N77,2)</f>
        <v>0</v>
      </c>
      <c r="P77" s="171">
        <v>0</v>
      </c>
      <c r="Q77" s="171">
        <f>ROUND(E77*P77,2)</f>
        <v>0</v>
      </c>
      <c r="R77" s="173"/>
      <c r="S77" s="173" t="s">
        <v>108</v>
      </c>
      <c r="T77" s="174" t="s">
        <v>182</v>
      </c>
      <c r="U77" s="157">
        <v>0</v>
      </c>
      <c r="V77" s="157">
        <f>ROUND(E77*U77,2)</f>
        <v>0</v>
      </c>
      <c r="W77" s="157"/>
      <c r="X77" s="157" t="s">
        <v>183</v>
      </c>
      <c r="Y77" s="157" t="s">
        <v>110</v>
      </c>
      <c r="Z77" s="147"/>
      <c r="AA77" s="147"/>
      <c r="AB77" s="147"/>
      <c r="AC77" s="147"/>
      <c r="AD77" s="147"/>
      <c r="AE77" s="147"/>
      <c r="AF77" s="147"/>
      <c r="AG77" s="147" t="s">
        <v>184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ht="45" outlineLevel="2" x14ac:dyDescent="0.2">
      <c r="A78" s="154"/>
      <c r="B78" s="155"/>
      <c r="C78" s="260" t="s">
        <v>188</v>
      </c>
      <c r="D78" s="261"/>
      <c r="E78" s="261"/>
      <c r="F78" s="261"/>
      <c r="G78" s="261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7"/>
      <c r="AA78" s="147"/>
      <c r="AB78" s="147"/>
      <c r="AC78" s="147"/>
      <c r="AD78" s="147"/>
      <c r="AE78" s="147"/>
      <c r="AF78" s="147"/>
      <c r="AG78" s="147" t="s">
        <v>118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75" t="str">
        <f>C78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78" s="147"/>
      <c r="BC78" s="147"/>
      <c r="BD78" s="147"/>
      <c r="BE78" s="147"/>
      <c r="BF78" s="147"/>
      <c r="BG78" s="147"/>
      <c r="BH78" s="147"/>
    </row>
    <row r="79" spans="1:60" outlineLevel="1" x14ac:dyDescent="0.2">
      <c r="A79" s="168">
        <v>18</v>
      </c>
      <c r="B79" s="169" t="s">
        <v>189</v>
      </c>
      <c r="C79" s="184" t="s">
        <v>190</v>
      </c>
      <c r="D79" s="170" t="s">
        <v>181</v>
      </c>
      <c r="E79" s="171">
        <v>1</v>
      </c>
      <c r="F79" s="172"/>
      <c r="G79" s="173">
        <f>ROUND(E79*F79,2)</f>
        <v>0</v>
      </c>
      <c r="H79" s="172">
        <v>0</v>
      </c>
      <c r="I79" s="173">
        <f>ROUND(E79*H79,2)</f>
        <v>0</v>
      </c>
      <c r="J79" s="172">
        <v>12098.88</v>
      </c>
      <c r="K79" s="173">
        <f>ROUND(E79*J79,2)</f>
        <v>12098.88</v>
      </c>
      <c r="L79" s="173">
        <v>12</v>
      </c>
      <c r="M79" s="173">
        <f>G79*(1+L79/100)</f>
        <v>0</v>
      </c>
      <c r="N79" s="171">
        <v>0</v>
      </c>
      <c r="O79" s="171">
        <f>ROUND(E79*N79,2)</f>
        <v>0</v>
      </c>
      <c r="P79" s="171">
        <v>0</v>
      </c>
      <c r="Q79" s="171">
        <f>ROUND(E79*P79,2)</f>
        <v>0</v>
      </c>
      <c r="R79" s="173"/>
      <c r="S79" s="173" t="s">
        <v>108</v>
      </c>
      <c r="T79" s="174" t="s">
        <v>182</v>
      </c>
      <c r="U79" s="157">
        <v>0</v>
      </c>
      <c r="V79" s="157">
        <f>ROUND(E79*U79,2)</f>
        <v>0</v>
      </c>
      <c r="W79" s="157"/>
      <c r="X79" s="157" t="s">
        <v>183</v>
      </c>
      <c r="Y79" s="157" t="s">
        <v>110</v>
      </c>
      <c r="Z79" s="147"/>
      <c r="AA79" s="147"/>
      <c r="AB79" s="147"/>
      <c r="AC79" s="147"/>
      <c r="AD79" s="147"/>
      <c r="AE79" s="147"/>
      <c r="AF79" s="147"/>
      <c r="AG79" s="147" t="s">
        <v>184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ht="33.75" outlineLevel="2" x14ac:dyDescent="0.2">
      <c r="A80" s="154"/>
      <c r="B80" s="155"/>
      <c r="C80" s="260" t="s">
        <v>191</v>
      </c>
      <c r="D80" s="261"/>
      <c r="E80" s="261"/>
      <c r="F80" s="261"/>
      <c r="G80" s="261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57"/>
      <c r="Z80" s="147"/>
      <c r="AA80" s="147"/>
      <c r="AB80" s="147"/>
      <c r="AC80" s="147"/>
      <c r="AD80" s="147"/>
      <c r="AE80" s="147"/>
      <c r="AF80" s="147"/>
      <c r="AG80" s="147" t="s">
        <v>118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75" t="str">
        <f>C80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80" s="147"/>
      <c r="BC80" s="147"/>
      <c r="BD80" s="147"/>
      <c r="BE80" s="147"/>
      <c r="BF80" s="147"/>
      <c r="BG80" s="147"/>
      <c r="BH80" s="147"/>
    </row>
    <row r="81" spans="1:60" outlineLevel="1" x14ac:dyDescent="0.2">
      <c r="A81" s="168">
        <v>19</v>
      </c>
      <c r="B81" s="169" t="s">
        <v>192</v>
      </c>
      <c r="C81" s="184" t="s">
        <v>193</v>
      </c>
      <c r="D81" s="170" t="s">
        <v>181</v>
      </c>
      <c r="E81" s="171">
        <v>1</v>
      </c>
      <c r="F81" s="172"/>
      <c r="G81" s="173">
        <f>ROUND(E81*F81,2)</f>
        <v>0</v>
      </c>
      <c r="H81" s="172">
        <v>0</v>
      </c>
      <c r="I81" s="173">
        <f>ROUND(E81*H81,2)</f>
        <v>0</v>
      </c>
      <c r="J81" s="172">
        <v>60494.400000000001</v>
      </c>
      <c r="K81" s="173">
        <f>ROUND(E81*J81,2)</f>
        <v>60494.400000000001</v>
      </c>
      <c r="L81" s="173">
        <v>12</v>
      </c>
      <c r="M81" s="173">
        <f>G81*(1+L81/100)</f>
        <v>0</v>
      </c>
      <c r="N81" s="171">
        <v>0</v>
      </c>
      <c r="O81" s="171">
        <f>ROUND(E81*N81,2)</f>
        <v>0</v>
      </c>
      <c r="P81" s="171">
        <v>0</v>
      </c>
      <c r="Q81" s="171">
        <f>ROUND(E81*P81,2)</f>
        <v>0</v>
      </c>
      <c r="R81" s="173"/>
      <c r="S81" s="173" t="s">
        <v>108</v>
      </c>
      <c r="T81" s="174" t="s">
        <v>182</v>
      </c>
      <c r="U81" s="157">
        <v>0</v>
      </c>
      <c r="V81" s="157">
        <f>ROUND(E81*U81,2)</f>
        <v>0</v>
      </c>
      <c r="W81" s="157"/>
      <c r="X81" s="157" t="s">
        <v>183</v>
      </c>
      <c r="Y81" s="157" t="s">
        <v>110</v>
      </c>
      <c r="Z81" s="147"/>
      <c r="AA81" s="147"/>
      <c r="AB81" s="147"/>
      <c r="AC81" s="147"/>
      <c r="AD81" s="147"/>
      <c r="AE81" s="147"/>
      <c r="AF81" s="147"/>
      <c r="AG81" s="147" t="s">
        <v>184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2" x14ac:dyDescent="0.2">
      <c r="A82" s="154"/>
      <c r="B82" s="155"/>
      <c r="C82" s="260" t="s">
        <v>194</v>
      </c>
      <c r="D82" s="261"/>
      <c r="E82" s="261"/>
      <c r="F82" s="261"/>
      <c r="G82" s="261"/>
      <c r="H82" s="157"/>
      <c r="I82" s="157"/>
      <c r="J82" s="157"/>
      <c r="K82" s="157"/>
      <c r="L82" s="157"/>
      <c r="M82" s="157"/>
      <c r="N82" s="156"/>
      <c r="O82" s="156"/>
      <c r="P82" s="156"/>
      <c r="Q82" s="156"/>
      <c r="R82" s="157"/>
      <c r="S82" s="157"/>
      <c r="T82" s="157"/>
      <c r="U82" s="157"/>
      <c r="V82" s="157"/>
      <c r="W82" s="157"/>
      <c r="X82" s="157"/>
      <c r="Y82" s="157"/>
      <c r="Z82" s="147"/>
      <c r="AA82" s="147"/>
      <c r="AB82" s="147"/>
      <c r="AC82" s="147"/>
      <c r="AD82" s="147"/>
      <c r="AE82" s="147"/>
      <c r="AF82" s="147"/>
      <c r="AG82" s="147" t="s">
        <v>118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x14ac:dyDescent="0.2">
      <c r="A83" s="161" t="s">
        <v>103</v>
      </c>
      <c r="B83" s="162" t="s">
        <v>76</v>
      </c>
      <c r="C83" s="183" t="s">
        <v>30</v>
      </c>
      <c r="D83" s="163"/>
      <c r="E83" s="164"/>
      <c r="F83" s="165"/>
      <c r="G83" s="165">
        <f>SUMIF(AG84:AG86,"&lt;&gt;NOR",G84:G86)</f>
        <v>0</v>
      </c>
      <c r="H83" s="165"/>
      <c r="I83" s="165">
        <f>SUM(I84:I86)</f>
        <v>0</v>
      </c>
      <c r="J83" s="165"/>
      <c r="K83" s="165">
        <f>SUM(K84:K86)</f>
        <v>30000</v>
      </c>
      <c r="L83" s="165"/>
      <c r="M83" s="165">
        <f>SUM(M84:M86)</f>
        <v>0</v>
      </c>
      <c r="N83" s="164"/>
      <c r="O83" s="164">
        <f>SUM(O84:O86)</f>
        <v>0</v>
      </c>
      <c r="P83" s="164"/>
      <c r="Q83" s="164">
        <f>SUM(Q84:Q86)</f>
        <v>0</v>
      </c>
      <c r="R83" s="165"/>
      <c r="S83" s="165"/>
      <c r="T83" s="166"/>
      <c r="U83" s="160"/>
      <c r="V83" s="160">
        <f>SUM(V84:V86)</f>
        <v>0</v>
      </c>
      <c r="W83" s="160"/>
      <c r="X83" s="160"/>
      <c r="Y83" s="160"/>
      <c r="AG83" t="s">
        <v>104</v>
      </c>
    </row>
    <row r="84" spans="1:60" outlineLevel="1" x14ac:dyDescent="0.2">
      <c r="A84" s="168">
        <v>20</v>
      </c>
      <c r="B84" s="169" t="s">
        <v>195</v>
      </c>
      <c r="C84" s="184" t="s">
        <v>196</v>
      </c>
      <c r="D84" s="170" t="s">
        <v>181</v>
      </c>
      <c r="E84" s="171">
        <v>1</v>
      </c>
      <c r="F84" s="172"/>
      <c r="G84" s="173">
        <f>ROUND(E84*F84,2)</f>
        <v>0</v>
      </c>
      <c r="H84" s="172">
        <v>0</v>
      </c>
      <c r="I84" s="173">
        <f>ROUND(E84*H84,2)</f>
        <v>0</v>
      </c>
      <c r="J84" s="172">
        <v>15000</v>
      </c>
      <c r="K84" s="173">
        <f>ROUND(E84*J84,2)</f>
        <v>15000</v>
      </c>
      <c r="L84" s="173">
        <v>12</v>
      </c>
      <c r="M84" s="173">
        <f>G84*(1+L84/100)</f>
        <v>0</v>
      </c>
      <c r="N84" s="171">
        <v>0</v>
      </c>
      <c r="O84" s="171">
        <f>ROUND(E84*N84,2)</f>
        <v>0</v>
      </c>
      <c r="P84" s="171">
        <v>0</v>
      </c>
      <c r="Q84" s="171">
        <f>ROUND(E84*P84,2)</f>
        <v>0</v>
      </c>
      <c r="R84" s="173"/>
      <c r="S84" s="173" t="s">
        <v>108</v>
      </c>
      <c r="T84" s="174" t="s">
        <v>182</v>
      </c>
      <c r="U84" s="157">
        <v>0</v>
      </c>
      <c r="V84" s="157">
        <f>ROUND(E84*U84,2)</f>
        <v>0</v>
      </c>
      <c r="W84" s="157"/>
      <c r="X84" s="157" t="s">
        <v>183</v>
      </c>
      <c r="Y84" s="157" t="s">
        <v>110</v>
      </c>
      <c r="Z84" s="147"/>
      <c r="AA84" s="147"/>
      <c r="AB84" s="147"/>
      <c r="AC84" s="147"/>
      <c r="AD84" s="147"/>
      <c r="AE84" s="147"/>
      <c r="AF84" s="147"/>
      <c r="AG84" s="147" t="s">
        <v>197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ht="45" outlineLevel="2" x14ac:dyDescent="0.2">
      <c r="A85" s="154"/>
      <c r="B85" s="155"/>
      <c r="C85" s="260" t="s">
        <v>198</v>
      </c>
      <c r="D85" s="261"/>
      <c r="E85" s="261"/>
      <c r="F85" s="261"/>
      <c r="G85" s="261"/>
      <c r="H85" s="157"/>
      <c r="I85" s="157"/>
      <c r="J85" s="157"/>
      <c r="K85" s="157"/>
      <c r="L85" s="157"/>
      <c r="M85" s="157"/>
      <c r="N85" s="156"/>
      <c r="O85" s="156"/>
      <c r="P85" s="156"/>
      <c r="Q85" s="156"/>
      <c r="R85" s="157"/>
      <c r="S85" s="157"/>
      <c r="T85" s="157"/>
      <c r="U85" s="157"/>
      <c r="V85" s="157"/>
      <c r="W85" s="157"/>
      <c r="X85" s="157"/>
      <c r="Y85" s="157"/>
      <c r="Z85" s="147"/>
      <c r="AA85" s="147"/>
      <c r="AB85" s="147"/>
      <c r="AC85" s="147"/>
      <c r="AD85" s="147"/>
      <c r="AE85" s="147"/>
      <c r="AF85" s="147"/>
      <c r="AG85" s="147" t="s">
        <v>118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75" t="str">
        <f>C85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85" s="147"/>
      <c r="BC85" s="147"/>
      <c r="BD85" s="147"/>
      <c r="BE85" s="147"/>
      <c r="BF85" s="147"/>
      <c r="BG85" s="147"/>
      <c r="BH85" s="147"/>
    </row>
    <row r="86" spans="1:60" outlineLevel="1" x14ac:dyDescent="0.2">
      <c r="A86" s="168">
        <v>21</v>
      </c>
      <c r="B86" s="169" t="s">
        <v>199</v>
      </c>
      <c r="C86" s="184" t="s">
        <v>200</v>
      </c>
      <c r="D86" s="170" t="s">
        <v>201</v>
      </c>
      <c r="E86" s="171">
        <v>1</v>
      </c>
      <c r="F86" s="172"/>
      <c r="G86" s="173">
        <f>ROUND(E86*F86,2)</f>
        <v>0</v>
      </c>
      <c r="H86" s="172">
        <v>0</v>
      </c>
      <c r="I86" s="173">
        <f>ROUND(E86*H86,2)</f>
        <v>0</v>
      </c>
      <c r="J86" s="172">
        <v>15000</v>
      </c>
      <c r="K86" s="173">
        <f>ROUND(E86*J86,2)</f>
        <v>15000</v>
      </c>
      <c r="L86" s="173">
        <v>12</v>
      </c>
      <c r="M86" s="173">
        <f>G86*(1+L86/100)</f>
        <v>0</v>
      </c>
      <c r="N86" s="171">
        <v>0</v>
      </c>
      <c r="O86" s="171">
        <f>ROUND(E86*N86,2)</f>
        <v>0</v>
      </c>
      <c r="P86" s="171">
        <v>0</v>
      </c>
      <c r="Q86" s="171">
        <f>ROUND(E86*P86,2)</f>
        <v>0</v>
      </c>
      <c r="R86" s="173"/>
      <c r="S86" s="173" t="s">
        <v>202</v>
      </c>
      <c r="T86" s="174" t="s">
        <v>182</v>
      </c>
      <c r="U86" s="157">
        <v>0</v>
      </c>
      <c r="V86" s="157">
        <f>ROUND(E86*U86,2)</f>
        <v>0</v>
      </c>
      <c r="W86" s="157"/>
      <c r="X86" s="157" t="s">
        <v>183</v>
      </c>
      <c r="Y86" s="157" t="s">
        <v>110</v>
      </c>
      <c r="Z86" s="147"/>
      <c r="AA86" s="147"/>
      <c r="AB86" s="147"/>
      <c r="AC86" s="147"/>
      <c r="AD86" s="147"/>
      <c r="AE86" s="147"/>
      <c r="AF86" s="147"/>
      <c r="AG86" s="147" t="s">
        <v>197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x14ac:dyDescent="0.2">
      <c r="A87" s="3"/>
      <c r="B87" s="4"/>
      <c r="C87" s="187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AE87">
        <v>12</v>
      </c>
      <c r="AF87">
        <v>21</v>
      </c>
      <c r="AG87" t="s">
        <v>89</v>
      </c>
    </row>
    <row r="88" spans="1:60" x14ac:dyDescent="0.2">
      <c r="A88" s="150"/>
      <c r="B88" s="151" t="s">
        <v>31</v>
      </c>
      <c r="C88" s="188"/>
      <c r="D88" s="152"/>
      <c r="E88" s="153"/>
      <c r="F88" s="153"/>
      <c r="G88" s="167">
        <f>G8+G11+G19+G27+G40+G48+G74+G83</f>
        <v>0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AE88">
        <f>SUMIF(L7:L86,AE87,G7:G86)</f>
        <v>0</v>
      </c>
      <c r="AF88">
        <f>SUMIF(L7:L86,AF87,G7:G86)</f>
        <v>0</v>
      </c>
      <c r="AG88" t="s">
        <v>203</v>
      </c>
    </row>
    <row r="89" spans="1:60" x14ac:dyDescent="0.2">
      <c r="A89" s="3"/>
      <c r="B89" s="4"/>
      <c r="C89" s="187"/>
      <c r="D89" s="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60" x14ac:dyDescent="0.2">
      <c r="A90" s="3"/>
      <c r="B90" s="4"/>
      <c r="C90" s="187"/>
      <c r="D90" s="6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60" x14ac:dyDescent="0.2">
      <c r="A91" s="269" t="s">
        <v>204</v>
      </c>
      <c r="B91" s="269"/>
      <c r="C91" s="270"/>
      <c r="D91" s="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60" x14ac:dyDescent="0.2">
      <c r="A92" s="248"/>
      <c r="B92" s="249"/>
      <c r="C92" s="250"/>
      <c r="D92" s="249"/>
      <c r="E92" s="249"/>
      <c r="F92" s="249"/>
      <c r="G92" s="25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AG92" t="s">
        <v>205</v>
      </c>
    </row>
    <row r="93" spans="1:60" x14ac:dyDescent="0.2">
      <c r="A93" s="252"/>
      <c r="B93" s="253"/>
      <c r="C93" s="254"/>
      <c r="D93" s="253"/>
      <c r="E93" s="253"/>
      <c r="F93" s="253"/>
      <c r="G93" s="255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60" x14ac:dyDescent="0.2">
      <c r="A94" s="252"/>
      <c r="B94" s="253"/>
      <c r="C94" s="254"/>
      <c r="D94" s="253"/>
      <c r="E94" s="253"/>
      <c r="F94" s="253"/>
      <c r="G94" s="255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60" x14ac:dyDescent="0.2">
      <c r="A95" s="252"/>
      <c r="B95" s="253"/>
      <c r="C95" s="254"/>
      <c r="D95" s="253"/>
      <c r="E95" s="253"/>
      <c r="F95" s="253"/>
      <c r="G95" s="255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60" x14ac:dyDescent="0.2">
      <c r="A96" s="256"/>
      <c r="B96" s="257"/>
      <c r="C96" s="258"/>
      <c r="D96" s="257"/>
      <c r="E96" s="257"/>
      <c r="F96" s="257"/>
      <c r="G96" s="259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33" x14ac:dyDescent="0.2">
      <c r="A97" s="3"/>
      <c r="B97" s="4"/>
      <c r="C97" s="187"/>
      <c r="D97" s="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33" x14ac:dyDescent="0.2">
      <c r="C98" s="189"/>
      <c r="D98" s="10"/>
      <c r="AG98" t="s">
        <v>206</v>
      </c>
    </row>
    <row r="99" spans="1:33" x14ac:dyDescent="0.2">
      <c r="D99" s="10"/>
    </row>
    <row r="100" spans="1:33" x14ac:dyDescent="0.2">
      <c r="D100" s="10"/>
    </row>
    <row r="101" spans="1:33" x14ac:dyDescent="0.2">
      <c r="D101" s="10"/>
    </row>
    <row r="102" spans="1:33" x14ac:dyDescent="0.2">
      <c r="D102" s="10"/>
    </row>
    <row r="103" spans="1:33" x14ac:dyDescent="0.2">
      <c r="D103" s="10"/>
    </row>
    <row r="104" spans="1:33" x14ac:dyDescent="0.2">
      <c r="D104" s="10"/>
    </row>
    <row r="105" spans="1:33" x14ac:dyDescent="0.2">
      <c r="D105" s="10"/>
    </row>
    <row r="106" spans="1:33" x14ac:dyDescent="0.2">
      <c r="D106" s="10"/>
    </row>
    <row r="107" spans="1:33" x14ac:dyDescent="0.2">
      <c r="D107" s="10"/>
    </row>
    <row r="108" spans="1:33" x14ac:dyDescent="0.2">
      <c r="D108" s="10"/>
    </row>
    <row r="109" spans="1:33" x14ac:dyDescent="0.2">
      <c r="D109" s="10"/>
    </row>
    <row r="110" spans="1:33" x14ac:dyDescent="0.2">
      <c r="D110" s="10"/>
    </row>
    <row r="111" spans="1:33" x14ac:dyDescent="0.2">
      <c r="D111" s="10"/>
    </row>
    <row r="112" spans="1:33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7">
    <mergeCell ref="A1:G1"/>
    <mergeCell ref="C2:G2"/>
    <mergeCell ref="C3:G3"/>
    <mergeCell ref="C4:G4"/>
    <mergeCell ref="A91:C91"/>
    <mergeCell ref="C85:G85"/>
    <mergeCell ref="C64:G64"/>
    <mergeCell ref="C67:G67"/>
    <mergeCell ref="C76:G76"/>
    <mergeCell ref="C78:G78"/>
    <mergeCell ref="C80:G80"/>
    <mergeCell ref="C82:G82"/>
    <mergeCell ref="A92:G96"/>
    <mergeCell ref="C13:G13"/>
    <mergeCell ref="C21:G21"/>
    <mergeCell ref="C50:G50"/>
    <mergeCell ref="C55:G55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SO01 D.1.1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D.1.1 Pol'!Názvy_tisku</vt:lpstr>
      <vt:lpstr>oadresa</vt:lpstr>
      <vt:lpstr>Stavba!Objednatel</vt:lpstr>
      <vt:lpstr>Stavba!Objekt</vt:lpstr>
      <vt:lpstr>'SO01 D.1.1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Churý Jiří</dc:creator>
  <cp:lastModifiedBy>Pavel Smetka</cp:lastModifiedBy>
  <cp:lastPrinted>2019-03-19T12:27:02Z</cp:lastPrinted>
  <dcterms:created xsi:type="dcterms:W3CDTF">2009-04-08T07:15:50Z</dcterms:created>
  <dcterms:modified xsi:type="dcterms:W3CDTF">2026-03-25T08:00:51Z</dcterms:modified>
</cp:coreProperties>
</file>