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116\Documents\Dotace MSK 2026_střecha OÚ\Výběrové řízení\"/>
    </mc:Choice>
  </mc:AlternateContent>
  <bookViews>
    <workbookView xWindow="0" yWindow="0" windowWidth="28800" windowHeight="12435" activeTab="1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Pol'!$A$1:$U$60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0" i="12" l="1"/>
  <c r="F39" i="1" s="1"/>
  <c r="F40" i="1" s="1"/>
  <c r="G23" i="1" s="1"/>
  <c r="G9" i="12"/>
  <c r="I9" i="12"/>
  <c r="K9" i="12"/>
  <c r="O9" i="12"/>
  <c r="Q9" i="12"/>
  <c r="U9" i="12"/>
  <c r="G10" i="12"/>
  <c r="M10" i="12" s="1"/>
  <c r="I10" i="12"/>
  <c r="K10" i="12"/>
  <c r="O10" i="12"/>
  <c r="Q10" i="12"/>
  <c r="U10" i="12"/>
  <c r="G11" i="12"/>
  <c r="M11" i="12" s="1"/>
  <c r="I11" i="12"/>
  <c r="K11" i="12"/>
  <c r="O11" i="12"/>
  <c r="Q11" i="12"/>
  <c r="U11" i="12"/>
  <c r="G13" i="12"/>
  <c r="I13" i="12"/>
  <c r="K13" i="12"/>
  <c r="O13" i="12"/>
  <c r="Q13" i="12"/>
  <c r="U13" i="12"/>
  <c r="G14" i="12"/>
  <c r="M14" i="12" s="1"/>
  <c r="I14" i="12"/>
  <c r="K14" i="12"/>
  <c r="O14" i="12"/>
  <c r="Q14" i="12"/>
  <c r="U14" i="12"/>
  <c r="G15" i="12"/>
  <c r="M15" i="12" s="1"/>
  <c r="I15" i="12"/>
  <c r="K15" i="12"/>
  <c r="O15" i="12"/>
  <c r="Q15" i="12"/>
  <c r="U15" i="12"/>
  <c r="G16" i="12"/>
  <c r="M16" i="12" s="1"/>
  <c r="I16" i="12"/>
  <c r="K16" i="12"/>
  <c r="O16" i="12"/>
  <c r="Q16" i="12"/>
  <c r="U16" i="12"/>
  <c r="G18" i="12"/>
  <c r="I18" i="12"/>
  <c r="K18" i="12"/>
  <c r="O18" i="12"/>
  <c r="Q18" i="12"/>
  <c r="U18" i="12"/>
  <c r="G19" i="12"/>
  <c r="M19" i="12" s="1"/>
  <c r="I19" i="12"/>
  <c r="K19" i="12"/>
  <c r="O19" i="12"/>
  <c r="Q19" i="12"/>
  <c r="U19" i="12"/>
  <c r="G20" i="12"/>
  <c r="M20" i="12" s="1"/>
  <c r="I20" i="12"/>
  <c r="K20" i="12"/>
  <c r="O20" i="12"/>
  <c r="Q20" i="12"/>
  <c r="U20" i="12"/>
  <c r="G21" i="12"/>
  <c r="M21" i="12" s="1"/>
  <c r="I21" i="12"/>
  <c r="K21" i="12"/>
  <c r="O21" i="12"/>
  <c r="Q21" i="12"/>
  <c r="U21" i="12"/>
  <c r="G22" i="12"/>
  <c r="M22" i="12" s="1"/>
  <c r="I22" i="12"/>
  <c r="K22" i="12"/>
  <c r="O22" i="12"/>
  <c r="Q22" i="12"/>
  <c r="U22" i="12"/>
  <c r="G23" i="12"/>
  <c r="M23" i="12" s="1"/>
  <c r="I23" i="12"/>
  <c r="K23" i="12"/>
  <c r="O23" i="12"/>
  <c r="Q23" i="12"/>
  <c r="U23" i="12"/>
  <c r="G24" i="12"/>
  <c r="M24" i="12" s="1"/>
  <c r="I24" i="12"/>
  <c r="K24" i="12"/>
  <c r="O24" i="12"/>
  <c r="Q24" i="12"/>
  <c r="U24" i="12"/>
  <c r="G25" i="12"/>
  <c r="M25" i="12" s="1"/>
  <c r="I25" i="12"/>
  <c r="K25" i="12"/>
  <c r="O25" i="12"/>
  <c r="Q25" i="12"/>
  <c r="U25" i="12"/>
  <c r="G26" i="12"/>
  <c r="M26" i="12" s="1"/>
  <c r="I26" i="12"/>
  <c r="K26" i="12"/>
  <c r="O26" i="12"/>
  <c r="Q26" i="12"/>
  <c r="U26" i="12"/>
  <c r="G27" i="12"/>
  <c r="M27" i="12" s="1"/>
  <c r="I27" i="12"/>
  <c r="K27" i="12"/>
  <c r="O27" i="12"/>
  <c r="Q27" i="12"/>
  <c r="U27" i="12"/>
  <c r="G28" i="12"/>
  <c r="M28" i="12" s="1"/>
  <c r="I28" i="12"/>
  <c r="K28" i="12"/>
  <c r="O28" i="12"/>
  <c r="Q28" i="12"/>
  <c r="U28" i="12"/>
  <c r="G29" i="12"/>
  <c r="M29" i="12" s="1"/>
  <c r="I29" i="12"/>
  <c r="K29" i="12"/>
  <c r="O29" i="12"/>
  <c r="Q29" i="12"/>
  <c r="U29" i="12"/>
  <c r="G30" i="12"/>
  <c r="M30" i="12" s="1"/>
  <c r="I30" i="12"/>
  <c r="K30" i="12"/>
  <c r="O30" i="12"/>
  <c r="Q30" i="12"/>
  <c r="U30" i="12"/>
  <c r="G31" i="12"/>
  <c r="M31" i="12" s="1"/>
  <c r="I31" i="12"/>
  <c r="K31" i="12"/>
  <c r="O31" i="12"/>
  <c r="Q31" i="12"/>
  <c r="U31" i="12"/>
  <c r="G32" i="12"/>
  <c r="M32" i="12" s="1"/>
  <c r="I32" i="12"/>
  <c r="K32" i="12"/>
  <c r="O32" i="12"/>
  <c r="Q32" i="12"/>
  <c r="U32" i="12"/>
  <c r="G33" i="12"/>
  <c r="M33" i="12" s="1"/>
  <c r="I33" i="12"/>
  <c r="K33" i="12"/>
  <c r="O33" i="12"/>
  <c r="Q33" i="12"/>
  <c r="U33" i="12"/>
  <c r="G34" i="12"/>
  <c r="M34" i="12" s="1"/>
  <c r="I34" i="12"/>
  <c r="K34" i="12"/>
  <c r="O34" i="12"/>
  <c r="Q34" i="12"/>
  <c r="U34" i="12"/>
  <c r="G35" i="12"/>
  <c r="M35" i="12" s="1"/>
  <c r="I35" i="12"/>
  <c r="K35" i="12"/>
  <c r="O35" i="12"/>
  <c r="Q35" i="12"/>
  <c r="U35" i="12"/>
  <c r="G36" i="12"/>
  <c r="M36" i="12" s="1"/>
  <c r="I36" i="12"/>
  <c r="K36" i="12"/>
  <c r="O36" i="12"/>
  <c r="Q36" i="12"/>
  <c r="U36" i="12"/>
  <c r="G37" i="12"/>
  <c r="M37" i="12" s="1"/>
  <c r="I37" i="12"/>
  <c r="K37" i="12"/>
  <c r="O37" i="12"/>
  <c r="Q37" i="12"/>
  <c r="U37" i="12"/>
  <c r="G38" i="12"/>
  <c r="M38" i="12" s="1"/>
  <c r="I38" i="12"/>
  <c r="K38" i="12"/>
  <c r="O38" i="12"/>
  <c r="Q38" i="12"/>
  <c r="U38" i="12"/>
  <c r="G39" i="12"/>
  <c r="M39" i="12" s="1"/>
  <c r="I39" i="12"/>
  <c r="K39" i="12"/>
  <c r="O39" i="12"/>
  <c r="Q39" i="12"/>
  <c r="U39" i="12"/>
  <c r="G40" i="12"/>
  <c r="M40" i="12" s="1"/>
  <c r="I40" i="12"/>
  <c r="K40" i="12"/>
  <c r="O40" i="12"/>
  <c r="Q40" i="12"/>
  <c r="U40" i="12"/>
  <c r="G41" i="12"/>
  <c r="M41" i="12" s="1"/>
  <c r="I41" i="12"/>
  <c r="K41" i="12"/>
  <c r="O41" i="12"/>
  <c r="Q41" i="12"/>
  <c r="U41" i="12"/>
  <c r="G42" i="12"/>
  <c r="M42" i="12" s="1"/>
  <c r="I42" i="12"/>
  <c r="K42" i="12"/>
  <c r="O42" i="12"/>
  <c r="Q42" i="12"/>
  <c r="U42" i="12"/>
  <c r="G43" i="12"/>
  <c r="M43" i="12" s="1"/>
  <c r="I43" i="12"/>
  <c r="K43" i="12"/>
  <c r="O43" i="12"/>
  <c r="Q43" i="12"/>
  <c r="U43" i="12"/>
  <c r="G45" i="12"/>
  <c r="M45" i="12" s="1"/>
  <c r="I45" i="12"/>
  <c r="I44" i="12" s="1"/>
  <c r="K45" i="12"/>
  <c r="K44" i="12" s="1"/>
  <c r="O45" i="12"/>
  <c r="Q45" i="12"/>
  <c r="U45" i="12"/>
  <c r="G46" i="12"/>
  <c r="M46" i="12" s="1"/>
  <c r="I46" i="12"/>
  <c r="K46" i="12"/>
  <c r="O46" i="12"/>
  <c r="Q46" i="12"/>
  <c r="U46" i="12"/>
  <c r="G48" i="12"/>
  <c r="I48" i="12"/>
  <c r="I47" i="12" s="1"/>
  <c r="K48" i="12"/>
  <c r="K47" i="12" s="1"/>
  <c r="O48" i="12"/>
  <c r="O47" i="12" s="1"/>
  <c r="Q48" i="12"/>
  <c r="Q47" i="12" s="1"/>
  <c r="U48" i="12"/>
  <c r="U47" i="12" s="1"/>
  <c r="I20" i="1"/>
  <c r="I19" i="1"/>
  <c r="AZ43" i="1"/>
  <c r="G27" i="1"/>
  <c r="J28" i="1"/>
  <c r="J26" i="1"/>
  <c r="G38" i="1"/>
  <c r="F38" i="1"/>
  <c r="H32" i="1"/>
  <c r="J23" i="1"/>
  <c r="J24" i="1"/>
  <c r="J25" i="1"/>
  <c r="J27" i="1"/>
  <c r="E24" i="1"/>
  <c r="E26" i="1"/>
  <c r="K12" i="12" l="1"/>
  <c r="U8" i="12"/>
  <c r="O8" i="12"/>
  <c r="U17" i="12"/>
  <c r="U12" i="12"/>
  <c r="Q17" i="12"/>
  <c r="Q12" i="12"/>
  <c r="K17" i="12"/>
  <c r="O17" i="12"/>
  <c r="O12" i="12"/>
  <c r="Q8" i="12"/>
  <c r="AD50" i="12"/>
  <c r="G39" i="1" s="1"/>
  <c r="U44" i="12"/>
  <c r="I17" i="12"/>
  <c r="Q44" i="12"/>
  <c r="O44" i="12"/>
  <c r="I12" i="12"/>
  <c r="I8" i="12"/>
  <c r="K8" i="12"/>
  <c r="G24" i="1"/>
  <c r="M18" i="12"/>
  <c r="M17" i="12" s="1"/>
  <c r="G17" i="12"/>
  <c r="I51" i="1" s="1"/>
  <c r="M48" i="12"/>
  <c r="M47" i="12" s="1"/>
  <c r="G47" i="12"/>
  <c r="I53" i="1" s="1"/>
  <c r="I18" i="1" s="1"/>
  <c r="M13" i="12"/>
  <c r="M12" i="12" s="1"/>
  <c r="G12" i="12"/>
  <c r="I50" i="1" s="1"/>
  <c r="G8" i="12"/>
  <c r="M9" i="12"/>
  <c r="M8" i="12" s="1"/>
  <c r="M44" i="12"/>
  <c r="G44" i="12"/>
  <c r="I52" i="1" s="1"/>
  <c r="I17" i="1" l="1"/>
  <c r="G50" i="12"/>
  <c r="I49" i="1"/>
  <c r="I16" i="1" s="1"/>
  <c r="H39" i="1"/>
  <c r="G40" i="1"/>
  <c r="G25" i="1" l="1"/>
  <c r="G28" i="1"/>
  <c r="I21" i="1"/>
  <c r="I54" i="1"/>
  <c r="I39" i="1"/>
  <c r="I40" i="1" s="1"/>
  <c r="H40" i="1"/>
  <c r="J39" i="1"/>
  <c r="J40" i="1" l="1"/>
  <c r="G26" i="1"/>
  <c r="G29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<sst xmlns="http://schemas.openxmlformats.org/spreadsheetml/2006/main" count="297" uniqueCount="178">
  <si>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</si>
  <si>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</si>
  <si>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</si>
  <si>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</si>
  <si>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</si>
  <si>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</si>
  <si>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</si>
  <si>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</si>
  <si>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</si>
  <si>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</si>
  <si>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</si>
  <si>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</si>
  <si>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</si>
  <si>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</si>
  <si>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</si>
  <si>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</si>
  <si>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</si>
  <si>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</si>
  <si>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</si>
  <si>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</si>
  <si>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</si>
  <si>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</si>
  <si>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</si>
  <si>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</si>
  <si>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</si>
  <si>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</si>
  <si>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</si>
  <si>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</si>
  <si>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</si>
  <si>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</si>
  <si>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</si>
  <si>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</si>
  <si>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</si>
  <si>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</si>
  <si>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</si>
  <si>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</si>
  <si>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</si>
  <si>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</si>
  <si>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</si>
  <si>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</si>
  <si>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</si>
  <si>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</si>
  <si>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</si>
  <si>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Rozpočet:</t>
  </si>
  <si>
    <t>Misto</t>
  </si>
  <si>
    <t>Rekonstrukce střechy</t>
  </si>
  <si>
    <t>Rozpočet</t>
  </si>
  <si>
    <t>Celkem za stavbu</t>
  </si>
  <si>
    <t>CZK</t>
  </si>
  <si>
    <t xml:space="preserve">Popis rozpočtu:  - </t>
  </si>
  <si>
    <t>Tašková krytina ocel mat</t>
  </si>
  <si>
    <t>Rekapitulace dílů</t>
  </si>
  <si>
    <t>Typ dílu</t>
  </si>
  <si>
    <t>94</t>
  </si>
  <si>
    <t>Lešení a stavební výtahy</t>
  </si>
  <si>
    <t>762</t>
  </si>
  <si>
    <t>Konstrukce tesařské</t>
  </si>
  <si>
    <t>764</t>
  </si>
  <si>
    <t>Konstrukce klempířské</t>
  </si>
  <si>
    <t>765</t>
  </si>
  <si>
    <t>Krytiny tvrdé</t>
  </si>
  <si>
    <t>M21</t>
  </si>
  <si>
    <t>Elektromontáže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</si>
  <si>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</si>
  <si>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</si>
  <si>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</si>
  <si>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</si>
  <si>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</si>
  <si>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</si>
  <si>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</si>
  <si>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</si>
  <si>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</si>
  <si>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</si>
  <si>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</si>
  <si>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</si>
  <si>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</si>
  <si>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</si>
  <si>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</si>
  <si>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</si>
  <si>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</si>
  <si>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</si>
  <si>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</si>
  <si>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</si>
  <si>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</si>
  <si>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</si>
  <si>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</si>
  <si>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</si>
  <si>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</si>
  <si>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</si>
  <si>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</si>
  <si>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</si>
  <si>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</si>
  <si>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941944031R00</t>
  </si>
  <si>
    <t>Montáž lešení leh.řad.bez podlah,š.1 m,H do 10 m</t>
  </si>
  <si>
    <t>m2</t>
  </si>
  <si>
    <t>POL1_0</t>
  </si>
  <si>
    <t>941941831R00</t>
  </si>
  <si>
    <t>Demontáž lešení leh.řad.s podlahami,š.1 m, H 10 m</t>
  </si>
  <si>
    <t>941941191RT4</t>
  </si>
  <si>
    <t>Příplatek za každý měsíc použití lešení k pol.1031, lešení rámové pronajaté</t>
  </si>
  <si>
    <t>762342204RT4</t>
  </si>
  <si>
    <t>Montáž kontralatí přibitím, včetně dodávky řeziva, latě 4/6 cm</t>
  </si>
  <si>
    <t>762342203RT4</t>
  </si>
  <si>
    <t>Montáž laťování střech, vzdálenost latí 22 - 36 cm, včetně dodávky řeziva, latě 4/6 cm</t>
  </si>
  <si>
    <t>762341210RT2</t>
  </si>
  <si>
    <t>Montáž bednění střech rovných, prkna hrubá na sraz, včetně dodávky prken tloušťky 24 mm</t>
  </si>
  <si>
    <t>998762102R00</t>
  </si>
  <si>
    <t>Přesun hmot pro tesařské konstrukce, výšky do 12 m</t>
  </si>
  <si>
    <t>t</t>
  </si>
  <si>
    <t>764311322R00</t>
  </si>
  <si>
    <t>Ocelová krytina Diament mat</t>
  </si>
  <si>
    <t>764322391R00</t>
  </si>
  <si>
    <t>Montáž oplechování okapů  tvrdá krytina</t>
  </si>
  <si>
    <t>m</t>
  </si>
  <si>
    <t>764326391R00</t>
  </si>
  <si>
    <t>Montáž okapnice Al - pod folii</t>
  </si>
  <si>
    <t>764393350R00</t>
  </si>
  <si>
    <t>Hřeben střechy z plechu,oblý vč, větraciho pásu</t>
  </si>
  <si>
    <t>764361320R00</t>
  </si>
  <si>
    <t>Okno střešní z Al plechu, krytina vlnitá,60 x 60cm</t>
  </si>
  <si>
    <t>kus</t>
  </si>
  <si>
    <t>764348392R00</t>
  </si>
  <si>
    <t>Montáž zachytače sněhu Al, tyčového</t>
  </si>
  <si>
    <t>bm</t>
  </si>
  <si>
    <t>764893126R00</t>
  </si>
  <si>
    <t xml:space="preserve"> komínek odvětrávací, DN 125mm, izolovaný</t>
  </si>
  <si>
    <t>764898211R00</t>
  </si>
  <si>
    <t>Ruukki žlab podokapní půlkruhový R,velikost 150 mm</t>
  </si>
  <si>
    <t>764893120R00</t>
  </si>
  <si>
    <t>Mřižky PVC větraci</t>
  </si>
  <si>
    <t>Kartáčky proti ptákum PVC</t>
  </si>
  <si>
    <t>764817150R00</t>
  </si>
  <si>
    <t>Oplechování zdí (atik) z lak.Pz plechu, rš 500 mm</t>
  </si>
  <si>
    <t>764352812R00</t>
  </si>
  <si>
    <t>Demontáž žlabů půlkruh. rovných, rš 330 mm,nad 45°</t>
  </si>
  <si>
    <t>764348814R00</t>
  </si>
  <si>
    <t>Demontáž sněhového zachytače, sklon do 45°</t>
  </si>
  <si>
    <t>764322830R00</t>
  </si>
  <si>
    <t>Demontáž oplechování okapů, TK, rš 400 mm, do 30°</t>
  </si>
  <si>
    <t>998764102R00</t>
  </si>
  <si>
    <t>Přesun hmot pro klempířské konstr., výšky do 12 m</t>
  </si>
  <si>
    <t>764311821R00</t>
  </si>
  <si>
    <t>Demontáž krytiny, tabule 2 x 1 m, do 25 m2, do 30°</t>
  </si>
  <si>
    <t>764718109R00</t>
  </si>
  <si>
    <t>Odpadní trouby kruhové z Al plechu lak., D 100 mm</t>
  </si>
  <si>
    <t>764718130R00</t>
  </si>
  <si>
    <t>Kotlík žlabový kulatý z lak.Al, žlab 333mm,D 100mm</t>
  </si>
  <si>
    <t>764814650R00</t>
  </si>
  <si>
    <t>Úžlabí z lakovaného Pz plechu, rš 500 mm</t>
  </si>
  <si>
    <t>764339820R00</t>
  </si>
  <si>
    <t>Demontáž lemov. komínů v hřeb. vln. kryt, do 30°</t>
  </si>
  <si>
    <t>764392841R00</t>
  </si>
  <si>
    <t>Demontáž úžlabí, rš 500 mm, sklon do 45°</t>
  </si>
  <si>
    <t>764391822R00</t>
  </si>
  <si>
    <t>Demontáž závětrné lišty, rš 250 a 330 mm, nad 45°</t>
  </si>
  <si>
    <t>764813830R00</t>
  </si>
  <si>
    <t>Lemování z lak.Pz, komínů na hl. krytině, v ploše</t>
  </si>
  <si>
    <t>764814537R00</t>
  </si>
  <si>
    <t>Závětrná lišta z lakovaného Pz plechu, rš 375 mm</t>
  </si>
  <si>
    <t>764359822R00</t>
  </si>
  <si>
    <t>Demontáž kotlíku oválného, sklon nad 45°</t>
  </si>
  <si>
    <t>764454803R00</t>
  </si>
  <si>
    <t>Demontáž odpadních trub kruhových, D 150 mm</t>
  </si>
  <si>
    <t>765901122R00</t>
  </si>
  <si>
    <t>Fólie podstřešní paropropustná KONTAKT FOL 150g</t>
  </si>
  <si>
    <t>998765102R00</t>
  </si>
  <si>
    <t>Přesun hmot pro krytiny tvrdé, výšky do 12 m</t>
  </si>
  <si>
    <t>210200020RAB</t>
  </si>
  <si>
    <t>Hromosvod, pro administrativní budovy</t>
  </si>
  <si>
    <t>kompl</t>
  </si>
  <si>
    <t>POL2_0</t>
  </si>
  <si>
    <t/>
  </si>
  <si>
    <t>SUM</t>
  </si>
  <si>
    <t>Poznámky uchazeče k zadání</t>
  </si>
  <si>
    <t>POPUZIV</t>
  </si>
  <si>
    <t>END</t>
  </si>
  <si>
    <t>„Rekonstrukce střechy OÚ v Oborné“</t>
  </si>
  <si>
    <t>Budova OÚ a MŠ Oborná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</si>
</sst>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7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34" xfId="0" applyFont="1" applyBorder="1" applyAlignment="1">
      <alignment vertical="top" shrinkToFit="1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38" xfId="0" applyFont="1" applyBorder="1" applyAlignment="1">
      <alignment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0" borderId="39" xfId="0" applyNumberFormat="1" applyFont="1" applyBorder="1" applyAlignment="1">
      <alignment vertical="top" shrinkToFit="1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7" fillId="0" borderId="39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0" fillId="0" borderId="0" xfId="0" applyAlignment="1">
      <alignment wrapText="1"/>
    </xf>
    <xf numFmtId="0" fontId="16" fillId="3" borderId="35" xfId="0" applyFont="1" applyFill="1" applyBorder="1" applyAlignment="1">
      <alignment horizontal="center"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opLeftCell="A4" workbookViewId="0">
      <selection activeCell="H14" sqref="H14"/>
    </sheetView>
  </sheetViews>
  <sheetFormatPr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182" t="s">
        <v>39</v>
      </c>
      <c r="B2" s="182"/>
      <c r="C2" s="182"/>
      <c r="D2" s="182"/>
      <c r="E2" s="182"/>
      <c r="F2" s="182"/>
      <c r="G2" s="18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57"/>
  <sheetViews>
    <sheetView showGridLines="0" tabSelected="1" topLeftCell="B1" zoomScaleNormal="100" zoomScaleSheetLayoutView="75" workbookViewId="0">
      <selection activeCell="I60" sqref="I60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62" t="s">
        <v>36</v>
      </c>
      <c r="B1" s="195" t="s">
        <v>42</v>
      </c>
      <c r="C1" s="196"/>
      <c r="D1" s="196"/>
      <c r="E1" s="196"/>
      <c r="F1" s="196"/>
      <c r="G1" s="196"/>
      <c r="H1" s="196"/>
      <c r="I1" s="196"/>
      <c r="J1" s="197"/>
    </row>
    <row r="2" spans="1:15" ht="23.25" customHeight="1" x14ac:dyDescent="0.2">
      <c r="A2" s="3"/>
      <c r="B2" s="70" t="s">
        <v>40</v>
      </c>
      <c r="C2" s="71"/>
      <c r="D2" s="183" t="s">
        <v>176</v>
      </c>
      <c r="E2" s="184"/>
      <c r="F2" s="184"/>
      <c r="G2" s="184"/>
      <c r="H2" s="184"/>
      <c r="I2" s="184"/>
      <c r="J2" s="185"/>
      <c r="O2" s="1"/>
    </row>
    <row r="3" spans="1:15" ht="23.25" customHeight="1" x14ac:dyDescent="0.2">
      <c r="A3" s="3"/>
      <c r="B3" s="72" t="s">
        <v>44</v>
      </c>
      <c r="C3" s="73"/>
      <c r="D3" s="190" t="s">
        <v>177</v>
      </c>
      <c r="E3" s="191"/>
      <c r="F3" s="191"/>
      <c r="G3" s="191"/>
      <c r="H3" s="191"/>
      <c r="I3" s="191"/>
      <c r="J3" s="192"/>
    </row>
    <row r="4" spans="1:15" ht="23.25" hidden="1" customHeight="1" x14ac:dyDescent="0.2">
      <c r="A4" s="3"/>
      <c r="B4" s="74" t="s">
        <v>43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21</v>
      </c>
      <c r="D5" s="79"/>
      <c r="E5" s="22"/>
      <c r="F5" s="22"/>
      <c r="G5" s="22"/>
      <c r="H5" s="24" t="s">
        <v>33</v>
      </c>
      <c r="I5" s="79"/>
      <c r="J5" s="9"/>
    </row>
    <row r="6" spans="1:15" ht="15.75" customHeight="1" x14ac:dyDescent="0.2">
      <c r="A6" s="3"/>
      <c r="B6" s="34"/>
      <c r="C6" s="22"/>
      <c r="D6" s="79"/>
      <c r="E6" s="22"/>
      <c r="F6" s="22"/>
      <c r="G6" s="22"/>
      <c r="H6" s="24" t="s">
        <v>34</v>
      </c>
      <c r="I6" s="79"/>
      <c r="J6" s="9"/>
    </row>
    <row r="7" spans="1:15" ht="15.75" customHeight="1" x14ac:dyDescent="0.2">
      <c r="A7" s="3"/>
      <c r="B7" s="35"/>
      <c r="C7" s="80"/>
      <c r="D7" s="69"/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206"/>
      <c r="E11" s="206"/>
      <c r="F11" s="206"/>
      <c r="G11" s="206"/>
      <c r="H11" s="24" t="s">
        <v>33</v>
      </c>
      <c r="I11" s="81"/>
      <c r="J11" s="9"/>
    </row>
    <row r="12" spans="1:15" ht="15.75" customHeight="1" x14ac:dyDescent="0.2">
      <c r="A12" s="3"/>
      <c r="B12" s="34"/>
      <c r="C12" s="22"/>
      <c r="D12" s="193"/>
      <c r="E12" s="193"/>
      <c r="F12" s="193"/>
      <c r="G12" s="193"/>
      <c r="H12" s="24" t="s">
        <v>34</v>
      </c>
      <c r="I12" s="81"/>
      <c r="J12" s="9"/>
    </row>
    <row r="13" spans="1:15" ht="15.75" customHeight="1" x14ac:dyDescent="0.2">
      <c r="A13" s="3"/>
      <c r="B13" s="35"/>
      <c r="C13" s="82"/>
      <c r="D13" s="194"/>
      <c r="E13" s="194"/>
      <c r="F13" s="194"/>
      <c r="G13" s="194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189"/>
      <c r="F15" s="189"/>
      <c r="G15" s="214"/>
      <c r="H15" s="214"/>
      <c r="I15" s="214" t="s">
        <v>28</v>
      </c>
      <c r="J15" s="215"/>
    </row>
    <row r="16" spans="1:15" ht="23.25" customHeight="1" x14ac:dyDescent="0.2">
      <c r="A16" s="129" t="s">
        <v>23</v>
      </c>
      <c r="B16" s="130" t="s">
        <v>23</v>
      </c>
      <c r="C16" s="47"/>
      <c r="D16" s="48"/>
      <c r="E16" s="186"/>
      <c r="F16" s="187"/>
      <c r="G16" s="186"/>
      <c r="H16" s="187"/>
      <c r="I16" s="186">
        <f>SUMIF(F49:F53,A16,I49:I53)+SUMIF(F49:F53,"PSU",I49:I53)</f>
        <v>0</v>
      </c>
      <c r="J16" s="188"/>
    </row>
    <row r="17" spans="1:10" ht="23.25" customHeight="1" x14ac:dyDescent="0.2">
      <c r="A17" s="129" t="s">
        <v>24</v>
      </c>
      <c r="B17" s="130" t="s">
        <v>24</v>
      </c>
      <c r="C17" s="47"/>
      <c r="D17" s="48"/>
      <c r="E17" s="186"/>
      <c r="F17" s="187"/>
      <c r="G17" s="186"/>
      <c r="H17" s="187"/>
      <c r="I17" s="186">
        <f>SUMIF(F49:F53,A17,I49:I53)</f>
        <v>0</v>
      </c>
      <c r="J17" s="188"/>
    </row>
    <row r="18" spans="1:10" ht="23.25" customHeight="1" x14ac:dyDescent="0.2">
      <c r="A18" s="129" t="s">
        <v>25</v>
      </c>
      <c r="B18" s="130" t="s">
        <v>25</v>
      </c>
      <c r="C18" s="47"/>
      <c r="D18" s="48"/>
      <c r="E18" s="186"/>
      <c r="F18" s="187"/>
      <c r="G18" s="186"/>
      <c r="H18" s="187"/>
      <c r="I18" s="186">
        <f>SUMIF(F49:F53,A18,I49:I53)</f>
        <v>0</v>
      </c>
      <c r="J18" s="188"/>
    </row>
    <row r="19" spans="1:10" ht="23.25" customHeight="1" x14ac:dyDescent="0.2">
      <c r="A19" s="129" t="s">
        <v>63</v>
      </c>
      <c r="B19" s="130" t="s">
        <v>26</v>
      </c>
      <c r="C19" s="47"/>
      <c r="D19" s="48"/>
      <c r="E19" s="186"/>
      <c r="F19" s="187"/>
      <c r="G19" s="186"/>
      <c r="H19" s="187"/>
      <c r="I19" s="186">
        <f>SUMIF(F49:F53,A19,I49:I53)</f>
        <v>0</v>
      </c>
      <c r="J19" s="188"/>
    </row>
    <row r="20" spans="1:10" ht="23.25" customHeight="1" x14ac:dyDescent="0.2">
      <c r="A20" s="129" t="s">
        <v>64</v>
      </c>
      <c r="B20" s="130" t="s">
        <v>27</v>
      </c>
      <c r="C20" s="47"/>
      <c r="D20" s="48"/>
      <c r="E20" s="186"/>
      <c r="F20" s="187"/>
      <c r="G20" s="186"/>
      <c r="H20" s="187"/>
      <c r="I20" s="186">
        <f>SUMIF(F49:F53,A20,I49:I53)</f>
        <v>0</v>
      </c>
      <c r="J20" s="188"/>
    </row>
    <row r="21" spans="1:10" ht="23.25" customHeight="1" x14ac:dyDescent="0.2">
      <c r="A21" s="3"/>
      <c r="B21" s="63" t="s">
        <v>28</v>
      </c>
      <c r="C21" s="64"/>
      <c r="D21" s="65"/>
      <c r="E21" s="204"/>
      <c r="F21" s="205"/>
      <c r="G21" s="204"/>
      <c r="H21" s="205"/>
      <c r="I21" s="204">
        <f>SUM(I16:J20)</f>
        <v>0</v>
      </c>
      <c r="J21" s="209"/>
    </row>
    <row r="22" spans="1:10" ht="33" customHeight="1" x14ac:dyDescent="0.2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12</v>
      </c>
      <c r="F23" s="50" t="s">
        <v>0</v>
      </c>
      <c r="G23" s="202">
        <f>ZakladDPHSniVypocet</f>
        <v>0</v>
      </c>
      <c r="H23" s="203"/>
      <c r="I23" s="203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207">
        <f>ZakladDPHSni*SazbaDPH1/100</f>
        <v>0</v>
      </c>
      <c r="H24" s="208"/>
      <c r="I24" s="208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47"/>
      <c r="D25" s="48"/>
      <c r="E25" s="49">
        <v>21</v>
      </c>
      <c r="F25" s="50" t="s">
        <v>0</v>
      </c>
      <c r="G25" s="202">
        <f>ZakladDPHZaklVypocet</f>
        <v>0</v>
      </c>
      <c r="H25" s="203"/>
      <c r="I25" s="203"/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198">
        <f>ZakladDPHZakl*SazbaDPH2/100</f>
        <v>0</v>
      </c>
      <c r="H26" s="199"/>
      <c r="I26" s="199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200">
        <f>0</f>
        <v>0</v>
      </c>
      <c r="H27" s="200"/>
      <c r="I27" s="200"/>
      <c r="J27" s="52" t="str">
        <f t="shared" si="0"/>
        <v>CZK</v>
      </c>
    </row>
    <row r="28" spans="1:10" ht="27.75" hidden="1" customHeight="1" thickBot="1" x14ac:dyDescent="0.25">
      <c r="A28" s="3"/>
      <c r="B28" s="101" t="s">
        <v>22</v>
      </c>
      <c r="C28" s="102"/>
      <c r="D28" s="102"/>
      <c r="E28" s="103"/>
      <c r="F28" s="104"/>
      <c r="G28" s="213">
        <f>ZakladDPHSniVypocet+ZakladDPHZaklVypocet</f>
        <v>0</v>
      </c>
      <c r="H28" s="213"/>
      <c r="I28" s="213"/>
      <c r="J28" s="105" t="str">
        <f t="shared" si="0"/>
        <v>CZK</v>
      </c>
    </row>
    <row r="29" spans="1:10" ht="27.75" customHeight="1" thickBot="1" x14ac:dyDescent="0.25">
      <c r="A29" s="3"/>
      <c r="B29" s="101" t="s">
        <v>35</v>
      </c>
      <c r="C29" s="106"/>
      <c r="D29" s="106"/>
      <c r="E29" s="106"/>
      <c r="F29" s="106"/>
      <c r="G29" s="201">
        <f>ZakladDPHSni+DPHSni+ZakladDPHZakl+DPHZakl+Zaokrouhleni</f>
        <v>0</v>
      </c>
      <c r="H29" s="201"/>
      <c r="I29" s="201"/>
      <c r="J29" s="107" t="s">
        <v>48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46114</v>
      </c>
      <c r="I32" s="32"/>
      <c r="J32" s="10"/>
    </row>
    <row r="33" spans="1:52" ht="47.25" customHeight="1" x14ac:dyDescent="0.2">
      <c r="A33" s="3"/>
      <c r="B33" s="3"/>
      <c r="J33" s="10"/>
    </row>
    <row r="34" spans="1:52" s="27" customFormat="1" ht="18.75" customHeight="1" x14ac:dyDescent="0.2">
      <c r="A34" s="26"/>
      <c r="B34" s="26"/>
      <c r="D34" s="216"/>
      <c r="E34" s="216"/>
      <c r="G34" s="216"/>
      <c r="H34" s="216"/>
      <c r="I34" s="216"/>
      <c r="J34" s="31"/>
    </row>
    <row r="35" spans="1:52" ht="12.75" customHeight="1" x14ac:dyDescent="0.2">
      <c r="A35" s="3"/>
      <c r="B35" s="3"/>
      <c r="D35" s="217" t="s">
        <v>2</v>
      </c>
      <c r="E35" s="217"/>
      <c r="H35" s="11" t="s">
        <v>3</v>
      </c>
      <c r="J35" s="10"/>
    </row>
    <row r="36" spans="1:52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52" ht="27" hidden="1" customHeight="1" x14ac:dyDescent="0.25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52" ht="25.5" hidden="1" customHeight="1" x14ac:dyDescent="0.2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5" t="s">
        <v>1</v>
      </c>
      <c r="J38" s="90" t="s">
        <v>0</v>
      </c>
    </row>
    <row r="39" spans="1:52" ht="25.5" hidden="1" customHeight="1" x14ac:dyDescent="0.2">
      <c r="A39" s="85">
        <v>1</v>
      </c>
      <c r="B39" s="91" t="s">
        <v>46</v>
      </c>
      <c r="C39" s="218" t="s">
        <v>45</v>
      </c>
      <c r="D39" s="219"/>
      <c r="E39" s="219"/>
      <c r="F39" s="96">
        <f>'Rozpočet Pol'!AC50</f>
        <v>0</v>
      </c>
      <c r="G39" s="97">
        <f>'Rozpočet Pol'!AD50</f>
        <v>0</v>
      </c>
      <c r="H39" s="98">
        <f>(F39*SazbaDPH1/100)+(G39*SazbaDPH2/100)</f>
        <v>0</v>
      </c>
      <c r="I39" s="98">
        <f>F39+G39+H39</f>
        <v>0</v>
      </c>
      <c r="J39" s="92" t="e">
        <f ca="1">IF(_xlfn.SINGLE(CenaCelkemVypocet)=0,"",I39/_xlfn.SINGLE(CenaCelkemVypocet)*100)</f>
        <v>#NAME?</v>
      </c>
    </row>
    <row r="40" spans="1:52" ht="25.5" hidden="1" customHeight="1" x14ac:dyDescent="0.2">
      <c r="A40" s="85"/>
      <c r="B40" s="220" t="s">
        <v>47</v>
      </c>
      <c r="C40" s="221"/>
      <c r="D40" s="221"/>
      <c r="E40" s="222"/>
      <c r="F40" s="99">
        <f>SUMIF(A39:A39,"=1",F39:F39)</f>
        <v>0</v>
      </c>
      <c r="G40" s="100">
        <f>SUMIF(A39:A39,"=1",G39:G39)</f>
        <v>0</v>
      </c>
      <c r="H40" s="100">
        <f>SUMIF(A39:A39,"=1",H39:H39)</f>
        <v>0</v>
      </c>
      <c r="I40" s="100">
        <f>SUMIF(A39:A39,"=1",I39:I39)</f>
        <v>0</v>
      </c>
      <c r="J40" s="86" t="e">
        <f ca="1">SUMIF(A39:A39,"=1",J39:J39)</f>
        <v>#NAME?</v>
      </c>
    </row>
    <row r="42" spans="1:52" x14ac:dyDescent="0.2">
      <c r="B42" t="s">
        <v>49</v>
      </c>
    </row>
    <row r="43" spans="1:52" x14ac:dyDescent="0.2">
      <c r="B43" s="223" t="s">
        <v>50</v>
      </c>
      <c r="C43" s="223"/>
      <c r="D43" s="223"/>
      <c r="E43" s="223"/>
      <c r="F43" s="223"/>
      <c r="G43" s="223"/>
      <c r="H43" s="223"/>
      <c r="I43" s="223"/>
      <c r="J43" s="223"/>
      <c r="AZ43" s="108" t="str">
        <f>B43</f>
        <v>Tašková krytina ocel mat</v>
      </c>
    </row>
    <row r="46" spans="1:52" ht="15.75" x14ac:dyDescent="0.25">
      <c r="B46" s="109" t="s">
        <v>51</v>
      </c>
    </row>
    <row r="48" spans="1:52" ht="25.5" customHeight="1" x14ac:dyDescent="0.2">
      <c r="A48" s="110"/>
      <c r="B48" s="114" t="s">
        <v>16</v>
      </c>
      <c r="C48" s="114" t="s">
        <v>5</v>
      </c>
      <c r="D48" s="115"/>
      <c r="E48" s="115"/>
      <c r="F48" s="118" t="s">
        <v>52</v>
      </c>
      <c r="G48" s="118"/>
      <c r="H48" s="118"/>
      <c r="I48" s="224" t="s">
        <v>28</v>
      </c>
      <c r="J48" s="224"/>
    </row>
    <row r="49" spans="1:10" ht="25.5" customHeight="1" x14ac:dyDescent="0.2">
      <c r="A49" s="111"/>
      <c r="B49" s="119" t="s">
        <v>53</v>
      </c>
      <c r="C49" s="211" t="s">
        <v>54</v>
      </c>
      <c r="D49" s="212"/>
      <c r="E49" s="212"/>
      <c r="F49" s="121" t="s">
        <v>23</v>
      </c>
      <c r="G49" s="122"/>
      <c r="H49" s="122"/>
      <c r="I49" s="210">
        <f>'Rozpočet Pol'!G8</f>
        <v>0</v>
      </c>
      <c r="J49" s="210"/>
    </row>
    <row r="50" spans="1:10" ht="25.5" customHeight="1" x14ac:dyDescent="0.2">
      <c r="A50" s="111"/>
      <c r="B50" s="113" t="s">
        <v>55</v>
      </c>
      <c r="C50" s="230" t="s">
        <v>56</v>
      </c>
      <c r="D50" s="231"/>
      <c r="E50" s="231"/>
      <c r="F50" s="123" t="s">
        <v>24</v>
      </c>
      <c r="G50" s="124"/>
      <c r="H50" s="124"/>
      <c r="I50" s="229">
        <f>'Rozpočet Pol'!G12</f>
        <v>0</v>
      </c>
      <c r="J50" s="229"/>
    </row>
    <row r="51" spans="1:10" ht="25.5" customHeight="1" x14ac:dyDescent="0.2">
      <c r="A51" s="111"/>
      <c r="B51" s="113" t="s">
        <v>57</v>
      </c>
      <c r="C51" s="230" t="s">
        <v>58</v>
      </c>
      <c r="D51" s="231"/>
      <c r="E51" s="231"/>
      <c r="F51" s="123" t="s">
        <v>24</v>
      </c>
      <c r="G51" s="124"/>
      <c r="H51" s="124"/>
      <c r="I51" s="229">
        <f>'Rozpočet Pol'!G17</f>
        <v>0</v>
      </c>
      <c r="J51" s="229"/>
    </row>
    <row r="52" spans="1:10" ht="25.5" customHeight="1" x14ac:dyDescent="0.2">
      <c r="A52" s="111"/>
      <c r="B52" s="113" t="s">
        <v>59</v>
      </c>
      <c r="C52" s="230" t="s">
        <v>60</v>
      </c>
      <c r="D52" s="231"/>
      <c r="E52" s="231"/>
      <c r="F52" s="123" t="s">
        <v>24</v>
      </c>
      <c r="G52" s="124"/>
      <c r="H52" s="124"/>
      <c r="I52" s="229">
        <f>'Rozpočet Pol'!G44</f>
        <v>0</v>
      </c>
      <c r="J52" s="229"/>
    </row>
    <row r="53" spans="1:10" ht="25.5" customHeight="1" x14ac:dyDescent="0.2">
      <c r="A53" s="111"/>
      <c r="B53" s="120" t="s">
        <v>61</v>
      </c>
      <c r="C53" s="226" t="s">
        <v>62</v>
      </c>
      <c r="D53" s="227"/>
      <c r="E53" s="227"/>
      <c r="F53" s="125" t="s">
        <v>25</v>
      </c>
      <c r="G53" s="126"/>
      <c r="H53" s="126"/>
      <c r="I53" s="225">
        <f>'Rozpočet Pol'!G47</f>
        <v>0</v>
      </c>
      <c r="J53" s="225"/>
    </row>
    <row r="54" spans="1:10" ht="25.5" customHeight="1" x14ac:dyDescent="0.2">
      <c r="A54" s="112"/>
      <c r="B54" s="116" t="s">
        <v>1</v>
      </c>
      <c r="C54" s="116"/>
      <c r="D54" s="117"/>
      <c r="E54" s="117"/>
      <c r="F54" s="127"/>
      <c r="G54" s="128"/>
      <c r="H54" s="128"/>
      <c r="I54" s="228">
        <f>SUM(I49:I53)</f>
        <v>0</v>
      </c>
      <c r="J54" s="228"/>
    </row>
    <row r="55" spans="1:10" x14ac:dyDescent="0.2">
      <c r="F55" s="84"/>
      <c r="G55" s="84"/>
      <c r="H55" s="84"/>
      <c r="I55" s="84"/>
      <c r="J55" s="84"/>
    </row>
    <row r="56" spans="1:10" x14ac:dyDescent="0.2">
      <c r="F56" s="84"/>
      <c r="G56" s="84"/>
      <c r="H56" s="84"/>
      <c r="I56" s="84"/>
      <c r="J56" s="84"/>
    </row>
    <row r="57" spans="1:10" x14ac:dyDescent="0.2">
      <c r="F57" s="84"/>
      <c r="G57" s="84"/>
      <c r="H57" s="84"/>
      <c r="I57" s="84"/>
      <c r="J57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52">
    <mergeCell ref="I53:J53"/>
    <mergeCell ref="C53:E53"/>
    <mergeCell ref="I54:J54"/>
    <mergeCell ref="I50:J50"/>
    <mergeCell ref="C50:E50"/>
    <mergeCell ref="I51:J51"/>
    <mergeCell ref="C51:E51"/>
    <mergeCell ref="I52:J52"/>
    <mergeCell ref="C52:E52"/>
    <mergeCell ref="I49:J49"/>
    <mergeCell ref="C49:E49"/>
    <mergeCell ref="G28:I28"/>
    <mergeCell ref="G15:H15"/>
    <mergeCell ref="I15:J15"/>
    <mergeCell ref="E16:F16"/>
    <mergeCell ref="D34:E34"/>
    <mergeCell ref="D35:E35"/>
    <mergeCell ref="G19:H19"/>
    <mergeCell ref="G20:H20"/>
    <mergeCell ref="G34:I34"/>
    <mergeCell ref="C39:E39"/>
    <mergeCell ref="B40:E40"/>
    <mergeCell ref="B43:J43"/>
    <mergeCell ref="I48:J48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32" t="s">
        <v>6</v>
      </c>
      <c r="B1" s="232"/>
      <c r="C1" s="233"/>
      <c r="D1" s="232"/>
      <c r="E1" s="232"/>
      <c r="F1" s="232"/>
      <c r="G1" s="232"/>
    </row>
    <row r="2" spans="1:7" ht="24.95" customHeight="1" x14ac:dyDescent="0.2">
      <c r="A2" s="68" t="s">
        <v>41</v>
      </c>
      <c r="B2" s="67"/>
      <c r="C2" s="234"/>
      <c r="D2" s="234"/>
      <c r="E2" s="234"/>
      <c r="F2" s="234"/>
      <c r="G2" s="235"/>
    </row>
    <row r="3" spans="1:7" ht="24.95" hidden="1" customHeight="1" x14ac:dyDescent="0.2">
      <c r="A3" s="68" t="s">
        <v>7</v>
      </c>
      <c r="B3" s="67"/>
      <c r="C3" s="234"/>
      <c r="D3" s="234"/>
      <c r="E3" s="234"/>
      <c r="F3" s="234"/>
      <c r="G3" s="235"/>
    </row>
    <row r="4" spans="1:7" ht="24.95" hidden="1" customHeight="1" x14ac:dyDescent="0.2">
      <c r="A4" s="68" t="s">
        <v>8</v>
      </c>
      <c r="B4" s="67"/>
      <c r="C4" s="234"/>
      <c r="D4" s="234"/>
      <c r="E4" s="234"/>
      <c r="F4" s="234"/>
      <c r="G4" s="235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60"/>
  <sheetViews>
    <sheetView topLeftCell="A12" workbookViewId="0">
      <selection activeCell="G44" sqref="G44"/>
    </sheetView>
  </sheetViews>
  <sheetFormatPr defaultRowHeight="12.75" outlineLevelRow="1" x14ac:dyDescent="0.2"/>
  <cols>
    <col min="1" max="1" width="4.28515625" customWidth="1"/>
    <col min="2" max="2" width="14.42578125" style="83" customWidth="1"/>
    <col min="3" max="3" width="38.28515625" style="8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48" t="s">
        <v>6</v>
      </c>
      <c r="B1" s="248"/>
      <c r="C1" s="248"/>
      <c r="D1" s="248"/>
      <c r="E1" s="248"/>
      <c r="F1" s="248"/>
      <c r="G1" s="248"/>
      <c r="AE1" t="s">
        <v>66</v>
      </c>
    </row>
    <row r="2" spans="1:60" ht="24.95" customHeight="1" x14ac:dyDescent="0.2">
      <c r="A2" s="133" t="s">
        <v>65</v>
      </c>
      <c r="B2" s="131"/>
      <c r="C2" s="249" t="s">
        <v>176</v>
      </c>
      <c r="D2" s="250"/>
      <c r="E2" s="250"/>
      <c r="F2" s="250"/>
      <c r="G2" s="251"/>
      <c r="AE2" t="s">
        <v>67</v>
      </c>
    </row>
    <row r="3" spans="1:60" ht="24.95" customHeight="1" x14ac:dyDescent="0.2">
      <c r="A3" s="134" t="s">
        <v>7</v>
      </c>
      <c r="B3" s="132"/>
      <c r="C3" s="252" t="s">
        <v>177</v>
      </c>
      <c r="D3" s="253"/>
      <c r="E3" s="253"/>
      <c r="F3" s="253"/>
      <c r="G3" s="254"/>
      <c r="AE3" t="s">
        <v>68</v>
      </c>
    </row>
    <row r="4" spans="1:60" ht="24.95" hidden="1" customHeight="1" x14ac:dyDescent="0.2">
      <c r="A4" s="134" t="s">
        <v>8</v>
      </c>
      <c r="B4" s="132"/>
      <c r="C4" s="252"/>
      <c r="D4" s="253"/>
      <c r="E4" s="253"/>
      <c r="F4" s="253"/>
      <c r="G4" s="254"/>
      <c r="AE4" t="s">
        <v>69</v>
      </c>
    </row>
    <row r="5" spans="1:60" hidden="1" x14ac:dyDescent="0.2">
      <c r="A5" s="135" t="s">
        <v>70</v>
      </c>
      <c r="B5" s="136"/>
      <c r="C5" s="136"/>
      <c r="D5" s="137"/>
      <c r="E5" s="137"/>
      <c r="F5" s="137"/>
      <c r="G5" s="138"/>
      <c r="AE5" t="s">
        <v>71</v>
      </c>
    </row>
    <row r="7" spans="1:60" ht="38.25" x14ac:dyDescent="0.2">
      <c r="A7" s="143" t="s">
        <v>72</v>
      </c>
      <c r="B7" s="144" t="s">
        <v>73</v>
      </c>
      <c r="C7" s="144" t="s">
        <v>74</v>
      </c>
      <c r="D7" s="143" t="s">
        <v>75</v>
      </c>
      <c r="E7" s="143" t="s">
        <v>76</v>
      </c>
      <c r="F7" s="139" t="s">
        <v>77</v>
      </c>
      <c r="G7" s="158" t="s">
        <v>28</v>
      </c>
      <c r="H7" s="159" t="s">
        <v>29</v>
      </c>
      <c r="I7" s="159" t="s">
        <v>78</v>
      </c>
      <c r="J7" s="159" t="s">
        <v>30</v>
      </c>
      <c r="K7" s="159" t="s">
        <v>79</v>
      </c>
      <c r="L7" s="159" t="s">
        <v>80</v>
      </c>
      <c r="M7" s="159" t="s">
        <v>81</v>
      </c>
      <c r="N7" s="159" t="s">
        <v>82</v>
      </c>
      <c r="O7" s="159" t="s">
        <v>83</v>
      </c>
      <c r="P7" s="159" t="s">
        <v>84</v>
      </c>
      <c r="Q7" s="159" t="s">
        <v>85</v>
      </c>
      <c r="R7" s="159" t="s">
        <v>86</v>
      </c>
      <c r="S7" s="159" t="s">
        <v>87</v>
      </c>
      <c r="T7" s="159" t="s">
        <v>88</v>
      </c>
      <c r="U7" s="146" t="s">
        <v>89</v>
      </c>
    </row>
    <row r="8" spans="1:60" x14ac:dyDescent="0.2">
      <c r="A8" s="160" t="s">
        <v>90</v>
      </c>
      <c r="B8" s="161" t="s">
        <v>53</v>
      </c>
      <c r="C8" s="162" t="s">
        <v>54</v>
      </c>
      <c r="D8" s="163"/>
      <c r="E8" s="164"/>
      <c r="F8" s="165"/>
      <c r="G8" s="165">
        <f>SUMIF(AE9:AE11,"&lt;&gt;NOR",G9:G11)</f>
        <v>0</v>
      </c>
      <c r="H8" s="165"/>
      <c r="I8" s="165">
        <f>SUM(I9:I11)</f>
        <v>0</v>
      </c>
      <c r="J8" s="165"/>
      <c r="K8" s="165">
        <f>SUM(K9:K11)</f>
        <v>0</v>
      </c>
      <c r="L8" s="165"/>
      <c r="M8" s="165">
        <f>SUM(M9:M11)</f>
        <v>0</v>
      </c>
      <c r="N8" s="145"/>
      <c r="O8" s="145">
        <f>SUM(O9:O11)</f>
        <v>14.704000000000001</v>
      </c>
      <c r="P8" s="145"/>
      <c r="Q8" s="145">
        <f>SUM(Q9:Q11)</f>
        <v>0</v>
      </c>
      <c r="R8" s="145"/>
      <c r="S8" s="145"/>
      <c r="T8" s="160"/>
      <c r="U8" s="145">
        <f>SUM(U9:U11)</f>
        <v>169.6</v>
      </c>
      <c r="AE8" t="s">
        <v>91</v>
      </c>
    </row>
    <row r="9" spans="1:60" outlineLevel="1" x14ac:dyDescent="0.2">
      <c r="A9" s="141">
        <v>1</v>
      </c>
      <c r="B9" s="141" t="s">
        <v>92</v>
      </c>
      <c r="C9" s="176" t="s">
        <v>93</v>
      </c>
      <c r="D9" s="147" t="s">
        <v>94</v>
      </c>
      <c r="E9" s="153">
        <v>800</v>
      </c>
      <c r="F9" s="155">
        <v>0</v>
      </c>
      <c r="G9" s="156">
        <f>ROUND(E9*F9,2)</f>
        <v>0</v>
      </c>
      <c r="H9" s="156"/>
      <c r="I9" s="156">
        <f>ROUND(E9*H9,2)</f>
        <v>0</v>
      </c>
      <c r="J9" s="156"/>
      <c r="K9" s="156">
        <f>ROUND(E9*J9,2)</f>
        <v>0</v>
      </c>
      <c r="L9" s="156">
        <v>21</v>
      </c>
      <c r="M9" s="156">
        <f>G9*(1+L9/100)</f>
        <v>0</v>
      </c>
      <c r="N9" s="148">
        <v>1.8380000000000001E-2</v>
      </c>
      <c r="O9" s="148">
        <f>ROUND(E9*N9,5)</f>
        <v>14.704000000000001</v>
      </c>
      <c r="P9" s="148">
        <v>0</v>
      </c>
      <c r="Q9" s="148">
        <f>ROUND(E9*P9,5)</f>
        <v>0</v>
      </c>
      <c r="R9" s="148"/>
      <c r="S9" s="148"/>
      <c r="T9" s="149">
        <v>0.11</v>
      </c>
      <c r="U9" s="148">
        <f>ROUND(E9*T9,2)</f>
        <v>88</v>
      </c>
      <c r="V9" s="140"/>
      <c r="W9" s="140"/>
      <c r="X9" s="140"/>
      <c r="Y9" s="140"/>
      <c r="Z9" s="140"/>
      <c r="AA9" s="140"/>
      <c r="AB9" s="140"/>
      <c r="AC9" s="140"/>
      <c r="AD9" s="140"/>
      <c r="AE9" s="140" t="s">
        <v>95</v>
      </c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</row>
    <row r="10" spans="1:60" outlineLevel="1" x14ac:dyDescent="0.2">
      <c r="A10" s="141">
        <v>2</v>
      </c>
      <c r="B10" s="141" t="s">
        <v>96</v>
      </c>
      <c r="C10" s="176" t="s">
        <v>97</v>
      </c>
      <c r="D10" s="147" t="s">
        <v>94</v>
      </c>
      <c r="E10" s="153">
        <v>800</v>
      </c>
      <c r="F10" s="155">
        <v>0</v>
      </c>
      <c r="G10" s="156">
        <f>ROUND(E10*F10,2)</f>
        <v>0</v>
      </c>
      <c r="H10" s="156"/>
      <c r="I10" s="156">
        <f>ROUND(E10*H10,2)</f>
        <v>0</v>
      </c>
      <c r="J10" s="156"/>
      <c r="K10" s="156">
        <f>ROUND(E10*J10,2)</f>
        <v>0</v>
      </c>
      <c r="L10" s="156">
        <v>21</v>
      </c>
      <c r="M10" s="156">
        <f>G10*(1+L10/100)</f>
        <v>0</v>
      </c>
      <c r="N10" s="148">
        <v>0</v>
      </c>
      <c r="O10" s="148">
        <f>ROUND(E10*N10,5)</f>
        <v>0</v>
      </c>
      <c r="P10" s="148">
        <v>0</v>
      </c>
      <c r="Q10" s="148">
        <f>ROUND(E10*P10,5)</f>
        <v>0</v>
      </c>
      <c r="R10" s="148"/>
      <c r="S10" s="148"/>
      <c r="T10" s="149">
        <v>0.10199999999999999</v>
      </c>
      <c r="U10" s="148">
        <f>ROUND(E10*T10,2)</f>
        <v>81.599999999999994</v>
      </c>
      <c r="V10" s="140"/>
      <c r="W10" s="140"/>
      <c r="X10" s="140"/>
      <c r="Y10" s="140"/>
      <c r="Z10" s="140"/>
      <c r="AA10" s="140"/>
      <c r="AB10" s="140"/>
      <c r="AC10" s="140"/>
      <c r="AD10" s="140"/>
      <c r="AE10" s="140" t="s">
        <v>95</v>
      </c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</row>
    <row r="11" spans="1:60" ht="22.5" outlineLevel="1" x14ac:dyDescent="0.2">
      <c r="A11" s="141">
        <v>3</v>
      </c>
      <c r="B11" s="141" t="s">
        <v>98</v>
      </c>
      <c r="C11" s="176" t="s">
        <v>99</v>
      </c>
      <c r="D11" s="147" t="s">
        <v>94</v>
      </c>
      <c r="E11" s="153">
        <v>800</v>
      </c>
      <c r="F11" s="155">
        <v>0</v>
      </c>
      <c r="G11" s="156">
        <f>ROUND(E11*F11,2)</f>
        <v>0</v>
      </c>
      <c r="H11" s="156"/>
      <c r="I11" s="156">
        <f>ROUND(E11*H11,2)</f>
        <v>0</v>
      </c>
      <c r="J11" s="156"/>
      <c r="K11" s="156">
        <f>ROUND(E11*J11,2)</f>
        <v>0</v>
      </c>
      <c r="L11" s="156">
        <v>21</v>
      </c>
      <c r="M11" s="156">
        <f>G11*(1+L11/100)</f>
        <v>0</v>
      </c>
      <c r="N11" s="148">
        <v>0</v>
      </c>
      <c r="O11" s="148">
        <f>ROUND(E11*N11,5)</f>
        <v>0</v>
      </c>
      <c r="P11" s="148">
        <v>0</v>
      </c>
      <c r="Q11" s="148">
        <f>ROUND(E11*P11,5)</f>
        <v>0</v>
      </c>
      <c r="R11" s="148"/>
      <c r="S11" s="148"/>
      <c r="T11" s="149">
        <v>0</v>
      </c>
      <c r="U11" s="148">
        <f>ROUND(E11*T11,2)</f>
        <v>0</v>
      </c>
      <c r="V11" s="140"/>
      <c r="W11" s="140"/>
      <c r="X11" s="140"/>
      <c r="Y11" s="140"/>
      <c r="Z11" s="140"/>
      <c r="AA11" s="140"/>
      <c r="AB11" s="140"/>
      <c r="AC11" s="140"/>
      <c r="AD11" s="140"/>
      <c r="AE11" s="140" t="s">
        <v>95</v>
      </c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</row>
    <row r="12" spans="1:60" x14ac:dyDescent="0.2">
      <c r="A12" s="142" t="s">
        <v>90</v>
      </c>
      <c r="B12" s="142" t="s">
        <v>55</v>
      </c>
      <c r="C12" s="177" t="s">
        <v>56</v>
      </c>
      <c r="D12" s="150"/>
      <c r="E12" s="154"/>
      <c r="F12" s="157"/>
      <c r="G12" s="157">
        <f>SUMIF(AE13:AE16,"&lt;&gt;NOR",G13:G16)</f>
        <v>0</v>
      </c>
      <c r="H12" s="157"/>
      <c r="I12" s="157">
        <f>SUM(I13:I16)</f>
        <v>0</v>
      </c>
      <c r="J12" s="157"/>
      <c r="K12" s="157">
        <f>SUM(K13:K16)</f>
        <v>0</v>
      </c>
      <c r="L12" s="157"/>
      <c r="M12" s="157">
        <f>SUM(M13:M16)</f>
        <v>0</v>
      </c>
      <c r="N12" s="151"/>
      <c r="O12" s="151">
        <f>SUM(O13:O16)</f>
        <v>2.6646000000000001</v>
      </c>
      <c r="P12" s="151"/>
      <c r="Q12" s="151">
        <f>SUM(Q13:Q16)</f>
        <v>0</v>
      </c>
      <c r="R12" s="151"/>
      <c r="S12" s="151"/>
      <c r="T12" s="152"/>
      <c r="U12" s="151">
        <f>SUM(U13:U16)</f>
        <v>104.48</v>
      </c>
      <c r="AE12" t="s">
        <v>91</v>
      </c>
    </row>
    <row r="13" spans="1:60" ht="22.5" outlineLevel="1" x14ac:dyDescent="0.2">
      <c r="A13" s="141">
        <v>4</v>
      </c>
      <c r="B13" s="141" t="s">
        <v>100</v>
      </c>
      <c r="C13" s="176" t="s">
        <v>101</v>
      </c>
      <c r="D13" s="147" t="s">
        <v>94</v>
      </c>
      <c r="E13" s="153">
        <v>420</v>
      </c>
      <c r="F13" s="155">
        <v>0</v>
      </c>
      <c r="G13" s="156">
        <f>ROUND(E13*F13,2)</f>
        <v>0</v>
      </c>
      <c r="H13" s="156"/>
      <c r="I13" s="156">
        <f>ROUND(E13*H13,2)</f>
        <v>0</v>
      </c>
      <c r="J13" s="156"/>
      <c r="K13" s="156">
        <f>ROUND(E13*J13,2)</f>
        <v>0</v>
      </c>
      <c r="L13" s="156">
        <v>21</v>
      </c>
      <c r="M13" s="156">
        <f>G13*(1+L13/100)</f>
        <v>0</v>
      </c>
      <c r="N13" s="148">
        <v>1.4499999999999999E-3</v>
      </c>
      <c r="O13" s="148">
        <f>ROUND(E13*N13,5)</f>
        <v>0.60899999999999999</v>
      </c>
      <c r="P13" s="148">
        <v>0</v>
      </c>
      <c r="Q13" s="148">
        <f>ROUND(E13*P13,5)</f>
        <v>0</v>
      </c>
      <c r="R13" s="148"/>
      <c r="S13" s="148"/>
      <c r="T13" s="149">
        <v>5.5E-2</v>
      </c>
      <c r="U13" s="148">
        <f>ROUND(E13*T13,2)</f>
        <v>23.1</v>
      </c>
      <c r="V13" s="140"/>
      <c r="W13" s="140"/>
      <c r="X13" s="140"/>
      <c r="Y13" s="140"/>
      <c r="Z13" s="140"/>
      <c r="AA13" s="140"/>
      <c r="AB13" s="140"/>
      <c r="AC13" s="140"/>
      <c r="AD13" s="140"/>
      <c r="AE13" s="140" t="s">
        <v>95</v>
      </c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</row>
    <row r="14" spans="1:60" ht="22.5" outlineLevel="1" x14ac:dyDescent="0.2">
      <c r="A14" s="141">
        <v>5</v>
      </c>
      <c r="B14" s="141" t="s">
        <v>102</v>
      </c>
      <c r="C14" s="176" t="s">
        <v>103</v>
      </c>
      <c r="D14" s="147" t="s">
        <v>94</v>
      </c>
      <c r="E14" s="153">
        <v>420</v>
      </c>
      <c r="F14" s="155">
        <v>0</v>
      </c>
      <c r="G14" s="156">
        <f>ROUND(E14*F14,2)</f>
        <v>0</v>
      </c>
      <c r="H14" s="156"/>
      <c r="I14" s="156">
        <f>ROUND(E14*H14,2)</f>
        <v>0</v>
      </c>
      <c r="J14" s="156"/>
      <c r="K14" s="156">
        <f>ROUND(E14*J14,2)</f>
        <v>0</v>
      </c>
      <c r="L14" s="156">
        <v>21</v>
      </c>
      <c r="M14" s="156">
        <f>G14*(1+L14/100)</f>
        <v>0</v>
      </c>
      <c r="N14" s="148">
        <v>4.0299999999999997E-3</v>
      </c>
      <c r="O14" s="148">
        <f>ROUND(E14*N14,5)</f>
        <v>1.6926000000000001</v>
      </c>
      <c r="P14" s="148">
        <v>0</v>
      </c>
      <c r="Q14" s="148">
        <f>ROUND(E14*P14,5)</f>
        <v>0</v>
      </c>
      <c r="R14" s="148"/>
      <c r="S14" s="148"/>
      <c r="T14" s="149">
        <v>0.156</v>
      </c>
      <c r="U14" s="148">
        <f>ROUND(E14*T14,2)</f>
        <v>65.52</v>
      </c>
      <c r="V14" s="140"/>
      <c r="W14" s="140"/>
      <c r="X14" s="140"/>
      <c r="Y14" s="140"/>
      <c r="Z14" s="140"/>
      <c r="AA14" s="140"/>
      <c r="AB14" s="140"/>
      <c r="AC14" s="140"/>
      <c r="AD14" s="140"/>
      <c r="AE14" s="140" t="s">
        <v>95</v>
      </c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</row>
    <row r="15" spans="1:60" ht="22.5" outlineLevel="1" x14ac:dyDescent="0.2">
      <c r="A15" s="141">
        <v>6</v>
      </c>
      <c r="B15" s="141" t="s">
        <v>104</v>
      </c>
      <c r="C15" s="176" t="s">
        <v>105</v>
      </c>
      <c r="D15" s="147" t="s">
        <v>94</v>
      </c>
      <c r="E15" s="153">
        <v>25</v>
      </c>
      <c r="F15" s="155">
        <v>0</v>
      </c>
      <c r="G15" s="156">
        <f>ROUND(E15*F15,2)</f>
        <v>0</v>
      </c>
      <c r="H15" s="156"/>
      <c r="I15" s="156">
        <f>ROUND(E15*H15,2)</f>
        <v>0</v>
      </c>
      <c r="J15" s="156"/>
      <c r="K15" s="156">
        <f>ROUND(E15*J15,2)</f>
        <v>0</v>
      </c>
      <c r="L15" s="156">
        <v>21</v>
      </c>
      <c r="M15" s="156">
        <f>G15*(1+L15/100)</f>
        <v>0</v>
      </c>
      <c r="N15" s="148">
        <v>1.452E-2</v>
      </c>
      <c r="O15" s="148">
        <f>ROUND(E15*N15,5)</f>
        <v>0.36299999999999999</v>
      </c>
      <c r="P15" s="148">
        <v>0</v>
      </c>
      <c r="Q15" s="148">
        <f>ROUND(E15*P15,5)</f>
        <v>0</v>
      </c>
      <c r="R15" s="148"/>
      <c r="S15" s="148"/>
      <c r="T15" s="149">
        <v>0.27</v>
      </c>
      <c r="U15" s="148">
        <f>ROUND(E15*T15,2)</f>
        <v>6.75</v>
      </c>
      <c r="V15" s="140"/>
      <c r="W15" s="140"/>
      <c r="X15" s="140"/>
      <c r="Y15" s="140"/>
      <c r="Z15" s="140"/>
      <c r="AA15" s="140"/>
      <c r="AB15" s="140"/>
      <c r="AC15" s="140"/>
      <c r="AD15" s="140"/>
      <c r="AE15" s="140" t="s">
        <v>95</v>
      </c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</row>
    <row r="16" spans="1:60" ht="22.5" outlineLevel="1" x14ac:dyDescent="0.2">
      <c r="A16" s="141">
        <v>7</v>
      </c>
      <c r="B16" s="141" t="s">
        <v>106</v>
      </c>
      <c r="C16" s="176" t="s">
        <v>107</v>
      </c>
      <c r="D16" s="147" t="s">
        <v>108</v>
      </c>
      <c r="E16" s="153">
        <v>5.2</v>
      </c>
      <c r="F16" s="155">
        <v>0</v>
      </c>
      <c r="G16" s="156">
        <f>ROUND(E16*F16,2)</f>
        <v>0</v>
      </c>
      <c r="H16" s="156"/>
      <c r="I16" s="156">
        <f>ROUND(E16*H16,2)</f>
        <v>0</v>
      </c>
      <c r="J16" s="156"/>
      <c r="K16" s="156">
        <f>ROUND(E16*J16,2)</f>
        <v>0</v>
      </c>
      <c r="L16" s="156">
        <v>21</v>
      </c>
      <c r="M16" s="156">
        <f>G16*(1+L16/100)</f>
        <v>0</v>
      </c>
      <c r="N16" s="148">
        <v>0</v>
      </c>
      <c r="O16" s="148">
        <f>ROUND(E16*N16,5)</f>
        <v>0</v>
      </c>
      <c r="P16" s="148">
        <v>0</v>
      </c>
      <c r="Q16" s="148">
        <f>ROUND(E16*P16,5)</f>
        <v>0</v>
      </c>
      <c r="R16" s="148"/>
      <c r="S16" s="148"/>
      <c r="T16" s="149">
        <v>1.7509999999999999</v>
      </c>
      <c r="U16" s="148">
        <f>ROUND(E16*T16,2)</f>
        <v>9.11</v>
      </c>
      <c r="V16" s="140"/>
      <c r="W16" s="140"/>
      <c r="X16" s="140"/>
      <c r="Y16" s="140"/>
      <c r="Z16" s="140"/>
      <c r="AA16" s="140"/>
      <c r="AB16" s="140"/>
      <c r="AC16" s="140"/>
      <c r="AD16" s="140"/>
      <c r="AE16" s="140" t="s">
        <v>95</v>
      </c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</row>
    <row r="17" spans="1:60" x14ac:dyDescent="0.2">
      <c r="A17" s="142" t="s">
        <v>90</v>
      </c>
      <c r="B17" s="142" t="s">
        <v>57</v>
      </c>
      <c r="C17" s="177" t="s">
        <v>58</v>
      </c>
      <c r="D17" s="150"/>
      <c r="E17" s="154"/>
      <c r="F17" s="157"/>
      <c r="G17" s="157">
        <f>SUMIF(AE18:AE43,"&lt;&gt;NOR",G18:G43)</f>
        <v>0</v>
      </c>
      <c r="H17" s="157"/>
      <c r="I17" s="157">
        <f>SUM(I18:I43)</f>
        <v>0</v>
      </c>
      <c r="J17" s="157"/>
      <c r="K17" s="157">
        <f>SUM(K18:K43)</f>
        <v>0</v>
      </c>
      <c r="L17" s="157"/>
      <c r="M17" s="157">
        <f>SUM(M18:M43)</f>
        <v>0</v>
      </c>
      <c r="N17" s="151"/>
      <c r="O17" s="151">
        <f>SUM(O18:O43)</f>
        <v>7.2614200000000011</v>
      </c>
      <c r="P17" s="151"/>
      <c r="Q17" s="151">
        <f>SUM(Q18:Q43)</f>
        <v>4.1356099999999998</v>
      </c>
      <c r="R17" s="151"/>
      <c r="S17" s="151"/>
      <c r="T17" s="152"/>
      <c r="U17" s="151">
        <f>SUM(U18:U43)</f>
        <v>1182.6800000000003</v>
      </c>
      <c r="AE17" t="s">
        <v>91</v>
      </c>
    </row>
    <row r="18" spans="1:60" outlineLevel="1" x14ac:dyDescent="0.2">
      <c r="A18" s="141">
        <v>8</v>
      </c>
      <c r="B18" s="141" t="s">
        <v>109</v>
      </c>
      <c r="C18" s="176" t="s">
        <v>110</v>
      </c>
      <c r="D18" s="147" t="s">
        <v>94</v>
      </c>
      <c r="E18" s="153">
        <v>420</v>
      </c>
      <c r="F18" s="155">
        <v>0</v>
      </c>
      <c r="G18" s="156">
        <f t="shared" ref="G18:G43" si="0">ROUND(E18*F18,2)</f>
        <v>0</v>
      </c>
      <c r="H18" s="156"/>
      <c r="I18" s="156">
        <f t="shared" ref="I18:I43" si="1">ROUND(E18*H18,2)</f>
        <v>0</v>
      </c>
      <c r="J18" s="156"/>
      <c r="K18" s="156">
        <f t="shared" ref="K18:K43" si="2">ROUND(E18*J18,2)</f>
        <v>0</v>
      </c>
      <c r="L18" s="156">
        <v>21</v>
      </c>
      <c r="M18" s="156">
        <f t="shared" ref="M18:M43" si="3">G18*(1+L18/100)</f>
        <v>0</v>
      </c>
      <c r="N18" s="148">
        <v>1.5630000000000002E-2</v>
      </c>
      <c r="O18" s="148">
        <f t="shared" ref="O18:O43" si="4">ROUND(E18*N18,5)</f>
        <v>6.5646000000000004</v>
      </c>
      <c r="P18" s="148">
        <v>0</v>
      </c>
      <c r="Q18" s="148">
        <f t="shared" ref="Q18:Q43" si="5">ROUND(E18*P18,5)</f>
        <v>0</v>
      </c>
      <c r="R18" s="148"/>
      <c r="S18" s="148"/>
      <c r="T18" s="149">
        <v>1.9129</v>
      </c>
      <c r="U18" s="148">
        <f t="shared" ref="U18:U43" si="6">ROUND(E18*T18,2)</f>
        <v>803.42</v>
      </c>
      <c r="V18" s="140"/>
      <c r="W18" s="140"/>
      <c r="X18" s="140"/>
      <c r="Y18" s="140"/>
      <c r="Z18" s="140"/>
      <c r="AA18" s="140"/>
      <c r="AB18" s="140"/>
      <c r="AC18" s="140"/>
      <c r="AD18" s="140"/>
      <c r="AE18" s="140" t="s">
        <v>95</v>
      </c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</row>
    <row r="19" spans="1:60" outlineLevel="1" x14ac:dyDescent="0.2">
      <c r="A19" s="141">
        <v>9</v>
      </c>
      <c r="B19" s="141" t="s">
        <v>111</v>
      </c>
      <c r="C19" s="176" t="s">
        <v>112</v>
      </c>
      <c r="D19" s="147" t="s">
        <v>113</v>
      </c>
      <c r="E19" s="153">
        <v>75</v>
      </c>
      <c r="F19" s="155">
        <v>0</v>
      </c>
      <c r="G19" s="156">
        <f t="shared" si="0"/>
        <v>0</v>
      </c>
      <c r="H19" s="156"/>
      <c r="I19" s="156">
        <f t="shared" si="1"/>
        <v>0</v>
      </c>
      <c r="J19" s="156"/>
      <c r="K19" s="156">
        <f t="shared" si="2"/>
        <v>0</v>
      </c>
      <c r="L19" s="156">
        <v>21</v>
      </c>
      <c r="M19" s="156">
        <f t="shared" si="3"/>
        <v>0</v>
      </c>
      <c r="N19" s="148">
        <v>5.0000000000000002E-5</v>
      </c>
      <c r="O19" s="148">
        <f t="shared" si="4"/>
        <v>3.7499999999999999E-3</v>
      </c>
      <c r="P19" s="148">
        <v>0</v>
      </c>
      <c r="Q19" s="148">
        <f t="shared" si="5"/>
        <v>0</v>
      </c>
      <c r="R19" s="148"/>
      <c r="S19" s="148"/>
      <c r="T19" s="149">
        <v>0.22655</v>
      </c>
      <c r="U19" s="148">
        <f t="shared" si="6"/>
        <v>16.989999999999998</v>
      </c>
      <c r="V19" s="140"/>
      <c r="W19" s="140"/>
      <c r="X19" s="140"/>
      <c r="Y19" s="140"/>
      <c r="Z19" s="140"/>
      <c r="AA19" s="140"/>
      <c r="AB19" s="140"/>
      <c r="AC19" s="140"/>
      <c r="AD19" s="140"/>
      <c r="AE19" s="140" t="s">
        <v>95</v>
      </c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</row>
    <row r="20" spans="1:60" outlineLevel="1" x14ac:dyDescent="0.2">
      <c r="A20" s="141">
        <v>10</v>
      </c>
      <c r="B20" s="141" t="s">
        <v>114</v>
      </c>
      <c r="C20" s="176" t="s">
        <v>115</v>
      </c>
      <c r="D20" s="147" t="s">
        <v>113</v>
      </c>
      <c r="E20" s="153">
        <v>75</v>
      </c>
      <c r="F20" s="155">
        <v>0</v>
      </c>
      <c r="G20" s="156">
        <f t="shared" si="0"/>
        <v>0</v>
      </c>
      <c r="H20" s="156"/>
      <c r="I20" s="156">
        <f t="shared" si="1"/>
        <v>0</v>
      </c>
      <c r="J20" s="156"/>
      <c r="K20" s="156">
        <f t="shared" si="2"/>
        <v>0</v>
      </c>
      <c r="L20" s="156">
        <v>21</v>
      </c>
      <c r="M20" s="156">
        <f t="shared" si="3"/>
        <v>0</v>
      </c>
      <c r="N20" s="148">
        <v>0</v>
      </c>
      <c r="O20" s="148">
        <f t="shared" si="4"/>
        <v>0</v>
      </c>
      <c r="P20" s="148">
        <v>0</v>
      </c>
      <c r="Q20" s="148">
        <f t="shared" si="5"/>
        <v>0</v>
      </c>
      <c r="R20" s="148"/>
      <c r="S20" s="148"/>
      <c r="T20" s="149">
        <v>0.3634</v>
      </c>
      <c r="U20" s="148">
        <f t="shared" si="6"/>
        <v>27.26</v>
      </c>
      <c r="V20" s="140"/>
      <c r="W20" s="140"/>
      <c r="X20" s="140"/>
      <c r="Y20" s="140"/>
      <c r="Z20" s="140"/>
      <c r="AA20" s="140"/>
      <c r="AB20" s="140"/>
      <c r="AC20" s="140"/>
      <c r="AD20" s="140"/>
      <c r="AE20" s="140" t="s">
        <v>95</v>
      </c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</row>
    <row r="21" spans="1:60" outlineLevel="1" x14ac:dyDescent="0.2">
      <c r="A21" s="141">
        <v>11</v>
      </c>
      <c r="B21" s="141" t="s">
        <v>116</v>
      </c>
      <c r="C21" s="176" t="s">
        <v>117</v>
      </c>
      <c r="D21" s="147" t="s">
        <v>113</v>
      </c>
      <c r="E21" s="153">
        <v>75</v>
      </c>
      <c r="F21" s="155">
        <v>0</v>
      </c>
      <c r="G21" s="156">
        <f t="shared" si="0"/>
        <v>0</v>
      </c>
      <c r="H21" s="156"/>
      <c r="I21" s="156">
        <f t="shared" si="1"/>
        <v>0</v>
      </c>
      <c r="J21" s="156"/>
      <c r="K21" s="156">
        <f t="shared" si="2"/>
        <v>0</v>
      </c>
      <c r="L21" s="156">
        <v>21</v>
      </c>
      <c r="M21" s="156">
        <f t="shared" si="3"/>
        <v>0</v>
      </c>
      <c r="N21" s="148">
        <v>1.5200000000000001E-3</v>
      </c>
      <c r="O21" s="148">
        <f t="shared" si="4"/>
        <v>0.114</v>
      </c>
      <c r="P21" s="148">
        <v>0</v>
      </c>
      <c r="Q21" s="148">
        <f t="shared" si="5"/>
        <v>0</v>
      </c>
      <c r="R21" s="148"/>
      <c r="S21" s="148"/>
      <c r="T21" s="149">
        <v>0.29325000000000001</v>
      </c>
      <c r="U21" s="148">
        <f t="shared" si="6"/>
        <v>21.99</v>
      </c>
      <c r="V21" s="140"/>
      <c r="W21" s="140"/>
      <c r="X21" s="140"/>
      <c r="Y21" s="140"/>
      <c r="Z21" s="140"/>
      <c r="AA21" s="140"/>
      <c r="AB21" s="140"/>
      <c r="AC21" s="140"/>
      <c r="AD21" s="140"/>
      <c r="AE21" s="140" t="s">
        <v>95</v>
      </c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</row>
    <row r="22" spans="1:60" outlineLevel="1" x14ac:dyDescent="0.2">
      <c r="A22" s="141">
        <v>12</v>
      </c>
      <c r="B22" s="141" t="s">
        <v>118</v>
      </c>
      <c r="C22" s="176" t="s">
        <v>119</v>
      </c>
      <c r="D22" s="147" t="s">
        <v>120</v>
      </c>
      <c r="E22" s="153">
        <v>7</v>
      </c>
      <c r="F22" s="155">
        <v>0</v>
      </c>
      <c r="G22" s="156">
        <f t="shared" si="0"/>
        <v>0</v>
      </c>
      <c r="H22" s="156"/>
      <c r="I22" s="156">
        <f t="shared" si="1"/>
        <v>0</v>
      </c>
      <c r="J22" s="156"/>
      <c r="K22" s="156">
        <f t="shared" si="2"/>
        <v>0</v>
      </c>
      <c r="L22" s="156">
        <v>21</v>
      </c>
      <c r="M22" s="156">
        <f t="shared" si="3"/>
        <v>0</v>
      </c>
      <c r="N22" s="148">
        <v>1.163E-2</v>
      </c>
      <c r="O22" s="148">
        <f t="shared" si="4"/>
        <v>8.1409999999999996E-2</v>
      </c>
      <c r="P22" s="148">
        <v>0</v>
      </c>
      <c r="Q22" s="148">
        <f t="shared" si="5"/>
        <v>0</v>
      </c>
      <c r="R22" s="148"/>
      <c r="S22" s="148"/>
      <c r="T22" s="149">
        <v>3.7340499999999999</v>
      </c>
      <c r="U22" s="148">
        <f t="shared" si="6"/>
        <v>26.14</v>
      </c>
      <c r="V22" s="140"/>
      <c r="W22" s="140"/>
      <c r="X22" s="140"/>
      <c r="Y22" s="140"/>
      <c r="Z22" s="140"/>
      <c r="AA22" s="140"/>
      <c r="AB22" s="140"/>
      <c r="AC22" s="140"/>
      <c r="AD22" s="140"/>
      <c r="AE22" s="140" t="s">
        <v>95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</row>
    <row r="23" spans="1:60" outlineLevel="1" x14ac:dyDescent="0.2">
      <c r="A23" s="141">
        <v>13</v>
      </c>
      <c r="B23" s="141" t="s">
        <v>121</v>
      </c>
      <c r="C23" s="176" t="s">
        <v>122</v>
      </c>
      <c r="D23" s="147" t="s">
        <v>123</v>
      </c>
      <c r="E23" s="153">
        <v>75</v>
      </c>
      <c r="F23" s="155">
        <v>0</v>
      </c>
      <c r="G23" s="156">
        <f t="shared" si="0"/>
        <v>0</v>
      </c>
      <c r="H23" s="156"/>
      <c r="I23" s="156">
        <f t="shared" si="1"/>
        <v>0</v>
      </c>
      <c r="J23" s="156"/>
      <c r="K23" s="156">
        <f t="shared" si="2"/>
        <v>0</v>
      </c>
      <c r="L23" s="156">
        <v>21</v>
      </c>
      <c r="M23" s="156">
        <f t="shared" si="3"/>
        <v>0</v>
      </c>
      <c r="N23" s="148">
        <v>3.0000000000000001E-5</v>
      </c>
      <c r="O23" s="148">
        <f t="shared" si="4"/>
        <v>2.2499999999999998E-3</v>
      </c>
      <c r="P23" s="148">
        <v>0</v>
      </c>
      <c r="Q23" s="148">
        <f t="shared" si="5"/>
        <v>0</v>
      </c>
      <c r="R23" s="148"/>
      <c r="S23" s="148"/>
      <c r="T23" s="149">
        <v>0.60950000000000004</v>
      </c>
      <c r="U23" s="148">
        <f t="shared" si="6"/>
        <v>45.71</v>
      </c>
      <c r="V23" s="140"/>
      <c r="W23" s="140"/>
      <c r="X23" s="140"/>
      <c r="Y23" s="140"/>
      <c r="Z23" s="140"/>
      <c r="AA23" s="140"/>
      <c r="AB23" s="140"/>
      <c r="AC23" s="140"/>
      <c r="AD23" s="140"/>
      <c r="AE23" s="140" t="s">
        <v>95</v>
      </c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</row>
    <row r="24" spans="1:60" outlineLevel="1" x14ac:dyDescent="0.2">
      <c r="A24" s="141">
        <v>14</v>
      </c>
      <c r="B24" s="141" t="s">
        <v>124</v>
      </c>
      <c r="C24" s="176" t="s">
        <v>125</v>
      </c>
      <c r="D24" s="147" t="s">
        <v>120</v>
      </c>
      <c r="E24" s="153">
        <v>4</v>
      </c>
      <c r="F24" s="155">
        <v>0</v>
      </c>
      <c r="G24" s="156">
        <f t="shared" si="0"/>
        <v>0</v>
      </c>
      <c r="H24" s="156"/>
      <c r="I24" s="156">
        <f t="shared" si="1"/>
        <v>0</v>
      </c>
      <c r="J24" s="156"/>
      <c r="K24" s="156">
        <f t="shared" si="2"/>
        <v>0</v>
      </c>
      <c r="L24" s="156">
        <v>21</v>
      </c>
      <c r="M24" s="156">
        <f t="shared" si="3"/>
        <v>0</v>
      </c>
      <c r="N24" s="148">
        <v>1.6999999999999999E-3</v>
      </c>
      <c r="O24" s="148">
        <f t="shared" si="4"/>
        <v>6.7999999999999996E-3</v>
      </c>
      <c r="P24" s="148">
        <v>0</v>
      </c>
      <c r="Q24" s="148">
        <f t="shared" si="5"/>
        <v>0</v>
      </c>
      <c r="R24" s="148"/>
      <c r="S24" s="148"/>
      <c r="T24" s="149">
        <v>1.1499999999999999</v>
      </c>
      <c r="U24" s="148">
        <f t="shared" si="6"/>
        <v>4.5999999999999996</v>
      </c>
      <c r="V24" s="140"/>
      <c r="W24" s="140"/>
      <c r="X24" s="140"/>
      <c r="Y24" s="140"/>
      <c r="Z24" s="140"/>
      <c r="AA24" s="140"/>
      <c r="AB24" s="140"/>
      <c r="AC24" s="140"/>
      <c r="AD24" s="140"/>
      <c r="AE24" s="140" t="s">
        <v>95</v>
      </c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</row>
    <row r="25" spans="1:60" outlineLevel="1" x14ac:dyDescent="0.2">
      <c r="A25" s="141">
        <v>15</v>
      </c>
      <c r="B25" s="141" t="s">
        <v>126</v>
      </c>
      <c r="C25" s="176" t="s">
        <v>127</v>
      </c>
      <c r="D25" s="147" t="s">
        <v>113</v>
      </c>
      <c r="E25" s="153">
        <v>75</v>
      </c>
      <c r="F25" s="155">
        <v>0</v>
      </c>
      <c r="G25" s="156">
        <f t="shared" si="0"/>
        <v>0</v>
      </c>
      <c r="H25" s="156"/>
      <c r="I25" s="156">
        <f t="shared" si="1"/>
        <v>0</v>
      </c>
      <c r="J25" s="156"/>
      <c r="K25" s="156">
        <f t="shared" si="2"/>
        <v>0</v>
      </c>
      <c r="L25" s="156">
        <v>21</v>
      </c>
      <c r="M25" s="156">
        <f t="shared" si="3"/>
        <v>0</v>
      </c>
      <c r="N25" s="148">
        <v>2.0100000000000001E-3</v>
      </c>
      <c r="O25" s="148">
        <f t="shared" si="4"/>
        <v>0.15075</v>
      </c>
      <c r="P25" s="148">
        <v>0</v>
      </c>
      <c r="Q25" s="148">
        <f t="shared" si="5"/>
        <v>0</v>
      </c>
      <c r="R25" s="148"/>
      <c r="S25" s="148"/>
      <c r="T25" s="149">
        <v>0.26400000000000001</v>
      </c>
      <c r="U25" s="148">
        <f t="shared" si="6"/>
        <v>19.8</v>
      </c>
      <c r="V25" s="140"/>
      <c r="W25" s="140"/>
      <c r="X25" s="140"/>
      <c r="Y25" s="140"/>
      <c r="Z25" s="140"/>
      <c r="AA25" s="140"/>
      <c r="AB25" s="140"/>
      <c r="AC25" s="140"/>
      <c r="AD25" s="140"/>
      <c r="AE25" s="140" t="s">
        <v>95</v>
      </c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</row>
    <row r="26" spans="1:60" outlineLevel="1" x14ac:dyDescent="0.2">
      <c r="A26" s="141">
        <v>16</v>
      </c>
      <c r="B26" s="141" t="s">
        <v>128</v>
      </c>
      <c r="C26" s="176" t="s">
        <v>129</v>
      </c>
      <c r="D26" s="147" t="s">
        <v>94</v>
      </c>
      <c r="E26" s="153">
        <v>75</v>
      </c>
      <c r="F26" s="155">
        <v>0</v>
      </c>
      <c r="G26" s="156">
        <f t="shared" si="0"/>
        <v>0</v>
      </c>
      <c r="H26" s="156"/>
      <c r="I26" s="156">
        <f t="shared" si="1"/>
        <v>0</v>
      </c>
      <c r="J26" s="156"/>
      <c r="K26" s="156">
        <f t="shared" si="2"/>
        <v>0</v>
      </c>
      <c r="L26" s="156">
        <v>21</v>
      </c>
      <c r="M26" s="156">
        <f t="shared" si="3"/>
        <v>0</v>
      </c>
      <c r="N26" s="148">
        <v>0</v>
      </c>
      <c r="O26" s="148">
        <f t="shared" si="4"/>
        <v>0</v>
      </c>
      <c r="P26" s="148">
        <v>0</v>
      </c>
      <c r="Q26" s="148">
        <f t="shared" si="5"/>
        <v>0</v>
      </c>
      <c r="R26" s="148"/>
      <c r="S26" s="148"/>
      <c r="T26" s="149">
        <v>1.35E-2</v>
      </c>
      <c r="U26" s="148">
        <f t="shared" si="6"/>
        <v>1.01</v>
      </c>
      <c r="V26" s="140"/>
      <c r="W26" s="140"/>
      <c r="X26" s="140"/>
      <c r="Y26" s="140"/>
      <c r="Z26" s="140"/>
      <c r="AA26" s="140"/>
      <c r="AB26" s="140"/>
      <c r="AC26" s="140"/>
      <c r="AD26" s="140"/>
      <c r="AE26" s="140" t="s">
        <v>95</v>
      </c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</row>
    <row r="27" spans="1:60" outlineLevel="1" x14ac:dyDescent="0.2">
      <c r="A27" s="141">
        <v>17</v>
      </c>
      <c r="B27" s="141" t="s">
        <v>124</v>
      </c>
      <c r="C27" s="176" t="s">
        <v>130</v>
      </c>
      <c r="D27" s="147" t="s">
        <v>120</v>
      </c>
      <c r="E27" s="153">
        <v>75</v>
      </c>
      <c r="F27" s="155">
        <v>0</v>
      </c>
      <c r="G27" s="156">
        <f t="shared" si="0"/>
        <v>0</v>
      </c>
      <c r="H27" s="156"/>
      <c r="I27" s="156">
        <f t="shared" si="1"/>
        <v>0</v>
      </c>
      <c r="J27" s="156"/>
      <c r="K27" s="156">
        <f t="shared" si="2"/>
        <v>0</v>
      </c>
      <c r="L27" s="156">
        <v>21</v>
      </c>
      <c r="M27" s="156">
        <f t="shared" si="3"/>
        <v>0</v>
      </c>
      <c r="N27" s="148">
        <v>1.6999999999999999E-3</v>
      </c>
      <c r="O27" s="148">
        <f t="shared" si="4"/>
        <v>0.1275</v>
      </c>
      <c r="P27" s="148">
        <v>0</v>
      </c>
      <c r="Q27" s="148">
        <f t="shared" si="5"/>
        <v>0</v>
      </c>
      <c r="R27" s="148"/>
      <c r="S27" s="148"/>
      <c r="T27" s="149">
        <v>1.1499999999999999</v>
      </c>
      <c r="U27" s="148">
        <f t="shared" si="6"/>
        <v>86.25</v>
      </c>
      <c r="V27" s="140"/>
      <c r="W27" s="140"/>
      <c r="X27" s="140"/>
      <c r="Y27" s="140"/>
      <c r="Z27" s="140"/>
      <c r="AA27" s="140"/>
      <c r="AB27" s="140"/>
      <c r="AC27" s="140"/>
      <c r="AD27" s="140"/>
      <c r="AE27" s="140" t="s">
        <v>95</v>
      </c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</row>
    <row r="28" spans="1:60" outlineLevel="1" x14ac:dyDescent="0.2">
      <c r="A28" s="141">
        <v>18</v>
      </c>
      <c r="B28" s="141" t="s">
        <v>131</v>
      </c>
      <c r="C28" s="176" t="s">
        <v>132</v>
      </c>
      <c r="D28" s="147" t="s">
        <v>113</v>
      </c>
      <c r="E28" s="153">
        <v>6</v>
      </c>
      <c r="F28" s="155">
        <v>0</v>
      </c>
      <c r="G28" s="156">
        <f t="shared" si="0"/>
        <v>0</v>
      </c>
      <c r="H28" s="156"/>
      <c r="I28" s="156">
        <f t="shared" si="1"/>
        <v>0</v>
      </c>
      <c r="J28" s="156"/>
      <c r="K28" s="156">
        <f t="shared" si="2"/>
        <v>0</v>
      </c>
      <c r="L28" s="156">
        <v>21</v>
      </c>
      <c r="M28" s="156">
        <f t="shared" si="3"/>
        <v>0</v>
      </c>
      <c r="N28" s="148">
        <v>2.47E-3</v>
      </c>
      <c r="O28" s="148">
        <f t="shared" si="4"/>
        <v>1.482E-2</v>
      </c>
      <c r="P28" s="148">
        <v>0</v>
      </c>
      <c r="Q28" s="148">
        <f t="shared" si="5"/>
        <v>0</v>
      </c>
      <c r="R28" s="148"/>
      <c r="S28" s="148"/>
      <c r="T28" s="149">
        <v>0.50365000000000004</v>
      </c>
      <c r="U28" s="148">
        <f t="shared" si="6"/>
        <v>3.02</v>
      </c>
      <c r="V28" s="140"/>
      <c r="W28" s="140"/>
      <c r="X28" s="140"/>
      <c r="Y28" s="140"/>
      <c r="Z28" s="140"/>
      <c r="AA28" s="140"/>
      <c r="AB28" s="140"/>
      <c r="AC28" s="140"/>
      <c r="AD28" s="140"/>
      <c r="AE28" s="140" t="s">
        <v>95</v>
      </c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</row>
    <row r="29" spans="1:60" ht="22.5" outlineLevel="1" x14ac:dyDescent="0.2">
      <c r="A29" s="141">
        <v>19</v>
      </c>
      <c r="B29" s="141" t="s">
        <v>133</v>
      </c>
      <c r="C29" s="176" t="s">
        <v>134</v>
      </c>
      <c r="D29" s="147" t="s">
        <v>113</v>
      </c>
      <c r="E29" s="153">
        <v>75</v>
      </c>
      <c r="F29" s="155">
        <v>0</v>
      </c>
      <c r="G29" s="156">
        <f t="shared" si="0"/>
        <v>0</v>
      </c>
      <c r="H29" s="156"/>
      <c r="I29" s="156">
        <f t="shared" si="1"/>
        <v>0</v>
      </c>
      <c r="J29" s="156"/>
      <c r="K29" s="156">
        <f t="shared" si="2"/>
        <v>0</v>
      </c>
      <c r="L29" s="156">
        <v>21</v>
      </c>
      <c r="M29" s="156">
        <f t="shared" si="3"/>
        <v>0</v>
      </c>
      <c r="N29" s="148">
        <v>0</v>
      </c>
      <c r="O29" s="148">
        <f t="shared" si="4"/>
        <v>0</v>
      </c>
      <c r="P29" s="148">
        <v>3.3600000000000001E-3</v>
      </c>
      <c r="Q29" s="148">
        <f t="shared" si="5"/>
        <v>0.252</v>
      </c>
      <c r="R29" s="148"/>
      <c r="S29" s="148"/>
      <c r="T29" s="149">
        <v>8.6249999999999993E-2</v>
      </c>
      <c r="U29" s="148">
        <f t="shared" si="6"/>
        <v>6.47</v>
      </c>
      <c r="V29" s="140"/>
      <c r="W29" s="140"/>
      <c r="X29" s="140"/>
      <c r="Y29" s="140"/>
      <c r="Z29" s="140"/>
      <c r="AA29" s="140"/>
      <c r="AB29" s="140"/>
      <c r="AC29" s="140"/>
      <c r="AD29" s="140"/>
      <c r="AE29" s="140" t="s">
        <v>95</v>
      </c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</row>
    <row r="30" spans="1:60" outlineLevel="1" x14ac:dyDescent="0.2">
      <c r="A30" s="141">
        <v>20</v>
      </c>
      <c r="B30" s="141" t="s">
        <v>135</v>
      </c>
      <c r="C30" s="176" t="s">
        <v>136</v>
      </c>
      <c r="D30" s="147" t="s">
        <v>120</v>
      </c>
      <c r="E30" s="153">
        <v>55</v>
      </c>
      <c r="F30" s="155">
        <v>0</v>
      </c>
      <c r="G30" s="156">
        <f t="shared" si="0"/>
        <v>0</v>
      </c>
      <c r="H30" s="156"/>
      <c r="I30" s="156">
        <f t="shared" si="1"/>
        <v>0</v>
      </c>
      <c r="J30" s="156"/>
      <c r="K30" s="156">
        <f t="shared" si="2"/>
        <v>0</v>
      </c>
      <c r="L30" s="156">
        <v>21</v>
      </c>
      <c r="M30" s="156">
        <f t="shared" si="3"/>
        <v>0</v>
      </c>
      <c r="N30" s="148">
        <v>0</v>
      </c>
      <c r="O30" s="148">
        <f t="shared" si="4"/>
        <v>0</v>
      </c>
      <c r="P30" s="148">
        <v>4.1599999999999996E-3</v>
      </c>
      <c r="Q30" s="148">
        <f t="shared" si="5"/>
        <v>0.2288</v>
      </c>
      <c r="R30" s="148"/>
      <c r="S30" s="148"/>
      <c r="T30" s="149">
        <v>5.2900000000000003E-2</v>
      </c>
      <c r="U30" s="148">
        <f t="shared" si="6"/>
        <v>2.91</v>
      </c>
      <c r="V30" s="140"/>
      <c r="W30" s="140"/>
      <c r="X30" s="140"/>
      <c r="Y30" s="140"/>
      <c r="Z30" s="140"/>
      <c r="AA30" s="140"/>
      <c r="AB30" s="140"/>
      <c r="AC30" s="140"/>
      <c r="AD30" s="140"/>
      <c r="AE30" s="140" t="s">
        <v>95</v>
      </c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</row>
    <row r="31" spans="1:60" outlineLevel="1" x14ac:dyDescent="0.2">
      <c r="A31" s="141">
        <v>21</v>
      </c>
      <c r="B31" s="141" t="s">
        <v>137</v>
      </c>
      <c r="C31" s="176" t="s">
        <v>138</v>
      </c>
      <c r="D31" s="147" t="s">
        <v>113</v>
      </c>
      <c r="E31" s="153">
        <v>75</v>
      </c>
      <c r="F31" s="155">
        <v>0</v>
      </c>
      <c r="G31" s="156">
        <f t="shared" si="0"/>
        <v>0</v>
      </c>
      <c r="H31" s="156"/>
      <c r="I31" s="156">
        <f t="shared" si="1"/>
        <v>0</v>
      </c>
      <c r="J31" s="156"/>
      <c r="K31" s="156">
        <f t="shared" si="2"/>
        <v>0</v>
      </c>
      <c r="L31" s="156">
        <v>21</v>
      </c>
      <c r="M31" s="156">
        <f t="shared" si="3"/>
        <v>0</v>
      </c>
      <c r="N31" s="148">
        <v>0</v>
      </c>
      <c r="O31" s="148">
        <f t="shared" si="4"/>
        <v>0</v>
      </c>
      <c r="P31" s="148">
        <v>3.2599999999999999E-3</v>
      </c>
      <c r="Q31" s="148">
        <f t="shared" si="5"/>
        <v>0.2445</v>
      </c>
      <c r="R31" s="148"/>
      <c r="S31" s="148"/>
      <c r="T31" s="149">
        <v>5.7500000000000002E-2</v>
      </c>
      <c r="U31" s="148">
        <f t="shared" si="6"/>
        <v>4.3099999999999996</v>
      </c>
      <c r="V31" s="140"/>
      <c r="W31" s="140"/>
      <c r="X31" s="140"/>
      <c r="Y31" s="140"/>
      <c r="Z31" s="140"/>
      <c r="AA31" s="140"/>
      <c r="AB31" s="140"/>
      <c r="AC31" s="140"/>
      <c r="AD31" s="140"/>
      <c r="AE31" s="140" t="s">
        <v>95</v>
      </c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</row>
    <row r="32" spans="1:60" outlineLevel="1" x14ac:dyDescent="0.2">
      <c r="A32" s="141">
        <v>22</v>
      </c>
      <c r="B32" s="141" t="s">
        <v>139</v>
      </c>
      <c r="C32" s="176" t="s">
        <v>140</v>
      </c>
      <c r="D32" s="147" t="s">
        <v>108</v>
      </c>
      <c r="E32" s="153">
        <v>4.3</v>
      </c>
      <c r="F32" s="155">
        <v>0</v>
      </c>
      <c r="G32" s="156">
        <f t="shared" si="0"/>
        <v>0</v>
      </c>
      <c r="H32" s="156"/>
      <c r="I32" s="156">
        <f t="shared" si="1"/>
        <v>0</v>
      </c>
      <c r="J32" s="156"/>
      <c r="K32" s="156">
        <f t="shared" si="2"/>
        <v>0</v>
      </c>
      <c r="L32" s="156">
        <v>21</v>
      </c>
      <c r="M32" s="156">
        <f t="shared" si="3"/>
        <v>0</v>
      </c>
      <c r="N32" s="148">
        <v>0</v>
      </c>
      <c r="O32" s="148">
        <f t="shared" si="4"/>
        <v>0</v>
      </c>
      <c r="P32" s="148">
        <v>0</v>
      </c>
      <c r="Q32" s="148">
        <f t="shared" si="5"/>
        <v>0</v>
      </c>
      <c r="R32" s="148"/>
      <c r="S32" s="148"/>
      <c r="T32" s="149">
        <v>4.82</v>
      </c>
      <c r="U32" s="148">
        <f t="shared" si="6"/>
        <v>20.73</v>
      </c>
      <c r="V32" s="140"/>
      <c r="W32" s="140"/>
      <c r="X32" s="140"/>
      <c r="Y32" s="140"/>
      <c r="Z32" s="140"/>
      <c r="AA32" s="140"/>
      <c r="AB32" s="140"/>
      <c r="AC32" s="140"/>
      <c r="AD32" s="140"/>
      <c r="AE32" s="140" t="s">
        <v>95</v>
      </c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</row>
    <row r="33" spans="1:60" outlineLevel="1" x14ac:dyDescent="0.2">
      <c r="A33" s="141">
        <v>23</v>
      </c>
      <c r="B33" s="141" t="s">
        <v>141</v>
      </c>
      <c r="C33" s="176" t="s">
        <v>142</v>
      </c>
      <c r="D33" s="147" t="s">
        <v>94</v>
      </c>
      <c r="E33" s="153">
        <v>420</v>
      </c>
      <c r="F33" s="155">
        <v>0</v>
      </c>
      <c r="G33" s="156">
        <f t="shared" si="0"/>
        <v>0</v>
      </c>
      <c r="H33" s="156"/>
      <c r="I33" s="156">
        <f t="shared" si="1"/>
        <v>0</v>
      </c>
      <c r="J33" s="156"/>
      <c r="K33" s="156">
        <f t="shared" si="2"/>
        <v>0</v>
      </c>
      <c r="L33" s="156">
        <v>21</v>
      </c>
      <c r="M33" s="156">
        <f t="shared" si="3"/>
        <v>0</v>
      </c>
      <c r="N33" s="148">
        <v>0</v>
      </c>
      <c r="O33" s="148">
        <f t="shared" si="4"/>
        <v>0</v>
      </c>
      <c r="P33" s="148">
        <v>7.3200000000000001E-3</v>
      </c>
      <c r="Q33" s="148">
        <f t="shared" si="5"/>
        <v>3.0743999999999998</v>
      </c>
      <c r="R33" s="148"/>
      <c r="S33" s="148"/>
      <c r="T33" s="149">
        <v>0.115</v>
      </c>
      <c r="U33" s="148">
        <f t="shared" si="6"/>
        <v>48.3</v>
      </c>
      <c r="V33" s="140"/>
      <c r="W33" s="140"/>
      <c r="X33" s="140"/>
      <c r="Y33" s="140"/>
      <c r="Z33" s="140"/>
      <c r="AA33" s="140"/>
      <c r="AB33" s="140"/>
      <c r="AC33" s="140"/>
      <c r="AD33" s="140"/>
      <c r="AE33" s="140" t="s">
        <v>95</v>
      </c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</row>
    <row r="34" spans="1:60" outlineLevel="1" x14ac:dyDescent="0.2">
      <c r="A34" s="141">
        <v>24</v>
      </c>
      <c r="B34" s="141" t="s">
        <v>143</v>
      </c>
      <c r="C34" s="176" t="s">
        <v>144</v>
      </c>
      <c r="D34" s="147" t="s">
        <v>113</v>
      </c>
      <c r="E34" s="153">
        <v>60</v>
      </c>
      <c r="F34" s="155">
        <v>0</v>
      </c>
      <c r="G34" s="156">
        <f t="shared" si="0"/>
        <v>0</v>
      </c>
      <c r="H34" s="156"/>
      <c r="I34" s="156">
        <f t="shared" si="1"/>
        <v>0</v>
      </c>
      <c r="J34" s="156"/>
      <c r="K34" s="156">
        <f t="shared" si="2"/>
        <v>0</v>
      </c>
      <c r="L34" s="156">
        <v>21</v>
      </c>
      <c r="M34" s="156">
        <f t="shared" si="3"/>
        <v>0</v>
      </c>
      <c r="N34" s="148">
        <v>1.97E-3</v>
      </c>
      <c r="O34" s="148">
        <f t="shared" si="4"/>
        <v>0.1182</v>
      </c>
      <c r="P34" s="148">
        <v>0</v>
      </c>
      <c r="Q34" s="148">
        <f t="shared" si="5"/>
        <v>0</v>
      </c>
      <c r="R34" s="148"/>
      <c r="S34" s="148"/>
      <c r="T34" s="149">
        <v>0.29399999999999998</v>
      </c>
      <c r="U34" s="148">
        <f t="shared" si="6"/>
        <v>17.64</v>
      </c>
      <c r="V34" s="140"/>
      <c r="W34" s="140"/>
      <c r="X34" s="140"/>
      <c r="Y34" s="140"/>
      <c r="Z34" s="140"/>
      <c r="AA34" s="140"/>
      <c r="AB34" s="140"/>
      <c r="AC34" s="140"/>
      <c r="AD34" s="140"/>
      <c r="AE34" s="140" t="s">
        <v>95</v>
      </c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</row>
    <row r="35" spans="1:60" outlineLevel="1" x14ac:dyDescent="0.2">
      <c r="A35" s="141">
        <v>25</v>
      </c>
      <c r="B35" s="141" t="s">
        <v>145</v>
      </c>
      <c r="C35" s="176" t="s">
        <v>146</v>
      </c>
      <c r="D35" s="147" t="s">
        <v>120</v>
      </c>
      <c r="E35" s="153">
        <v>6</v>
      </c>
      <c r="F35" s="155">
        <v>0</v>
      </c>
      <c r="G35" s="156">
        <f t="shared" si="0"/>
        <v>0</v>
      </c>
      <c r="H35" s="156"/>
      <c r="I35" s="156">
        <f t="shared" si="1"/>
        <v>0</v>
      </c>
      <c r="J35" s="156"/>
      <c r="K35" s="156">
        <f t="shared" si="2"/>
        <v>0</v>
      </c>
      <c r="L35" s="156">
        <v>21</v>
      </c>
      <c r="M35" s="156">
        <f t="shared" si="3"/>
        <v>0</v>
      </c>
      <c r="N35" s="148">
        <v>0</v>
      </c>
      <c r="O35" s="148">
        <f t="shared" si="4"/>
        <v>0</v>
      </c>
      <c r="P35" s="148">
        <v>0</v>
      </c>
      <c r="Q35" s="148">
        <f t="shared" si="5"/>
        <v>0</v>
      </c>
      <c r="R35" s="148"/>
      <c r="S35" s="148"/>
      <c r="T35" s="149">
        <v>0.45</v>
      </c>
      <c r="U35" s="148">
        <f t="shared" si="6"/>
        <v>2.7</v>
      </c>
      <c r="V35" s="140"/>
      <c r="W35" s="140"/>
      <c r="X35" s="140"/>
      <c r="Y35" s="140"/>
      <c r="Z35" s="140"/>
      <c r="AA35" s="140"/>
      <c r="AB35" s="140"/>
      <c r="AC35" s="140"/>
      <c r="AD35" s="140"/>
      <c r="AE35" s="140" t="s">
        <v>95</v>
      </c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</row>
    <row r="36" spans="1:60" outlineLevel="1" x14ac:dyDescent="0.2">
      <c r="A36" s="141">
        <v>26</v>
      </c>
      <c r="B36" s="141" t="s">
        <v>147</v>
      </c>
      <c r="C36" s="176" t="s">
        <v>148</v>
      </c>
      <c r="D36" s="147" t="s">
        <v>113</v>
      </c>
      <c r="E36" s="153">
        <v>24</v>
      </c>
      <c r="F36" s="155">
        <v>0</v>
      </c>
      <c r="G36" s="156">
        <f t="shared" si="0"/>
        <v>0</v>
      </c>
      <c r="H36" s="156"/>
      <c r="I36" s="156">
        <f t="shared" si="1"/>
        <v>0</v>
      </c>
      <c r="J36" s="156"/>
      <c r="K36" s="156">
        <f t="shared" si="2"/>
        <v>0</v>
      </c>
      <c r="L36" s="156">
        <v>21</v>
      </c>
      <c r="M36" s="156">
        <f t="shared" si="3"/>
        <v>0</v>
      </c>
      <c r="N36" s="148">
        <v>2.1900000000000001E-3</v>
      </c>
      <c r="O36" s="148">
        <f t="shared" si="4"/>
        <v>5.2560000000000003E-2</v>
      </c>
      <c r="P36" s="148">
        <v>0</v>
      </c>
      <c r="Q36" s="148">
        <f t="shared" si="5"/>
        <v>0</v>
      </c>
      <c r="R36" s="148"/>
      <c r="S36" s="148"/>
      <c r="T36" s="149">
        <v>0.33</v>
      </c>
      <c r="U36" s="148">
        <f t="shared" si="6"/>
        <v>7.92</v>
      </c>
      <c r="V36" s="140"/>
      <c r="W36" s="140"/>
      <c r="X36" s="140"/>
      <c r="Y36" s="140"/>
      <c r="Z36" s="140"/>
      <c r="AA36" s="140"/>
      <c r="AB36" s="140"/>
      <c r="AC36" s="140"/>
      <c r="AD36" s="140"/>
      <c r="AE36" s="140" t="s">
        <v>95</v>
      </c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</row>
    <row r="37" spans="1:60" outlineLevel="1" x14ac:dyDescent="0.2">
      <c r="A37" s="141">
        <v>27</v>
      </c>
      <c r="B37" s="141" t="s">
        <v>149</v>
      </c>
      <c r="C37" s="176" t="s">
        <v>150</v>
      </c>
      <c r="D37" s="147" t="s">
        <v>94</v>
      </c>
      <c r="E37" s="153">
        <v>3</v>
      </c>
      <c r="F37" s="155">
        <v>0</v>
      </c>
      <c r="G37" s="156">
        <f t="shared" si="0"/>
        <v>0</v>
      </c>
      <c r="H37" s="156"/>
      <c r="I37" s="156">
        <f t="shared" si="1"/>
        <v>0</v>
      </c>
      <c r="J37" s="156"/>
      <c r="K37" s="156">
        <f t="shared" si="2"/>
        <v>0</v>
      </c>
      <c r="L37" s="156">
        <v>21</v>
      </c>
      <c r="M37" s="156">
        <f t="shared" si="3"/>
        <v>0</v>
      </c>
      <c r="N37" s="148">
        <v>0</v>
      </c>
      <c r="O37" s="148">
        <f t="shared" si="4"/>
        <v>0</v>
      </c>
      <c r="P37" s="148">
        <v>7.2100000000000003E-3</v>
      </c>
      <c r="Q37" s="148">
        <f t="shared" si="5"/>
        <v>2.163E-2</v>
      </c>
      <c r="R37" s="148"/>
      <c r="S37" s="148"/>
      <c r="T37" s="149">
        <v>0.29899999999999999</v>
      </c>
      <c r="U37" s="148">
        <f t="shared" si="6"/>
        <v>0.9</v>
      </c>
      <c r="V37" s="140"/>
      <c r="W37" s="140"/>
      <c r="X37" s="140"/>
      <c r="Y37" s="140"/>
      <c r="Z37" s="140"/>
      <c r="AA37" s="140"/>
      <c r="AB37" s="140"/>
      <c r="AC37" s="140"/>
      <c r="AD37" s="140"/>
      <c r="AE37" s="140" t="s">
        <v>95</v>
      </c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</row>
    <row r="38" spans="1:60" outlineLevel="1" x14ac:dyDescent="0.2">
      <c r="A38" s="141">
        <v>28</v>
      </c>
      <c r="B38" s="141" t="s">
        <v>151</v>
      </c>
      <c r="C38" s="176" t="s">
        <v>152</v>
      </c>
      <c r="D38" s="147" t="s">
        <v>113</v>
      </c>
      <c r="E38" s="153">
        <v>24</v>
      </c>
      <c r="F38" s="155">
        <v>0</v>
      </c>
      <c r="G38" s="156">
        <f t="shared" si="0"/>
        <v>0</v>
      </c>
      <c r="H38" s="156"/>
      <c r="I38" s="156">
        <f t="shared" si="1"/>
        <v>0</v>
      </c>
      <c r="J38" s="156"/>
      <c r="K38" s="156">
        <f t="shared" si="2"/>
        <v>0</v>
      </c>
      <c r="L38" s="156">
        <v>21</v>
      </c>
      <c r="M38" s="156">
        <f t="shared" si="3"/>
        <v>0</v>
      </c>
      <c r="N38" s="148">
        <v>0</v>
      </c>
      <c r="O38" s="148">
        <f t="shared" si="4"/>
        <v>0</v>
      </c>
      <c r="P38" s="148">
        <v>3.0699999999999998E-3</v>
      </c>
      <c r="Q38" s="148">
        <f t="shared" si="5"/>
        <v>7.3679999999999995E-2</v>
      </c>
      <c r="R38" s="148"/>
      <c r="S38" s="148"/>
      <c r="T38" s="149">
        <v>5.2900000000000003E-2</v>
      </c>
      <c r="U38" s="148">
        <f t="shared" si="6"/>
        <v>1.27</v>
      </c>
      <c r="V38" s="140"/>
      <c r="W38" s="140"/>
      <c r="X38" s="140"/>
      <c r="Y38" s="140"/>
      <c r="Z38" s="140"/>
      <c r="AA38" s="140"/>
      <c r="AB38" s="140"/>
      <c r="AC38" s="140"/>
      <c r="AD38" s="140"/>
      <c r="AE38" s="140" t="s">
        <v>95</v>
      </c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</row>
    <row r="39" spans="1:60" outlineLevel="1" x14ac:dyDescent="0.2">
      <c r="A39" s="141">
        <v>29</v>
      </c>
      <c r="B39" s="141" t="s">
        <v>153</v>
      </c>
      <c r="C39" s="176" t="s">
        <v>154</v>
      </c>
      <c r="D39" s="147" t="s">
        <v>113</v>
      </c>
      <c r="E39" s="153">
        <v>4</v>
      </c>
      <c r="F39" s="155">
        <v>0</v>
      </c>
      <c r="G39" s="156">
        <f t="shared" si="0"/>
        <v>0</v>
      </c>
      <c r="H39" s="156"/>
      <c r="I39" s="156">
        <f t="shared" si="1"/>
        <v>0</v>
      </c>
      <c r="J39" s="156"/>
      <c r="K39" s="156">
        <f t="shared" si="2"/>
        <v>0</v>
      </c>
      <c r="L39" s="156">
        <v>21</v>
      </c>
      <c r="M39" s="156">
        <f t="shared" si="3"/>
        <v>0</v>
      </c>
      <c r="N39" s="148">
        <v>0</v>
      </c>
      <c r="O39" s="148">
        <f t="shared" si="4"/>
        <v>0</v>
      </c>
      <c r="P39" s="148">
        <v>1.92E-3</v>
      </c>
      <c r="Q39" s="148">
        <f t="shared" si="5"/>
        <v>7.6800000000000002E-3</v>
      </c>
      <c r="R39" s="148"/>
      <c r="S39" s="148"/>
      <c r="T39" s="149">
        <v>7.2450000000000001E-2</v>
      </c>
      <c r="U39" s="148">
        <f t="shared" si="6"/>
        <v>0.28999999999999998</v>
      </c>
      <c r="V39" s="140"/>
      <c r="W39" s="140"/>
      <c r="X39" s="140"/>
      <c r="Y39" s="140"/>
      <c r="Z39" s="140"/>
      <c r="AA39" s="140"/>
      <c r="AB39" s="140"/>
      <c r="AC39" s="140"/>
      <c r="AD39" s="140"/>
      <c r="AE39" s="140" t="s">
        <v>95</v>
      </c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</row>
    <row r="40" spans="1:60" outlineLevel="1" x14ac:dyDescent="0.2">
      <c r="A40" s="141">
        <v>30</v>
      </c>
      <c r="B40" s="141" t="s">
        <v>155</v>
      </c>
      <c r="C40" s="176" t="s">
        <v>156</v>
      </c>
      <c r="D40" s="147" t="s">
        <v>94</v>
      </c>
      <c r="E40" s="153">
        <v>3</v>
      </c>
      <c r="F40" s="155">
        <v>0</v>
      </c>
      <c r="G40" s="156">
        <f t="shared" si="0"/>
        <v>0</v>
      </c>
      <c r="H40" s="156"/>
      <c r="I40" s="156">
        <f t="shared" si="1"/>
        <v>0</v>
      </c>
      <c r="J40" s="156"/>
      <c r="K40" s="156">
        <f t="shared" si="2"/>
        <v>0</v>
      </c>
      <c r="L40" s="156">
        <v>21</v>
      </c>
      <c r="M40" s="156">
        <f t="shared" si="3"/>
        <v>0</v>
      </c>
      <c r="N40" s="148">
        <v>6.2199999999999998E-3</v>
      </c>
      <c r="O40" s="148">
        <f t="shared" si="4"/>
        <v>1.866E-2</v>
      </c>
      <c r="P40" s="148">
        <v>0</v>
      </c>
      <c r="Q40" s="148">
        <f t="shared" si="5"/>
        <v>0</v>
      </c>
      <c r="R40" s="148"/>
      <c r="S40" s="148"/>
      <c r="T40" s="149">
        <v>1.9296500000000001</v>
      </c>
      <c r="U40" s="148">
        <f t="shared" si="6"/>
        <v>5.79</v>
      </c>
      <c r="V40" s="140"/>
      <c r="W40" s="140"/>
      <c r="X40" s="140"/>
      <c r="Y40" s="140"/>
      <c r="Z40" s="140"/>
      <c r="AA40" s="140"/>
      <c r="AB40" s="140"/>
      <c r="AC40" s="140"/>
      <c r="AD40" s="140"/>
      <c r="AE40" s="140" t="s">
        <v>95</v>
      </c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</row>
    <row r="41" spans="1:60" outlineLevel="1" x14ac:dyDescent="0.2">
      <c r="A41" s="141">
        <v>31</v>
      </c>
      <c r="B41" s="141" t="s">
        <v>157</v>
      </c>
      <c r="C41" s="176" t="s">
        <v>158</v>
      </c>
      <c r="D41" s="147" t="s">
        <v>113</v>
      </c>
      <c r="E41" s="153">
        <v>4</v>
      </c>
      <c r="F41" s="155">
        <v>0</v>
      </c>
      <c r="G41" s="156">
        <f t="shared" si="0"/>
        <v>0</v>
      </c>
      <c r="H41" s="156"/>
      <c r="I41" s="156">
        <f t="shared" si="1"/>
        <v>0</v>
      </c>
      <c r="J41" s="156"/>
      <c r="K41" s="156">
        <f t="shared" si="2"/>
        <v>0</v>
      </c>
      <c r="L41" s="156">
        <v>21</v>
      </c>
      <c r="M41" s="156">
        <f t="shared" si="3"/>
        <v>0</v>
      </c>
      <c r="N41" s="148">
        <v>1.5299999999999999E-3</v>
      </c>
      <c r="O41" s="148">
        <f t="shared" si="4"/>
        <v>6.1199999999999996E-3</v>
      </c>
      <c r="P41" s="148">
        <v>0</v>
      </c>
      <c r="Q41" s="148">
        <f t="shared" si="5"/>
        <v>0</v>
      </c>
      <c r="R41" s="148"/>
      <c r="S41" s="148"/>
      <c r="T41" s="149">
        <v>0.24</v>
      </c>
      <c r="U41" s="148">
        <f t="shared" si="6"/>
        <v>0.96</v>
      </c>
      <c r="V41" s="140"/>
      <c r="W41" s="140"/>
      <c r="X41" s="140"/>
      <c r="Y41" s="140"/>
      <c r="Z41" s="140"/>
      <c r="AA41" s="140"/>
      <c r="AB41" s="140"/>
      <c r="AC41" s="140"/>
      <c r="AD41" s="140"/>
      <c r="AE41" s="140" t="s">
        <v>95</v>
      </c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</row>
    <row r="42" spans="1:60" outlineLevel="1" x14ac:dyDescent="0.2">
      <c r="A42" s="141">
        <v>32</v>
      </c>
      <c r="B42" s="141" t="s">
        <v>159</v>
      </c>
      <c r="C42" s="176" t="s">
        <v>160</v>
      </c>
      <c r="D42" s="147" t="s">
        <v>120</v>
      </c>
      <c r="E42" s="153">
        <v>6</v>
      </c>
      <c r="F42" s="155">
        <v>0</v>
      </c>
      <c r="G42" s="156">
        <f t="shared" si="0"/>
        <v>0</v>
      </c>
      <c r="H42" s="156"/>
      <c r="I42" s="156">
        <f t="shared" si="1"/>
        <v>0</v>
      </c>
      <c r="J42" s="156"/>
      <c r="K42" s="156">
        <f t="shared" si="2"/>
        <v>0</v>
      </c>
      <c r="L42" s="156">
        <v>21</v>
      </c>
      <c r="M42" s="156">
        <f t="shared" si="3"/>
        <v>0</v>
      </c>
      <c r="N42" s="148">
        <v>0</v>
      </c>
      <c r="O42" s="148">
        <f t="shared" si="4"/>
        <v>0</v>
      </c>
      <c r="P42" s="148">
        <v>3.2200000000000002E-3</v>
      </c>
      <c r="Q42" s="148">
        <f t="shared" si="5"/>
        <v>1.932E-2</v>
      </c>
      <c r="R42" s="148"/>
      <c r="S42" s="148"/>
      <c r="T42" s="149">
        <v>0.24495</v>
      </c>
      <c r="U42" s="148">
        <f t="shared" si="6"/>
        <v>1.47</v>
      </c>
      <c r="V42" s="140"/>
      <c r="W42" s="140"/>
      <c r="X42" s="140"/>
      <c r="Y42" s="140"/>
      <c r="Z42" s="140"/>
      <c r="AA42" s="140"/>
      <c r="AB42" s="140"/>
      <c r="AC42" s="140"/>
      <c r="AD42" s="140"/>
      <c r="AE42" s="140" t="s">
        <v>95</v>
      </c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</row>
    <row r="43" spans="1:60" outlineLevel="1" x14ac:dyDescent="0.2">
      <c r="A43" s="141">
        <v>33</v>
      </c>
      <c r="B43" s="141" t="s">
        <v>161</v>
      </c>
      <c r="C43" s="176" t="s">
        <v>162</v>
      </c>
      <c r="D43" s="147" t="s">
        <v>113</v>
      </c>
      <c r="E43" s="153">
        <v>60</v>
      </c>
      <c r="F43" s="155">
        <v>0</v>
      </c>
      <c r="G43" s="156">
        <f t="shared" si="0"/>
        <v>0</v>
      </c>
      <c r="H43" s="156"/>
      <c r="I43" s="156">
        <f t="shared" si="1"/>
        <v>0</v>
      </c>
      <c r="J43" s="156"/>
      <c r="K43" s="156">
        <f t="shared" si="2"/>
        <v>0</v>
      </c>
      <c r="L43" s="156">
        <v>21</v>
      </c>
      <c r="M43" s="156">
        <f t="shared" si="3"/>
        <v>0</v>
      </c>
      <c r="N43" s="148">
        <v>0</v>
      </c>
      <c r="O43" s="148">
        <f t="shared" si="4"/>
        <v>0</v>
      </c>
      <c r="P43" s="148">
        <v>3.5599999999999998E-3</v>
      </c>
      <c r="Q43" s="148">
        <f t="shared" si="5"/>
        <v>0.21360000000000001</v>
      </c>
      <c r="R43" s="148"/>
      <c r="S43" s="148"/>
      <c r="T43" s="149">
        <v>8.0500000000000002E-2</v>
      </c>
      <c r="U43" s="148">
        <f t="shared" si="6"/>
        <v>4.83</v>
      </c>
      <c r="V43" s="140"/>
      <c r="W43" s="140"/>
      <c r="X43" s="140"/>
      <c r="Y43" s="140"/>
      <c r="Z43" s="140"/>
      <c r="AA43" s="140"/>
      <c r="AB43" s="140"/>
      <c r="AC43" s="140"/>
      <c r="AD43" s="140"/>
      <c r="AE43" s="140" t="s">
        <v>95</v>
      </c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</row>
    <row r="44" spans="1:60" x14ac:dyDescent="0.2">
      <c r="A44" s="142" t="s">
        <v>90</v>
      </c>
      <c r="B44" s="142" t="s">
        <v>59</v>
      </c>
      <c r="C44" s="177" t="s">
        <v>60</v>
      </c>
      <c r="D44" s="150"/>
      <c r="E44" s="154"/>
      <c r="F44" s="157"/>
      <c r="G44" s="157">
        <f>SUMIF(AE45:AE46,"&lt;&gt;NOR",G45:G46)</f>
        <v>0</v>
      </c>
      <c r="H44" s="157"/>
      <c r="I44" s="157">
        <f>SUM(I45:I46)</f>
        <v>0</v>
      </c>
      <c r="J44" s="157"/>
      <c r="K44" s="157">
        <f>SUM(K45:K46)</f>
        <v>0</v>
      </c>
      <c r="L44" s="157"/>
      <c r="M44" s="157">
        <f>SUM(M45:M46)</f>
        <v>0</v>
      </c>
      <c r="N44" s="151"/>
      <c r="O44" s="151">
        <f>SUM(O45:O46)</f>
        <v>7.5600000000000001E-2</v>
      </c>
      <c r="P44" s="151"/>
      <c r="Q44" s="151">
        <f>SUM(Q45:Q46)</f>
        <v>0</v>
      </c>
      <c r="R44" s="151"/>
      <c r="S44" s="151"/>
      <c r="T44" s="152"/>
      <c r="U44" s="151">
        <f>SUM(U45:U46)</f>
        <v>51.32</v>
      </c>
      <c r="AE44" t="s">
        <v>91</v>
      </c>
    </row>
    <row r="45" spans="1:60" outlineLevel="1" x14ac:dyDescent="0.2">
      <c r="A45" s="141">
        <v>34</v>
      </c>
      <c r="B45" s="141" t="s">
        <v>163</v>
      </c>
      <c r="C45" s="176" t="s">
        <v>164</v>
      </c>
      <c r="D45" s="147" t="s">
        <v>94</v>
      </c>
      <c r="E45" s="153">
        <v>420</v>
      </c>
      <c r="F45" s="155">
        <v>0</v>
      </c>
      <c r="G45" s="156">
        <f>ROUND(E45*F45,2)</f>
        <v>0</v>
      </c>
      <c r="H45" s="156"/>
      <c r="I45" s="156">
        <f>ROUND(E45*H45,2)</f>
        <v>0</v>
      </c>
      <c r="J45" s="156"/>
      <c r="K45" s="156">
        <f>ROUND(E45*J45,2)</f>
        <v>0</v>
      </c>
      <c r="L45" s="156">
        <v>21</v>
      </c>
      <c r="M45" s="156">
        <f>G45*(1+L45/100)</f>
        <v>0</v>
      </c>
      <c r="N45" s="148">
        <v>1.8000000000000001E-4</v>
      </c>
      <c r="O45" s="148">
        <f>ROUND(E45*N45,5)</f>
        <v>7.5600000000000001E-2</v>
      </c>
      <c r="P45" s="148">
        <v>0</v>
      </c>
      <c r="Q45" s="148">
        <f>ROUND(E45*P45,5)</f>
        <v>0</v>
      </c>
      <c r="R45" s="148"/>
      <c r="S45" s="148"/>
      <c r="T45" s="149">
        <v>0.1</v>
      </c>
      <c r="U45" s="148">
        <f>ROUND(E45*T45,2)</f>
        <v>42</v>
      </c>
      <c r="V45" s="140"/>
      <c r="W45" s="140"/>
      <c r="X45" s="140"/>
      <c r="Y45" s="140"/>
      <c r="Z45" s="140"/>
      <c r="AA45" s="140"/>
      <c r="AB45" s="140"/>
      <c r="AC45" s="140"/>
      <c r="AD45" s="140"/>
      <c r="AE45" s="140" t="s">
        <v>95</v>
      </c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</row>
    <row r="46" spans="1:60" outlineLevel="1" x14ac:dyDescent="0.2">
      <c r="A46" s="141">
        <v>35</v>
      </c>
      <c r="B46" s="141" t="s">
        <v>165</v>
      </c>
      <c r="C46" s="176" t="s">
        <v>166</v>
      </c>
      <c r="D46" s="147" t="s">
        <v>108</v>
      </c>
      <c r="E46" s="153">
        <v>4</v>
      </c>
      <c r="F46" s="155">
        <v>0</v>
      </c>
      <c r="G46" s="156">
        <f>ROUND(E46*F46,2)</f>
        <v>0</v>
      </c>
      <c r="H46" s="156"/>
      <c r="I46" s="156">
        <f>ROUND(E46*H46,2)</f>
        <v>0</v>
      </c>
      <c r="J46" s="156"/>
      <c r="K46" s="156">
        <f>ROUND(E46*J46,2)</f>
        <v>0</v>
      </c>
      <c r="L46" s="156">
        <v>21</v>
      </c>
      <c r="M46" s="156">
        <f>G46*(1+L46/100)</f>
        <v>0</v>
      </c>
      <c r="N46" s="148">
        <v>0</v>
      </c>
      <c r="O46" s="148">
        <f>ROUND(E46*N46,5)</f>
        <v>0</v>
      </c>
      <c r="P46" s="148">
        <v>0</v>
      </c>
      <c r="Q46" s="148">
        <f>ROUND(E46*P46,5)</f>
        <v>0</v>
      </c>
      <c r="R46" s="148"/>
      <c r="S46" s="148"/>
      <c r="T46" s="149">
        <v>2.3290000000000002</v>
      </c>
      <c r="U46" s="148">
        <f>ROUND(E46*T46,2)</f>
        <v>9.32</v>
      </c>
      <c r="V46" s="140"/>
      <c r="W46" s="140"/>
      <c r="X46" s="140"/>
      <c r="Y46" s="140"/>
      <c r="Z46" s="140"/>
      <c r="AA46" s="140"/>
      <c r="AB46" s="140"/>
      <c r="AC46" s="140"/>
      <c r="AD46" s="140"/>
      <c r="AE46" s="140" t="s">
        <v>95</v>
      </c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</row>
    <row r="47" spans="1:60" x14ac:dyDescent="0.2">
      <c r="A47" s="142" t="s">
        <v>90</v>
      </c>
      <c r="B47" s="142" t="s">
        <v>61</v>
      </c>
      <c r="C47" s="177" t="s">
        <v>62</v>
      </c>
      <c r="D47" s="150"/>
      <c r="E47" s="154"/>
      <c r="F47" s="155">
        <v>0</v>
      </c>
      <c r="G47" s="157">
        <f>SUMIF(AE48:AE48,"&lt;&gt;NOR",G48:G48)</f>
        <v>0</v>
      </c>
      <c r="H47" s="157"/>
      <c r="I47" s="157">
        <f>SUM(I48:I48)</f>
        <v>0</v>
      </c>
      <c r="J47" s="157"/>
      <c r="K47" s="157">
        <f>SUM(K48:K48)</f>
        <v>0</v>
      </c>
      <c r="L47" s="157"/>
      <c r="M47" s="157">
        <f>SUM(M48:M48)</f>
        <v>0</v>
      </c>
      <c r="N47" s="151"/>
      <c r="O47" s="151">
        <f>SUM(O48:O48)</f>
        <v>0.29942999999999997</v>
      </c>
      <c r="P47" s="151"/>
      <c r="Q47" s="151">
        <f>SUM(Q48:Q48)</f>
        <v>0</v>
      </c>
      <c r="R47" s="151"/>
      <c r="S47" s="151"/>
      <c r="T47" s="152"/>
      <c r="U47" s="151">
        <f>SUM(U48:U48)</f>
        <v>169.69</v>
      </c>
      <c r="AE47" t="s">
        <v>91</v>
      </c>
    </row>
    <row r="48" spans="1:60" outlineLevel="1" x14ac:dyDescent="0.2">
      <c r="A48" s="166">
        <v>37</v>
      </c>
      <c r="B48" s="166" t="s">
        <v>167</v>
      </c>
      <c r="C48" s="178" t="s">
        <v>168</v>
      </c>
      <c r="D48" s="167" t="s">
        <v>169</v>
      </c>
      <c r="E48" s="168">
        <v>1</v>
      </c>
      <c r="F48" s="155">
        <v>0</v>
      </c>
      <c r="G48" s="169">
        <f>ROUND(E48*F48,2)</f>
        <v>0</v>
      </c>
      <c r="H48" s="169"/>
      <c r="I48" s="169">
        <f>ROUND(E48*H48,2)</f>
        <v>0</v>
      </c>
      <c r="J48" s="169"/>
      <c r="K48" s="169">
        <f>ROUND(E48*J48,2)</f>
        <v>0</v>
      </c>
      <c r="L48" s="169">
        <v>21</v>
      </c>
      <c r="M48" s="169">
        <f>G48*(1+L48/100)</f>
        <v>0</v>
      </c>
      <c r="N48" s="170">
        <v>0.29942999999999997</v>
      </c>
      <c r="O48" s="170">
        <f>ROUND(E48*N48,5)</f>
        <v>0.29942999999999997</v>
      </c>
      <c r="P48" s="170">
        <v>0</v>
      </c>
      <c r="Q48" s="170">
        <f>ROUND(E48*P48,5)</f>
        <v>0</v>
      </c>
      <c r="R48" s="170"/>
      <c r="S48" s="170"/>
      <c r="T48" s="171">
        <v>169.68644</v>
      </c>
      <c r="U48" s="170">
        <f>ROUND(E48*T48,2)</f>
        <v>169.69</v>
      </c>
      <c r="V48" s="140"/>
      <c r="W48" s="140"/>
      <c r="X48" s="140"/>
      <c r="Y48" s="140"/>
      <c r="Z48" s="140"/>
      <c r="AA48" s="140"/>
      <c r="AB48" s="140"/>
      <c r="AC48" s="140"/>
      <c r="AD48" s="140"/>
      <c r="AE48" s="140" t="s">
        <v>170</v>
      </c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</row>
    <row r="49" spans="1:31" x14ac:dyDescent="0.2">
      <c r="A49" s="4"/>
      <c r="B49" s="5" t="s">
        <v>171</v>
      </c>
      <c r="C49" s="179" t="s">
        <v>171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AC49">
        <v>12</v>
      </c>
      <c r="AD49">
        <v>21</v>
      </c>
    </row>
    <row r="50" spans="1:31" x14ac:dyDescent="0.2">
      <c r="A50" s="172"/>
      <c r="B50" s="173" t="s">
        <v>28</v>
      </c>
      <c r="C50" s="180" t="s">
        <v>171</v>
      </c>
      <c r="D50" s="174"/>
      <c r="E50" s="174"/>
      <c r="F50" s="174"/>
      <c r="G50" s="175">
        <f>G8+G12+G17+G44+G47</f>
        <v>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AC50">
        <f>SUMIF(L7:L48,AC49,G7:G48)</f>
        <v>0</v>
      </c>
      <c r="AD50">
        <f>SUMIF(L7:L48,AD49,G7:G48)</f>
        <v>0</v>
      </c>
      <c r="AE50" t="s">
        <v>172</v>
      </c>
    </row>
    <row r="51" spans="1:31" x14ac:dyDescent="0.2">
      <c r="A51" s="4"/>
      <c r="B51" s="5" t="s">
        <v>171</v>
      </c>
      <c r="C51" s="179" t="s">
        <v>171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31" x14ac:dyDescent="0.2">
      <c r="A52" s="4"/>
      <c r="B52" s="5" t="s">
        <v>171</v>
      </c>
      <c r="C52" s="179" t="s">
        <v>171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31" x14ac:dyDescent="0.2">
      <c r="A53" s="255" t="s">
        <v>173</v>
      </c>
      <c r="B53" s="255"/>
      <c r="C53" s="256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31" x14ac:dyDescent="0.2">
      <c r="A54" s="236"/>
      <c r="B54" s="237"/>
      <c r="C54" s="238"/>
      <c r="D54" s="237"/>
      <c r="E54" s="237"/>
      <c r="F54" s="237"/>
      <c r="G54" s="239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AE54" t="s">
        <v>174</v>
      </c>
    </row>
    <row r="55" spans="1:31" x14ac:dyDescent="0.2">
      <c r="A55" s="240"/>
      <c r="B55" s="241"/>
      <c r="C55" s="242"/>
      <c r="D55" s="241"/>
      <c r="E55" s="241"/>
      <c r="F55" s="241"/>
      <c r="G55" s="243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31" x14ac:dyDescent="0.2">
      <c r="A56" s="240"/>
      <c r="B56" s="241"/>
      <c r="C56" s="242"/>
      <c r="D56" s="241"/>
      <c r="E56" s="241"/>
      <c r="F56" s="241"/>
      <c r="G56" s="24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31" x14ac:dyDescent="0.2">
      <c r="A57" s="240"/>
      <c r="B57" s="241"/>
      <c r="C57" s="242"/>
      <c r="D57" s="241"/>
      <c r="E57" s="241"/>
      <c r="F57" s="241"/>
      <c r="G57" s="24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31" x14ac:dyDescent="0.2">
      <c r="A58" s="244"/>
      <c r="B58" s="245"/>
      <c r="C58" s="246"/>
      <c r="D58" s="245"/>
      <c r="E58" s="245"/>
      <c r="F58" s="245"/>
      <c r="G58" s="247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31" x14ac:dyDescent="0.2">
      <c r="A59" s="4"/>
      <c r="B59" s="5" t="s">
        <v>171</v>
      </c>
      <c r="C59" s="179" t="s">
        <v>171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31" x14ac:dyDescent="0.2">
      <c r="C60" s="181"/>
      <c r="AE60" t="s">
        <v>175</v>
      </c>
    </row>
  </sheetData>
  <mergeCells count="6">
    <mergeCell ref="A54:G58"/>
    <mergeCell ref="A1:G1"/>
    <mergeCell ref="C2:G2"/>
    <mergeCell ref="C3:G3"/>
    <mergeCell ref="C4:G4"/>
    <mergeCell ref="A53:C53"/>
  </mergeCells>
  <pageMargins left="0.39370078740157499" right="0.19685039370078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Rudolf Krajča</dc:creator>
  <cp:lastModifiedBy>pc</cp:lastModifiedBy>
  <cp:lastPrinted>2014-02-28T09:52:57Z</cp:lastPrinted>
  <dcterms:created xsi:type="dcterms:W3CDTF">2009-04-08T07:15:50Z</dcterms:created>
  <dcterms:modified xsi:type="dcterms:W3CDTF">2026-04-02T06:00:49Z</dcterms:modified>
</cp:coreProperties>
</file>