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Administrator\OneDrive - Projekce DS s.r.o\Plocha\"/>
    </mc:Choice>
  </mc:AlternateContent>
  <bookViews>
    <workbookView xWindow="0" yWindow="0" windowWidth="0" windowHeight="0"/>
  </bookViews>
  <sheets>
    <sheet name="Rekapitulace stavby" sheetId="1" r:id="rId1"/>
    <sheet name="2026-01 - HODONÍN - oprav..." sheetId="2" r:id="rId2"/>
    <sheet name="Seznam figur" sheetId="3" r:id="rId3"/>
  </sheets>
  <definedNames>
    <definedName name="_xlnm.Print_Area" localSheetId="0">'Rekapitulace stavby'!$D$4:$AO$76,'Rekapitulace stavby'!$C$82:$AQ$96</definedName>
    <definedName name="_xlnm.Print_Titles" localSheetId="0">'Rekapitulace stavby'!$92:$92</definedName>
    <definedName name="_xlnm._FilterDatabase" localSheetId="1" hidden="1">'2026-01 - HODONÍN - oprav...'!$C$125:$K$269</definedName>
    <definedName name="_xlnm.Print_Area" localSheetId="1">'2026-01 - HODONÍN - oprav...'!$C$4:$J$76,'2026-01 - HODONÍN - oprav...'!$C$82:$J$109,'2026-01 - HODONÍN - oprav...'!$C$115:$J$269</definedName>
    <definedName name="_xlnm.Print_Titles" localSheetId="1">'2026-01 - HODONÍN - oprav...'!$125:$125</definedName>
    <definedName name="_xlnm.Print_Area" localSheetId="2">'Seznam figur'!$C$4:$G$17</definedName>
    <definedName name="_xlnm.Print_Titles" localSheetId="2">'Seznam figur'!$9:$9</definedName>
  </definedNames>
  <calcPr/>
</workbook>
</file>

<file path=xl/calcChain.xml><?xml version="1.0" encoding="utf-8"?>
<calcChain xmlns="http://schemas.openxmlformats.org/spreadsheetml/2006/main">
  <c i="3" l="1" r="D7"/>
  <c i="2" r="T265"/>
  <c r="P262"/>
  <c r="T257"/>
  <c r="R257"/>
  <c r="J35"/>
  <c r="J34"/>
  <c i="1" r="AY95"/>
  <c i="2" r="J33"/>
  <c i="1" r="AX95"/>
  <c i="2" r="BI268"/>
  <c r="BH268"/>
  <c r="BG268"/>
  <c r="BF268"/>
  <c r="T268"/>
  <c r="R268"/>
  <c r="P268"/>
  <c r="BI266"/>
  <c r="BH266"/>
  <c r="BG266"/>
  <c r="BF266"/>
  <c r="T266"/>
  <c r="R266"/>
  <c r="P266"/>
  <c r="BI263"/>
  <c r="BH263"/>
  <c r="BG263"/>
  <c r="BF263"/>
  <c r="T263"/>
  <c r="T262"/>
  <c r="R263"/>
  <c r="R262"/>
  <c r="P263"/>
  <c r="BI260"/>
  <c r="BH260"/>
  <c r="BG260"/>
  <c r="BF260"/>
  <c r="T260"/>
  <c r="R260"/>
  <c r="P260"/>
  <c r="BI258"/>
  <c r="BH258"/>
  <c r="BG258"/>
  <c r="BF258"/>
  <c r="T258"/>
  <c r="R258"/>
  <c r="P258"/>
  <c r="BI255"/>
  <c r="BH255"/>
  <c r="BG255"/>
  <c r="BF255"/>
  <c r="T255"/>
  <c r="T254"/>
  <c r="T253"/>
  <c r="R255"/>
  <c r="R254"/>
  <c r="P255"/>
  <c r="P254"/>
  <c r="BI250"/>
  <c r="BH250"/>
  <c r="BG250"/>
  <c r="BF250"/>
  <c r="T250"/>
  <c r="R250"/>
  <c r="P250"/>
  <c r="BI247"/>
  <c r="BH247"/>
  <c r="BG247"/>
  <c r="BF247"/>
  <c r="T247"/>
  <c r="R247"/>
  <c r="P247"/>
  <c r="BI243"/>
  <c r="BH243"/>
  <c r="BG243"/>
  <c r="BF243"/>
  <c r="T243"/>
  <c r="T242"/>
  <c r="R243"/>
  <c r="R242"/>
  <c r="P243"/>
  <c r="P242"/>
  <c r="BI239"/>
  <c r="BH239"/>
  <c r="BG239"/>
  <c r="BF239"/>
  <c r="T239"/>
  <c r="R239"/>
  <c r="P239"/>
  <c r="BI235"/>
  <c r="BH235"/>
  <c r="BG235"/>
  <c r="BF235"/>
  <c r="T235"/>
  <c r="R235"/>
  <c r="P235"/>
  <c r="BI231"/>
  <c r="BH231"/>
  <c r="BG231"/>
  <c r="BF231"/>
  <c r="T231"/>
  <c r="R231"/>
  <c r="P231"/>
  <c r="BI228"/>
  <c r="BH228"/>
  <c r="BG228"/>
  <c r="BF228"/>
  <c r="T228"/>
  <c r="R228"/>
  <c r="P228"/>
  <c r="BI225"/>
  <c r="BH225"/>
  <c r="BG225"/>
  <c r="BF225"/>
  <c r="T225"/>
  <c r="R225"/>
  <c r="P225"/>
  <c r="BI222"/>
  <c r="BH222"/>
  <c r="BG222"/>
  <c r="BF222"/>
  <c r="T222"/>
  <c r="R222"/>
  <c r="P222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09"/>
  <c r="BH209"/>
  <c r="BG209"/>
  <c r="BF209"/>
  <c r="T209"/>
  <c r="R209"/>
  <c r="P209"/>
  <c r="BI206"/>
  <c r="BH206"/>
  <c r="BG206"/>
  <c r="BF206"/>
  <c r="T206"/>
  <c r="R206"/>
  <c r="P206"/>
  <c r="BI201"/>
  <c r="BH201"/>
  <c r="BG201"/>
  <c r="BF201"/>
  <c r="T201"/>
  <c r="R201"/>
  <c r="P201"/>
  <c r="BI198"/>
  <c r="BH198"/>
  <c r="BG198"/>
  <c r="BF198"/>
  <c r="T198"/>
  <c r="R198"/>
  <c r="P198"/>
  <c r="BI196"/>
  <c r="BH196"/>
  <c r="BG196"/>
  <c r="BF196"/>
  <c r="T196"/>
  <c r="R196"/>
  <c r="P196"/>
  <c r="BI193"/>
  <c r="BH193"/>
  <c r="BG193"/>
  <c r="BF193"/>
  <c r="T193"/>
  <c r="R193"/>
  <c r="P193"/>
  <c r="BI191"/>
  <c r="BH191"/>
  <c r="BG191"/>
  <c r="BF191"/>
  <c r="T191"/>
  <c r="R191"/>
  <c r="P191"/>
  <c r="BI187"/>
  <c r="BH187"/>
  <c r="BG187"/>
  <c r="BF187"/>
  <c r="T187"/>
  <c r="R187"/>
  <c r="P187"/>
  <c r="BI184"/>
  <c r="BH184"/>
  <c r="BG184"/>
  <c r="BF184"/>
  <c r="T184"/>
  <c r="R184"/>
  <c r="P184"/>
  <c r="BI181"/>
  <c r="BH181"/>
  <c r="BG181"/>
  <c r="BF181"/>
  <c r="T181"/>
  <c r="R181"/>
  <c r="P181"/>
  <c r="BI176"/>
  <c r="BH176"/>
  <c r="BG176"/>
  <c r="BF176"/>
  <c r="T176"/>
  <c r="R176"/>
  <c r="P176"/>
  <c r="BI170"/>
  <c r="BH170"/>
  <c r="BG170"/>
  <c r="BF170"/>
  <c r="T170"/>
  <c r="R170"/>
  <c r="P170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5"/>
  <c r="BH155"/>
  <c r="BG155"/>
  <c r="BF155"/>
  <c r="T155"/>
  <c r="R155"/>
  <c r="P155"/>
  <c r="BI152"/>
  <c r="BH152"/>
  <c r="BG152"/>
  <c r="BF152"/>
  <c r="T152"/>
  <c r="R152"/>
  <c r="P152"/>
  <c r="BI149"/>
  <c r="BH149"/>
  <c r="BG149"/>
  <c r="BF149"/>
  <c r="T149"/>
  <c r="R149"/>
  <c r="P149"/>
  <c r="BI146"/>
  <c r="BH146"/>
  <c r="BG146"/>
  <c r="BF146"/>
  <c r="T146"/>
  <c r="R146"/>
  <c r="P146"/>
  <c r="BI144"/>
  <c r="BH144"/>
  <c r="BG144"/>
  <c r="BF144"/>
  <c r="T144"/>
  <c r="R144"/>
  <c r="P144"/>
  <c r="BI139"/>
  <c r="BH139"/>
  <c r="BG139"/>
  <c r="BF139"/>
  <c r="T139"/>
  <c r="R139"/>
  <c r="P139"/>
  <c r="BI136"/>
  <c r="BH136"/>
  <c r="BG136"/>
  <c r="BF136"/>
  <c r="T136"/>
  <c r="R136"/>
  <c r="P136"/>
  <c r="BI133"/>
  <c r="BH133"/>
  <c r="BG133"/>
  <c r="BF133"/>
  <c r="T133"/>
  <c r="R133"/>
  <c r="P133"/>
  <c r="BI131"/>
  <c r="BH131"/>
  <c r="BG131"/>
  <c r="BF131"/>
  <c r="T131"/>
  <c r="R131"/>
  <c r="P131"/>
  <c r="BI129"/>
  <c r="BH129"/>
  <c r="BG129"/>
  <c r="BF129"/>
  <c r="T129"/>
  <c r="R129"/>
  <c r="P129"/>
  <c r="J123"/>
  <c r="J122"/>
  <c r="F122"/>
  <c r="F120"/>
  <c r="E118"/>
  <c r="J90"/>
  <c r="J89"/>
  <c r="F89"/>
  <c r="F87"/>
  <c r="E85"/>
  <c r="J16"/>
  <c r="E16"/>
  <c r="F90"/>
  <c r="J15"/>
  <c r="J10"/>
  <c r="J120"/>
  <c i="1" r="L90"/>
  <c r="AM90"/>
  <c r="AM89"/>
  <c r="L89"/>
  <c r="AM87"/>
  <c r="L87"/>
  <c r="L85"/>
  <c r="L84"/>
  <c i="2" r="J268"/>
  <c r="J250"/>
  <c r="J235"/>
  <c r="J228"/>
  <c r="J260"/>
  <c r="BK258"/>
  <c r="BK255"/>
  <c r="J247"/>
  <c r="BK235"/>
  <c r="J225"/>
  <c r="BK217"/>
  <c r="BK214"/>
  <c r="J211"/>
  <c r="BK206"/>
  <c r="BK201"/>
  <c r="BK165"/>
  <c r="J158"/>
  <c r="J133"/>
  <c r="J131"/>
  <c r="J129"/>
  <c r="BK260"/>
  <c r="J239"/>
  <c r="BK222"/>
  <c r="BK209"/>
  <c r="J198"/>
  <c r="BK196"/>
  <c r="BK193"/>
  <c r="BK184"/>
  <c r="BK181"/>
  <c r="J155"/>
  <c r="BK149"/>
  <c r="BK146"/>
  <c r="J139"/>
  <c r="BK136"/>
  <c i="1" r="AS94"/>
  <c i="2" r="J165"/>
  <c r="BK144"/>
  <c r="BK133"/>
  <c r="BK131"/>
  <c r="BK263"/>
  <c r="J263"/>
  <c r="BK243"/>
  <c r="J231"/>
  <c r="BK228"/>
  <c r="J209"/>
  <c r="J201"/>
  <c r="BK198"/>
  <c r="BK191"/>
  <c r="BK161"/>
  <c r="BK155"/>
  <c r="J184"/>
  <c r="J243"/>
  <c r="BK239"/>
  <c r="BK225"/>
  <c r="J220"/>
  <c r="BK231"/>
  <c r="J222"/>
  <c r="BK211"/>
  <c r="J206"/>
  <c r="J193"/>
  <c r="J187"/>
  <c r="J181"/>
  <c r="J176"/>
  <c r="BK170"/>
  <c r="J161"/>
  <c r="BK158"/>
  <c r="BK152"/>
  <c r="J149"/>
  <c r="J146"/>
  <c r="BK139"/>
  <c r="BK268"/>
  <c r="BK266"/>
  <c r="J266"/>
  <c r="J258"/>
  <c r="J255"/>
  <c r="BK250"/>
  <c r="BK247"/>
  <c r="BK220"/>
  <c r="J217"/>
  <c r="J214"/>
  <c r="J196"/>
  <c r="J191"/>
  <c r="BK187"/>
  <c r="BK176"/>
  <c r="J170"/>
  <c r="J152"/>
  <c r="J144"/>
  <c r="J136"/>
  <c r="BK129"/>
  <c l="1" r="BK164"/>
  <c r="J164"/>
  <c r="J97"/>
  <c r="P246"/>
  <c r="P245"/>
  <c r="BK128"/>
  <c r="J128"/>
  <c r="J96"/>
  <c r="P128"/>
  <c r="T195"/>
  <c r="R246"/>
  <c r="R245"/>
  <c r="R224"/>
  <c r="T246"/>
  <c r="T245"/>
  <c r="BK224"/>
  <c r="J224"/>
  <c r="J100"/>
  <c r="T224"/>
  <c r="T164"/>
  <c r="BK190"/>
  <c r="J190"/>
  <c r="J98"/>
  <c r="P190"/>
  <c r="R190"/>
  <c r="T190"/>
  <c r="BK246"/>
  <c r="J246"/>
  <c r="J103"/>
  <c r="BK195"/>
  <c r="J195"/>
  <c r="J99"/>
  <c r="T128"/>
  <c r="BK257"/>
  <c r="J257"/>
  <c r="J106"/>
  <c r="R164"/>
  <c r="P257"/>
  <c r="P253"/>
  <c r="R128"/>
  <c r="P224"/>
  <c r="BK265"/>
  <c r="J265"/>
  <c r="J108"/>
  <c r="R195"/>
  <c r="P265"/>
  <c r="P164"/>
  <c r="R265"/>
  <c r="R253"/>
  <c r="P195"/>
  <c r="J87"/>
  <c r="BE131"/>
  <c r="BE139"/>
  <c r="BE146"/>
  <c r="BE158"/>
  <c r="BE176"/>
  <c r="BE217"/>
  <c r="BE228"/>
  <c r="BE258"/>
  <c r="BE266"/>
  <c r="BK254"/>
  <c r="J254"/>
  <c r="J105"/>
  <c r="BE129"/>
  <c r="BE133"/>
  <c r="BE155"/>
  <c r="BE184"/>
  <c r="BE201"/>
  <c r="BE209"/>
  <c r="BE214"/>
  <c r="BE235"/>
  <c r="BE239"/>
  <c r="BE220"/>
  <c r="BE222"/>
  <c r="F123"/>
  <c r="BE165"/>
  <c r="BE196"/>
  <c r="BE206"/>
  <c r="BE170"/>
  <c r="BE211"/>
  <c r="BE247"/>
  <c r="BE263"/>
  <c r="BE152"/>
  <c r="BE136"/>
  <c r="BE149"/>
  <c r="BE191"/>
  <c r="BK262"/>
  <c r="J262"/>
  <c r="J107"/>
  <c r="BE144"/>
  <c r="BE255"/>
  <c r="BK242"/>
  <c r="J242"/>
  <c r="J101"/>
  <c r="BE268"/>
  <c r="BE161"/>
  <c r="BE181"/>
  <c r="BE187"/>
  <c r="BE193"/>
  <c r="BE198"/>
  <c r="BE231"/>
  <c r="BE243"/>
  <c r="BE225"/>
  <c r="BE250"/>
  <c r="BE260"/>
  <c r="F33"/>
  <c i="1" r="BB95"/>
  <c r="BB94"/>
  <c r="W31"/>
  <c i="2" r="F35"/>
  <c i="1" r="BD95"/>
  <c r="BD94"/>
  <c r="W33"/>
  <c i="2" r="F32"/>
  <c i="1" r="BA95"/>
  <c r="BA94"/>
  <c r="AW94"/>
  <c r="AK30"/>
  <c i="2" r="J32"/>
  <c i="1" r="AW95"/>
  <c i="2" r="F34"/>
  <c i="1" r="BC95"/>
  <c r="BC94"/>
  <c r="W32"/>
  <c i="2" l="1" r="R127"/>
  <c r="R126"/>
  <c r="T127"/>
  <c r="T126"/>
  <c r="P127"/>
  <c r="P126"/>
  <c i="1" r="AU95"/>
  <c i="2" r="BK127"/>
  <c r="J127"/>
  <c r="J95"/>
  <c r="BK253"/>
  <c r="J253"/>
  <c r="J104"/>
  <c r="BK245"/>
  <c r="J245"/>
  <c r="J102"/>
  <c i="1" r="AU94"/>
  <c r="AX94"/>
  <c r="AY94"/>
  <c r="W30"/>
  <c i="2" r="J31"/>
  <c i="1" r="AV95"/>
  <c r="AT95"/>
  <c i="2" r="F31"/>
  <c i="1" r="AZ95"/>
  <c r="AZ94"/>
  <c r="W29"/>
  <c i="2" l="1" r="BK126"/>
  <c r="J126"/>
  <c r="J94"/>
  <c i="1" r="AV94"/>
  <c r="AK29"/>
  <c i="2" l="1" r="J28"/>
  <c i="1" r="AG95"/>
  <c r="AG94"/>
  <c r="AK26"/>
  <c r="AK35"/>
  <c r="AT94"/>
  <c l="1" r="AN94"/>
  <c i="2" r="J37"/>
  <c i="1" r="AN95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<sst xmlns="http://schemas.openxmlformats.org/spreadsheetml/2006/main">
  <si>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</si>
  <si>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</si>
  <si>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</si>
  <si>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</si>
  <si>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</si>
  <si>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{da8331bf-99bc-439d-9cef-3e252d77fe04}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</si>
  <si>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</si>
  <si>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</si>
  <si>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</si>
  <si>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</si>
  <si>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</si>
  <si>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</si>
  <si>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</si>
  <si>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</si>
  <si>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2026/01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</si>
  <si>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</si>
  <si>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</si>
  <si>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HODONÍN - oprava chodníku ul. Národní třída (Blažkova - Rodinova))</t>
  </si>
  <si>
    <t>KSO:</t>
  </si>
  <si>
    <t>CC-CZ:</t>
  </si>
  <si>
    <t>Místo:</t>
  </si>
  <si>
    <t>Hodonín</t>
  </si>
  <si>
    <t>Datum:</t>
  </si>
  <si>
    <t>6. 3. 2026</t>
  </si>
  <si>
    <t>Zadavatel:</t>
  </si>
  <si>
    <t>IČ:</t>
  </si>
  <si>
    <t>Město Hodonín</t>
  </si>
  <si>
    <t>DIČ:</t>
  </si>
  <si>
    <t>Uchazeč:</t>
  </si>
  <si>
    <t>Vyplň údaj</t>
  </si>
  <si>
    <t>Projektant:</t>
  </si>
  <si>
    <t>Projekce DS s.r.o.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</si>
  <si>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</si>
  <si>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</si>
  <si>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</si>
  <si>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</si>
  <si>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</si>
  <si>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</si>
  <si>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</si>
  <si>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</si>
  <si>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</si>
  <si>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</si>
  <si>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</si>
  <si>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</si>
  <si>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</si>
  <si>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</si>
  <si>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</si>
  <si>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</si>
  <si>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</si>
  <si>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</si>
  <si>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</si>
  <si>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</si>
  <si>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</si>
  <si>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</si>
  <si>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</si>
  <si>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</si>
  <si>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</si>
  <si>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</si>
  <si>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</si>
  <si>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</si>
  <si>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</si>
  <si>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</si>
  <si>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</si>
  <si>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</si>
  <si>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</si>
  <si>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</si>
  <si>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</si>
  <si>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</si>
  <si>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</si>
  <si>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</si>
  <si>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</si>
  <si>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</si>
  <si>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</si>
  <si>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</si>
  <si>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</si>
  <si>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</si>
  <si>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</si>
  <si>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</si>
  <si>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</si>
  <si>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</si>
  <si>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</si>
  <si>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</si>
  <si>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zásyp</t>
  </si>
  <si>
    <t>zpětné dosypání za obrubou</t>
  </si>
  <si>
    <t>28,65</t>
  </si>
  <si>
    <t>2</t>
  </si>
  <si>
    <t>odkopávka</t>
  </si>
  <si>
    <t>odkopávka podél chodníkové obruby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</si>
  <si>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</si>
  <si>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</si>
  <si>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</si>
  <si>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</si>
  <si>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</si>
  <si>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</si>
  <si>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</si>
  <si>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</si>
  <si>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</si>
  <si>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8 - Vedení trubní dálková a přípojná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</si>
  <si>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</si>
  <si>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</si>
  <si>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</si>
  <si>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</si>
  <si>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711 - Izolace proti vodě, vlhkosti a plynům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</si>
  <si>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</si>
  <si>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</si>
  <si>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</si>
  <si>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</si>
  <si>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</si>
  <si>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</si>
  <si>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</si>
  <si>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</si>
  <si>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</si>
  <si>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</si>
  <si>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</si>
  <si>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</si>
  <si>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</si>
  <si>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</si>
  <si>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</si>
  <si>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</si>
  <si>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</si>
  <si>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</si>
  <si>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</si>
  <si>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</si>
  <si>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</si>
  <si>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</si>
  <si>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</si>
  <si>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113106142</t>
  </si>
  <si>
    <t>Rozebrání dlažeb z betonových nebo kamenných dlaždic komunikací pro pěší strojně pl přes 50 m2</t>
  </si>
  <si>
    <t>m2</t>
  </si>
  <si>
    <t>4</t>
  </si>
  <si>
    <t>-640679480</t>
  </si>
  <si>
    <t>PP</t>
  </si>
  <si>
    <t>Rozebrání dlažeb komunikací pro pěší s přemístěním hmot na skládku na vzdálenost do 3 m nebo s naložením na dopravní prostředek s ložem z kameniva nebo živice a s jakoukoliv výplní spár strojně plochy jednotlivě přes 50 m2 z betonových nebo kameninových dlaždic, desek nebo tvarovek</t>
  </si>
  <si>
    <t>113106144</t>
  </si>
  <si>
    <t>Rozebrání dlažeb ze zámkových dlaždic komunikací pro pěší strojně pl přes 50 m2</t>
  </si>
  <si>
    <t>141689675</t>
  </si>
  <si>
    <t>Rozebrání dlažeb komunikací pro pěší s přemístěním hmot na skládku na vzdálenost do 3 m nebo s naložením na dopravní prostředek s ložem z kameniva nebo živice a s jakoukoliv výplní spár strojně plochy jednotlivě přes 50 m2 ze zámkové dlažby</t>
  </si>
  <si>
    <t>3</t>
  </si>
  <si>
    <t>113107232</t>
  </si>
  <si>
    <t>Odstranění podkladu z betonu prostého tl přes 150 do 300 mm strojně pl přes 200 m2</t>
  </si>
  <si>
    <t>1879583463</t>
  </si>
  <si>
    <t>Odstranění podkladů nebo krytů strojně plochy jednotlivě přes 200 m2 s přemístěním hmot na skládku na vzdálenost do 20 m nebo s naložením na dopravní prostředek z betonu prostého, o tl. vrstvy přes 150 do 300 mm</t>
  </si>
  <si>
    <t>VV</t>
  </si>
  <si>
    <t>"pod litým asfaltem"663,6</t>
  </si>
  <si>
    <t>113107163</t>
  </si>
  <si>
    <t>Odstranění podkladu z kameniva drceného tl přes 200 do 300 mm strojně pl přes 50 do 200 m2</t>
  </si>
  <si>
    <t>353227722</t>
  </si>
  <si>
    <t>Odstranění podkladů nebo krytů strojně plochy jednotlivě přes 50 m2 do 200 m2 s přemístěním hmot na skládku na vzdálenost do 20 m nebo s naložením na dopravní prostředek z kameniva hrubého drceného, o tl. vrstvy přes 200 do 300 mm</t>
  </si>
  <si>
    <t>"pod dlažbou"(358,3+236,1)*0,3</t>
  </si>
  <si>
    <t>5</t>
  </si>
  <si>
    <t>113107342</t>
  </si>
  <si>
    <t>Odstranění krytu živičného tl přes 50 do 100 mm strojně pl do 50 m2</t>
  </si>
  <si>
    <t>-1342745918</t>
  </si>
  <si>
    <t>Odstranění podkladů nebo krytů strojně plochy jednotlivě do 50 m2 s přemístěním hmot na skládku na vzdálenost do 3 m nebo s naložením na dopravní prostředek živičných, o tl. vrstvy přes 50 do 100 mm</t>
  </si>
  <si>
    <t>"litý asfalt"663,6</t>
  </si>
  <si>
    <t>"podél silniční obruby"5*0,5</t>
  </si>
  <si>
    <t>Součet</t>
  </si>
  <si>
    <t>6</t>
  </si>
  <si>
    <t>113202111</t>
  </si>
  <si>
    <t>Vytrhání obrub krajníků obrubníků stojatých</t>
  </si>
  <si>
    <t>m</t>
  </si>
  <si>
    <t>1836681074</t>
  </si>
  <si>
    <t xml:space="preserve">Vytrhání obrub  s vybouráním lože, s přemístěním hmot na skládku na vzdálenost do 3 m nebo s naložením na dopravní prostředek z krajníků nebo obrubníků stojatých</t>
  </si>
  <si>
    <t>7</t>
  </si>
  <si>
    <t>122251102</t>
  </si>
  <si>
    <t>Odkopávky a prokopávky nezapažené v hornině třídy těžitelnosti I skupiny 3 objem do 50 m3 strojně</t>
  </si>
  <si>
    <t>m3</t>
  </si>
  <si>
    <t>69184977</t>
  </si>
  <si>
    <t>Odkopávky a prokopávky nezapažené strojně v hornině třídy těžitelnosti I skupiny 3 přes 20 do 50 m3</t>
  </si>
  <si>
    <t>"podél obruby"191*0,5*0,3</t>
  </si>
  <si>
    <t>8</t>
  </si>
  <si>
    <t>171251101</t>
  </si>
  <si>
    <t>Uložení sypaniny do násypů nezhutněných</t>
  </si>
  <si>
    <t>2097554875</t>
  </si>
  <si>
    <t>Uložení sypanin do násypů s rozprostřením sypaniny ve vrstvách a s hrubým urovnáním nezhutněných jakékoliv třídy těžitelnosti</t>
  </si>
  <si>
    <t>"zpětné dosypání podél obruby"odkopávka</t>
  </si>
  <si>
    <t>9</t>
  </si>
  <si>
    <t>181111111</t>
  </si>
  <si>
    <t>Plošná úprava terénu do 500 m2 zemina skupiny 1 až 4 nerovnosti přes 50 do 100 mm v rovinně a svahu do 1:5</t>
  </si>
  <si>
    <t>606914690</t>
  </si>
  <si>
    <t>Plošná úprava terénu v zemině skupiny 1 až 4 s urovnáním povrchu bez doplnění ornice souvislé plochy do 500 m2 při nerovnostech terénu přes 50 do 100 mm v rovině nebo na svahu do 1:5</t>
  </si>
  <si>
    <t>"podél chodníkové obruby"191*0,5</t>
  </si>
  <si>
    <t>10</t>
  </si>
  <si>
    <t>181411131</t>
  </si>
  <si>
    <t>Založení parkového trávníku výsevem plochy do 1000 m2 v rovině a ve svahu do 1:5</t>
  </si>
  <si>
    <t>-615199242</t>
  </si>
  <si>
    <t>Založení trávníku na půdě předem připravené plochy do 1000 m2 výsevem včetně utažení parkového v rovině nebo na svahu do 1:5</t>
  </si>
  <si>
    <t>"podél chodníkové obruby"191*0,5+13,4</t>
  </si>
  <si>
    <t>11</t>
  </si>
  <si>
    <t>M</t>
  </si>
  <si>
    <t>00572410</t>
  </si>
  <si>
    <t>osivo směs travní parková</t>
  </si>
  <si>
    <t>kg</t>
  </si>
  <si>
    <t>-1113068741</t>
  </si>
  <si>
    <t>108,9*0,015 'Přepočtené koeficientem množství</t>
  </si>
  <si>
    <t>181951112</t>
  </si>
  <si>
    <t>Úprava pláně v hornině třídy těžitelnosti I, skupiny 1 až 3 se zhutněním</t>
  </si>
  <si>
    <t>-882706743</t>
  </si>
  <si>
    <t>Úprava pláně vyrovnáním výškových rozdílů strojně v hornině třídy těžitelnosti I, skupiny 1 až 3 se zhutněním</t>
  </si>
  <si>
    <t>1244,2*1,1 'Přepočtené koeficientem množství</t>
  </si>
  <si>
    <t>Komunikace pozemní</t>
  </si>
  <si>
    <t>13</t>
  </si>
  <si>
    <t>564801112</t>
  </si>
  <si>
    <t>Podklad z drti fr 4/8 tl 40 mm</t>
  </si>
  <si>
    <t>-1891287536</t>
  </si>
  <si>
    <t xml:space="preserve">Podklad ze štěrkodrti ŠD  s rozprostřením a zhutněním, po zhutnění tl. 40 mm</t>
  </si>
  <si>
    <t>"dlažba tl 60 mm zámková "1244,2</t>
  </si>
  <si>
    <t>"dlažba tl 60 mm slepecká"35,9</t>
  </si>
  <si>
    <t>14</t>
  </si>
  <si>
    <t>564871116</t>
  </si>
  <si>
    <t>Podklad ze štěrkodrtě ŠD plochy přes 100 m2 tl. 300 mm</t>
  </si>
  <si>
    <t>-186053039</t>
  </si>
  <si>
    <t>Podklad ze štěrkodrti ŠD s rozprostřením a zhutněním plochy přes 100 m2, po zhutnění tl. 300 mm</t>
  </si>
  <si>
    <t>1280,1*1,1 'Přepočtené koeficientem množství</t>
  </si>
  <si>
    <t>15</t>
  </si>
  <si>
    <t>596211123</t>
  </si>
  <si>
    <t>Kladení zámkové dlažby komunikací pro pěší ručně tl 60 mm skupiny B pl přes 300 m2</t>
  </si>
  <si>
    <t>1405944936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</si>
  <si>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B, pro plochy přes 300 m2</t>
  </si>
  <si>
    <t>16</t>
  </si>
  <si>
    <t>59245018</t>
  </si>
  <si>
    <t>dlažba skladebná betonová 200x100mm tl 60mm přírodní</t>
  </si>
  <si>
    <t>-1622338973</t>
  </si>
  <si>
    <t>"dlažba tl 60 mm zámková "1208,3</t>
  </si>
  <si>
    <t>17</t>
  </si>
  <si>
    <t>59245006</t>
  </si>
  <si>
    <t>dlažba pro nevidomé betonová 200x100mm tl 60mm barevná</t>
  </si>
  <si>
    <t>-1867596080</t>
  </si>
  <si>
    <t>18</t>
  </si>
  <si>
    <t>599141111</t>
  </si>
  <si>
    <t>Vyplnění spár mezi silničními dílci živičnou zálivkou</t>
  </si>
  <si>
    <t>1562594806</t>
  </si>
  <si>
    <t xml:space="preserve">Vyplnění spár mezi silničními dílci jakékoliv tloušťky  živičnou zálivkou</t>
  </si>
  <si>
    <t>"podél silniční obruby"5+0,5+0,5</t>
  </si>
  <si>
    <t>Vedení trubní dálková a přípojná</t>
  </si>
  <si>
    <t>19</t>
  </si>
  <si>
    <t>899132111</t>
  </si>
  <si>
    <t>Výměna (výšková úprava) poklopu kanalizačního samonivelačního s ošetřením podkladu hloubky do 25 cm</t>
  </si>
  <si>
    <t>kus</t>
  </si>
  <si>
    <t>-679777608</t>
  </si>
  <si>
    <t>Výměna (výšková úprava) poklopu kanalizačního s rámem samonivelačním s ošetřením podkladních vrstev hloubky do 25 cm</t>
  </si>
  <si>
    <t>20</t>
  </si>
  <si>
    <t>899132212</t>
  </si>
  <si>
    <t>Výměna (výšková úprava) poklopu vodovodního samonivelačního nebo pevného šoupátkového</t>
  </si>
  <si>
    <t>589015</t>
  </si>
  <si>
    <t>Ostatní konstrukce a práce, bourání</t>
  </si>
  <si>
    <t>916131213</t>
  </si>
  <si>
    <t>Osazení silničního obrubníku betonového stojatého s boční opěrou do lože z betonu prostého</t>
  </si>
  <si>
    <t>244716504</t>
  </si>
  <si>
    <t>Osazení silničního obrubníku betonového se zřízením lože, s vyplněním a zatřením spár cementovou maltou stojatého s boční opěrou z betonu prostého, do lože z betonu prostého</t>
  </si>
  <si>
    <t>22</t>
  </si>
  <si>
    <t>59217029</t>
  </si>
  <si>
    <t>obrubník betonový silniční nájezdový 1000x150x150mm</t>
  </si>
  <si>
    <t>-484119452</t>
  </si>
  <si>
    <t>2,0</t>
  </si>
  <si>
    <t>23</t>
  </si>
  <si>
    <t>59217030</t>
  </si>
  <si>
    <t>obrubník betonový silniční přechodový 1000x150x150-250mm</t>
  </si>
  <si>
    <t>-1076912684</t>
  </si>
  <si>
    <t>"pravý" 1</t>
  </si>
  <si>
    <t>"levý" 1</t>
  </si>
  <si>
    <t>24</t>
  </si>
  <si>
    <t>59217031</t>
  </si>
  <si>
    <t>obrubník betonový silniční 1000x150x250mm</t>
  </si>
  <si>
    <t>-514470083</t>
  </si>
  <si>
    <t>1,0</t>
  </si>
  <si>
    <t>25</t>
  </si>
  <si>
    <t>916231213</t>
  </si>
  <si>
    <t>Osazení chodníkového obrubníku betonového stojatého s boční opěrou do lože z betonu prostého</t>
  </si>
  <si>
    <t>1698620408</t>
  </si>
  <si>
    <t>Osazení chodníkového obrubníku betonového se zřízením lože, s vyplněním a zatřením spár cementovou maltou stojatého s boční opěrou z betonu prostého, do lože z betonu prostého</t>
  </si>
  <si>
    <t>26</t>
  </si>
  <si>
    <t>59217019</t>
  </si>
  <si>
    <t>obrubník betonový chodníkový 1000x100x200mm</t>
  </si>
  <si>
    <t>-484761791</t>
  </si>
  <si>
    <t>191,0</t>
  </si>
  <si>
    <t>27</t>
  </si>
  <si>
    <t>919735112</t>
  </si>
  <si>
    <t>Řezání stávajícího živičného krytu hl přes 50 do 100 mm</t>
  </si>
  <si>
    <t>383009959</t>
  </si>
  <si>
    <t>Řezání stávajícího živičného krytu nebo podkladu hloubky přes 50 do 100 mm</t>
  </si>
  <si>
    <t>28</t>
  </si>
  <si>
    <t>919735124</t>
  </si>
  <si>
    <t>Řezání stávajícího betonového krytu hl přes 150 do 200 mm</t>
  </si>
  <si>
    <t>-2015914889</t>
  </si>
  <si>
    <t>Řezání stávajícího betonového krytu nebo podkladu hloubky přes 150 do 200 mm</t>
  </si>
  <si>
    <t>9+6+1,5</t>
  </si>
  <si>
    <t>29</t>
  </si>
  <si>
    <t>R_01</t>
  </si>
  <si>
    <t>Odstranění a pokládka nového čistícího roštu/škrabáku před ČS</t>
  </si>
  <si>
    <t>kpl</t>
  </si>
  <si>
    <t>-1624111026</t>
  </si>
  <si>
    <t>30</t>
  </si>
  <si>
    <t>R_02</t>
  </si>
  <si>
    <t>Demontáž a montáž výdejního boxu knihovny</t>
  </si>
  <si>
    <t>158528404</t>
  </si>
  <si>
    <t>997</t>
  </si>
  <si>
    <t>Doprava suti a vybouraných hmot</t>
  </si>
  <si>
    <t>31</t>
  </si>
  <si>
    <t>997221571</t>
  </si>
  <si>
    <t>Vodorovná doprava vybouraných hmot do 1 km</t>
  </si>
  <si>
    <t>t</t>
  </si>
  <si>
    <t>-966211059</t>
  </si>
  <si>
    <t xml:space="preserve">Vodorovná doprava vybouraných hmot  bez naložení, ale se složením a s hrubým urovnáním na vzdálenost do 1 km</t>
  </si>
  <si>
    <t>"recyklační linka"414,75++78,461+146,542+43,501</t>
  </si>
  <si>
    <t>32</t>
  </si>
  <si>
    <t>997221571R</t>
  </si>
  <si>
    <t>1218187496</t>
  </si>
  <si>
    <t>"skládka města"60,206+93,158</t>
  </si>
  <si>
    <t>33</t>
  </si>
  <si>
    <t>997221579</t>
  </si>
  <si>
    <t>Příplatek ZKD 1 km u vodorovné dopravy vybouraných hmot</t>
  </si>
  <si>
    <t>-826524627</t>
  </si>
  <si>
    <t xml:space="preserve">Vodorovná doprava vybouraných hmot  bez naložení, ale se složením a s hrubým urovnáním na vzdálenost Příplatek k ceně za každý další i započatý 1 km přes 1 km</t>
  </si>
  <si>
    <t>683,254*2 'Přepočtené koeficientem množství</t>
  </si>
  <si>
    <t>34</t>
  </si>
  <si>
    <t>997221579R</t>
  </si>
  <si>
    <t>-721380269</t>
  </si>
  <si>
    <t>153,364*2 'Přepočtené koeficientem množství</t>
  </si>
  <si>
    <t>35</t>
  </si>
  <si>
    <t>997221875</t>
  </si>
  <si>
    <t>Poplatek za uložení stavebního odpadu na recyklační skládce (skládkovné)</t>
  </si>
  <si>
    <t>-230342079</t>
  </si>
  <si>
    <t>Poplatek za uložení stavebního odpadu na recyklační skládce (skládkovné) asfaltového bez obsahu dehtu zatříděného do Katalogu odpadů pod kódem 17 03 02</t>
  </si>
  <si>
    <t>"recyklační linka"414,75++78,461+145,992+43,501</t>
  </si>
  <si>
    <t>998</t>
  </si>
  <si>
    <t>Přesun hmot</t>
  </si>
  <si>
    <t>36</t>
  </si>
  <si>
    <t>998225111</t>
  </si>
  <si>
    <t>Přesun hmot pro pozemní komunikace s krytem z kamene, monolitickým betonovým nebo živičným</t>
  </si>
  <si>
    <t>-1518075571</t>
  </si>
  <si>
    <t xml:space="preserve">Přesun hmot pro komunikace s krytem z kameniva, monolitickým betonovým nebo živičným  dopravní vzdálenost do 200 m jakékoliv délky objektu</t>
  </si>
  <si>
    <t>PSV</t>
  </si>
  <si>
    <t>Práce a dodávky PSV</t>
  </si>
  <si>
    <t>711</t>
  </si>
  <si>
    <t>Izolace proti vodě, vlhkosti a plynům</t>
  </si>
  <si>
    <t>37</t>
  </si>
  <si>
    <t>711161273</t>
  </si>
  <si>
    <t>Provedení izolace proti zemní vlhkosti svislé z nopové fólie</t>
  </si>
  <si>
    <t>-1146641861</t>
  </si>
  <si>
    <t>Provedení izolace proti zemní vlhkosti nopovou fólií na ploše svislé S z nopové fólie</t>
  </si>
  <si>
    <t>120,5*0,50</t>
  </si>
  <si>
    <t>38</t>
  </si>
  <si>
    <t>28323005</t>
  </si>
  <si>
    <t>fólie profilovaná (nopová) drenážní HDPE s výškou nopů 8mm</t>
  </si>
  <si>
    <t>1438576309</t>
  </si>
  <si>
    <t>60,25*1,221 'Přepočtené koeficientem množství</t>
  </si>
  <si>
    <t>VRN</t>
  </si>
  <si>
    <t>Vedlejší rozpočtové náklady</t>
  </si>
  <si>
    <t>VRN1</t>
  </si>
  <si>
    <t>Průzkumné, zeměměřičské a projektové práce</t>
  </si>
  <si>
    <t>39</t>
  </si>
  <si>
    <t>013002000</t>
  </si>
  <si>
    <t>Vytyčení stavby</t>
  </si>
  <si>
    <t>1024</t>
  </si>
  <si>
    <t>2145827035</t>
  </si>
  <si>
    <t>Projektové práce</t>
  </si>
  <si>
    <t>VRN3</t>
  </si>
  <si>
    <t>Zařízení staveniště</t>
  </si>
  <si>
    <t>40</t>
  </si>
  <si>
    <t>030001000</t>
  </si>
  <si>
    <t>Zařízení staveniště - zřízení + provoz + dostranění (oplcení, zábrana, skladovací plochy a objekty, mobilní buňky, apod.)</t>
  </si>
  <si>
    <t>-2052837252</t>
  </si>
  <si>
    <t>41</t>
  </si>
  <si>
    <t>035002000</t>
  </si>
  <si>
    <t>Užívání veřejných ploch a prostranství (Náklady a poplatky spojené s užíváním veřejných ploch a prostranství, pokud jsou stavebními pracemi nebo souvisejícími činnostmi dotčeny</t>
  </si>
  <si>
    <t>236486092</t>
  </si>
  <si>
    <t>Pronájmy ploch, objektů</t>
  </si>
  <si>
    <t>VRN4</t>
  </si>
  <si>
    <t>Inženýrská činnost</t>
  </si>
  <si>
    <t>42</t>
  </si>
  <si>
    <t>040001000</t>
  </si>
  <si>
    <t>Vytyčení stávajících inženýrských sítí</t>
  </si>
  <si>
    <t>757388871</t>
  </si>
  <si>
    <t>VRN7</t>
  </si>
  <si>
    <t>Provozní vlivy</t>
  </si>
  <si>
    <t>43</t>
  </si>
  <si>
    <t>072002000</t>
  </si>
  <si>
    <t>Dočasná dopravní opatření</t>
  </si>
  <si>
    <t>1275696112</t>
  </si>
  <si>
    <t>Silniční provoz</t>
  </si>
  <si>
    <t>44</t>
  </si>
  <si>
    <t>079002000</t>
  </si>
  <si>
    <t>Náklady na informační tabuli (1ks plastové tabule A2, polep plast. fólií, odolné povětrnostním vlivům, na ocelovém rámu a ocelových sloupcích)</t>
  </si>
  <si>
    <t>1159712582</t>
  </si>
  <si>
    <t>Ostatní provozní vlivy</t>
  </si>
  <si>
    <t>SEZNAM FIGUR</t>
  </si>
  <si>
    <t>Výměra</t>
  </si>
  <si>
    <t>Použití figury: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</si>
</sst>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8"/>
      <color rgb="FF000000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sz val="7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b/>
      <sz val="9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83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2" fillId="0" borderId="0" xfId="0" applyFont="1" applyAlignment="1" applyProtection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5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6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6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7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6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0" fillId="0" borderId="14" xfId="0" applyFont="1" applyBorder="1" applyAlignment="1" applyProtection="1">
      <alignment horizontal="left" vertical="center"/>
    </xf>
    <xf numFmtId="0" fontId="20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1" fillId="4" borderId="6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1" fillId="4" borderId="7" xfId="0" applyFont="1" applyFill="1" applyBorder="1" applyAlignment="1" applyProtection="1">
      <alignment horizontal="center" vertical="center"/>
    </xf>
    <xf numFmtId="0" fontId="21" fillId="4" borderId="7" xfId="0" applyFont="1" applyFill="1" applyBorder="1" applyAlignment="1" applyProtection="1">
      <alignment horizontal="right" vertical="center"/>
    </xf>
    <xf numFmtId="0" fontId="21" fillId="4" borderId="8" xfId="0" applyFont="1" applyFill="1" applyBorder="1" applyAlignment="1" applyProtection="1">
      <alignment horizontal="left" vertical="center"/>
    </xf>
    <xf numFmtId="0" fontId="21" fillId="4" borderId="0" xfId="0" applyFont="1" applyFill="1" applyAlignment="1" applyProtection="1">
      <alignment horizontal="center" vertical="center"/>
    </xf>
    <xf numFmtId="0" fontId="22" fillId="0" borderId="16" xfId="0" applyFont="1" applyBorder="1" applyAlignment="1" applyProtection="1">
      <alignment horizontal="center" vertical="center" wrapText="1"/>
    </xf>
    <xf numFmtId="0" fontId="22" fillId="0" borderId="17" xfId="0" applyFont="1" applyBorder="1" applyAlignment="1" applyProtection="1">
      <alignment horizontal="center" vertical="center" wrapText="1"/>
    </xf>
    <xf numFmtId="0" fontId="22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3" fillId="0" borderId="0" xfId="0" applyFont="1" applyAlignment="1" applyProtection="1">
      <alignment horizontal="left" vertical="center"/>
    </xf>
    <xf numFmtId="0" fontId="23" fillId="0" borderId="0" xfId="0" applyFont="1" applyAlignment="1" applyProtection="1">
      <alignment vertical="center"/>
    </xf>
    <xf numFmtId="4" fontId="23" fillId="0" borderId="0" xfId="0" applyNumberFormat="1" applyFont="1" applyAlignment="1" applyProtection="1">
      <alignment horizontal="right" vertical="center"/>
    </xf>
    <xf numFmtId="4" fontId="2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9" fillId="0" borderId="14" xfId="0" applyNumberFormat="1" applyFont="1" applyBorder="1" applyAlignment="1" applyProtection="1">
      <alignment vertical="center"/>
    </xf>
    <xf numFmtId="4" fontId="19" fillId="0" borderId="0" xfId="0" applyNumberFormat="1" applyFont="1" applyBorder="1" applyAlignment="1" applyProtection="1">
      <alignment vertical="center"/>
    </xf>
    <xf numFmtId="166" fontId="19" fillId="0" borderId="0" xfId="0" applyNumberFormat="1" applyFont="1" applyBorder="1" applyAlignment="1" applyProtection="1">
      <alignment vertical="center"/>
    </xf>
    <xf numFmtId="4" fontId="19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5" fillId="0" borderId="0" xfId="0" applyFont="1" applyAlignment="1" applyProtection="1">
      <alignment horizontal="left" vertical="center" wrapText="1"/>
    </xf>
    <xf numFmtId="0" fontId="26" fillId="0" borderId="0" xfId="0" applyFont="1" applyAlignment="1" applyProtection="1">
      <alignment vertical="center"/>
    </xf>
    <xf numFmtId="4" fontId="26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7" fillId="0" borderId="19" xfId="0" applyNumberFormat="1" applyFont="1" applyBorder="1" applyAlignment="1" applyProtection="1">
      <alignment vertical="center"/>
    </xf>
    <xf numFmtId="4" fontId="27" fillId="0" borderId="20" xfId="0" applyNumberFormat="1" applyFont="1" applyBorder="1" applyAlignment="1" applyProtection="1">
      <alignment vertical="center"/>
    </xf>
    <xf numFmtId="166" fontId="27" fillId="0" borderId="20" xfId="0" applyNumberFormat="1" applyFont="1" applyBorder="1" applyAlignment="1" applyProtection="1">
      <alignment vertical="center"/>
    </xf>
    <xf numFmtId="4" fontId="27" fillId="0" borderId="21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12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6" fillId="0" borderId="0" xfId="0" applyFont="1" applyAlignment="1">
      <alignment horizontal="left" vertical="center"/>
    </xf>
    <xf numFmtId="4" fontId="23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0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1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1" fillId="4" borderId="0" xfId="0" applyFont="1" applyFill="1" applyAlignment="1" applyProtection="1">
      <alignment horizontal="right" vertical="center"/>
    </xf>
    <xf numFmtId="0" fontId="30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0" fontId="21" fillId="4" borderId="17" xfId="0" applyFont="1" applyFill="1" applyBorder="1" applyAlignment="1" applyProtection="1">
      <alignment horizontal="center" vertical="center" wrapText="1"/>
    </xf>
    <xf numFmtId="0" fontId="21" fillId="4" borderId="18" xfId="0" applyFont="1" applyFill="1" applyBorder="1" applyAlignment="1" applyProtection="1">
      <alignment horizontal="center" vertical="center" wrapText="1"/>
    </xf>
    <xf numFmtId="0" fontId="21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1" fillId="0" borderId="12" xfId="0" applyNumberFormat="1" applyFont="1" applyBorder="1" applyAlignment="1" applyProtection="1"/>
    <xf numFmtId="166" fontId="31" fillId="0" borderId="13" xfId="0" applyNumberFormat="1" applyFont="1" applyBorder="1" applyAlignment="1" applyProtection="1"/>
    <xf numFmtId="4" fontId="32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1" fillId="0" borderId="22" xfId="0" applyFont="1" applyBorder="1" applyAlignment="1" applyProtection="1">
      <alignment horizontal="center" vertical="center"/>
    </xf>
    <xf numFmtId="49" fontId="21" fillId="0" borderId="22" xfId="0" applyNumberFormat="1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left" vertical="center" wrapText="1"/>
    </xf>
    <xf numFmtId="0" fontId="21" fillId="0" borderId="22" xfId="0" applyFont="1" applyBorder="1" applyAlignment="1" applyProtection="1">
      <alignment horizontal="center" vertical="center" wrapText="1"/>
    </xf>
    <xf numFmtId="167" fontId="21" fillId="0" borderId="22" xfId="0" applyNumberFormat="1" applyFont="1" applyBorder="1" applyAlignment="1" applyProtection="1">
      <alignment vertical="center"/>
    </xf>
    <xf numFmtId="4" fontId="21" fillId="2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2" fillId="2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center" vertical="center"/>
    </xf>
    <xf numFmtId="166" fontId="22" fillId="0" borderId="0" xfId="0" applyNumberFormat="1" applyFont="1" applyBorder="1" applyAlignment="1" applyProtection="1">
      <alignment vertical="center"/>
    </xf>
    <xf numFmtId="166" fontId="22" fillId="0" borderId="15" xfId="0" applyNumberFormat="1" applyFont="1" applyBorder="1" applyAlignment="1" applyProtection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4" xfId="0" applyFont="1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167" fontId="9" fillId="0" borderId="0" xfId="0" applyNumberFormat="1" applyFont="1" applyAlignment="1" applyProtection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35" fillId="0" borderId="22" xfId="0" applyFont="1" applyBorder="1" applyAlignment="1" applyProtection="1">
      <alignment horizontal="center" vertical="center"/>
    </xf>
    <xf numFmtId="49" fontId="35" fillId="0" borderId="22" xfId="0" applyNumberFormat="1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left" vertical="center" wrapText="1"/>
    </xf>
    <xf numFmtId="0" fontId="35" fillId="0" borderId="22" xfId="0" applyFont="1" applyBorder="1" applyAlignment="1" applyProtection="1">
      <alignment horizontal="center" vertical="center" wrapText="1"/>
    </xf>
    <xf numFmtId="167" fontId="35" fillId="0" borderId="22" xfId="0" applyNumberFormat="1" applyFont="1" applyBorder="1" applyAlignment="1" applyProtection="1">
      <alignment vertical="center"/>
    </xf>
    <xf numFmtId="4" fontId="35" fillId="2" borderId="22" xfId="0" applyNumberFormat="1" applyFont="1" applyFill="1" applyBorder="1" applyAlignment="1" applyProtection="1">
      <alignment vertical="center"/>
      <protection locked="0"/>
    </xf>
    <xf numFmtId="4" fontId="35" fillId="0" borderId="22" xfId="0" applyNumberFormat="1" applyFont="1" applyBorder="1" applyAlignment="1" applyProtection="1">
      <alignment vertical="center"/>
    </xf>
    <xf numFmtId="0" fontId="36" fillId="0" borderId="22" xfId="0" applyFont="1" applyBorder="1" applyAlignment="1" applyProtection="1">
      <alignment vertical="center"/>
    </xf>
    <xf numFmtId="0" fontId="36" fillId="0" borderId="3" xfId="0" applyFont="1" applyBorder="1" applyAlignment="1">
      <alignment vertical="center"/>
    </xf>
    <xf numFmtId="0" fontId="35" fillId="2" borderId="14" xfId="0" applyFont="1" applyFill="1" applyBorder="1" applyAlignment="1" applyProtection="1">
      <alignment horizontal="left" vertical="center"/>
      <protection locked="0"/>
    </xf>
    <xf numFmtId="0" fontId="35" fillId="0" borderId="0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vertical="center"/>
    </xf>
    <xf numFmtId="0" fontId="0" fillId="0" borderId="20" xfId="0" applyBorder="1" applyAlignment="1" applyProtection="1">
      <alignment vertical="center"/>
    </xf>
    <xf numFmtId="0" fontId="0" fillId="0" borderId="20" xfId="0" applyFont="1" applyBorder="1" applyAlignment="1" applyProtection="1">
      <alignment vertical="center"/>
    </xf>
    <xf numFmtId="0" fontId="0" fillId="0" borderId="21" xfId="0" applyFont="1" applyBorder="1" applyAlignment="1" applyProtection="1">
      <alignment vertical="center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0" fillId="0" borderId="3" xfId="0" applyFont="1" applyBorder="1" applyAlignment="1">
      <alignment horizontal="center" vertical="center" wrapText="1"/>
    </xf>
    <xf numFmtId="0" fontId="21" fillId="4" borderId="16" xfId="0" applyFont="1" applyFill="1" applyBorder="1" applyAlignment="1">
      <alignment horizontal="center" vertical="center" wrapText="1"/>
    </xf>
    <xf numFmtId="0" fontId="21" fillId="4" borderId="17" xfId="0" applyFont="1" applyFill="1" applyBorder="1" applyAlignment="1">
      <alignment horizontal="center" vertical="center" wrapText="1"/>
    </xf>
    <xf numFmtId="0" fontId="21" fillId="4" borderId="1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37" fillId="0" borderId="16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 wrapText="1"/>
    </xf>
    <xf numFmtId="0" fontId="37" fillId="0" borderId="22" xfId="0" applyFont="1" applyBorder="1" applyAlignment="1">
      <alignment horizontal="left" vertical="center"/>
    </xf>
    <xf numFmtId="167" fontId="37" fillId="0" borderId="18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 wrapText="1"/>
    </xf>
    <xf numFmtId="167" fontId="0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jpg" /><Relationship Id="rId2" Type="http://schemas.openxmlformats.org/officeDocument/2006/relationships/image" Target="../media/image2.jpg" /><Relationship Id="rId3" Type="http://schemas.openxmlformats.org/officeDocument/2006/relationships/hyperlink" Target="https://app.urs.cz/products/kros4" TargetMode="External" /><Relationship Id="rId4" Type="http://schemas.openxmlformats.org/officeDocument/2006/relationships/image" Target="../media/image3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image" Target="../media/image4.jpg" /><Relationship Id="rId2" Type="http://schemas.openxmlformats.org/officeDocument/2006/relationships/image" Target="../media/image5.jpg" /><Relationship Id="rId3" Type="http://schemas.openxmlformats.org/officeDocument/2006/relationships/image" Target="../media/image6.jpg" /><Relationship Id="rId4" Type="http://schemas.openxmlformats.org/officeDocument/2006/relationships/hyperlink" Target="https://app.urs.cz/products/kros4" TargetMode="External" /><Relationship Id="rId5" Type="http://schemas.openxmlformats.org/officeDocument/2006/relationships/image" Target="../media/image3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3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86995</xdr:colOff>
      <xdr:row>3</xdr:row>
      <xdr:rowOff>0</xdr:rowOff>
    </xdr:from>
    <xdr:to>
      <xdr:col>40</xdr:col>
      <xdr:colOff>367665</xdr:colOff>
      <xdr:row>6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39</xdr:col>
      <xdr:colOff>225425</xdr:colOff>
      <xdr:row>81</xdr:row>
      <xdr:rowOff>0</xdr:rowOff>
    </xdr:from>
    <xdr:to>
      <xdr:col>41</xdr:col>
      <xdr:colOff>176530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4" name="Picture 3">
          <a:hlinkClick xmlns:r="http://schemas.openxmlformats.org/officeDocument/2006/relationships" r:id="rId3" tooltip="https://app.urs.cz/products/kros4"/>
        </xdr:cNvPr>
        <xdr:cNvPicPr/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173990</xdr:colOff>
      <xdr:row>3</xdr:row>
      <xdr:rowOff>0</xdr:rowOff>
    </xdr:from>
    <xdr:to>
      <xdr:col>9</xdr:col>
      <xdr:colOff>1216660</xdr:colOff>
      <xdr:row>7</xdr:row>
      <xdr:rowOff>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173990</xdr:colOff>
      <xdr:row>81</xdr:row>
      <xdr:rowOff>0</xdr:rowOff>
    </xdr:from>
    <xdr:to>
      <xdr:col>9</xdr:col>
      <xdr:colOff>1216660</xdr:colOff>
      <xdr:row>85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>
    <xdr:from>
      <xdr:col>9</xdr:col>
      <xdr:colOff>173990</xdr:colOff>
      <xdr:row>114</xdr:row>
      <xdr:rowOff>0</xdr:rowOff>
    </xdr:from>
    <xdr:to>
      <xdr:col>9</xdr:col>
      <xdr:colOff>1216660</xdr:colOff>
      <xdr:row>118</xdr:row>
      <xdr:rowOff>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/>
      </xdr:spPr>
    </xdr:pic>
    <xdr:clientData/>
  </xdr:twoCellAnchor>
  <xdr:absoluteAnchor>
    <xdr:pos x="0" y="0"/>
    <xdr:ext cx="285750" cy="285750"/>
    <xdr:pic>
      <xdr:nvPicPr>
        <xdr:cNvPr id="5" name="Picture 4">
          <a:hlinkClick xmlns:r="http://schemas.openxmlformats.org/officeDocument/2006/relationships" r:id="rId4" tooltip="https://app.urs.cz/products/kros4"/>
        </xdr:cNvPr>
        <xdr:cNvPicPr/>
      </xdr:nvPicPr>
      <xdr:blipFill>
        <a:blip xmlns:r="http://schemas.openxmlformats.org/officeDocument/2006/relationships" r:embed="rId5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6385" cy="286385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hidden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5" t="s">
        <v>0</v>
      </c>
      <c r="AZ1" s="15" t="s">
        <v>1</v>
      </c>
      <c r="BA1" s="15" t="s">
        <v>2</v>
      </c>
      <c r="BB1" s="15" t="s">
        <v>3</v>
      </c>
      <c r="BT1" s="15" t="s">
        <v>4</v>
      </c>
      <c r="BU1" s="15" t="s">
        <v>4</v>
      </c>
      <c r="BV1" s="15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6" t="s">
        <v>6</v>
      </c>
      <c r="BT2" s="16" t="s">
        <v>7</v>
      </c>
    </row>
    <row r="3" s="1" customFormat="1" ht="6.96" customHeight="1">
      <c r="B3" s="17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9"/>
      <c r="BS3" s="16" t="s">
        <v>6</v>
      </c>
      <c r="BT3" s="16" t="s">
        <v>8</v>
      </c>
    </row>
    <row r="4" s="1" customFormat="1" ht="24.96" customHeight="1">
      <c r="B4" s="20"/>
      <c r="C4" s="21"/>
      <c r="D4" s="22" t="s">
        <v>9</v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19"/>
      <c r="AS4" s="23" t="s">
        <v>10</v>
      </c>
      <c r="BE4" s="24" t="s">
        <v>11</v>
      </c>
      <c r="BS4" s="16" t="s">
        <v>12</v>
      </c>
    </row>
    <row r="5" s="1" customFormat="1" ht="12" customHeight="1">
      <c r="B5" s="20"/>
      <c r="C5" s="21"/>
      <c r="D5" s="25" t="s">
        <v>13</v>
      </c>
      <c r="E5" s="21"/>
      <c r="F5" s="21"/>
      <c r="G5" s="21"/>
      <c r="H5" s="21"/>
      <c r="I5" s="21"/>
      <c r="J5" s="21"/>
      <c r="K5" s="26" t="s">
        <v>14</v>
      </c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19"/>
      <c r="BE5" s="27" t="s">
        <v>15</v>
      </c>
      <c r="BS5" s="16" t="s">
        <v>6</v>
      </c>
    </row>
    <row r="6" s="1" customFormat="1" ht="36.96" customHeight="1">
      <c r="B6" s="20"/>
      <c r="C6" s="21"/>
      <c r="D6" s="28" t="s">
        <v>16</v>
      </c>
      <c r="E6" s="21"/>
      <c r="F6" s="21"/>
      <c r="G6" s="21"/>
      <c r="H6" s="21"/>
      <c r="I6" s="21"/>
      <c r="J6" s="21"/>
      <c r="K6" s="29" t="s">
        <v>17</v>
      </c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19"/>
      <c r="BE6" s="30"/>
      <c r="BS6" s="16" t="s">
        <v>6</v>
      </c>
    </row>
    <row r="7" s="1" customFormat="1" ht="12" customHeight="1">
      <c r="B7" s="20"/>
      <c r="C7" s="21"/>
      <c r="D7" s="31" t="s">
        <v>18</v>
      </c>
      <c r="E7" s="21"/>
      <c r="F7" s="21"/>
      <c r="G7" s="21"/>
      <c r="H7" s="21"/>
      <c r="I7" s="21"/>
      <c r="J7" s="21"/>
      <c r="K7" s="26" t="s">
        <v>1</v>
      </c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31" t="s">
        <v>19</v>
      </c>
      <c r="AL7" s="21"/>
      <c r="AM7" s="21"/>
      <c r="AN7" s="26" t="s">
        <v>1</v>
      </c>
      <c r="AO7" s="21"/>
      <c r="AP7" s="21"/>
      <c r="AQ7" s="21"/>
      <c r="AR7" s="19"/>
      <c r="BE7" s="30"/>
      <c r="BS7" s="16" t="s">
        <v>6</v>
      </c>
    </row>
    <row r="8" s="1" customFormat="1" ht="12" customHeight="1">
      <c r="B8" s="20"/>
      <c r="C8" s="21"/>
      <c r="D8" s="31" t="s">
        <v>20</v>
      </c>
      <c r="E8" s="21"/>
      <c r="F8" s="21"/>
      <c r="G8" s="21"/>
      <c r="H8" s="21"/>
      <c r="I8" s="21"/>
      <c r="J8" s="21"/>
      <c r="K8" s="26" t="s">
        <v>21</v>
      </c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31" t="s">
        <v>22</v>
      </c>
      <c r="AL8" s="21"/>
      <c r="AM8" s="21"/>
      <c r="AN8" s="32" t="s">
        <v>23</v>
      </c>
      <c r="AO8" s="21"/>
      <c r="AP8" s="21"/>
      <c r="AQ8" s="21"/>
      <c r="AR8" s="19"/>
      <c r="BE8" s="30"/>
      <c r="BS8" s="16" t="s">
        <v>6</v>
      </c>
    </row>
    <row r="9" s="1" customFormat="1" ht="14.4" customHeight="1">
      <c r="B9" s="20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19"/>
      <c r="BE9" s="30"/>
      <c r="BS9" s="16" t="s">
        <v>6</v>
      </c>
    </row>
    <row r="10" s="1" customFormat="1" ht="12" customHeight="1">
      <c r="B10" s="20"/>
      <c r="C10" s="21"/>
      <c r="D10" s="31" t="s">
        <v>24</v>
      </c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31" t="s">
        <v>25</v>
      </c>
      <c r="AL10" s="21"/>
      <c r="AM10" s="21"/>
      <c r="AN10" s="26" t="s">
        <v>1</v>
      </c>
      <c r="AO10" s="21"/>
      <c r="AP10" s="21"/>
      <c r="AQ10" s="21"/>
      <c r="AR10" s="19"/>
      <c r="BE10" s="30"/>
      <c r="BS10" s="16" t="s">
        <v>6</v>
      </c>
    </row>
    <row r="11" s="1" customFormat="1" ht="18.48" customHeight="1">
      <c r="B11" s="20"/>
      <c r="C11" s="21"/>
      <c r="D11" s="21"/>
      <c r="E11" s="26" t="s">
        <v>26</v>
      </c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31" t="s">
        <v>27</v>
      </c>
      <c r="AL11" s="21"/>
      <c r="AM11" s="21"/>
      <c r="AN11" s="26" t="s">
        <v>1</v>
      </c>
      <c r="AO11" s="21"/>
      <c r="AP11" s="21"/>
      <c r="AQ11" s="21"/>
      <c r="AR11" s="19"/>
      <c r="BE11" s="30"/>
      <c r="BS11" s="16" t="s">
        <v>6</v>
      </c>
    </row>
    <row r="12" s="1" customFormat="1" ht="6.96" customHeight="1">
      <c r="B12" s="20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  <c r="AR12" s="19"/>
      <c r="BE12" s="30"/>
      <c r="BS12" s="16" t="s">
        <v>6</v>
      </c>
    </row>
    <row r="13" s="1" customFormat="1" ht="12" customHeight="1">
      <c r="B13" s="20"/>
      <c r="C13" s="21"/>
      <c r="D13" s="31" t="s">
        <v>28</v>
      </c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31" t="s">
        <v>25</v>
      </c>
      <c r="AL13" s="21"/>
      <c r="AM13" s="21"/>
      <c r="AN13" s="33" t="s">
        <v>29</v>
      </c>
      <c r="AO13" s="21"/>
      <c r="AP13" s="21"/>
      <c r="AQ13" s="21"/>
      <c r="AR13" s="19"/>
      <c r="BE13" s="30"/>
      <c r="BS13" s="16" t="s">
        <v>6</v>
      </c>
    </row>
    <row r="14">
      <c r="B14" s="20"/>
      <c r="C14" s="21"/>
      <c r="D14" s="21"/>
      <c r="E14" s="33" t="s">
        <v>29</v>
      </c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1" t="s">
        <v>27</v>
      </c>
      <c r="AL14" s="21"/>
      <c r="AM14" s="21"/>
      <c r="AN14" s="33" t="s">
        <v>29</v>
      </c>
      <c r="AO14" s="21"/>
      <c r="AP14" s="21"/>
      <c r="AQ14" s="21"/>
      <c r="AR14" s="19"/>
      <c r="BE14" s="30"/>
      <c r="BS14" s="16" t="s">
        <v>6</v>
      </c>
    </row>
    <row r="15" s="1" customFormat="1" ht="6.96" customHeight="1">
      <c r="B15" s="20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19"/>
      <c r="BE15" s="30"/>
      <c r="BS15" s="16" t="s">
        <v>4</v>
      </c>
    </row>
    <row r="16" s="1" customFormat="1" ht="12" customHeight="1">
      <c r="B16" s="20"/>
      <c r="C16" s="21"/>
      <c r="D16" s="31" t="s">
        <v>30</v>
      </c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21"/>
      <c r="AE16" s="21"/>
      <c r="AF16" s="21"/>
      <c r="AG16" s="21"/>
      <c r="AH16" s="21"/>
      <c r="AI16" s="21"/>
      <c r="AJ16" s="21"/>
      <c r="AK16" s="31" t="s">
        <v>25</v>
      </c>
      <c r="AL16" s="21"/>
      <c r="AM16" s="21"/>
      <c r="AN16" s="26" t="s">
        <v>1</v>
      </c>
      <c r="AO16" s="21"/>
      <c r="AP16" s="21"/>
      <c r="AQ16" s="21"/>
      <c r="AR16" s="19"/>
      <c r="BE16" s="30"/>
      <c r="BS16" s="16" t="s">
        <v>4</v>
      </c>
    </row>
    <row r="17" s="1" customFormat="1" ht="18.48" customHeight="1">
      <c r="B17" s="20"/>
      <c r="C17" s="21"/>
      <c r="D17" s="21"/>
      <c r="E17" s="26" t="s">
        <v>31</v>
      </c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31" t="s">
        <v>27</v>
      </c>
      <c r="AL17" s="21"/>
      <c r="AM17" s="21"/>
      <c r="AN17" s="26" t="s">
        <v>1</v>
      </c>
      <c r="AO17" s="21"/>
      <c r="AP17" s="21"/>
      <c r="AQ17" s="21"/>
      <c r="AR17" s="19"/>
      <c r="BE17" s="30"/>
      <c r="BS17" s="16" t="s">
        <v>32</v>
      </c>
    </row>
    <row r="18" s="1" customFormat="1" ht="6.96" customHeight="1">
      <c r="B18" s="20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19"/>
      <c r="BE18" s="30"/>
      <c r="BS18" s="16" t="s">
        <v>6</v>
      </c>
    </row>
    <row r="19" s="1" customFormat="1" ht="12" customHeight="1">
      <c r="B19" s="20"/>
      <c r="C19" s="21"/>
      <c r="D19" s="31" t="s">
        <v>33</v>
      </c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 s="21"/>
      <c r="AG19" s="21"/>
      <c r="AH19" s="21"/>
      <c r="AI19" s="21"/>
      <c r="AJ19" s="21"/>
      <c r="AK19" s="31" t="s">
        <v>25</v>
      </c>
      <c r="AL19" s="21"/>
      <c r="AM19" s="21"/>
      <c r="AN19" s="26" t="s">
        <v>1</v>
      </c>
      <c r="AO19" s="21"/>
      <c r="AP19" s="21"/>
      <c r="AQ19" s="21"/>
      <c r="AR19" s="19"/>
      <c r="BE19" s="30"/>
      <c r="BS19" s="16" t="s">
        <v>6</v>
      </c>
    </row>
    <row r="20" s="1" customFormat="1" ht="18.48" customHeight="1">
      <c r="B20" s="20"/>
      <c r="C20" s="21"/>
      <c r="D20" s="21"/>
      <c r="E20" s="26" t="s">
        <v>31</v>
      </c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31" t="s">
        <v>27</v>
      </c>
      <c r="AL20" s="21"/>
      <c r="AM20" s="21"/>
      <c r="AN20" s="26" t="s">
        <v>1</v>
      </c>
      <c r="AO20" s="21"/>
      <c r="AP20" s="21"/>
      <c r="AQ20" s="21"/>
      <c r="AR20" s="19"/>
      <c r="BE20" s="30"/>
      <c r="BS20" s="16" t="s">
        <v>32</v>
      </c>
    </row>
    <row r="21" s="1" customFormat="1" ht="6.96" customHeight="1">
      <c r="B21" s="20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19"/>
      <c r="BE21" s="30"/>
    </row>
    <row r="22" s="1" customFormat="1" ht="12" customHeight="1">
      <c r="B22" s="20"/>
      <c r="C22" s="21"/>
      <c r="D22" s="31" t="s">
        <v>34</v>
      </c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19"/>
      <c r="BE22" s="30"/>
    </row>
    <row r="23" s="1" customFormat="1" ht="16.5" customHeight="1">
      <c r="B23" s="20"/>
      <c r="C23" s="21"/>
      <c r="D23" s="21"/>
      <c r="E23" s="35" t="s">
        <v>1</v>
      </c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21"/>
      <c r="AP23" s="21"/>
      <c r="AQ23" s="21"/>
      <c r="AR23" s="19"/>
      <c r="BE23" s="30"/>
    </row>
    <row r="24" s="1" customFormat="1" ht="6.96" customHeight="1">
      <c r="B24" s="20"/>
      <c r="C24" s="21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19"/>
      <c r="BE24" s="30"/>
    </row>
    <row r="25" s="1" customFormat="1" ht="6.96" customHeight="1">
      <c r="B25" s="20"/>
      <c r="C25" s="21"/>
      <c r="D25" s="36"/>
      <c r="E25" s="36"/>
      <c r="F25" s="36"/>
      <c r="G25" s="36"/>
      <c r="H25" s="36"/>
      <c r="I25" s="36"/>
      <c r="J25" s="36"/>
      <c r="K25" s="36"/>
      <c r="L25" s="36"/>
      <c r="M25" s="36"/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  <c r="Z25" s="36"/>
      <c r="AA25" s="36"/>
      <c r="AB25" s="36"/>
      <c r="AC25" s="36"/>
      <c r="AD25" s="36"/>
      <c r="AE25" s="36"/>
      <c r="AF25" s="36"/>
      <c r="AG25" s="36"/>
      <c r="AH25" s="36"/>
      <c r="AI25" s="36"/>
      <c r="AJ25" s="36"/>
      <c r="AK25" s="36"/>
      <c r="AL25" s="36"/>
      <c r="AM25" s="36"/>
      <c r="AN25" s="36"/>
      <c r="AO25" s="36"/>
      <c r="AP25" s="21"/>
      <c r="AQ25" s="21"/>
      <c r="AR25" s="19"/>
      <c r="BE25" s="30"/>
    </row>
    <row r="26" s="2" customFormat="1" ht="25.92" customHeight="1">
      <c r="A26" s="37"/>
      <c r="B26" s="38"/>
      <c r="C26" s="39"/>
      <c r="D26" s="40" t="s">
        <v>35</v>
      </c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2">
        <f>ROUND(AG94,2)</f>
        <v>0</v>
      </c>
      <c r="AL26" s="41"/>
      <c r="AM26" s="41"/>
      <c r="AN26" s="41"/>
      <c r="AO26" s="41"/>
      <c r="AP26" s="39"/>
      <c r="AQ26" s="39"/>
      <c r="AR26" s="43"/>
      <c r="BE26" s="30"/>
    </row>
    <row r="27" s="2" customFormat="1" ht="6.96" customHeight="1">
      <c r="A27" s="37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43"/>
      <c r="BE27" s="30"/>
    </row>
    <row r="28" s="2" customFormat="1">
      <c r="A28" s="37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44" t="s">
        <v>36</v>
      </c>
      <c r="M28" s="44"/>
      <c r="N28" s="44"/>
      <c r="O28" s="44"/>
      <c r="P28" s="44"/>
      <c r="Q28" s="39"/>
      <c r="R28" s="39"/>
      <c r="S28" s="39"/>
      <c r="T28" s="39"/>
      <c r="U28" s="39"/>
      <c r="V28" s="39"/>
      <c r="W28" s="44" t="s">
        <v>37</v>
      </c>
      <c r="X28" s="44"/>
      <c r="Y28" s="44"/>
      <c r="Z28" s="44"/>
      <c r="AA28" s="44"/>
      <c r="AB28" s="44"/>
      <c r="AC28" s="44"/>
      <c r="AD28" s="44"/>
      <c r="AE28" s="44"/>
      <c r="AF28" s="39"/>
      <c r="AG28" s="39"/>
      <c r="AH28" s="39"/>
      <c r="AI28" s="39"/>
      <c r="AJ28" s="39"/>
      <c r="AK28" s="44" t="s">
        <v>38</v>
      </c>
      <c r="AL28" s="44"/>
      <c r="AM28" s="44"/>
      <c r="AN28" s="44"/>
      <c r="AO28" s="44"/>
      <c r="AP28" s="39"/>
      <c r="AQ28" s="39"/>
      <c r="AR28" s="43"/>
      <c r="BE28" s="30"/>
    </row>
    <row r="29" s="3" customFormat="1" ht="14.4" customHeight="1">
      <c r="A29" s="3"/>
      <c r="B29" s="45"/>
      <c r="C29" s="46"/>
      <c r="D29" s="31" t="s">
        <v>39</v>
      </c>
      <c r="E29" s="46"/>
      <c r="F29" s="31" t="s">
        <v>40</v>
      </c>
      <c r="G29" s="46"/>
      <c r="H29" s="46"/>
      <c r="I29" s="46"/>
      <c r="J29" s="46"/>
      <c r="K29" s="46"/>
      <c r="L29" s="47">
        <v>0.20999999999999999</v>
      </c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8">
        <f>ROUND(AZ94, 2)</f>
        <v>0</v>
      </c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8">
        <f>ROUND(AV94, 2)</f>
        <v>0</v>
      </c>
      <c r="AL29" s="46"/>
      <c r="AM29" s="46"/>
      <c r="AN29" s="46"/>
      <c r="AO29" s="46"/>
      <c r="AP29" s="46"/>
      <c r="AQ29" s="46"/>
      <c r="AR29" s="49"/>
      <c r="BE29" s="50"/>
    </row>
    <row r="30" s="3" customFormat="1" ht="14.4" customHeight="1">
      <c r="A30" s="3"/>
      <c r="B30" s="45"/>
      <c r="C30" s="46"/>
      <c r="D30" s="46"/>
      <c r="E30" s="46"/>
      <c r="F30" s="31" t="s">
        <v>41</v>
      </c>
      <c r="G30" s="46"/>
      <c r="H30" s="46"/>
      <c r="I30" s="46"/>
      <c r="J30" s="46"/>
      <c r="K30" s="46"/>
      <c r="L30" s="47">
        <v>0.12</v>
      </c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8">
        <f>ROUND(BA94, 2)</f>
        <v>0</v>
      </c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8">
        <f>ROUND(AW94, 2)</f>
        <v>0</v>
      </c>
      <c r="AL30" s="46"/>
      <c r="AM30" s="46"/>
      <c r="AN30" s="46"/>
      <c r="AO30" s="46"/>
      <c r="AP30" s="46"/>
      <c r="AQ30" s="46"/>
      <c r="AR30" s="49"/>
      <c r="BE30" s="50"/>
    </row>
    <row r="31" hidden="1" s="3" customFormat="1" ht="14.4" customHeight="1">
      <c r="A31" s="3"/>
      <c r="B31" s="45"/>
      <c r="C31" s="46"/>
      <c r="D31" s="46"/>
      <c r="E31" s="46"/>
      <c r="F31" s="31" t="s">
        <v>42</v>
      </c>
      <c r="G31" s="46"/>
      <c r="H31" s="46"/>
      <c r="I31" s="46"/>
      <c r="J31" s="46"/>
      <c r="K31" s="46"/>
      <c r="L31" s="47">
        <v>0.20999999999999999</v>
      </c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8">
        <f>ROUND(BB94, 2)</f>
        <v>0</v>
      </c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8">
        <v>0</v>
      </c>
      <c r="AL31" s="46"/>
      <c r="AM31" s="46"/>
      <c r="AN31" s="46"/>
      <c r="AO31" s="46"/>
      <c r="AP31" s="46"/>
      <c r="AQ31" s="46"/>
      <c r="AR31" s="49"/>
      <c r="BE31" s="50"/>
    </row>
    <row r="32" hidden="1" s="3" customFormat="1" ht="14.4" customHeight="1">
      <c r="A32" s="3"/>
      <c r="B32" s="45"/>
      <c r="C32" s="46"/>
      <c r="D32" s="46"/>
      <c r="E32" s="46"/>
      <c r="F32" s="31" t="s">
        <v>43</v>
      </c>
      <c r="G32" s="46"/>
      <c r="H32" s="46"/>
      <c r="I32" s="46"/>
      <c r="J32" s="46"/>
      <c r="K32" s="46"/>
      <c r="L32" s="47">
        <v>0.12</v>
      </c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8">
        <f>ROUND(BC94, 2)</f>
        <v>0</v>
      </c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8">
        <v>0</v>
      </c>
      <c r="AL32" s="46"/>
      <c r="AM32" s="46"/>
      <c r="AN32" s="46"/>
      <c r="AO32" s="46"/>
      <c r="AP32" s="46"/>
      <c r="AQ32" s="46"/>
      <c r="AR32" s="49"/>
      <c r="BE32" s="50"/>
    </row>
    <row r="33" hidden="1" s="3" customFormat="1" ht="14.4" customHeight="1">
      <c r="A33" s="3"/>
      <c r="B33" s="45"/>
      <c r="C33" s="46"/>
      <c r="D33" s="46"/>
      <c r="E33" s="46"/>
      <c r="F33" s="31" t="s">
        <v>44</v>
      </c>
      <c r="G33" s="46"/>
      <c r="H33" s="46"/>
      <c r="I33" s="46"/>
      <c r="J33" s="46"/>
      <c r="K33" s="46"/>
      <c r="L33" s="47">
        <v>0</v>
      </c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8">
        <f>ROUND(BD94, 2)</f>
        <v>0</v>
      </c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8">
        <v>0</v>
      </c>
      <c r="AL33" s="46"/>
      <c r="AM33" s="46"/>
      <c r="AN33" s="46"/>
      <c r="AO33" s="46"/>
      <c r="AP33" s="46"/>
      <c r="AQ33" s="46"/>
      <c r="AR33" s="49"/>
      <c r="BE33" s="50"/>
    </row>
    <row r="34" s="2" customFormat="1" ht="6.96" customHeight="1">
      <c r="A34" s="37"/>
      <c r="B34" s="38"/>
      <c r="C34" s="39"/>
      <c r="D34" s="39"/>
      <c r="E34" s="39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43"/>
      <c r="BE34" s="30"/>
    </row>
    <row r="35" s="2" customFormat="1" ht="25.92" customHeight="1">
      <c r="A35" s="37"/>
      <c r="B35" s="38"/>
      <c r="C35" s="51"/>
      <c r="D35" s="52" t="s">
        <v>45</v>
      </c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4" t="s">
        <v>46</v>
      </c>
      <c r="U35" s="53"/>
      <c r="V35" s="53"/>
      <c r="W35" s="53"/>
      <c r="X35" s="55" t="s">
        <v>47</v>
      </c>
      <c r="Y35" s="53"/>
      <c r="Z35" s="53"/>
      <c r="AA35" s="53"/>
      <c r="AB35" s="53"/>
      <c r="AC35" s="53"/>
      <c r="AD35" s="53"/>
      <c r="AE35" s="53"/>
      <c r="AF35" s="53"/>
      <c r="AG35" s="53"/>
      <c r="AH35" s="53"/>
      <c r="AI35" s="53"/>
      <c r="AJ35" s="53"/>
      <c r="AK35" s="56">
        <f>SUM(AK26:AK33)</f>
        <v>0</v>
      </c>
      <c r="AL35" s="53"/>
      <c r="AM35" s="53"/>
      <c r="AN35" s="53"/>
      <c r="AO35" s="57"/>
      <c r="AP35" s="51"/>
      <c r="AQ35" s="51"/>
      <c r="AR35" s="43"/>
      <c r="BE35" s="37"/>
    </row>
    <row r="36" s="2" customFormat="1" ht="6.96" customHeight="1">
      <c r="A36" s="37"/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43"/>
      <c r="BE36" s="37"/>
    </row>
    <row r="37" s="2" customFormat="1" ht="14.4" customHeight="1">
      <c r="A37" s="37"/>
      <c r="B37" s="38"/>
      <c r="C37" s="39"/>
      <c r="D37" s="39"/>
      <c r="E37" s="39"/>
      <c r="F37" s="39"/>
      <c r="G37" s="39"/>
      <c r="H37" s="39"/>
      <c r="I37" s="39"/>
      <c r="J37" s="39"/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43"/>
      <c r="BE37" s="37"/>
    </row>
    <row r="38" s="1" customFormat="1" ht="14.4" customHeight="1">
      <c r="B38" s="20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  <c r="AF38" s="21"/>
      <c r="AG38" s="21"/>
      <c r="AH38" s="21"/>
      <c r="AI38" s="21"/>
      <c r="AJ38" s="21"/>
      <c r="AK38" s="21"/>
      <c r="AL38" s="21"/>
      <c r="AM38" s="21"/>
      <c r="AN38" s="21"/>
      <c r="AO38" s="21"/>
      <c r="AP38" s="21"/>
      <c r="AQ38" s="21"/>
      <c r="AR38" s="19"/>
    </row>
    <row r="39" s="1" customFormat="1" ht="14.4" customHeight="1">
      <c r="B39" s="20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19"/>
    </row>
    <row r="40" s="1" customFormat="1" ht="14.4" customHeight="1">
      <c r="B40" s="2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21"/>
      <c r="AI40" s="21"/>
      <c r="AJ40" s="21"/>
      <c r="AK40" s="21"/>
      <c r="AL40" s="21"/>
      <c r="AM40" s="21"/>
      <c r="AN40" s="21"/>
      <c r="AO40" s="21"/>
      <c r="AP40" s="21"/>
      <c r="AQ40" s="21"/>
      <c r="AR40" s="19"/>
    </row>
    <row r="41" s="1" customFormat="1" ht="14.4" customHeight="1">
      <c r="B41" s="20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19"/>
    </row>
    <row r="42" s="1" customFormat="1" ht="14.4" customHeight="1">
      <c r="B42" s="20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  <c r="AF42" s="21"/>
      <c r="AG42" s="21"/>
      <c r="AH42" s="21"/>
      <c r="AI42" s="21"/>
      <c r="AJ42" s="21"/>
      <c r="AK42" s="21"/>
      <c r="AL42" s="21"/>
      <c r="AM42" s="21"/>
      <c r="AN42" s="21"/>
      <c r="AO42" s="21"/>
      <c r="AP42" s="21"/>
      <c r="AQ42" s="21"/>
      <c r="AR42" s="19"/>
    </row>
    <row r="43" s="1" customFormat="1" ht="14.4" customHeight="1">
      <c r="B43" s="20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  <c r="AF43" s="21"/>
      <c r="AG43" s="21"/>
      <c r="AH43" s="21"/>
      <c r="AI43" s="21"/>
      <c r="AJ43" s="21"/>
      <c r="AK43" s="21"/>
      <c r="AL43" s="21"/>
      <c r="AM43" s="21"/>
      <c r="AN43" s="21"/>
      <c r="AO43" s="21"/>
      <c r="AP43" s="21"/>
      <c r="AQ43" s="21"/>
      <c r="AR43" s="19"/>
    </row>
    <row r="44" s="1" customFormat="1" ht="14.4" customHeight="1">
      <c r="B44" s="20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19"/>
    </row>
    <row r="45" s="1" customFormat="1" ht="14.4" customHeight="1">
      <c r="B45" s="20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19"/>
    </row>
    <row r="46" s="1" customFormat="1" ht="14.4" customHeight="1">
      <c r="B46" s="20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1"/>
      <c r="AJ46" s="21"/>
      <c r="AK46" s="21"/>
      <c r="AL46" s="21"/>
      <c r="AM46" s="21"/>
      <c r="AN46" s="21"/>
      <c r="AO46" s="21"/>
      <c r="AP46" s="21"/>
      <c r="AQ46" s="21"/>
      <c r="AR46" s="19"/>
    </row>
    <row r="47" s="1" customFormat="1" ht="14.4" customHeight="1"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1"/>
      <c r="AJ47" s="21"/>
      <c r="AK47" s="21"/>
      <c r="AL47" s="21"/>
      <c r="AM47" s="21"/>
      <c r="AN47" s="21"/>
      <c r="AO47" s="21"/>
      <c r="AP47" s="21"/>
      <c r="AQ47" s="21"/>
      <c r="AR47" s="19"/>
    </row>
    <row r="48" s="1" customFormat="1" ht="14.4" customHeight="1">
      <c r="B48" s="20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1"/>
      <c r="AJ48" s="21"/>
      <c r="AK48" s="21"/>
      <c r="AL48" s="21"/>
      <c r="AM48" s="21"/>
      <c r="AN48" s="21"/>
      <c r="AO48" s="21"/>
      <c r="AP48" s="21"/>
      <c r="AQ48" s="21"/>
      <c r="AR48" s="19"/>
    </row>
    <row r="49" s="2" customFormat="1" ht="14.4" customHeight="1">
      <c r="B49" s="58"/>
      <c r="C49" s="59"/>
      <c r="D49" s="60" t="s">
        <v>48</v>
      </c>
      <c r="E49" s="61"/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0" t="s">
        <v>49</v>
      </c>
      <c r="AI49" s="61"/>
      <c r="AJ49" s="61"/>
      <c r="AK49" s="61"/>
      <c r="AL49" s="61"/>
      <c r="AM49" s="61"/>
      <c r="AN49" s="61"/>
      <c r="AO49" s="61"/>
      <c r="AP49" s="59"/>
      <c r="AQ49" s="59"/>
      <c r="AR49" s="62"/>
    </row>
    <row r="50">
      <c r="B50" s="20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19"/>
    </row>
    <row r="51">
      <c r="B51" s="20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19"/>
    </row>
    <row r="52">
      <c r="B52" s="20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  <c r="AF52" s="21"/>
      <c r="AG52" s="21"/>
      <c r="AH52" s="21"/>
      <c r="AI52" s="21"/>
      <c r="AJ52" s="21"/>
      <c r="AK52" s="21"/>
      <c r="AL52" s="21"/>
      <c r="AM52" s="21"/>
      <c r="AN52" s="21"/>
      <c r="AO52" s="21"/>
      <c r="AP52" s="21"/>
      <c r="AQ52" s="21"/>
      <c r="AR52" s="19"/>
    </row>
    <row r="53">
      <c r="B53" s="20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  <c r="AF53" s="21"/>
      <c r="AG53" s="21"/>
      <c r="AH53" s="21"/>
      <c r="AI53" s="21"/>
      <c r="AJ53" s="21"/>
      <c r="AK53" s="21"/>
      <c r="AL53" s="21"/>
      <c r="AM53" s="21"/>
      <c r="AN53" s="21"/>
      <c r="AO53" s="21"/>
      <c r="AP53" s="21"/>
      <c r="AQ53" s="21"/>
      <c r="AR53" s="19"/>
    </row>
    <row r="54">
      <c r="B54" s="20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19"/>
    </row>
    <row r="55">
      <c r="B55" s="20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19"/>
    </row>
    <row r="56">
      <c r="B56" s="20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19"/>
    </row>
    <row r="57">
      <c r="B57" s="20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19"/>
    </row>
    <row r="58">
      <c r="B58" s="20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1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19"/>
    </row>
    <row r="59">
      <c r="B59" s="20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  <c r="AF59" s="21"/>
      <c r="AG59" s="21"/>
      <c r="AH59" s="21"/>
      <c r="AI59" s="21"/>
      <c r="AJ59" s="21"/>
      <c r="AK59" s="21"/>
      <c r="AL59" s="21"/>
      <c r="AM59" s="21"/>
      <c r="AN59" s="21"/>
      <c r="AO59" s="21"/>
      <c r="AP59" s="21"/>
      <c r="AQ59" s="21"/>
      <c r="AR59" s="19"/>
    </row>
    <row r="60" s="2" customFormat="1">
      <c r="A60" s="37"/>
      <c r="B60" s="38"/>
      <c r="C60" s="39"/>
      <c r="D60" s="63" t="s">
        <v>50</v>
      </c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  <c r="S60" s="41"/>
      <c r="T60" s="41"/>
      <c r="U60" s="41"/>
      <c r="V60" s="63" t="s">
        <v>51</v>
      </c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63" t="s">
        <v>50</v>
      </c>
      <c r="AI60" s="41"/>
      <c r="AJ60" s="41"/>
      <c r="AK60" s="41"/>
      <c r="AL60" s="41"/>
      <c r="AM60" s="63" t="s">
        <v>51</v>
      </c>
      <c r="AN60" s="41"/>
      <c r="AO60" s="41"/>
      <c r="AP60" s="39"/>
      <c r="AQ60" s="39"/>
      <c r="AR60" s="43"/>
      <c r="BE60" s="37"/>
    </row>
    <row r="61">
      <c r="B61" s="20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  <c r="AF61" s="21"/>
      <c r="AG61" s="21"/>
      <c r="AH61" s="21"/>
      <c r="AI61" s="21"/>
      <c r="AJ61" s="21"/>
      <c r="AK61" s="21"/>
      <c r="AL61" s="21"/>
      <c r="AM61" s="21"/>
      <c r="AN61" s="21"/>
      <c r="AO61" s="21"/>
      <c r="AP61" s="21"/>
      <c r="AQ61" s="21"/>
      <c r="AR61" s="19"/>
    </row>
    <row r="62">
      <c r="B62" s="20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19"/>
    </row>
    <row r="63">
      <c r="B63" s="20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  <c r="AF63" s="21"/>
      <c r="AG63" s="21"/>
      <c r="AH63" s="21"/>
      <c r="AI63" s="21"/>
      <c r="AJ63" s="21"/>
      <c r="AK63" s="21"/>
      <c r="AL63" s="21"/>
      <c r="AM63" s="21"/>
      <c r="AN63" s="21"/>
      <c r="AO63" s="21"/>
      <c r="AP63" s="21"/>
      <c r="AQ63" s="21"/>
      <c r="AR63" s="19"/>
    </row>
    <row r="64" s="2" customFormat="1">
      <c r="A64" s="37"/>
      <c r="B64" s="38"/>
      <c r="C64" s="39"/>
      <c r="D64" s="60" t="s">
        <v>52</v>
      </c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4"/>
      <c r="Z64" s="64"/>
      <c r="AA64" s="64"/>
      <c r="AB64" s="64"/>
      <c r="AC64" s="64"/>
      <c r="AD64" s="64"/>
      <c r="AE64" s="64"/>
      <c r="AF64" s="64"/>
      <c r="AG64" s="64"/>
      <c r="AH64" s="60" t="s">
        <v>53</v>
      </c>
      <c r="AI64" s="64"/>
      <c r="AJ64" s="64"/>
      <c r="AK64" s="64"/>
      <c r="AL64" s="64"/>
      <c r="AM64" s="64"/>
      <c r="AN64" s="64"/>
      <c r="AO64" s="64"/>
      <c r="AP64" s="39"/>
      <c r="AQ64" s="39"/>
      <c r="AR64" s="43"/>
      <c r="BE64" s="37"/>
    </row>
    <row r="65">
      <c r="B65" s="20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  <c r="AF65" s="21"/>
      <c r="AG65" s="21"/>
      <c r="AH65" s="21"/>
      <c r="AI65" s="21"/>
      <c r="AJ65" s="21"/>
      <c r="AK65" s="21"/>
      <c r="AL65" s="21"/>
      <c r="AM65" s="21"/>
      <c r="AN65" s="21"/>
      <c r="AO65" s="21"/>
      <c r="AP65" s="21"/>
      <c r="AQ65" s="21"/>
      <c r="AR65" s="19"/>
    </row>
    <row r="66"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  <c r="AF66" s="21"/>
      <c r="AG66" s="21"/>
      <c r="AH66" s="21"/>
      <c r="AI66" s="21"/>
      <c r="AJ66" s="21"/>
      <c r="AK66" s="21"/>
      <c r="AL66" s="21"/>
      <c r="AM66" s="21"/>
      <c r="AN66" s="21"/>
      <c r="AO66" s="21"/>
      <c r="AP66" s="21"/>
      <c r="AQ66" s="21"/>
      <c r="AR66" s="19"/>
    </row>
    <row r="67">
      <c r="B67" s="20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  <c r="AF67" s="21"/>
      <c r="AG67" s="21"/>
      <c r="AH67" s="21"/>
      <c r="AI67" s="21"/>
      <c r="AJ67" s="21"/>
      <c r="AK67" s="21"/>
      <c r="AL67" s="21"/>
      <c r="AM67" s="21"/>
      <c r="AN67" s="21"/>
      <c r="AO67" s="21"/>
      <c r="AP67" s="21"/>
      <c r="AQ67" s="21"/>
      <c r="AR67" s="19"/>
    </row>
    <row r="68">
      <c r="B68" s="20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  <c r="AF68" s="21"/>
      <c r="AG68" s="21"/>
      <c r="AH68" s="21"/>
      <c r="AI68" s="21"/>
      <c r="AJ68" s="21"/>
      <c r="AK68" s="21"/>
      <c r="AL68" s="21"/>
      <c r="AM68" s="21"/>
      <c r="AN68" s="21"/>
      <c r="AO68" s="21"/>
      <c r="AP68" s="21"/>
      <c r="AQ68" s="21"/>
      <c r="AR68" s="19"/>
    </row>
    <row r="69">
      <c r="B69" s="20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  <c r="AF69" s="21"/>
      <c r="AG69" s="21"/>
      <c r="AH69" s="21"/>
      <c r="AI69" s="21"/>
      <c r="AJ69" s="21"/>
      <c r="AK69" s="21"/>
      <c r="AL69" s="21"/>
      <c r="AM69" s="21"/>
      <c r="AN69" s="21"/>
      <c r="AO69" s="21"/>
      <c r="AP69" s="21"/>
      <c r="AQ69" s="21"/>
      <c r="AR69" s="19"/>
    </row>
    <row r="70">
      <c r="B70" s="20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  <c r="AF70" s="21"/>
      <c r="AG70" s="21"/>
      <c r="AH70" s="21"/>
      <c r="AI70" s="21"/>
      <c r="AJ70" s="21"/>
      <c r="AK70" s="21"/>
      <c r="AL70" s="21"/>
      <c r="AM70" s="21"/>
      <c r="AN70" s="21"/>
      <c r="AO70" s="21"/>
      <c r="AP70" s="21"/>
      <c r="AQ70" s="21"/>
      <c r="AR70" s="19"/>
    </row>
    <row r="71">
      <c r="B71" s="20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  <c r="AF71" s="21"/>
      <c r="AG71" s="21"/>
      <c r="AH71" s="21"/>
      <c r="AI71" s="21"/>
      <c r="AJ71" s="21"/>
      <c r="AK71" s="21"/>
      <c r="AL71" s="21"/>
      <c r="AM71" s="21"/>
      <c r="AN71" s="21"/>
      <c r="AO71" s="21"/>
      <c r="AP71" s="21"/>
      <c r="AQ71" s="21"/>
      <c r="AR71" s="19"/>
    </row>
    <row r="72">
      <c r="B72" s="20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  <c r="AF72" s="21"/>
      <c r="AG72" s="21"/>
      <c r="AH72" s="21"/>
      <c r="AI72" s="21"/>
      <c r="AJ72" s="21"/>
      <c r="AK72" s="21"/>
      <c r="AL72" s="21"/>
      <c r="AM72" s="21"/>
      <c r="AN72" s="21"/>
      <c r="AO72" s="21"/>
      <c r="AP72" s="21"/>
      <c r="AQ72" s="21"/>
      <c r="AR72" s="19"/>
    </row>
    <row r="73"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  <c r="AF73" s="21"/>
      <c r="AG73" s="21"/>
      <c r="AH73" s="21"/>
      <c r="AI73" s="21"/>
      <c r="AJ73" s="21"/>
      <c r="AK73" s="21"/>
      <c r="AL73" s="21"/>
      <c r="AM73" s="21"/>
      <c r="AN73" s="21"/>
      <c r="AO73" s="21"/>
      <c r="AP73" s="21"/>
      <c r="AQ73" s="21"/>
      <c r="AR73" s="19"/>
    </row>
    <row r="74">
      <c r="B74" s="20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  <c r="AF74" s="21"/>
      <c r="AG74" s="21"/>
      <c r="AH74" s="21"/>
      <c r="AI74" s="21"/>
      <c r="AJ74" s="21"/>
      <c r="AK74" s="21"/>
      <c r="AL74" s="21"/>
      <c r="AM74" s="21"/>
      <c r="AN74" s="21"/>
      <c r="AO74" s="21"/>
      <c r="AP74" s="21"/>
      <c r="AQ74" s="21"/>
      <c r="AR74" s="19"/>
    </row>
    <row r="75" s="2" customFormat="1">
      <c r="A75" s="37"/>
      <c r="B75" s="38"/>
      <c r="C75" s="39"/>
      <c r="D75" s="63" t="s">
        <v>50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41"/>
      <c r="P75" s="41"/>
      <c r="Q75" s="41"/>
      <c r="R75" s="41"/>
      <c r="S75" s="41"/>
      <c r="T75" s="41"/>
      <c r="U75" s="41"/>
      <c r="V75" s="63" t="s">
        <v>51</v>
      </c>
      <c r="W75" s="41"/>
      <c r="X75" s="41"/>
      <c r="Y75" s="41"/>
      <c r="Z75" s="41"/>
      <c r="AA75" s="41"/>
      <c r="AB75" s="41"/>
      <c r="AC75" s="41"/>
      <c r="AD75" s="41"/>
      <c r="AE75" s="41"/>
      <c r="AF75" s="41"/>
      <c r="AG75" s="41"/>
      <c r="AH75" s="63" t="s">
        <v>50</v>
      </c>
      <c r="AI75" s="41"/>
      <c r="AJ75" s="41"/>
      <c r="AK75" s="41"/>
      <c r="AL75" s="41"/>
      <c r="AM75" s="63" t="s">
        <v>51</v>
      </c>
      <c r="AN75" s="41"/>
      <c r="AO75" s="41"/>
      <c r="AP75" s="39"/>
      <c r="AQ75" s="39"/>
      <c r="AR75" s="43"/>
      <c r="BE75" s="37"/>
    </row>
    <row r="76" s="2" customFormat="1">
      <c r="A76" s="37"/>
      <c r="B76" s="38"/>
      <c r="C76" s="39"/>
      <c r="D76" s="39"/>
      <c r="E76" s="39"/>
      <c r="F76" s="39"/>
      <c r="G76" s="39"/>
      <c r="H76" s="39"/>
      <c r="I76" s="39"/>
      <c r="J76" s="39"/>
      <c r="K76" s="39"/>
      <c r="L76" s="39"/>
      <c r="M76" s="39"/>
      <c r="N76" s="39"/>
      <c r="O76" s="39"/>
      <c r="P76" s="39"/>
      <c r="Q76" s="39"/>
      <c r="R76" s="39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  <c r="AF76" s="39"/>
      <c r="AG76" s="39"/>
      <c r="AH76" s="39"/>
      <c r="AI76" s="39"/>
      <c r="AJ76" s="39"/>
      <c r="AK76" s="39"/>
      <c r="AL76" s="39"/>
      <c r="AM76" s="39"/>
      <c r="AN76" s="39"/>
      <c r="AO76" s="39"/>
      <c r="AP76" s="39"/>
      <c r="AQ76" s="39"/>
      <c r="AR76" s="43"/>
      <c r="BE76" s="37"/>
    </row>
    <row r="77" s="2" customFormat="1" ht="6.96" customHeight="1">
      <c r="A77" s="37"/>
      <c r="B77" s="65"/>
      <c r="C77" s="66"/>
      <c r="D77" s="66"/>
      <c r="E77" s="66"/>
      <c r="F77" s="66"/>
      <c r="G77" s="66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  <c r="AA77" s="66"/>
      <c r="AB77" s="66"/>
      <c r="AC77" s="66"/>
      <c r="AD77" s="66"/>
      <c r="AE77" s="66"/>
      <c r="AF77" s="66"/>
      <c r="AG77" s="66"/>
      <c r="AH77" s="66"/>
      <c r="AI77" s="66"/>
      <c r="AJ77" s="66"/>
      <c r="AK77" s="66"/>
      <c r="AL77" s="66"/>
      <c r="AM77" s="66"/>
      <c r="AN77" s="66"/>
      <c r="AO77" s="66"/>
      <c r="AP77" s="66"/>
      <c r="AQ77" s="66"/>
      <c r="AR77" s="43"/>
      <c r="BE77" s="37"/>
    </row>
    <row r="81" s="2" customFormat="1" ht="6.96" customHeight="1">
      <c r="A81" s="37"/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  <c r="Y81" s="68"/>
      <c r="Z81" s="68"/>
      <c r="AA81" s="68"/>
      <c r="AB81" s="68"/>
      <c r="AC81" s="68"/>
      <c r="AD81" s="68"/>
      <c r="AE81" s="68"/>
      <c r="AF81" s="68"/>
      <c r="AG81" s="68"/>
      <c r="AH81" s="68"/>
      <c r="AI81" s="68"/>
      <c r="AJ81" s="68"/>
      <c r="AK81" s="68"/>
      <c r="AL81" s="68"/>
      <c r="AM81" s="68"/>
      <c r="AN81" s="68"/>
      <c r="AO81" s="68"/>
      <c r="AP81" s="68"/>
      <c r="AQ81" s="68"/>
      <c r="AR81" s="43"/>
      <c r="BE81" s="37"/>
    </row>
    <row r="82" s="2" customFormat="1" ht="24.96" customHeight="1">
      <c r="A82" s="37"/>
      <c r="B82" s="38"/>
      <c r="C82" s="22" t="s">
        <v>54</v>
      </c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  <c r="AF82" s="39"/>
      <c r="AG82" s="39"/>
      <c r="AH82" s="39"/>
      <c r="AI82" s="39"/>
      <c r="AJ82" s="39"/>
      <c r="AK82" s="39"/>
      <c r="AL82" s="39"/>
      <c r="AM82" s="39"/>
      <c r="AN82" s="39"/>
      <c r="AO82" s="39"/>
      <c r="AP82" s="39"/>
      <c r="AQ82" s="39"/>
      <c r="AR82" s="43"/>
      <c r="B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  <c r="AF83" s="39"/>
      <c r="AG83" s="39"/>
      <c r="AH83" s="39"/>
      <c r="AI83" s="39"/>
      <c r="AJ83" s="39"/>
      <c r="AK83" s="39"/>
      <c r="AL83" s="39"/>
      <c r="AM83" s="39"/>
      <c r="AN83" s="39"/>
      <c r="AO83" s="39"/>
      <c r="AP83" s="39"/>
      <c r="AQ83" s="39"/>
      <c r="AR83" s="43"/>
      <c r="BE83" s="37"/>
    </row>
    <row r="84" s="4" customFormat="1" ht="12" customHeight="1">
      <c r="A84" s="4"/>
      <c r="B84" s="69"/>
      <c r="C84" s="31" t="s">
        <v>13</v>
      </c>
      <c r="D84" s="70"/>
      <c r="E84" s="70"/>
      <c r="F84" s="70"/>
      <c r="G84" s="70"/>
      <c r="H84" s="70"/>
      <c r="I84" s="70"/>
      <c r="J84" s="70"/>
      <c r="K84" s="70"/>
      <c r="L84" s="70" t="str">
        <f>K5</f>
        <v>2026/01</v>
      </c>
      <c r="M84" s="70"/>
      <c r="N84" s="70"/>
      <c r="O84" s="70"/>
      <c r="P84" s="70"/>
      <c r="Q84" s="70"/>
      <c r="R84" s="70"/>
      <c r="S84" s="70"/>
      <c r="T84" s="70"/>
      <c r="U84" s="70"/>
      <c r="V84" s="70"/>
      <c r="W84" s="70"/>
      <c r="X84" s="70"/>
      <c r="Y84" s="70"/>
      <c r="Z84" s="70"/>
      <c r="AA84" s="70"/>
      <c r="AB84" s="70"/>
      <c r="AC84" s="70"/>
      <c r="AD84" s="70"/>
      <c r="AE84" s="70"/>
      <c r="AF84" s="70"/>
      <c r="AG84" s="70"/>
      <c r="AH84" s="70"/>
      <c r="AI84" s="70"/>
      <c r="AJ84" s="70"/>
      <c r="AK84" s="70"/>
      <c r="AL84" s="70"/>
      <c r="AM84" s="70"/>
      <c r="AN84" s="70"/>
      <c r="AO84" s="70"/>
      <c r="AP84" s="70"/>
      <c r="AQ84" s="70"/>
      <c r="AR84" s="71"/>
      <c r="BE84" s="4"/>
    </row>
    <row r="85" s="5" customFormat="1" ht="36.96" customHeight="1">
      <c r="A85" s="5"/>
      <c r="B85" s="72"/>
      <c r="C85" s="73" t="s">
        <v>16</v>
      </c>
      <c r="D85" s="74"/>
      <c r="E85" s="74"/>
      <c r="F85" s="74"/>
      <c r="G85" s="74"/>
      <c r="H85" s="74"/>
      <c r="I85" s="74"/>
      <c r="J85" s="74"/>
      <c r="K85" s="74"/>
      <c r="L85" s="75" t="str">
        <f>K6</f>
        <v>HODONÍN - oprava chodníku ul. Národní třída (Blažkova - Rodinova))</v>
      </c>
      <c r="M85" s="74"/>
      <c r="N85" s="74"/>
      <c r="O85" s="74"/>
      <c r="P85" s="74"/>
      <c r="Q85" s="74"/>
      <c r="R85" s="74"/>
      <c r="S85" s="74"/>
      <c r="T85" s="74"/>
      <c r="U85" s="74"/>
      <c r="V85" s="74"/>
      <c r="W85" s="74"/>
      <c r="X85" s="74"/>
      <c r="Y85" s="74"/>
      <c r="Z85" s="74"/>
      <c r="AA85" s="74"/>
      <c r="AB85" s="74"/>
      <c r="AC85" s="74"/>
      <c r="AD85" s="74"/>
      <c r="AE85" s="74"/>
      <c r="AF85" s="74"/>
      <c r="AG85" s="74"/>
      <c r="AH85" s="74"/>
      <c r="AI85" s="74"/>
      <c r="AJ85" s="74"/>
      <c r="AK85" s="74"/>
      <c r="AL85" s="74"/>
      <c r="AM85" s="74"/>
      <c r="AN85" s="74"/>
      <c r="AO85" s="74"/>
      <c r="AP85" s="74"/>
      <c r="AQ85" s="74"/>
      <c r="AR85" s="76"/>
      <c r="BE85" s="5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39"/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  <c r="AF86" s="39"/>
      <c r="AG86" s="39"/>
      <c r="AH86" s="39"/>
      <c r="AI86" s="39"/>
      <c r="AJ86" s="39"/>
      <c r="AK86" s="39"/>
      <c r="AL86" s="39"/>
      <c r="AM86" s="39"/>
      <c r="AN86" s="39"/>
      <c r="AO86" s="39"/>
      <c r="AP86" s="39"/>
      <c r="AQ86" s="39"/>
      <c r="AR86" s="43"/>
      <c r="BE86" s="37"/>
    </row>
    <row r="87" s="2" customFormat="1" ht="12" customHeight="1">
      <c r="A87" s="37"/>
      <c r="B87" s="38"/>
      <c r="C87" s="31" t="s">
        <v>20</v>
      </c>
      <c r="D87" s="39"/>
      <c r="E87" s="39"/>
      <c r="F87" s="39"/>
      <c r="G87" s="39"/>
      <c r="H87" s="39"/>
      <c r="I87" s="39"/>
      <c r="J87" s="39"/>
      <c r="K87" s="39"/>
      <c r="L87" s="77" t="str">
        <f>IF(K8="","",K8)</f>
        <v>Hodonín</v>
      </c>
      <c r="M87" s="39"/>
      <c r="N87" s="39"/>
      <c r="O87" s="39"/>
      <c r="P87" s="39"/>
      <c r="Q87" s="39"/>
      <c r="R87" s="39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  <c r="AF87" s="39"/>
      <c r="AG87" s="39"/>
      <c r="AH87" s="39"/>
      <c r="AI87" s="31" t="s">
        <v>22</v>
      </c>
      <c r="AJ87" s="39"/>
      <c r="AK87" s="39"/>
      <c r="AL87" s="39"/>
      <c r="AM87" s="78" t="str">
        <f>IF(AN8= "","",AN8)</f>
        <v>6. 3. 2026</v>
      </c>
      <c r="AN87" s="78"/>
      <c r="AO87" s="39"/>
      <c r="AP87" s="39"/>
      <c r="AQ87" s="39"/>
      <c r="AR87" s="43"/>
      <c r="B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39"/>
      <c r="M88" s="39"/>
      <c r="N88" s="39"/>
      <c r="O88" s="39"/>
      <c r="P88" s="39"/>
      <c r="Q88" s="39"/>
      <c r="R88" s="39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  <c r="AF88" s="39"/>
      <c r="AG88" s="39"/>
      <c r="AH88" s="39"/>
      <c r="AI88" s="39"/>
      <c r="AJ88" s="39"/>
      <c r="AK88" s="39"/>
      <c r="AL88" s="39"/>
      <c r="AM88" s="39"/>
      <c r="AN88" s="39"/>
      <c r="AO88" s="39"/>
      <c r="AP88" s="39"/>
      <c r="AQ88" s="39"/>
      <c r="AR88" s="43"/>
      <c r="BE88" s="37"/>
    </row>
    <row r="89" s="2" customFormat="1" ht="15.15" customHeight="1">
      <c r="A89" s="37"/>
      <c r="B89" s="38"/>
      <c r="C89" s="31" t="s">
        <v>24</v>
      </c>
      <c r="D89" s="39"/>
      <c r="E89" s="39"/>
      <c r="F89" s="39"/>
      <c r="G89" s="39"/>
      <c r="H89" s="39"/>
      <c r="I89" s="39"/>
      <c r="J89" s="39"/>
      <c r="K89" s="39"/>
      <c r="L89" s="70" t="str">
        <f>IF(E11= "","",E11)</f>
        <v>Město Hodonín</v>
      </c>
      <c r="M89" s="39"/>
      <c r="N89" s="39"/>
      <c r="O89" s="39"/>
      <c r="P89" s="39"/>
      <c r="Q89" s="39"/>
      <c r="R89" s="39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  <c r="AF89" s="39"/>
      <c r="AG89" s="39"/>
      <c r="AH89" s="39"/>
      <c r="AI89" s="31" t="s">
        <v>30</v>
      </c>
      <c r="AJ89" s="39"/>
      <c r="AK89" s="39"/>
      <c r="AL89" s="39"/>
      <c r="AM89" s="79" t="str">
        <f>IF(E17="","",E17)</f>
        <v>Projekce DS s.r.o.</v>
      </c>
      <c r="AN89" s="70"/>
      <c r="AO89" s="70"/>
      <c r="AP89" s="70"/>
      <c r="AQ89" s="39"/>
      <c r="AR89" s="43"/>
      <c r="AS89" s="80" t="s">
        <v>55</v>
      </c>
      <c r="AT89" s="81"/>
      <c r="AU89" s="82"/>
      <c r="AV89" s="82"/>
      <c r="AW89" s="82"/>
      <c r="AX89" s="82"/>
      <c r="AY89" s="82"/>
      <c r="AZ89" s="82"/>
      <c r="BA89" s="82"/>
      <c r="BB89" s="82"/>
      <c r="BC89" s="82"/>
      <c r="BD89" s="83"/>
      <c r="BE89" s="37"/>
    </row>
    <row r="90" s="2" customFormat="1" ht="15.15" customHeight="1">
      <c r="A90" s="37"/>
      <c r="B90" s="38"/>
      <c r="C90" s="31" t="s">
        <v>28</v>
      </c>
      <c r="D90" s="39"/>
      <c r="E90" s="39"/>
      <c r="F90" s="39"/>
      <c r="G90" s="39"/>
      <c r="H90" s="39"/>
      <c r="I90" s="39"/>
      <c r="J90" s="39"/>
      <c r="K90" s="39"/>
      <c r="L90" s="70" t="str">
        <f>IF(E14= "Vyplň údaj","",E14)</f>
        <v/>
      </c>
      <c r="M90" s="39"/>
      <c r="N90" s="39"/>
      <c r="O90" s="39"/>
      <c r="P90" s="39"/>
      <c r="Q90" s="39"/>
      <c r="R90" s="39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  <c r="AF90" s="39"/>
      <c r="AG90" s="39"/>
      <c r="AH90" s="39"/>
      <c r="AI90" s="31" t="s">
        <v>33</v>
      </c>
      <c r="AJ90" s="39"/>
      <c r="AK90" s="39"/>
      <c r="AL90" s="39"/>
      <c r="AM90" s="79" t="str">
        <f>IF(E20="","",E20)</f>
        <v>Projekce DS s.r.o.</v>
      </c>
      <c r="AN90" s="70"/>
      <c r="AO90" s="70"/>
      <c r="AP90" s="70"/>
      <c r="AQ90" s="39"/>
      <c r="AR90" s="43"/>
      <c r="AS90" s="84"/>
      <c r="AT90" s="85"/>
      <c r="AU90" s="86"/>
      <c r="AV90" s="86"/>
      <c r="AW90" s="86"/>
      <c r="AX90" s="86"/>
      <c r="AY90" s="86"/>
      <c r="AZ90" s="86"/>
      <c r="BA90" s="86"/>
      <c r="BB90" s="86"/>
      <c r="BC90" s="86"/>
      <c r="BD90" s="87"/>
      <c r="BE90" s="37"/>
    </row>
    <row r="91" s="2" customFormat="1" ht="10.8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  <c r="Q91" s="39"/>
      <c r="R91" s="39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  <c r="AF91" s="39"/>
      <c r="AG91" s="39"/>
      <c r="AH91" s="39"/>
      <c r="AI91" s="39"/>
      <c r="AJ91" s="39"/>
      <c r="AK91" s="39"/>
      <c r="AL91" s="39"/>
      <c r="AM91" s="39"/>
      <c r="AN91" s="39"/>
      <c r="AO91" s="39"/>
      <c r="AP91" s="39"/>
      <c r="AQ91" s="39"/>
      <c r="AR91" s="43"/>
      <c r="AS91" s="88"/>
      <c r="AT91" s="89"/>
      <c r="AU91" s="90"/>
      <c r="AV91" s="90"/>
      <c r="AW91" s="90"/>
      <c r="AX91" s="90"/>
      <c r="AY91" s="90"/>
      <c r="AZ91" s="90"/>
      <c r="BA91" s="90"/>
      <c r="BB91" s="90"/>
      <c r="BC91" s="90"/>
      <c r="BD91" s="91"/>
      <c r="BE91" s="37"/>
    </row>
    <row r="92" s="2" customFormat="1" ht="29.28" customHeight="1">
      <c r="A92" s="37"/>
      <c r="B92" s="38"/>
      <c r="C92" s="92" t="s">
        <v>56</v>
      </c>
      <c r="D92" s="93"/>
      <c r="E92" s="93"/>
      <c r="F92" s="93"/>
      <c r="G92" s="93"/>
      <c r="H92" s="94"/>
      <c r="I92" s="95" t="s">
        <v>57</v>
      </c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/>
      <c r="AB92" s="93"/>
      <c r="AC92" s="93"/>
      <c r="AD92" s="93"/>
      <c r="AE92" s="93"/>
      <c r="AF92" s="93"/>
      <c r="AG92" s="96" t="s">
        <v>58</v>
      </c>
      <c r="AH92" s="93"/>
      <c r="AI92" s="93"/>
      <c r="AJ92" s="93"/>
      <c r="AK92" s="93"/>
      <c r="AL92" s="93"/>
      <c r="AM92" s="93"/>
      <c r="AN92" s="95" t="s">
        <v>59</v>
      </c>
      <c r="AO92" s="93"/>
      <c r="AP92" s="97"/>
      <c r="AQ92" s="98" t="s">
        <v>60</v>
      </c>
      <c r="AR92" s="43"/>
      <c r="AS92" s="99" t="s">
        <v>61</v>
      </c>
      <c r="AT92" s="100" t="s">
        <v>62</v>
      </c>
      <c r="AU92" s="100" t="s">
        <v>63</v>
      </c>
      <c r="AV92" s="100" t="s">
        <v>64</v>
      </c>
      <c r="AW92" s="100" t="s">
        <v>65</v>
      </c>
      <c r="AX92" s="100" t="s">
        <v>66</v>
      </c>
      <c r="AY92" s="100" t="s">
        <v>67</v>
      </c>
      <c r="AZ92" s="100" t="s">
        <v>68</v>
      </c>
      <c r="BA92" s="100" t="s">
        <v>69</v>
      </c>
      <c r="BB92" s="100" t="s">
        <v>70</v>
      </c>
      <c r="BC92" s="100" t="s">
        <v>71</v>
      </c>
      <c r="BD92" s="101" t="s">
        <v>72</v>
      </c>
      <c r="BE92" s="37"/>
    </row>
    <row r="93" s="2" customFormat="1" ht="10.8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39"/>
      <c r="M93" s="39"/>
      <c r="N93" s="39"/>
      <c r="O93" s="39"/>
      <c r="P93" s="39"/>
      <c r="Q93" s="39"/>
      <c r="R93" s="39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  <c r="AF93" s="39"/>
      <c r="AG93" s="39"/>
      <c r="AH93" s="39"/>
      <c r="AI93" s="39"/>
      <c r="AJ93" s="39"/>
      <c r="AK93" s="39"/>
      <c r="AL93" s="39"/>
      <c r="AM93" s="39"/>
      <c r="AN93" s="39"/>
      <c r="AO93" s="39"/>
      <c r="AP93" s="39"/>
      <c r="AQ93" s="39"/>
      <c r="AR93" s="43"/>
      <c r="AS93" s="102"/>
      <c r="AT93" s="103"/>
      <c r="AU93" s="103"/>
      <c r="AV93" s="103"/>
      <c r="AW93" s="103"/>
      <c r="AX93" s="103"/>
      <c r="AY93" s="103"/>
      <c r="AZ93" s="103"/>
      <c r="BA93" s="103"/>
      <c r="BB93" s="103"/>
      <c r="BC93" s="103"/>
      <c r="BD93" s="104"/>
      <c r="BE93" s="37"/>
    </row>
    <row r="94" s="6" customFormat="1" ht="32.4" customHeight="1">
      <c r="A94" s="6"/>
      <c r="B94" s="105"/>
      <c r="C94" s="106" t="s">
        <v>73</v>
      </c>
      <c r="D94" s="107"/>
      <c r="E94" s="107"/>
      <c r="F94" s="107"/>
      <c r="G94" s="107"/>
      <c r="H94" s="107"/>
      <c r="I94" s="107"/>
      <c r="J94" s="107"/>
      <c r="K94" s="107"/>
      <c r="L94" s="107"/>
      <c r="M94" s="107"/>
      <c r="N94" s="107"/>
      <c r="O94" s="107"/>
      <c r="P94" s="107"/>
      <c r="Q94" s="107"/>
      <c r="R94" s="107"/>
      <c r="S94" s="107"/>
      <c r="T94" s="107"/>
      <c r="U94" s="107"/>
      <c r="V94" s="107"/>
      <c r="W94" s="107"/>
      <c r="X94" s="107"/>
      <c r="Y94" s="107"/>
      <c r="Z94" s="107"/>
      <c r="AA94" s="107"/>
      <c r="AB94" s="107"/>
      <c r="AC94" s="107"/>
      <c r="AD94" s="107"/>
      <c r="AE94" s="107"/>
      <c r="AF94" s="107"/>
      <c r="AG94" s="108">
        <f>ROUND(AG95,2)</f>
        <v>0</v>
      </c>
      <c r="AH94" s="108"/>
      <c r="AI94" s="108"/>
      <c r="AJ94" s="108"/>
      <c r="AK94" s="108"/>
      <c r="AL94" s="108"/>
      <c r="AM94" s="108"/>
      <c r="AN94" s="109">
        <f>SUM(AG94,AT94)</f>
        <v>0</v>
      </c>
      <c r="AO94" s="109"/>
      <c r="AP94" s="109"/>
      <c r="AQ94" s="110" t="s">
        <v>1</v>
      </c>
      <c r="AR94" s="111"/>
      <c r="AS94" s="112">
        <f>ROUND(AS95,2)</f>
        <v>0</v>
      </c>
      <c r="AT94" s="113">
        <f>ROUND(SUM(AV94:AW94),2)</f>
        <v>0</v>
      </c>
      <c r="AU94" s="114">
        <f>ROUND(AU95,5)</f>
        <v>0</v>
      </c>
      <c r="AV94" s="113">
        <f>ROUND(AZ94*L29,2)</f>
        <v>0</v>
      </c>
      <c r="AW94" s="113">
        <f>ROUND(BA94*L30,2)</f>
        <v>0</v>
      </c>
      <c r="AX94" s="113">
        <f>ROUND(BB94*L29,2)</f>
        <v>0</v>
      </c>
      <c r="AY94" s="113">
        <f>ROUND(BC94*L30,2)</f>
        <v>0</v>
      </c>
      <c r="AZ94" s="113">
        <f>ROUND(AZ95,2)</f>
        <v>0</v>
      </c>
      <c r="BA94" s="113">
        <f>ROUND(BA95,2)</f>
        <v>0</v>
      </c>
      <c r="BB94" s="113">
        <f>ROUND(BB95,2)</f>
        <v>0</v>
      </c>
      <c r="BC94" s="113">
        <f>ROUND(BC95,2)</f>
        <v>0</v>
      </c>
      <c r="BD94" s="115">
        <f>ROUND(BD95,2)</f>
        <v>0</v>
      </c>
      <c r="BE94" s="6"/>
      <c r="BS94" s="116" t="s">
        <v>74</v>
      </c>
      <c r="BT94" s="116" t="s">
        <v>75</v>
      </c>
      <c r="BV94" s="116" t="s">
        <v>76</v>
      </c>
      <c r="BW94" s="116" t="s">
        <v>5</v>
      </c>
      <c r="BX94" s="116" t="s">
        <v>77</v>
      </c>
      <c r="CL94" s="116" t="s">
        <v>1</v>
      </c>
    </row>
    <row r="95" s="7" customFormat="1" ht="24.75" customHeight="1">
      <c r="A95" s="117" t="s">
        <v>78</v>
      </c>
      <c r="B95" s="118"/>
      <c r="C95" s="119"/>
      <c r="D95" s="120" t="s">
        <v>14</v>
      </c>
      <c r="E95" s="120"/>
      <c r="F95" s="120"/>
      <c r="G95" s="120"/>
      <c r="H95" s="120"/>
      <c r="I95" s="121"/>
      <c r="J95" s="120" t="s">
        <v>17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20"/>
      <c r="V95" s="120"/>
      <c r="W95" s="120"/>
      <c r="X95" s="120"/>
      <c r="Y95" s="120"/>
      <c r="Z95" s="120"/>
      <c r="AA95" s="120"/>
      <c r="AB95" s="120"/>
      <c r="AC95" s="120"/>
      <c r="AD95" s="120"/>
      <c r="AE95" s="120"/>
      <c r="AF95" s="120"/>
      <c r="AG95" s="122">
        <f>'2026-01 - HODONÍN - oprav...'!J28</f>
        <v>0</v>
      </c>
      <c r="AH95" s="121"/>
      <c r="AI95" s="121"/>
      <c r="AJ95" s="121"/>
      <c r="AK95" s="121"/>
      <c r="AL95" s="121"/>
      <c r="AM95" s="121"/>
      <c r="AN95" s="122">
        <f>SUM(AG95,AT95)</f>
        <v>0</v>
      </c>
      <c r="AO95" s="121"/>
      <c r="AP95" s="121"/>
      <c r="AQ95" s="123" t="s">
        <v>79</v>
      </c>
      <c r="AR95" s="124"/>
      <c r="AS95" s="125">
        <v>0</v>
      </c>
      <c r="AT95" s="126">
        <f>ROUND(SUM(AV95:AW95),2)</f>
        <v>0</v>
      </c>
      <c r="AU95" s="127">
        <f>'2026-01 - HODONÍN - oprav...'!P126</f>
        <v>0</v>
      </c>
      <c r="AV95" s="126">
        <f>'2026-01 - HODONÍN - oprav...'!J31</f>
        <v>0</v>
      </c>
      <c r="AW95" s="126">
        <f>'2026-01 - HODONÍN - oprav...'!J32</f>
        <v>0</v>
      </c>
      <c r="AX95" s="126">
        <f>'2026-01 - HODONÍN - oprav...'!J33</f>
        <v>0</v>
      </c>
      <c r="AY95" s="126">
        <f>'2026-01 - HODONÍN - oprav...'!J34</f>
        <v>0</v>
      </c>
      <c r="AZ95" s="126">
        <f>'2026-01 - HODONÍN - oprav...'!F31</f>
        <v>0</v>
      </c>
      <c r="BA95" s="126">
        <f>'2026-01 - HODONÍN - oprav...'!F32</f>
        <v>0</v>
      </c>
      <c r="BB95" s="126">
        <f>'2026-01 - HODONÍN - oprav...'!F33</f>
        <v>0</v>
      </c>
      <c r="BC95" s="126">
        <f>'2026-01 - HODONÍN - oprav...'!F34</f>
        <v>0</v>
      </c>
      <c r="BD95" s="128">
        <f>'2026-01 - HODONÍN - oprav...'!F35</f>
        <v>0</v>
      </c>
      <c r="BE95" s="7"/>
      <c r="BT95" s="129" t="s">
        <v>80</v>
      </c>
      <c r="BU95" s="129" t="s">
        <v>81</v>
      </c>
      <c r="BV95" s="129" t="s">
        <v>76</v>
      </c>
      <c r="BW95" s="129" t="s">
        <v>5</v>
      </c>
      <c r="BX95" s="129" t="s">
        <v>77</v>
      </c>
      <c r="CL95" s="129" t="s">
        <v>1</v>
      </c>
    </row>
    <row r="96" s="2" customFormat="1" ht="30" customHeight="1">
      <c r="A96" s="37"/>
      <c r="B96" s="38"/>
      <c r="C96" s="39"/>
      <c r="D96" s="39"/>
      <c r="E96" s="39"/>
      <c r="F96" s="39"/>
      <c r="G96" s="39"/>
      <c r="H96" s="39"/>
      <c r="I96" s="39"/>
      <c r="J96" s="39"/>
      <c r="K96" s="39"/>
      <c r="L96" s="39"/>
      <c r="M96" s="39"/>
      <c r="N96" s="39"/>
      <c r="O96" s="39"/>
      <c r="P96" s="39"/>
      <c r="Q96" s="39"/>
      <c r="R96" s="39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F96" s="39"/>
      <c r="AG96" s="39"/>
      <c r="AH96" s="39"/>
      <c r="AI96" s="39"/>
      <c r="AJ96" s="39"/>
      <c r="AK96" s="39"/>
      <c r="AL96" s="39"/>
      <c r="AM96" s="39"/>
      <c r="AN96" s="39"/>
      <c r="AO96" s="39"/>
      <c r="AP96" s="39"/>
      <c r="AQ96" s="39"/>
      <c r="AR96" s="43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</row>
    <row r="97" s="2" customFormat="1" ht="6.96" customHeight="1">
      <c r="A97" s="37"/>
      <c r="B97" s="65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  <c r="AJ97" s="66"/>
      <c r="AK97" s="66"/>
      <c r="AL97" s="66"/>
      <c r="AM97" s="66"/>
      <c r="AN97" s="66"/>
      <c r="AO97" s="66"/>
      <c r="AP97" s="66"/>
      <c r="AQ97" s="66"/>
      <c r="AR97" s="43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</row>
  </sheetData>
  <sheetProtection sheet="1" formatColumns="0" formatRows="0" objects="1" scenarios="1" spinCount="100000" saltValue="ceiGEzdfCGgyO3P9Ww9aZ0ZaemtIbVtANhGxmSLaQbdFjI1rtwRSQ9e1h8Hx3tUmKIkgCm8JSNxaa3f1+ynA9A==" hashValue="b3fLLOGRAEP2mc2PDwNpc4HAds84HDzPvLAGAq2tSHDtBte61gAMy2cqhxkr0mhdhi5OVZRW5I7u4SDRKQV+dA==" algorithmName="SHA-512" password="CC35"/>
  <mergeCells count="42"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J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G94:AM94"/>
    <mergeCell ref="AN94:AP94"/>
    <mergeCell ref="AR2:BE2"/>
  </mergeCells>
  <hyperlinks>
    <hyperlink ref="A95" location="'2026-01 - HODONÍN - oprav...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50.83203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hidden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6" t="s">
        <v>5</v>
      </c>
      <c r="AZ2" s="130" t="s">
        <v>82</v>
      </c>
      <c r="BA2" s="130" t="s">
        <v>83</v>
      </c>
      <c r="BB2" s="130" t="s">
        <v>1</v>
      </c>
      <c r="BC2" s="130" t="s">
        <v>84</v>
      </c>
      <c r="BD2" s="130" t="s">
        <v>85</v>
      </c>
    </row>
    <row r="3" s="1" customFormat="1" ht="6.96" customHeight="1">
      <c r="B3" s="131"/>
      <c r="C3" s="132"/>
      <c r="D3" s="132"/>
      <c r="E3" s="132"/>
      <c r="F3" s="132"/>
      <c r="G3" s="132"/>
      <c r="H3" s="132"/>
      <c r="I3" s="132"/>
      <c r="J3" s="132"/>
      <c r="K3" s="132"/>
      <c r="L3" s="19"/>
      <c r="AT3" s="16" t="s">
        <v>85</v>
      </c>
      <c r="AZ3" s="130" t="s">
        <v>86</v>
      </c>
      <c r="BA3" s="130" t="s">
        <v>87</v>
      </c>
      <c r="BB3" s="130" t="s">
        <v>1</v>
      </c>
      <c r="BC3" s="130" t="s">
        <v>84</v>
      </c>
      <c r="BD3" s="130" t="s">
        <v>85</v>
      </c>
    </row>
    <row r="4" s="1" customFormat="1" ht="24.96" customHeight="1">
      <c r="B4" s="19"/>
      <c r="D4" s="133" t="s">
        <v>88</v>
      </c>
      <c r="L4" s="19"/>
      <c r="M4" s="134" t="s">
        <v>10</v>
      </c>
      <c r="AT4" s="16" t="s">
        <v>4</v>
      </c>
    </row>
    <row r="5" s="1" customFormat="1" ht="6.96" customHeight="1">
      <c r="B5" s="19"/>
      <c r="L5" s="19"/>
    </row>
    <row r="6" s="2" customFormat="1" ht="12" customHeight="1">
      <c r="A6" s="37"/>
      <c r="B6" s="43"/>
      <c r="C6" s="37"/>
      <c r="D6" s="135" t="s">
        <v>16</v>
      </c>
      <c r="E6" s="37"/>
      <c r="F6" s="37"/>
      <c r="G6" s="37"/>
      <c r="H6" s="37"/>
      <c r="I6" s="37"/>
      <c r="J6" s="37"/>
      <c r="K6" s="37"/>
      <c r="L6" s="62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</row>
    <row r="7" s="2" customFormat="1" ht="30" customHeight="1">
      <c r="A7" s="37"/>
      <c r="B7" s="43"/>
      <c r="C7" s="37"/>
      <c r="D7" s="37"/>
      <c r="E7" s="136" t="s">
        <v>17</v>
      </c>
      <c r="F7" s="37"/>
      <c r="G7" s="37"/>
      <c r="H7" s="37"/>
      <c r="I7" s="37"/>
      <c r="J7" s="37"/>
      <c r="K7" s="37"/>
      <c r="L7" s="62"/>
      <c r="S7" s="37"/>
      <c r="T7" s="37"/>
      <c r="U7" s="37"/>
      <c r="V7" s="37"/>
      <c r="W7" s="37"/>
      <c r="X7" s="37"/>
      <c r="Y7" s="37"/>
      <c r="Z7" s="37"/>
      <c r="AA7" s="37"/>
      <c r="AB7" s="37"/>
      <c r="AC7" s="37"/>
      <c r="AD7" s="37"/>
      <c r="AE7" s="37"/>
    </row>
    <row r="8" s="2" customFormat="1">
      <c r="A8" s="37"/>
      <c r="B8" s="43"/>
      <c r="C8" s="37"/>
      <c r="D8" s="37"/>
      <c r="E8" s="37"/>
      <c r="F8" s="37"/>
      <c r="G8" s="37"/>
      <c r="H8" s="37"/>
      <c r="I8" s="37"/>
      <c r="J8" s="37"/>
      <c r="K8" s="37"/>
      <c r="L8" s="62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</row>
    <row r="9" s="2" customFormat="1" ht="12" customHeight="1">
      <c r="A9" s="37"/>
      <c r="B9" s="43"/>
      <c r="C9" s="37"/>
      <c r="D9" s="135" t="s">
        <v>18</v>
      </c>
      <c r="E9" s="37"/>
      <c r="F9" s="137" t="s">
        <v>1</v>
      </c>
      <c r="G9" s="37"/>
      <c r="H9" s="37"/>
      <c r="I9" s="135" t="s">
        <v>19</v>
      </c>
      <c r="J9" s="137" t="s">
        <v>1</v>
      </c>
      <c r="K9" s="37"/>
      <c r="L9" s="62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</row>
    <row r="10" s="2" customFormat="1" ht="12" customHeight="1">
      <c r="A10" s="37"/>
      <c r="B10" s="43"/>
      <c r="C10" s="37"/>
      <c r="D10" s="135" t="s">
        <v>20</v>
      </c>
      <c r="E10" s="37"/>
      <c r="F10" s="137" t="s">
        <v>21</v>
      </c>
      <c r="G10" s="37"/>
      <c r="H10" s="37"/>
      <c r="I10" s="135" t="s">
        <v>22</v>
      </c>
      <c r="J10" s="138" t="str">
        <f>'Rekapitulace stavby'!AN8</f>
        <v>6. 3. 2026</v>
      </c>
      <c r="K10" s="37"/>
      <c r="L10" s="62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</row>
    <row r="11" s="2" customFormat="1" ht="10.8" customHeight="1">
      <c r="A11" s="37"/>
      <c r="B11" s="43"/>
      <c r="C11" s="37"/>
      <c r="D11" s="37"/>
      <c r="E11" s="37"/>
      <c r="F11" s="37"/>
      <c r="G11" s="37"/>
      <c r="H11" s="37"/>
      <c r="I11" s="37"/>
      <c r="J11" s="37"/>
      <c r="K11" s="37"/>
      <c r="L11" s="62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</row>
    <row r="12" s="2" customFormat="1" ht="12" customHeight="1">
      <c r="A12" s="37"/>
      <c r="B12" s="43"/>
      <c r="C12" s="37"/>
      <c r="D12" s="135" t="s">
        <v>24</v>
      </c>
      <c r="E12" s="37"/>
      <c r="F12" s="37"/>
      <c r="G12" s="37"/>
      <c r="H12" s="37"/>
      <c r="I12" s="135" t="s">
        <v>25</v>
      </c>
      <c r="J12" s="137" t="s">
        <v>1</v>
      </c>
      <c r="K12" s="37"/>
      <c r="L12" s="62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</row>
    <row r="13" s="2" customFormat="1" ht="18" customHeight="1">
      <c r="A13" s="37"/>
      <c r="B13" s="43"/>
      <c r="C13" s="37"/>
      <c r="D13" s="37"/>
      <c r="E13" s="137" t="s">
        <v>26</v>
      </c>
      <c r="F13" s="37"/>
      <c r="G13" s="37"/>
      <c r="H13" s="37"/>
      <c r="I13" s="135" t="s">
        <v>27</v>
      </c>
      <c r="J13" s="137" t="s">
        <v>1</v>
      </c>
      <c r="K13" s="37"/>
      <c r="L13" s="62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</row>
    <row r="14" s="2" customFormat="1" ht="6.96" customHeight="1">
      <c r="A14" s="37"/>
      <c r="B14" s="43"/>
      <c r="C14" s="37"/>
      <c r="D14" s="37"/>
      <c r="E14" s="37"/>
      <c r="F14" s="37"/>
      <c r="G14" s="37"/>
      <c r="H14" s="37"/>
      <c r="I14" s="37"/>
      <c r="J14" s="37"/>
      <c r="K14" s="37"/>
      <c r="L14" s="62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</row>
    <row r="15" s="2" customFormat="1" ht="12" customHeight="1">
      <c r="A15" s="37"/>
      <c r="B15" s="43"/>
      <c r="C15" s="37"/>
      <c r="D15" s="135" t="s">
        <v>28</v>
      </c>
      <c r="E15" s="37"/>
      <c r="F15" s="37"/>
      <c r="G15" s="37"/>
      <c r="H15" s="37"/>
      <c r="I15" s="135" t="s">
        <v>25</v>
      </c>
      <c r="J15" s="32" t="str">
        <f>'Rekapitulace stavby'!AN13</f>
        <v>Vyplň údaj</v>
      </c>
      <c r="K15" s="37"/>
      <c r="L15" s="62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</row>
    <row r="16" s="2" customFormat="1" ht="18" customHeight="1">
      <c r="A16" s="37"/>
      <c r="B16" s="43"/>
      <c r="C16" s="37"/>
      <c r="D16" s="37"/>
      <c r="E16" s="32" t="str">
        <f>'Rekapitulace stavby'!E14</f>
        <v>Vyplň údaj</v>
      </c>
      <c r="F16" s="137"/>
      <c r="G16" s="137"/>
      <c r="H16" s="137"/>
      <c r="I16" s="135" t="s">
        <v>27</v>
      </c>
      <c r="J16" s="32" t="str">
        <f>'Rekapitulace stavby'!AN14</f>
        <v>Vyplň údaj</v>
      </c>
      <c r="K16" s="37"/>
      <c r="L16" s="62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</row>
    <row r="17" s="2" customFormat="1" ht="6.96" customHeight="1">
      <c r="A17" s="37"/>
      <c r="B17" s="43"/>
      <c r="C17" s="37"/>
      <c r="D17" s="37"/>
      <c r="E17" s="37"/>
      <c r="F17" s="37"/>
      <c r="G17" s="37"/>
      <c r="H17" s="37"/>
      <c r="I17" s="37"/>
      <c r="J17" s="37"/>
      <c r="K17" s="37"/>
      <c r="L17" s="62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</row>
    <row r="18" s="2" customFormat="1" ht="12" customHeight="1">
      <c r="A18" s="37"/>
      <c r="B18" s="43"/>
      <c r="C18" s="37"/>
      <c r="D18" s="135" t="s">
        <v>30</v>
      </c>
      <c r="E18" s="37"/>
      <c r="F18" s="37"/>
      <c r="G18" s="37"/>
      <c r="H18" s="37"/>
      <c r="I18" s="135" t="s">
        <v>25</v>
      </c>
      <c r="J18" s="137" t="s">
        <v>1</v>
      </c>
      <c r="K18" s="37"/>
      <c r="L18" s="62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</row>
    <row r="19" s="2" customFormat="1" ht="18" customHeight="1">
      <c r="A19" s="37"/>
      <c r="B19" s="43"/>
      <c r="C19" s="37"/>
      <c r="D19" s="37"/>
      <c r="E19" s="137" t="s">
        <v>31</v>
      </c>
      <c r="F19" s="37"/>
      <c r="G19" s="37"/>
      <c r="H19" s="37"/>
      <c r="I19" s="135" t="s">
        <v>27</v>
      </c>
      <c r="J19" s="137" t="s">
        <v>1</v>
      </c>
      <c r="K19" s="37"/>
      <c r="L19" s="62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</row>
    <row r="20" s="2" customFormat="1" ht="6.96" customHeight="1">
      <c r="A20" s="37"/>
      <c r="B20" s="43"/>
      <c r="C20" s="37"/>
      <c r="D20" s="37"/>
      <c r="E20" s="37"/>
      <c r="F20" s="37"/>
      <c r="G20" s="37"/>
      <c r="H20" s="37"/>
      <c r="I20" s="37"/>
      <c r="J20" s="37"/>
      <c r="K20" s="37"/>
      <c r="L20" s="62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</row>
    <row r="21" s="2" customFormat="1" ht="12" customHeight="1">
      <c r="A21" s="37"/>
      <c r="B21" s="43"/>
      <c r="C21" s="37"/>
      <c r="D21" s="135" t="s">
        <v>33</v>
      </c>
      <c r="E21" s="37"/>
      <c r="F21" s="37"/>
      <c r="G21" s="37"/>
      <c r="H21" s="37"/>
      <c r="I21" s="135" t="s">
        <v>25</v>
      </c>
      <c r="J21" s="137" t="s">
        <v>1</v>
      </c>
      <c r="K21" s="37"/>
      <c r="L21" s="62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</row>
    <row r="22" s="2" customFormat="1" ht="18" customHeight="1">
      <c r="A22" s="37"/>
      <c r="B22" s="43"/>
      <c r="C22" s="37"/>
      <c r="D22" s="37"/>
      <c r="E22" s="137" t="s">
        <v>31</v>
      </c>
      <c r="F22" s="37"/>
      <c r="G22" s="37"/>
      <c r="H22" s="37"/>
      <c r="I22" s="135" t="s">
        <v>27</v>
      </c>
      <c r="J22" s="137" t="s">
        <v>1</v>
      </c>
      <c r="K22" s="37"/>
      <c r="L22" s="62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</row>
    <row r="23" s="2" customFormat="1" ht="6.96" customHeight="1">
      <c r="A23" s="37"/>
      <c r="B23" s="43"/>
      <c r="C23" s="37"/>
      <c r="D23" s="37"/>
      <c r="E23" s="37"/>
      <c r="F23" s="37"/>
      <c r="G23" s="37"/>
      <c r="H23" s="37"/>
      <c r="I23" s="37"/>
      <c r="J23" s="37"/>
      <c r="K23" s="37"/>
      <c r="L23" s="62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</row>
    <row r="24" s="2" customFormat="1" ht="12" customHeight="1">
      <c r="A24" s="37"/>
      <c r="B24" s="43"/>
      <c r="C24" s="37"/>
      <c r="D24" s="135" t="s">
        <v>34</v>
      </c>
      <c r="E24" s="37"/>
      <c r="F24" s="37"/>
      <c r="G24" s="37"/>
      <c r="H24" s="37"/>
      <c r="I24" s="37"/>
      <c r="J24" s="37"/>
      <c r="K24" s="37"/>
      <c r="L24" s="62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</row>
    <row r="25" s="8" customFormat="1" ht="16.5" customHeight="1">
      <c r="A25" s="139"/>
      <c r="B25" s="140"/>
      <c r="C25" s="139"/>
      <c r="D25" s="139"/>
      <c r="E25" s="141" t="s">
        <v>1</v>
      </c>
      <c r="F25" s="141"/>
      <c r="G25" s="141"/>
      <c r="H25" s="141"/>
      <c r="I25" s="139"/>
      <c r="J25" s="139"/>
      <c r="K25" s="139"/>
      <c r="L25" s="142"/>
      <c r="S25" s="139"/>
      <c r="T25" s="139"/>
      <c r="U25" s="139"/>
      <c r="V25" s="139"/>
      <c r="W25" s="139"/>
      <c r="X25" s="139"/>
      <c r="Y25" s="139"/>
      <c r="Z25" s="139"/>
      <c r="AA25" s="139"/>
      <c r="AB25" s="139"/>
      <c r="AC25" s="139"/>
      <c r="AD25" s="139"/>
      <c r="AE25" s="139"/>
    </row>
    <row r="26" s="2" customFormat="1" ht="6.96" customHeight="1">
      <c r="A26" s="37"/>
      <c r="B26" s="43"/>
      <c r="C26" s="37"/>
      <c r="D26" s="37"/>
      <c r="E26" s="37"/>
      <c r="F26" s="37"/>
      <c r="G26" s="37"/>
      <c r="H26" s="37"/>
      <c r="I26" s="37"/>
      <c r="J26" s="37"/>
      <c r="K26" s="37"/>
      <c r="L26" s="62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</row>
    <row r="27" s="2" customFormat="1" ht="6.96" customHeight="1">
      <c r="A27" s="37"/>
      <c r="B27" s="43"/>
      <c r="C27" s="37"/>
      <c r="D27" s="143"/>
      <c r="E27" s="143"/>
      <c r="F27" s="143"/>
      <c r="G27" s="143"/>
      <c r="H27" s="143"/>
      <c r="I27" s="143"/>
      <c r="J27" s="143"/>
      <c r="K27" s="143"/>
      <c r="L27" s="62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</row>
    <row r="28" s="2" customFormat="1" ht="25.44" customHeight="1">
      <c r="A28" s="37"/>
      <c r="B28" s="43"/>
      <c r="C28" s="37"/>
      <c r="D28" s="144" t="s">
        <v>35</v>
      </c>
      <c r="E28" s="37"/>
      <c r="F28" s="37"/>
      <c r="G28" s="37"/>
      <c r="H28" s="37"/>
      <c r="I28" s="37"/>
      <c r="J28" s="145">
        <f>ROUND(J126, 2)</f>
        <v>0</v>
      </c>
      <c r="K28" s="37"/>
      <c r="L28" s="62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</row>
    <row r="29" s="2" customFormat="1" ht="6.96" customHeight="1">
      <c r="A29" s="37"/>
      <c r="B29" s="43"/>
      <c r="C29" s="37"/>
      <c r="D29" s="143"/>
      <c r="E29" s="143"/>
      <c r="F29" s="143"/>
      <c r="G29" s="143"/>
      <c r="H29" s="143"/>
      <c r="I29" s="143"/>
      <c r="J29" s="143"/>
      <c r="K29" s="143"/>
      <c r="L29" s="62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</row>
    <row r="30" s="2" customFormat="1" ht="14.4" customHeight="1">
      <c r="A30" s="37"/>
      <c r="B30" s="43"/>
      <c r="C30" s="37"/>
      <c r="D30" s="37"/>
      <c r="E30" s="37"/>
      <c r="F30" s="146" t="s">
        <v>37</v>
      </c>
      <c r="G30" s="37"/>
      <c r="H30" s="37"/>
      <c r="I30" s="146" t="s">
        <v>36</v>
      </c>
      <c r="J30" s="146" t="s">
        <v>38</v>
      </c>
      <c r="K30" s="37"/>
      <c r="L30" s="62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</row>
    <row r="31" s="2" customFormat="1" ht="14.4" customHeight="1">
      <c r="A31" s="37"/>
      <c r="B31" s="43"/>
      <c r="C31" s="37"/>
      <c r="D31" s="147" t="s">
        <v>39</v>
      </c>
      <c r="E31" s="135" t="s">
        <v>40</v>
      </c>
      <c r="F31" s="148">
        <f>ROUND((SUM(BE126:BE269)),  2)</f>
        <v>0</v>
      </c>
      <c r="G31" s="37"/>
      <c r="H31" s="37"/>
      <c r="I31" s="149">
        <v>0.20999999999999999</v>
      </c>
      <c r="J31" s="148">
        <f>ROUND(((SUM(BE126:BE269))*I31),  2)</f>
        <v>0</v>
      </c>
      <c r="K31" s="37"/>
      <c r="L31" s="62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</row>
    <row r="32" s="2" customFormat="1" ht="14.4" customHeight="1">
      <c r="A32" s="37"/>
      <c r="B32" s="43"/>
      <c r="C32" s="37"/>
      <c r="D32" s="37"/>
      <c r="E32" s="135" t="s">
        <v>41</v>
      </c>
      <c r="F32" s="148">
        <f>ROUND((SUM(BF126:BF269)),  2)</f>
        <v>0</v>
      </c>
      <c r="G32" s="37"/>
      <c r="H32" s="37"/>
      <c r="I32" s="149">
        <v>0.12</v>
      </c>
      <c r="J32" s="148">
        <f>ROUND(((SUM(BF126:BF269))*I32),  2)</f>
        <v>0</v>
      </c>
      <c r="K32" s="37"/>
      <c r="L32" s="62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</row>
    <row r="33" hidden="1" s="2" customFormat="1" ht="14.4" customHeight="1">
      <c r="A33" s="37"/>
      <c r="B33" s="43"/>
      <c r="C33" s="37"/>
      <c r="D33" s="37"/>
      <c r="E33" s="135" t="s">
        <v>42</v>
      </c>
      <c r="F33" s="148">
        <f>ROUND((SUM(BG126:BG269)),  2)</f>
        <v>0</v>
      </c>
      <c r="G33" s="37"/>
      <c r="H33" s="37"/>
      <c r="I33" s="149">
        <v>0.20999999999999999</v>
      </c>
      <c r="J33" s="148">
        <f>0</f>
        <v>0</v>
      </c>
      <c r="K33" s="37"/>
      <c r="L33" s="62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</row>
    <row r="34" hidden="1" s="2" customFormat="1" ht="14.4" customHeight="1">
      <c r="A34" s="37"/>
      <c r="B34" s="43"/>
      <c r="C34" s="37"/>
      <c r="D34" s="37"/>
      <c r="E34" s="135" t="s">
        <v>43</v>
      </c>
      <c r="F34" s="148">
        <f>ROUND((SUM(BH126:BH269)),  2)</f>
        <v>0</v>
      </c>
      <c r="G34" s="37"/>
      <c r="H34" s="37"/>
      <c r="I34" s="149">
        <v>0.12</v>
      </c>
      <c r="J34" s="148">
        <f>0</f>
        <v>0</v>
      </c>
      <c r="K34" s="37"/>
      <c r="L34" s="62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</row>
    <row r="35" hidden="1" s="2" customFormat="1" ht="14.4" customHeight="1">
      <c r="A35" s="37"/>
      <c r="B35" s="43"/>
      <c r="C35" s="37"/>
      <c r="D35" s="37"/>
      <c r="E35" s="135" t="s">
        <v>44</v>
      </c>
      <c r="F35" s="148">
        <f>ROUND((SUM(BI126:BI269)),  2)</f>
        <v>0</v>
      </c>
      <c r="G35" s="37"/>
      <c r="H35" s="37"/>
      <c r="I35" s="149">
        <v>0</v>
      </c>
      <c r="J35" s="148">
        <f>0</f>
        <v>0</v>
      </c>
      <c r="K35" s="37"/>
      <c r="L35" s="62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</row>
    <row r="36" s="2" customFormat="1" ht="6.96" customHeight="1">
      <c r="A36" s="37"/>
      <c r="B36" s="43"/>
      <c r="C36" s="37"/>
      <c r="D36" s="37"/>
      <c r="E36" s="37"/>
      <c r="F36" s="37"/>
      <c r="G36" s="37"/>
      <c r="H36" s="37"/>
      <c r="I36" s="37"/>
      <c r="J36" s="37"/>
      <c r="K36" s="37"/>
      <c r="L36" s="62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</row>
    <row r="37" s="2" customFormat="1" ht="25.44" customHeight="1">
      <c r="A37" s="37"/>
      <c r="B37" s="43"/>
      <c r="C37" s="150"/>
      <c r="D37" s="151" t="s">
        <v>45</v>
      </c>
      <c r="E37" s="152"/>
      <c r="F37" s="152"/>
      <c r="G37" s="153" t="s">
        <v>46</v>
      </c>
      <c r="H37" s="154" t="s">
        <v>47</v>
      </c>
      <c r="I37" s="152"/>
      <c r="J37" s="155">
        <f>SUM(J28:J35)</f>
        <v>0</v>
      </c>
      <c r="K37" s="156"/>
      <c r="L37" s="62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</row>
    <row r="38" s="2" customFormat="1" ht="14.4" customHeight="1">
      <c r="A38" s="37"/>
      <c r="B38" s="43"/>
      <c r="C38" s="37"/>
      <c r="D38" s="37"/>
      <c r="E38" s="37"/>
      <c r="F38" s="37"/>
      <c r="G38" s="37"/>
      <c r="H38" s="37"/>
      <c r="I38" s="37"/>
      <c r="J38" s="37"/>
      <c r="K38" s="37"/>
      <c r="L38" s="62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</row>
    <row r="39" s="1" customFormat="1" ht="14.4" customHeight="1">
      <c r="B39" s="19"/>
      <c r="L39" s="19"/>
    </row>
    <row r="40" s="1" customFormat="1" ht="14.4" customHeight="1">
      <c r="B40" s="19"/>
      <c r="L40" s="19"/>
    </row>
    <row r="41" s="1" customFormat="1" ht="14.4" customHeight="1">
      <c r="B41" s="19"/>
      <c r="L41" s="19"/>
    </row>
    <row r="42" s="1" customFormat="1" ht="14.4" customHeight="1">
      <c r="B42" s="19"/>
      <c r="L42" s="19"/>
    </row>
    <row r="43" s="1" customFormat="1" ht="14.4" customHeight="1">
      <c r="B43" s="19"/>
      <c r="L43" s="19"/>
    </row>
    <row r="44" s="1" customFormat="1" ht="14.4" customHeight="1">
      <c r="B44" s="19"/>
      <c r="L44" s="19"/>
    </row>
    <row r="45" s="1" customFormat="1" ht="14.4" customHeight="1">
      <c r="B45" s="19"/>
      <c r="L45" s="19"/>
    </row>
    <row r="46" s="1" customFormat="1" ht="14.4" customHeight="1">
      <c r="B46" s="19"/>
      <c r="L46" s="19"/>
    </row>
    <row r="47" s="1" customFormat="1" ht="14.4" customHeight="1">
      <c r="B47" s="19"/>
      <c r="L47" s="19"/>
    </row>
    <row r="48" s="1" customFormat="1" ht="14.4" customHeight="1">
      <c r="B48" s="19"/>
      <c r="L48" s="19"/>
    </row>
    <row r="49" s="1" customFormat="1" ht="14.4" customHeight="1">
      <c r="B49" s="19"/>
      <c r="L49" s="19"/>
    </row>
    <row r="50" s="2" customFormat="1" ht="14.4" customHeight="1">
      <c r="B50" s="62"/>
      <c r="D50" s="157" t="s">
        <v>48</v>
      </c>
      <c r="E50" s="158"/>
      <c r="F50" s="158"/>
      <c r="G50" s="157" t="s">
        <v>49</v>
      </c>
      <c r="H50" s="158"/>
      <c r="I50" s="158"/>
      <c r="J50" s="158"/>
      <c r="K50" s="158"/>
      <c r="L50" s="62"/>
    </row>
    <row r="51">
      <c r="B51" s="19"/>
      <c r="L51" s="19"/>
    </row>
    <row r="52">
      <c r="B52" s="19"/>
      <c r="L52" s="19"/>
    </row>
    <row r="53">
      <c r="B53" s="19"/>
      <c r="L53" s="19"/>
    </row>
    <row r="54">
      <c r="B54" s="19"/>
      <c r="L54" s="19"/>
    </row>
    <row r="55">
      <c r="B55" s="19"/>
      <c r="L55" s="19"/>
    </row>
    <row r="56">
      <c r="B56" s="19"/>
      <c r="L56" s="19"/>
    </row>
    <row r="57">
      <c r="B57" s="19"/>
      <c r="L57" s="19"/>
    </row>
    <row r="58">
      <c r="B58" s="19"/>
      <c r="L58" s="19"/>
    </row>
    <row r="59">
      <c r="B59" s="19"/>
      <c r="L59" s="19"/>
    </row>
    <row r="60">
      <c r="B60" s="19"/>
      <c r="L60" s="19"/>
    </row>
    <row r="61" s="2" customFormat="1">
      <c r="A61" s="37"/>
      <c r="B61" s="43"/>
      <c r="C61" s="37"/>
      <c r="D61" s="159" t="s">
        <v>50</v>
      </c>
      <c r="E61" s="160"/>
      <c r="F61" s="161" t="s">
        <v>51</v>
      </c>
      <c r="G61" s="159" t="s">
        <v>50</v>
      </c>
      <c r="H61" s="160"/>
      <c r="I61" s="160"/>
      <c r="J61" s="162" t="s">
        <v>51</v>
      </c>
      <c r="K61" s="160"/>
      <c r="L61" s="62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</row>
    <row r="62">
      <c r="B62" s="19"/>
      <c r="L62" s="19"/>
    </row>
    <row r="63">
      <c r="B63" s="19"/>
      <c r="L63" s="19"/>
    </row>
    <row r="64">
      <c r="B64" s="19"/>
      <c r="L64" s="19"/>
    </row>
    <row r="65" s="2" customFormat="1">
      <c r="A65" s="37"/>
      <c r="B65" s="43"/>
      <c r="C65" s="37"/>
      <c r="D65" s="157" t="s">
        <v>52</v>
      </c>
      <c r="E65" s="163"/>
      <c r="F65" s="163"/>
      <c r="G65" s="157" t="s">
        <v>53</v>
      </c>
      <c r="H65" s="163"/>
      <c r="I65" s="163"/>
      <c r="J65" s="163"/>
      <c r="K65" s="163"/>
      <c r="L65" s="62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</row>
    <row r="66">
      <c r="B66" s="19"/>
      <c r="L66" s="19"/>
    </row>
    <row r="67">
      <c r="B67" s="19"/>
      <c r="L67" s="19"/>
    </row>
    <row r="68">
      <c r="B68" s="19"/>
      <c r="L68" s="19"/>
    </row>
    <row r="69">
      <c r="B69" s="19"/>
      <c r="L69" s="19"/>
    </row>
    <row r="70">
      <c r="B70" s="19"/>
      <c r="L70" s="19"/>
    </row>
    <row r="71">
      <c r="B71" s="19"/>
      <c r="L71" s="19"/>
    </row>
    <row r="72">
      <c r="B72" s="19"/>
      <c r="L72" s="19"/>
    </row>
    <row r="73">
      <c r="B73" s="19"/>
      <c r="L73" s="19"/>
    </row>
    <row r="74">
      <c r="B74" s="19"/>
      <c r="L74" s="19"/>
    </row>
    <row r="75">
      <c r="B75" s="19"/>
      <c r="L75" s="19"/>
    </row>
    <row r="76" s="2" customFormat="1">
      <c r="A76" s="37"/>
      <c r="B76" s="43"/>
      <c r="C76" s="37"/>
      <c r="D76" s="159" t="s">
        <v>50</v>
      </c>
      <c r="E76" s="160"/>
      <c r="F76" s="161" t="s">
        <v>51</v>
      </c>
      <c r="G76" s="159" t="s">
        <v>50</v>
      </c>
      <c r="H76" s="160"/>
      <c r="I76" s="160"/>
      <c r="J76" s="162" t="s">
        <v>51</v>
      </c>
      <c r="K76" s="160"/>
      <c r="L76" s="62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</row>
    <row r="77" s="2" customFormat="1" ht="14.4" customHeight="1">
      <c r="A77" s="37"/>
      <c r="B77" s="164"/>
      <c r="C77" s="165"/>
      <c r="D77" s="165"/>
      <c r="E77" s="165"/>
      <c r="F77" s="165"/>
      <c r="G77" s="165"/>
      <c r="H77" s="165"/>
      <c r="I77" s="165"/>
      <c r="J77" s="165"/>
      <c r="K77" s="165"/>
      <c r="L77" s="62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</row>
    <row r="81" s="2" customFormat="1" ht="6.96" customHeight="1">
      <c r="A81" s="37"/>
      <c r="B81" s="166"/>
      <c r="C81" s="167"/>
      <c r="D81" s="167"/>
      <c r="E81" s="167"/>
      <c r="F81" s="167"/>
      <c r="G81" s="167"/>
      <c r="H81" s="167"/>
      <c r="I81" s="167"/>
      <c r="J81" s="167"/>
      <c r="K81" s="167"/>
      <c r="L81" s="62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</row>
    <row r="82" s="2" customFormat="1" ht="24.96" customHeight="1">
      <c r="A82" s="37"/>
      <c r="B82" s="38"/>
      <c r="C82" s="22" t="s">
        <v>89</v>
      </c>
      <c r="D82" s="39"/>
      <c r="E82" s="39"/>
      <c r="F82" s="39"/>
      <c r="G82" s="39"/>
      <c r="H82" s="39"/>
      <c r="I82" s="39"/>
      <c r="J82" s="39"/>
      <c r="K82" s="39"/>
      <c r="L82" s="62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</row>
    <row r="83" s="2" customFormat="1" ht="6.96" customHeight="1">
      <c r="A83" s="37"/>
      <c r="B83" s="38"/>
      <c r="C83" s="39"/>
      <c r="D83" s="39"/>
      <c r="E83" s="39"/>
      <c r="F83" s="39"/>
      <c r="G83" s="39"/>
      <c r="H83" s="39"/>
      <c r="I83" s="39"/>
      <c r="J83" s="39"/>
      <c r="K83" s="39"/>
      <c r="L83" s="62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</row>
    <row r="84" s="2" customFormat="1" ht="12" customHeight="1">
      <c r="A84" s="37"/>
      <c r="B84" s="38"/>
      <c r="C84" s="31" t="s">
        <v>16</v>
      </c>
      <c r="D84" s="39"/>
      <c r="E84" s="39"/>
      <c r="F84" s="39"/>
      <c r="G84" s="39"/>
      <c r="H84" s="39"/>
      <c r="I84" s="39"/>
      <c r="J84" s="39"/>
      <c r="K84" s="39"/>
      <c r="L84" s="62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</row>
    <row r="85" s="2" customFormat="1" ht="30" customHeight="1">
      <c r="A85" s="37"/>
      <c r="B85" s="38"/>
      <c r="C85" s="39"/>
      <c r="D85" s="39"/>
      <c r="E85" s="75" t="str">
        <f>E7</f>
        <v>HODONÍN - oprava chodníku ul. Národní třída (Blažkova - Rodinova))</v>
      </c>
      <c r="F85" s="39"/>
      <c r="G85" s="39"/>
      <c r="H85" s="39"/>
      <c r="I85" s="39"/>
      <c r="J85" s="39"/>
      <c r="K85" s="39"/>
      <c r="L85" s="62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</row>
    <row r="86" s="2" customFormat="1" ht="6.96" customHeight="1">
      <c r="A86" s="37"/>
      <c r="B86" s="38"/>
      <c r="C86" s="39"/>
      <c r="D86" s="39"/>
      <c r="E86" s="39"/>
      <c r="F86" s="39"/>
      <c r="G86" s="39"/>
      <c r="H86" s="39"/>
      <c r="I86" s="39"/>
      <c r="J86" s="39"/>
      <c r="K86" s="39"/>
      <c r="L86" s="62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</row>
    <row r="87" s="2" customFormat="1" ht="12" customHeight="1">
      <c r="A87" s="37"/>
      <c r="B87" s="38"/>
      <c r="C87" s="31" t="s">
        <v>20</v>
      </c>
      <c r="D87" s="39"/>
      <c r="E87" s="39"/>
      <c r="F87" s="26" t="str">
        <f>F10</f>
        <v>Hodonín</v>
      </c>
      <c r="G87" s="39"/>
      <c r="H87" s="39"/>
      <c r="I87" s="31" t="s">
        <v>22</v>
      </c>
      <c r="J87" s="78" t="str">
        <f>IF(J10="","",J10)</f>
        <v>6. 3. 2026</v>
      </c>
      <c r="K87" s="39"/>
      <c r="L87" s="62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</row>
    <row r="88" s="2" customFormat="1" ht="6.96" customHeight="1">
      <c r="A88" s="37"/>
      <c r="B88" s="38"/>
      <c r="C88" s="39"/>
      <c r="D88" s="39"/>
      <c r="E88" s="39"/>
      <c r="F88" s="39"/>
      <c r="G88" s="39"/>
      <c r="H88" s="39"/>
      <c r="I88" s="39"/>
      <c r="J88" s="39"/>
      <c r="K88" s="39"/>
      <c r="L88" s="62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</row>
    <row r="89" s="2" customFormat="1" ht="15.15" customHeight="1">
      <c r="A89" s="37"/>
      <c r="B89" s="38"/>
      <c r="C89" s="31" t="s">
        <v>24</v>
      </c>
      <c r="D89" s="39"/>
      <c r="E89" s="39"/>
      <c r="F89" s="26" t="str">
        <f>E13</f>
        <v>Město Hodonín</v>
      </c>
      <c r="G89" s="39"/>
      <c r="H89" s="39"/>
      <c r="I89" s="31" t="s">
        <v>30</v>
      </c>
      <c r="J89" s="35" t="str">
        <f>E19</f>
        <v>Projekce DS s.r.o.</v>
      </c>
      <c r="K89" s="39"/>
      <c r="L89" s="62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</row>
    <row r="90" s="2" customFormat="1" ht="15.15" customHeight="1">
      <c r="A90" s="37"/>
      <c r="B90" s="38"/>
      <c r="C90" s="31" t="s">
        <v>28</v>
      </c>
      <c r="D90" s="39"/>
      <c r="E90" s="39"/>
      <c r="F90" s="26" t="str">
        <f>IF(E16="","",E16)</f>
        <v>Vyplň údaj</v>
      </c>
      <c r="G90" s="39"/>
      <c r="H90" s="39"/>
      <c r="I90" s="31" t="s">
        <v>33</v>
      </c>
      <c r="J90" s="35" t="str">
        <f>E22</f>
        <v>Projekce DS s.r.o.</v>
      </c>
      <c r="K90" s="39"/>
      <c r="L90" s="62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</row>
    <row r="91" s="2" customFormat="1" ht="10.32" customHeight="1">
      <c r="A91" s="37"/>
      <c r="B91" s="38"/>
      <c r="C91" s="39"/>
      <c r="D91" s="39"/>
      <c r="E91" s="39"/>
      <c r="F91" s="39"/>
      <c r="G91" s="39"/>
      <c r="H91" s="39"/>
      <c r="I91" s="39"/>
      <c r="J91" s="39"/>
      <c r="K91" s="39"/>
      <c r="L91" s="62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</row>
    <row r="92" s="2" customFormat="1" ht="29.28" customHeight="1">
      <c r="A92" s="37"/>
      <c r="B92" s="38"/>
      <c r="C92" s="168" t="s">
        <v>90</v>
      </c>
      <c r="D92" s="169"/>
      <c r="E92" s="169"/>
      <c r="F92" s="169"/>
      <c r="G92" s="169"/>
      <c r="H92" s="169"/>
      <c r="I92" s="169"/>
      <c r="J92" s="170" t="s">
        <v>91</v>
      </c>
      <c r="K92" s="169"/>
      <c r="L92" s="62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</row>
    <row r="93" s="2" customFormat="1" ht="10.32" customHeight="1">
      <c r="A93" s="37"/>
      <c r="B93" s="38"/>
      <c r="C93" s="39"/>
      <c r="D93" s="39"/>
      <c r="E93" s="39"/>
      <c r="F93" s="39"/>
      <c r="G93" s="39"/>
      <c r="H93" s="39"/>
      <c r="I93" s="39"/>
      <c r="J93" s="39"/>
      <c r="K93" s="39"/>
      <c r="L93" s="62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</row>
    <row r="94" s="2" customFormat="1" ht="22.8" customHeight="1">
      <c r="A94" s="37"/>
      <c r="B94" s="38"/>
      <c r="C94" s="171" t="s">
        <v>92</v>
      </c>
      <c r="D94" s="39"/>
      <c r="E94" s="39"/>
      <c r="F94" s="39"/>
      <c r="G94" s="39"/>
      <c r="H94" s="39"/>
      <c r="I94" s="39"/>
      <c r="J94" s="109">
        <f>J126</f>
        <v>0</v>
      </c>
      <c r="K94" s="39"/>
      <c r="L94" s="62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U94" s="16" t="s">
        <v>93</v>
      </c>
    </row>
    <row r="95" s="9" customFormat="1" ht="24.96" customHeight="1">
      <c r="A95" s="9"/>
      <c r="B95" s="172"/>
      <c r="C95" s="173"/>
      <c r="D95" s="174" t="s">
        <v>94</v>
      </c>
      <c r="E95" s="175"/>
      <c r="F95" s="175"/>
      <c r="G95" s="175"/>
      <c r="H95" s="175"/>
      <c r="I95" s="175"/>
      <c r="J95" s="176">
        <f>J127</f>
        <v>0</v>
      </c>
      <c r="K95" s="173"/>
      <c r="L95" s="177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</row>
    <row r="96" s="10" customFormat="1" ht="19.92" customHeight="1">
      <c r="A96" s="10"/>
      <c r="B96" s="178"/>
      <c r="C96" s="179"/>
      <c r="D96" s="180" t="s">
        <v>95</v>
      </c>
      <c r="E96" s="181"/>
      <c r="F96" s="181"/>
      <c r="G96" s="181"/>
      <c r="H96" s="181"/>
      <c r="I96" s="181"/>
      <c r="J96" s="182">
        <f>J128</f>
        <v>0</v>
      </c>
      <c r="K96" s="179"/>
      <c r="L96" s="183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="10" customFormat="1" ht="19.92" customHeight="1">
      <c r="A97" s="10"/>
      <c r="B97" s="178"/>
      <c r="C97" s="179"/>
      <c r="D97" s="180" t="s">
        <v>96</v>
      </c>
      <c r="E97" s="181"/>
      <c r="F97" s="181"/>
      <c r="G97" s="181"/>
      <c r="H97" s="181"/>
      <c r="I97" s="181"/>
      <c r="J97" s="182">
        <f>J164</f>
        <v>0</v>
      </c>
      <c r="K97" s="179"/>
      <c r="L97" s="183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</row>
    <row r="98" s="10" customFormat="1" ht="19.92" customHeight="1">
      <c r="A98" s="10"/>
      <c r="B98" s="178"/>
      <c r="C98" s="179"/>
      <c r="D98" s="180" t="s">
        <v>97</v>
      </c>
      <c r="E98" s="181"/>
      <c r="F98" s="181"/>
      <c r="G98" s="181"/>
      <c r="H98" s="181"/>
      <c r="I98" s="181"/>
      <c r="J98" s="182">
        <f>J190</f>
        <v>0</v>
      </c>
      <c r="K98" s="179"/>
      <c r="L98" s="183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78"/>
      <c r="C99" s="179"/>
      <c r="D99" s="180" t="s">
        <v>98</v>
      </c>
      <c r="E99" s="181"/>
      <c r="F99" s="181"/>
      <c r="G99" s="181"/>
      <c r="H99" s="181"/>
      <c r="I99" s="181"/>
      <c r="J99" s="182">
        <f>J195</f>
        <v>0</v>
      </c>
      <c r="K99" s="179"/>
      <c r="L99" s="183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78"/>
      <c r="C100" s="179"/>
      <c r="D100" s="180" t="s">
        <v>99</v>
      </c>
      <c r="E100" s="181"/>
      <c r="F100" s="181"/>
      <c r="G100" s="181"/>
      <c r="H100" s="181"/>
      <c r="I100" s="181"/>
      <c r="J100" s="182">
        <f>J224</f>
        <v>0</v>
      </c>
      <c r="K100" s="179"/>
      <c r="L100" s="183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78"/>
      <c r="C101" s="179"/>
      <c r="D101" s="180" t="s">
        <v>100</v>
      </c>
      <c r="E101" s="181"/>
      <c r="F101" s="181"/>
      <c r="G101" s="181"/>
      <c r="H101" s="181"/>
      <c r="I101" s="181"/>
      <c r="J101" s="182">
        <f>J242</f>
        <v>0</v>
      </c>
      <c r="K101" s="179"/>
      <c r="L101" s="183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9" customFormat="1" ht="24.96" customHeight="1">
      <c r="A102" s="9"/>
      <c r="B102" s="172"/>
      <c r="C102" s="173"/>
      <c r="D102" s="174" t="s">
        <v>101</v>
      </c>
      <c r="E102" s="175"/>
      <c r="F102" s="175"/>
      <c r="G102" s="175"/>
      <c r="H102" s="175"/>
      <c r="I102" s="175"/>
      <c r="J102" s="176">
        <f>J245</f>
        <v>0</v>
      </c>
      <c r="K102" s="173"/>
      <c r="L102" s="177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</row>
    <row r="103" s="10" customFormat="1" ht="19.92" customHeight="1">
      <c r="A103" s="10"/>
      <c r="B103" s="178"/>
      <c r="C103" s="179"/>
      <c r="D103" s="180" t="s">
        <v>102</v>
      </c>
      <c r="E103" s="181"/>
      <c r="F103" s="181"/>
      <c r="G103" s="181"/>
      <c r="H103" s="181"/>
      <c r="I103" s="181"/>
      <c r="J103" s="182">
        <f>J246</f>
        <v>0</v>
      </c>
      <c r="K103" s="179"/>
      <c r="L103" s="183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9" customFormat="1" ht="24.96" customHeight="1">
      <c r="A104" s="9"/>
      <c r="B104" s="172"/>
      <c r="C104" s="173"/>
      <c r="D104" s="174" t="s">
        <v>103</v>
      </c>
      <c r="E104" s="175"/>
      <c r="F104" s="175"/>
      <c r="G104" s="175"/>
      <c r="H104" s="175"/>
      <c r="I104" s="175"/>
      <c r="J104" s="176">
        <f>J253</f>
        <v>0</v>
      </c>
      <c r="K104" s="173"/>
      <c r="L104" s="177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</row>
    <row r="105" s="10" customFormat="1" ht="19.92" customHeight="1">
      <c r="A105" s="10"/>
      <c r="B105" s="178"/>
      <c r="C105" s="179"/>
      <c r="D105" s="180" t="s">
        <v>104</v>
      </c>
      <c r="E105" s="181"/>
      <c r="F105" s="181"/>
      <c r="G105" s="181"/>
      <c r="H105" s="181"/>
      <c r="I105" s="181"/>
      <c r="J105" s="182">
        <f>J254</f>
        <v>0</v>
      </c>
      <c r="K105" s="179"/>
      <c r="L105" s="183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78"/>
      <c r="C106" s="179"/>
      <c r="D106" s="180" t="s">
        <v>105</v>
      </c>
      <c r="E106" s="181"/>
      <c r="F106" s="181"/>
      <c r="G106" s="181"/>
      <c r="H106" s="181"/>
      <c r="I106" s="181"/>
      <c r="J106" s="182">
        <f>J257</f>
        <v>0</v>
      </c>
      <c r="K106" s="179"/>
      <c r="L106" s="183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78"/>
      <c r="C107" s="179"/>
      <c r="D107" s="180" t="s">
        <v>106</v>
      </c>
      <c r="E107" s="181"/>
      <c r="F107" s="181"/>
      <c r="G107" s="181"/>
      <c r="H107" s="181"/>
      <c r="I107" s="181"/>
      <c r="J107" s="182">
        <f>J262</f>
        <v>0</v>
      </c>
      <c r="K107" s="179"/>
      <c r="L107" s="183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78"/>
      <c r="C108" s="179"/>
      <c r="D108" s="180" t="s">
        <v>107</v>
      </c>
      <c r="E108" s="181"/>
      <c r="F108" s="181"/>
      <c r="G108" s="181"/>
      <c r="H108" s="181"/>
      <c r="I108" s="181"/>
      <c r="J108" s="182">
        <f>J265</f>
        <v>0</v>
      </c>
      <c r="K108" s="179"/>
      <c r="L108" s="183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2" customFormat="1" ht="21.84" customHeight="1">
      <c r="A109" s="37"/>
      <c r="B109" s="38"/>
      <c r="C109" s="39"/>
      <c r="D109" s="39"/>
      <c r="E109" s="39"/>
      <c r="F109" s="39"/>
      <c r="G109" s="39"/>
      <c r="H109" s="39"/>
      <c r="I109" s="39"/>
      <c r="J109" s="39"/>
      <c r="K109" s="39"/>
      <c r="L109" s="62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</row>
    <row r="110" s="2" customFormat="1" ht="6.96" customHeight="1">
      <c r="A110" s="37"/>
      <c r="B110" s="65"/>
      <c r="C110" s="66"/>
      <c r="D110" s="66"/>
      <c r="E110" s="66"/>
      <c r="F110" s="66"/>
      <c r="G110" s="66"/>
      <c r="H110" s="66"/>
      <c r="I110" s="66"/>
      <c r="J110" s="66"/>
      <c r="K110" s="66"/>
      <c r="L110" s="62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</row>
    <row r="114" s="2" customFormat="1" ht="6.96" customHeight="1">
      <c r="A114" s="37"/>
      <c r="B114" s="67"/>
      <c r="C114" s="68"/>
      <c r="D114" s="68"/>
      <c r="E114" s="68"/>
      <c r="F114" s="68"/>
      <c r="G114" s="68"/>
      <c r="H114" s="68"/>
      <c r="I114" s="68"/>
      <c r="J114" s="68"/>
      <c r="K114" s="68"/>
      <c r="L114" s="62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</row>
    <row r="115" s="2" customFormat="1" ht="24.96" customHeight="1">
      <c r="A115" s="37"/>
      <c r="B115" s="38"/>
      <c r="C115" s="22" t="s">
        <v>108</v>
      </c>
      <c r="D115" s="39"/>
      <c r="E115" s="39"/>
      <c r="F115" s="39"/>
      <c r="G115" s="39"/>
      <c r="H115" s="39"/>
      <c r="I115" s="39"/>
      <c r="J115" s="39"/>
      <c r="K115" s="39"/>
      <c r="L115" s="62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</row>
    <row r="116" s="2" customFormat="1" ht="6.96" customHeight="1">
      <c r="A116" s="37"/>
      <c r="B116" s="38"/>
      <c r="C116" s="39"/>
      <c r="D116" s="39"/>
      <c r="E116" s="39"/>
      <c r="F116" s="39"/>
      <c r="G116" s="39"/>
      <c r="H116" s="39"/>
      <c r="I116" s="39"/>
      <c r="J116" s="39"/>
      <c r="K116" s="39"/>
      <c r="L116" s="62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</row>
    <row r="117" s="2" customFormat="1" ht="12" customHeight="1">
      <c r="A117" s="37"/>
      <c r="B117" s="38"/>
      <c r="C117" s="31" t="s">
        <v>16</v>
      </c>
      <c r="D117" s="39"/>
      <c r="E117" s="39"/>
      <c r="F117" s="39"/>
      <c r="G117" s="39"/>
      <c r="H117" s="39"/>
      <c r="I117" s="39"/>
      <c r="J117" s="39"/>
      <c r="K117" s="39"/>
      <c r="L117" s="62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</row>
    <row r="118" s="2" customFormat="1" ht="30" customHeight="1">
      <c r="A118" s="37"/>
      <c r="B118" s="38"/>
      <c r="C118" s="39"/>
      <c r="D118" s="39"/>
      <c r="E118" s="75" t="str">
        <f>E7</f>
        <v>HODONÍN - oprava chodníku ul. Národní třída (Blažkova - Rodinova))</v>
      </c>
      <c r="F118" s="39"/>
      <c r="G118" s="39"/>
      <c r="H118" s="39"/>
      <c r="I118" s="39"/>
      <c r="J118" s="39"/>
      <c r="K118" s="39"/>
      <c r="L118" s="62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</row>
    <row r="119" s="2" customFormat="1" ht="6.96" customHeight="1">
      <c r="A119" s="37"/>
      <c r="B119" s="38"/>
      <c r="C119" s="39"/>
      <c r="D119" s="39"/>
      <c r="E119" s="39"/>
      <c r="F119" s="39"/>
      <c r="G119" s="39"/>
      <c r="H119" s="39"/>
      <c r="I119" s="39"/>
      <c r="J119" s="39"/>
      <c r="K119" s="39"/>
      <c r="L119" s="62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</row>
    <row r="120" s="2" customFormat="1" ht="12" customHeight="1">
      <c r="A120" s="37"/>
      <c r="B120" s="38"/>
      <c r="C120" s="31" t="s">
        <v>20</v>
      </c>
      <c r="D120" s="39"/>
      <c r="E120" s="39"/>
      <c r="F120" s="26" t="str">
        <f>F10</f>
        <v>Hodonín</v>
      </c>
      <c r="G120" s="39"/>
      <c r="H120" s="39"/>
      <c r="I120" s="31" t="s">
        <v>22</v>
      </c>
      <c r="J120" s="78" t="str">
        <f>IF(J10="","",J10)</f>
        <v>6. 3. 2026</v>
      </c>
      <c r="K120" s="39"/>
      <c r="L120" s="62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</row>
    <row r="121" s="2" customFormat="1" ht="6.96" customHeight="1">
      <c r="A121" s="37"/>
      <c r="B121" s="38"/>
      <c r="C121" s="39"/>
      <c r="D121" s="39"/>
      <c r="E121" s="39"/>
      <c r="F121" s="39"/>
      <c r="G121" s="39"/>
      <c r="H121" s="39"/>
      <c r="I121" s="39"/>
      <c r="J121" s="39"/>
      <c r="K121" s="39"/>
      <c r="L121" s="62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</row>
    <row r="122" s="2" customFormat="1" ht="15.15" customHeight="1">
      <c r="A122" s="37"/>
      <c r="B122" s="38"/>
      <c r="C122" s="31" t="s">
        <v>24</v>
      </c>
      <c r="D122" s="39"/>
      <c r="E122" s="39"/>
      <c r="F122" s="26" t="str">
        <f>E13</f>
        <v>Město Hodonín</v>
      </c>
      <c r="G122" s="39"/>
      <c r="H122" s="39"/>
      <c r="I122" s="31" t="s">
        <v>30</v>
      </c>
      <c r="J122" s="35" t="str">
        <f>E19</f>
        <v>Projekce DS s.r.o.</v>
      </c>
      <c r="K122" s="39"/>
      <c r="L122" s="62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</row>
    <row r="123" s="2" customFormat="1" ht="15.15" customHeight="1">
      <c r="A123" s="37"/>
      <c r="B123" s="38"/>
      <c r="C123" s="31" t="s">
        <v>28</v>
      </c>
      <c r="D123" s="39"/>
      <c r="E123" s="39"/>
      <c r="F123" s="26" t="str">
        <f>IF(E16="","",E16)</f>
        <v>Vyplň údaj</v>
      </c>
      <c r="G123" s="39"/>
      <c r="H123" s="39"/>
      <c r="I123" s="31" t="s">
        <v>33</v>
      </c>
      <c r="J123" s="35" t="str">
        <f>E22</f>
        <v>Projekce DS s.r.o.</v>
      </c>
      <c r="K123" s="39"/>
      <c r="L123" s="62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</row>
    <row r="124" s="2" customFormat="1" ht="10.32" customHeight="1">
      <c r="A124" s="37"/>
      <c r="B124" s="38"/>
      <c r="C124" s="39"/>
      <c r="D124" s="39"/>
      <c r="E124" s="39"/>
      <c r="F124" s="39"/>
      <c r="G124" s="39"/>
      <c r="H124" s="39"/>
      <c r="I124" s="39"/>
      <c r="J124" s="39"/>
      <c r="K124" s="39"/>
      <c r="L124" s="62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</row>
    <row r="125" s="11" customFormat="1" ht="29.28" customHeight="1">
      <c r="A125" s="184"/>
      <c r="B125" s="185"/>
      <c r="C125" s="186" t="s">
        <v>109</v>
      </c>
      <c r="D125" s="187" t="s">
        <v>60</v>
      </c>
      <c r="E125" s="187" t="s">
        <v>56</v>
      </c>
      <c r="F125" s="187" t="s">
        <v>57</v>
      </c>
      <c r="G125" s="187" t="s">
        <v>110</v>
      </c>
      <c r="H125" s="187" t="s">
        <v>111</v>
      </c>
      <c r="I125" s="187" t="s">
        <v>112</v>
      </c>
      <c r="J125" s="188" t="s">
        <v>91</v>
      </c>
      <c r="K125" s="189" t="s">
        <v>113</v>
      </c>
      <c r="L125" s="190"/>
      <c r="M125" s="99" t="s">
        <v>1</v>
      </c>
      <c r="N125" s="100" t="s">
        <v>39</v>
      </c>
      <c r="O125" s="100" t="s">
        <v>114</v>
      </c>
      <c r="P125" s="100" t="s">
        <v>115</v>
      </c>
      <c r="Q125" s="100" t="s">
        <v>116</v>
      </c>
      <c r="R125" s="100" t="s">
        <v>117</v>
      </c>
      <c r="S125" s="100" t="s">
        <v>118</v>
      </c>
      <c r="T125" s="101" t="s">
        <v>119</v>
      </c>
      <c r="U125" s="184"/>
      <c r="V125" s="184"/>
      <c r="W125" s="184"/>
      <c r="X125" s="184"/>
      <c r="Y125" s="184"/>
      <c r="Z125" s="184"/>
      <c r="AA125" s="184"/>
      <c r="AB125" s="184"/>
      <c r="AC125" s="184"/>
      <c r="AD125" s="184"/>
      <c r="AE125" s="184"/>
    </row>
    <row r="126" s="2" customFormat="1" ht="22.8" customHeight="1">
      <c r="A126" s="37"/>
      <c r="B126" s="38"/>
      <c r="C126" s="106" t="s">
        <v>120</v>
      </c>
      <c r="D126" s="39"/>
      <c r="E126" s="39"/>
      <c r="F126" s="39"/>
      <c r="G126" s="39"/>
      <c r="H126" s="39"/>
      <c r="I126" s="39"/>
      <c r="J126" s="191">
        <f>BK126</f>
        <v>0</v>
      </c>
      <c r="K126" s="39"/>
      <c r="L126" s="43"/>
      <c r="M126" s="102"/>
      <c r="N126" s="192"/>
      <c r="O126" s="103"/>
      <c r="P126" s="193">
        <f>P127+P245+P253</f>
        <v>0</v>
      </c>
      <c r="Q126" s="103"/>
      <c r="R126" s="193">
        <f>R127+R245+R253</f>
        <v>1410.8847255000001</v>
      </c>
      <c r="S126" s="103"/>
      <c r="T126" s="194">
        <f>T127+T245+T253</f>
        <v>842.89729999999986</v>
      </c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T126" s="16" t="s">
        <v>74</v>
      </c>
      <c r="AU126" s="16" t="s">
        <v>93</v>
      </c>
      <c r="BK126" s="195">
        <f>BK127+BK245+BK253</f>
        <v>0</v>
      </c>
    </row>
    <row r="127" s="12" customFormat="1" ht="25.92" customHeight="1">
      <c r="A127" s="12"/>
      <c r="B127" s="196"/>
      <c r="C127" s="197"/>
      <c r="D127" s="198" t="s">
        <v>74</v>
      </c>
      <c r="E127" s="199" t="s">
        <v>121</v>
      </c>
      <c r="F127" s="199" t="s">
        <v>122</v>
      </c>
      <c r="G127" s="197"/>
      <c r="H127" s="197"/>
      <c r="I127" s="200"/>
      <c r="J127" s="201">
        <f>BK127</f>
        <v>0</v>
      </c>
      <c r="K127" s="197"/>
      <c r="L127" s="202"/>
      <c r="M127" s="203"/>
      <c r="N127" s="204"/>
      <c r="O127" s="204"/>
      <c r="P127" s="205">
        <f>P128+P164+P190+P195+P224+P242</f>
        <v>0</v>
      </c>
      <c r="Q127" s="204"/>
      <c r="R127" s="205">
        <f>R128+R164+R190+R195+R224+R242</f>
        <v>1410.860246</v>
      </c>
      <c r="S127" s="204"/>
      <c r="T127" s="206">
        <f>T128+T164+T190+T195+T224+T242</f>
        <v>842.89729999999986</v>
      </c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R127" s="207" t="s">
        <v>80</v>
      </c>
      <c r="AT127" s="208" t="s">
        <v>74</v>
      </c>
      <c r="AU127" s="208" t="s">
        <v>75</v>
      </c>
      <c r="AY127" s="207" t="s">
        <v>123</v>
      </c>
      <c r="BK127" s="209">
        <f>BK128+BK164+BK190+BK195+BK224+BK242</f>
        <v>0</v>
      </c>
    </row>
    <row r="128" s="12" customFormat="1" ht="22.8" customHeight="1">
      <c r="A128" s="12"/>
      <c r="B128" s="196"/>
      <c r="C128" s="197"/>
      <c r="D128" s="198" t="s">
        <v>74</v>
      </c>
      <c r="E128" s="210" t="s">
        <v>80</v>
      </c>
      <c r="F128" s="210" t="s">
        <v>124</v>
      </c>
      <c r="G128" s="197"/>
      <c r="H128" s="197"/>
      <c r="I128" s="200"/>
      <c r="J128" s="211">
        <f>BK128</f>
        <v>0</v>
      </c>
      <c r="K128" s="197"/>
      <c r="L128" s="202"/>
      <c r="M128" s="203"/>
      <c r="N128" s="204"/>
      <c r="O128" s="204"/>
      <c r="P128" s="205">
        <f>SUM(P129:P163)</f>
        <v>0</v>
      </c>
      <c r="Q128" s="204"/>
      <c r="R128" s="205">
        <f>SUM(R129:R163)</f>
        <v>0.001634</v>
      </c>
      <c r="S128" s="204"/>
      <c r="T128" s="206">
        <f>SUM(T129:T163)</f>
        <v>836.61729999999989</v>
      </c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R128" s="207" t="s">
        <v>80</v>
      </c>
      <c r="AT128" s="208" t="s">
        <v>74</v>
      </c>
      <c r="AU128" s="208" t="s">
        <v>80</v>
      </c>
      <c r="AY128" s="207" t="s">
        <v>123</v>
      </c>
      <c r="BK128" s="209">
        <f>SUM(BK129:BK163)</f>
        <v>0</v>
      </c>
    </row>
    <row r="129" s="2" customFormat="1" ht="33" customHeight="1">
      <c r="A129" s="37"/>
      <c r="B129" s="38"/>
      <c r="C129" s="212" t="s">
        <v>80</v>
      </c>
      <c r="D129" s="212" t="s">
        <v>125</v>
      </c>
      <c r="E129" s="213" t="s">
        <v>126</v>
      </c>
      <c r="F129" s="214" t="s">
        <v>127</v>
      </c>
      <c r="G129" s="215" t="s">
        <v>128</v>
      </c>
      <c r="H129" s="216">
        <v>236.09999999999999</v>
      </c>
      <c r="I129" s="217"/>
      <c r="J129" s="218">
        <f>ROUND(I129*H129,2)</f>
        <v>0</v>
      </c>
      <c r="K129" s="219"/>
      <c r="L129" s="43"/>
      <c r="M129" s="220" t="s">
        <v>1</v>
      </c>
      <c r="N129" s="221" t="s">
        <v>40</v>
      </c>
      <c r="O129" s="90"/>
      <c r="P129" s="222">
        <f>O129*H129</f>
        <v>0</v>
      </c>
      <c r="Q129" s="222">
        <v>0</v>
      </c>
      <c r="R129" s="222">
        <f>Q129*H129</f>
        <v>0</v>
      </c>
      <c r="S129" s="222">
        <v>0.255</v>
      </c>
      <c r="T129" s="223">
        <f>S129*H129</f>
        <v>60.205500000000001</v>
      </c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R129" s="224" t="s">
        <v>129</v>
      </c>
      <c r="AT129" s="224" t="s">
        <v>125</v>
      </c>
      <c r="AU129" s="224" t="s">
        <v>85</v>
      </c>
      <c r="AY129" s="16" t="s">
        <v>123</v>
      </c>
      <c r="BE129" s="225">
        <f>IF(N129="základní",J129,0)</f>
        <v>0</v>
      </c>
      <c r="BF129" s="225">
        <f>IF(N129="snížená",J129,0)</f>
        <v>0</v>
      </c>
      <c r="BG129" s="225">
        <f>IF(N129="zákl. přenesená",J129,0)</f>
        <v>0</v>
      </c>
      <c r="BH129" s="225">
        <f>IF(N129="sníž. přenesená",J129,0)</f>
        <v>0</v>
      </c>
      <c r="BI129" s="225">
        <f>IF(N129="nulová",J129,0)</f>
        <v>0</v>
      </c>
      <c r="BJ129" s="16" t="s">
        <v>80</v>
      </c>
      <c r="BK129" s="225">
        <f>ROUND(I129*H129,2)</f>
        <v>0</v>
      </c>
      <c r="BL129" s="16" t="s">
        <v>129</v>
      </c>
      <c r="BM129" s="224" t="s">
        <v>130</v>
      </c>
    </row>
    <row r="130" s="2" customFormat="1">
      <c r="A130" s="37"/>
      <c r="B130" s="38"/>
      <c r="C130" s="39"/>
      <c r="D130" s="226" t="s">
        <v>131</v>
      </c>
      <c r="E130" s="39"/>
      <c r="F130" s="227" t="s">
        <v>132</v>
      </c>
      <c r="G130" s="39"/>
      <c r="H130" s="39"/>
      <c r="I130" s="228"/>
      <c r="J130" s="39"/>
      <c r="K130" s="39"/>
      <c r="L130" s="43"/>
      <c r="M130" s="229"/>
      <c r="N130" s="230"/>
      <c r="O130" s="90"/>
      <c r="P130" s="90"/>
      <c r="Q130" s="90"/>
      <c r="R130" s="90"/>
      <c r="S130" s="90"/>
      <c r="T130" s="91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T130" s="16" t="s">
        <v>131</v>
      </c>
      <c r="AU130" s="16" t="s">
        <v>85</v>
      </c>
    </row>
    <row r="131" s="2" customFormat="1" ht="24.15" customHeight="1">
      <c r="A131" s="37"/>
      <c r="B131" s="38"/>
      <c r="C131" s="212" t="s">
        <v>85</v>
      </c>
      <c r="D131" s="212" t="s">
        <v>125</v>
      </c>
      <c r="E131" s="213" t="s">
        <v>133</v>
      </c>
      <c r="F131" s="214" t="s">
        <v>134</v>
      </c>
      <c r="G131" s="215" t="s">
        <v>128</v>
      </c>
      <c r="H131" s="216">
        <v>358.30000000000001</v>
      </c>
      <c r="I131" s="217"/>
      <c r="J131" s="218">
        <f>ROUND(I131*H131,2)</f>
        <v>0</v>
      </c>
      <c r="K131" s="219"/>
      <c r="L131" s="43"/>
      <c r="M131" s="220" t="s">
        <v>1</v>
      </c>
      <c r="N131" s="221" t="s">
        <v>40</v>
      </c>
      <c r="O131" s="90"/>
      <c r="P131" s="222">
        <f>O131*H131</f>
        <v>0</v>
      </c>
      <c r="Q131" s="222">
        <v>0</v>
      </c>
      <c r="R131" s="222">
        <f>Q131*H131</f>
        <v>0</v>
      </c>
      <c r="S131" s="222">
        <v>0.26000000000000001</v>
      </c>
      <c r="T131" s="223">
        <f>S131*H131</f>
        <v>93.158000000000001</v>
      </c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R131" s="224" t="s">
        <v>129</v>
      </c>
      <c r="AT131" s="224" t="s">
        <v>125</v>
      </c>
      <c r="AU131" s="224" t="s">
        <v>85</v>
      </c>
      <c r="AY131" s="16" t="s">
        <v>123</v>
      </c>
      <c r="BE131" s="225">
        <f>IF(N131="základní",J131,0)</f>
        <v>0</v>
      </c>
      <c r="BF131" s="225">
        <f>IF(N131="snížená",J131,0)</f>
        <v>0</v>
      </c>
      <c r="BG131" s="225">
        <f>IF(N131="zákl. přenesená",J131,0)</f>
        <v>0</v>
      </c>
      <c r="BH131" s="225">
        <f>IF(N131="sníž. přenesená",J131,0)</f>
        <v>0</v>
      </c>
      <c r="BI131" s="225">
        <f>IF(N131="nulová",J131,0)</f>
        <v>0</v>
      </c>
      <c r="BJ131" s="16" t="s">
        <v>80</v>
      </c>
      <c r="BK131" s="225">
        <f>ROUND(I131*H131,2)</f>
        <v>0</v>
      </c>
      <c r="BL131" s="16" t="s">
        <v>129</v>
      </c>
      <c r="BM131" s="224" t="s">
        <v>135</v>
      </c>
    </row>
    <row r="132" s="2" customFormat="1">
      <c r="A132" s="37"/>
      <c r="B132" s="38"/>
      <c r="C132" s="39"/>
      <c r="D132" s="226" t="s">
        <v>131</v>
      </c>
      <c r="E132" s="39"/>
      <c r="F132" s="227" t="s">
        <v>136</v>
      </c>
      <c r="G132" s="39"/>
      <c r="H132" s="39"/>
      <c r="I132" s="228"/>
      <c r="J132" s="39"/>
      <c r="K132" s="39"/>
      <c r="L132" s="43"/>
      <c r="M132" s="229"/>
      <c r="N132" s="230"/>
      <c r="O132" s="90"/>
      <c r="P132" s="90"/>
      <c r="Q132" s="90"/>
      <c r="R132" s="90"/>
      <c r="S132" s="90"/>
      <c r="T132" s="91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T132" s="16" t="s">
        <v>131</v>
      </c>
      <c r="AU132" s="16" t="s">
        <v>85</v>
      </c>
    </row>
    <row r="133" s="2" customFormat="1" ht="24.15" customHeight="1">
      <c r="A133" s="37"/>
      <c r="B133" s="38"/>
      <c r="C133" s="212" t="s">
        <v>137</v>
      </c>
      <c r="D133" s="212" t="s">
        <v>125</v>
      </c>
      <c r="E133" s="213" t="s">
        <v>138</v>
      </c>
      <c r="F133" s="214" t="s">
        <v>139</v>
      </c>
      <c r="G133" s="215" t="s">
        <v>128</v>
      </c>
      <c r="H133" s="216">
        <v>663.60000000000002</v>
      </c>
      <c r="I133" s="217"/>
      <c r="J133" s="218">
        <f>ROUND(I133*H133,2)</f>
        <v>0</v>
      </c>
      <c r="K133" s="219"/>
      <c r="L133" s="43"/>
      <c r="M133" s="220" t="s">
        <v>1</v>
      </c>
      <c r="N133" s="221" t="s">
        <v>40</v>
      </c>
      <c r="O133" s="90"/>
      <c r="P133" s="222">
        <f>O133*H133</f>
        <v>0</v>
      </c>
      <c r="Q133" s="222">
        <v>0</v>
      </c>
      <c r="R133" s="222">
        <f>Q133*H133</f>
        <v>0</v>
      </c>
      <c r="S133" s="222">
        <v>0.625</v>
      </c>
      <c r="T133" s="223">
        <f>S133*H133</f>
        <v>414.75</v>
      </c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R133" s="224" t="s">
        <v>129</v>
      </c>
      <c r="AT133" s="224" t="s">
        <v>125</v>
      </c>
      <c r="AU133" s="224" t="s">
        <v>85</v>
      </c>
      <c r="AY133" s="16" t="s">
        <v>123</v>
      </c>
      <c r="BE133" s="225">
        <f>IF(N133="základní",J133,0)</f>
        <v>0</v>
      </c>
      <c r="BF133" s="225">
        <f>IF(N133="snížená",J133,0)</f>
        <v>0</v>
      </c>
      <c r="BG133" s="225">
        <f>IF(N133="zákl. přenesená",J133,0)</f>
        <v>0</v>
      </c>
      <c r="BH133" s="225">
        <f>IF(N133="sníž. přenesená",J133,0)</f>
        <v>0</v>
      </c>
      <c r="BI133" s="225">
        <f>IF(N133="nulová",J133,0)</f>
        <v>0</v>
      </c>
      <c r="BJ133" s="16" t="s">
        <v>80</v>
      </c>
      <c r="BK133" s="225">
        <f>ROUND(I133*H133,2)</f>
        <v>0</v>
      </c>
      <c r="BL133" s="16" t="s">
        <v>129</v>
      </c>
      <c r="BM133" s="224" t="s">
        <v>140</v>
      </c>
    </row>
    <row r="134" s="2" customFormat="1">
      <c r="A134" s="37"/>
      <c r="B134" s="38"/>
      <c r="C134" s="39"/>
      <c r="D134" s="226" t="s">
        <v>131</v>
      </c>
      <c r="E134" s="39"/>
      <c r="F134" s="227" t="s">
        <v>141</v>
      </c>
      <c r="G134" s="39"/>
      <c r="H134" s="39"/>
      <c r="I134" s="228"/>
      <c r="J134" s="39"/>
      <c r="K134" s="39"/>
      <c r="L134" s="43"/>
      <c r="M134" s="229"/>
      <c r="N134" s="230"/>
      <c r="O134" s="90"/>
      <c r="P134" s="90"/>
      <c r="Q134" s="90"/>
      <c r="R134" s="90"/>
      <c r="S134" s="90"/>
      <c r="T134" s="91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T134" s="16" t="s">
        <v>131</v>
      </c>
      <c r="AU134" s="16" t="s">
        <v>85</v>
      </c>
    </row>
    <row r="135" s="13" customFormat="1">
      <c r="A135" s="13"/>
      <c r="B135" s="231"/>
      <c r="C135" s="232"/>
      <c r="D135" s="226" t="s">
        <v>142</v>
      </c>
      <c r="E135" s="233" t="s">
        <v>1</v>
      </c>
      <c r="F135" s="234" t="s">
        <v>143</v>
      </c>
      <c r="G135" s="232"/>
      <c r="H135" s="235">
        <v>663.60000000000002</v>
      </c>
      <c r="I135" s="236"/>
      <c r="J135" s="232"/>
      <c r="K135" s="232"/>
      <c r="L135" s="237"/>
      <c r="M135" s="238"/>
      <c r="N135" s="239"/>
      <c r="O135" s="239"/>
      <c r="P135" s="239"/>
      <c r="Q135" s="239"/>
      <c r="R135" s="239"/>
      <c r="S135" s="239"/>
      <c r="T135" s="24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1" t="s">
        <v>142</v>
      </c>
      <c r="AU135" s="241" t="s">
        <v>85</v>
      </c>
      <c r="AV135" s="13" t="s">
        <v>85</v>
      </c>
      <c r="AW135" s="13" t="s">
        <v>32</v>
      </c>
      <c r="AX135" s="13" t="s">
        <v>80</v>
      </c>
      <c r="AY135" s="241" t="s">
        <v>123</v>
      </c>
    </row>
    <row r="136" s="2" customFormat="1" ht="33" customHeight="1">
      <c r="A136" s="37"/>
      <c r="B136" s="38"/>
      <c r="C136" s="212" t="s">
        <v>129</v>
      </c>
      <c r="D136" s="212" t="s">
        <v>125</v>
      </c>
      <c r="E136" s="213" t="s">
        <v>144</v>
      </c>
      <c r="F136" s="214" t="s">
        <v>145</v>
      </c>
      <c r="G136" s="215" t="s">
        <v>128</v>
      </c>
      <c r="H136" s="216">
        <v>178.31999999999999</v>
      </c>
      <c r="I136" s="217"/>
      <c r="J136" s="218">
        <f>ROUND(I136*H136,2)</f>
        <v>0</v>
      </c>
      <c r="K136" s="219"/>
      <c r="L136" s="43"/>
      <c r="M136" s="220" t="s">
        <v>1</v>
      </c>
      <c r="N136" s="221" t="s">
        <v>40</v>
      </c>
      <c r="O136" s="90"/>
      <c r="P136" s="222">
        <f>O136*H136</f>
        <v>0</v>
      </c>
      <c r="Q136" s="222">
        <v>0</v>
      </c>
      <c r="R136" s="222">
        <f>Q136*H136</f>
        <v>0</v>
      </c>
      <c r="S136" s="222">
        <v>0.44</v>
      </c>
      <c r="T136" s="223">
        <f>S136*H136</f>
        <v>78.460799999999992</v>
      </c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R136" s="224" t="s">
        <v>129</v>
      </c>
      <c r="AT136" s="224" t="s">
        <v>125</v>
      </c>
      <c r="AU136" s="224" t="s">
        <v>85</v>
      </c>
      <c r="AY136" s="16" t="s">
        <v>123</v>
      </c>
      <c r="BE136" s="225">
        <f>IF(N136="základní",J136,0)</f>
        <v>0</v>
      </c>
      <c r="BF136" s="225">
        <f>IF(N136="snížená",J136,0)</f>
        <v>0</v>
      </c>
      <c r="BG136" s="225">
        <f>IF(N136="zákl. přenesená",J136,0)</f>
        <v>0</v>
      </c>
      <c r="BH136" s="225">
        <f>IF(N136="sníž. přenesená",J136,0)</f>
        <v>0</v>
      </c>
      <c r="BI136" s="225">
        <f>IF(N136="nulová",J136,0)</f>
        <v>0</v>
      </c>
      <c r="BJ136" s="16" t="s">
        <v>80</v>
      </c>
      <c r="BK136" s="225">
        <f>ROUND(I136*H136,2)</f>
        <v>0</v>
      </c>
      <c r="BL136" s="16" t="s">
        <v>129</v>
      </c>
      <c r="BM136" s="224" t="s">
        <v>146</v>
      </c>
    </row>
    <row r="137" s="2" customFormat="1">
      <c r="A137" s="37"/>
      <c r="B137" s="38"/>
      <c r="C137" s="39"/>
      <c r="D137" s="226" t="s">
        <v>131</v>
      </c>
      <c r="E137" s="39"/>
      <c r="F137" s="227" t="s">
        <v>147</v>
      </c>
      <c r="G137" s="39"/>
      <c r="H137" s="39"/>
      <c r="I137" s="228"/>
      <c r="J137" s="39"/>
      <c r="K137" s="39"/>
      <c r="L137" s="43"/>
      <c r="M137" s="229"/>
      <c r="N137" s="230"/>
      <c r="O137" s="90"/>
      <c r="P137" s="90"/>
      <c r="Q137" s="90"/>
      <c r="R137" s="90"/>
      <c r="S137" s="90"/>
      <c r="T137" s="91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T137" s="16" t="s">
        <v>131</v>
      </c>
      <c r="AU137" s="16" t="s">
        <v>85</v>
      </c>
    </row>
    <row r="138" s="13" customFormat="1">
      <c r="A138" s="13"/>
      <c r="B138" s="231"/>
      <c r="C138" s="232"/>
      <c r="D138" s="226" t="s">
        <v>142</v>
      </c>
      <c r="E138" s="233" t="s">
        <v>1</v>
      </c>
      <c r="F138" s="234" t="s">
        <v>148</v>
      </c>
      <c r="G138" s="232"/>
      <c r="H138" s="235">
        <v>178.31999999999999</v>
      </c>
      <c r="I138" s="236"/>
      <c r="J138" s="232"/>
      <c r="K138" s="232"/>
      <c r="L138" s="237"/>
      <c r="M138" s="238"/>
      <c r="N138" s="239"/>
      <c r="O138" s="239"/>
      <c r="P138" s="239"/>
      <c r="Q138" s="239"/>
      <c r="R138" s="239"/>
      <c r="S138" s="239"/>
      <c r="T138" s="240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T138" s="241" t="s">
        <v>142</v>
      </c>
      <c r="AU138" s="241" t="s">
        <v>85</v>
      </c>
      <c r="AV138" s="13" t="s">
        <v>85</v>
      </c>
      <c r="AW138" s="13" t="s">
        <v>32</v>
      </c>
      <c r="AX138" s="13" t="s">
        <v>80</v>
      </c>
      <c r="AY138" s="241" t="s">
        <v>123</v>
      </c>
    </row>
    <row r="139" s="2" customFormat="1" ht="24.15" customHeight="1">
      <c r="A139" s="37"/>
      <c r="B139" s="38"/>
      <c r="C139" s="212" t="s">
        <v>149</v>
      </c>
      <c r="D139" s="212" t="s">
        <v>125</v>
      </c>
      <c r="E139" s="213" t="s">
        <v>150</v>
      </c>
      <c r="F139" s="214" t="s">
        <v>151</v>
      </c>
      <c r="G139" s="215" t="s">
        <v>128</v>
      </c>
      <c r="H139" s="216">
        <v>666.10000000000002</v>
      </c>
      <c r="I139" s="217"/>
      <c r="J139" s="218">
        <f>ROUND(I139*H139,2)</f>
        <v>0</v>
      </c>
      <c r="K139" s="219"/>
      <c r="L139" s="43"/>
      <c r="M139" s="220" t="s">
        <v>1</v>
      </c>
      <c r="N139" s="221" t="s">
        <v>40</v>
      </c>
      <c r="O139" s="90"/>
      <c r="P139" s="222">
        <f>O139*H139</f>
        <v>0</v>
      </c>
      <c r="Q139" s="222">
        <v>0</v>
      </c>
      <c r="R139" s="222">
        <f>Q139*H139</f>
        <v>0</v>
      </c>
      <c r="S139" s="222">
        <v>0.22</v>
      </c>
      <c r="T139" s="223">
        <f>S139*H139</f>
        <v>146.542</v>
      </c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R139" s="224" t="s">
        <v>129</v>
      </c>
      <c r="AT139" s="224" t="s">
        <v>125</v>
      </c>
      <c r="AU139" s="224" t="s">
        <v>85</v>
      </c>
      <c r="AY139" s="16" t="s">
        <v>123</v>
      </c>
      <c r="BE139" s="225">
        <f>IF(N139="základní",J139,0)</f>
        <v>0</v>
      </c>
      <c r="BF139" s="225">
        <f>IF(N139="snížená",J139,0)</f>
        <v>0</v>
      </c>
      <c r="BG139" s="225">
        <f>IF(N139="zákl. přenesená",J139,0)</f>
        <v>0</v>
      </c>
      <c r="BH139" s="225">
        <f>IF(N139="sníž. přenesená",J139,0)</f>
        <v>0</v>
      </c>
      <c r="BI139" s="225">
        <f>IF(N139="nulová",J139,0)</f>
        <v>0</v>
      </c>
      <c r="BJ139" s="16" t="s">
        <v>80</v>
      </c>
      <c r="BK139" s="225">
        <f>ROUND(I139*H139,2)</f>
        <v>0</v>
      </c>
      <c r="BL139" s="16" t="s">
        <v>129</v>
      </c>
      <c r="BM139" s="224" t="s">
        <v>152</v>
      </c>
    </row>
    <row r="140" s="2" customFormat="1">
      <c r="A140" s="37"/>
      <c r="B140" s="38"/>
      <c r="C140" s="39"/>
      <c r="D140" s="226" t="s">
        <v>131</v>
      </c>
      <c r="E140" s="39"/>
      <c r="F140" s="227" t="s">
        <v>153</v>
      </c>
      <c r="G140" s="39"/>
      <c r="H140" s="39"/>
      <c r="I140" s="228"/>
      <c r="J140" s="39"/>
      <c r="K140" s="39"/>
      <c r="L140" s="43"/>
      <c r="M140" s="229"/>
      <c r="N140" s="230"/>
      <c r="O140" s="90"/>
      <c r="P140" s="90"/>
      <c r="Q140" s="90"/>
      <c r="R140" s="90"/>
      <c r="S140" s="90"/>
      <c r="T140" s="91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T140" s="16" t="s">
        <v>131</v>
      </c>
      <c r="AU140" s="16" t="s">
        <v>85</v>
      </c>
    </row>
    <row r="141" s="13" customFormat="1">
      <c r="A141" s="13"/>
      <c r="B141" s="231"/>
      <c r="C141" s="232"/>
      <c r="D141" s="226" t="s">
        <v>142</v>
      </c>
      <c r="E141" s="233" t="s">
        <v>1</v>
      </c>
      <c r="F141" s="234" t="s">
        <v>154</v>
      </c>
      <c r="G141" s="232"/>
      <c r="H141" s="235">
        <v>663.60000000000002</v>
      </c>
      <c r="I141" s="236"/>
      <c r="J141" s="232"/>
      <c r="K141" s="232"/>
      <c r="L141" s="237"/>
      <c r="M141" s="238"/>
      <c r="N141" s="239"/>
      <c r="O141" s="239"/>
      <c r="P141" s="239"/>
      <c r="Q141" s="239"/>
      <c r="R141" s="239"/>
      <c r="S141" s="239"/>
      <c r="T141" s="240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T141" s="241" t="s">
        <v>142</v>
      </c>
      <c r="AU141" s="241" t="s">
        <v>85</v>
      </c>
      <c r="AV141" s="13" t="s">
        <v>85</v>
      </c>
      <c r="AW141" s="13" t="s">
        <v>32</v>
      </c>
      <c r="AX141" s="13" t="s">
        <v>75</v>
      </c>
      <c r="AY141" s="241" t="s">
        <v>123</v>
      </c>
    </row>
    <row r="142" s="13" customFormat="1">
      <c r="A142" s="13"/>
      <c r="B142" s="231"/>
      <c r="C142" s="232"/>
      <c r="D142" s="226" t="s">
        <v>142</v>
      </c>
      <c r="E142" s="233" t="s">
        <v>1</v>
      </c>
      <c r="F142" s="234" t="s">
        <v>155</v>
      </c>
      <c r="G142" s="232"/>
      <c r="H142" s="235">
        <v>2.5</v>
      </c>
      <c r="I142" s="236"/>
      <c r="J142" s="232"/>
      <c r="K142" s="232"/>
      <c r="L142" s="237"/>
      <c r="M142" s="238"/>
      <c r="N142" s="239"/>
      <c r="O142" s="239"/>
      <c r="P142" s="239"/>
      <c r="Q142" s="239"/>
      <c r="R142" s="239"/>
      <c r="S142" s="239"/>
      <c r="T142" s="240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T142" s="241" t="s">
        <v>142</v>
      </c>
      <c r="AU142" s="241" t="s">
        <v>85</v>
      </c>
      <c r="AV142" s="13" t="s">
        <v>85</v>
      </c>
      <c r="AW142" s="13" t="s">
        <v>32</v>
      </c>
      <c r="AX142" s="13" t="s">
        <v>75</v>
      </c>
      <c r="AY142" s="241" t="s">
        <v>123</v>
      </c>
    </row>
    <row r="143" s="14" customFormat="1">
      <c r="A143" s="14"/>
      <c r="B143" s="242"/>
      <c r="C143" s="243"/>
      <c r="D143" s="226" t="s">
        <v>142</v>
      </c>
      <c r="E143" s="244" t="s">
        <v>1</v>
      </c>
      <c r="F143" s="245" t="s">
        <v>156</v>
      </c>
      <c r="G143" s="243"/>
      <c r="H143" s="246">
        <v>666.10000000000002</v>
      </c>
      <c r="I143" s="247"/>
      <c r="J143" s="243"/>
      <c r="K143" s="243"/>
      <c r="L143" s="248"/>
      <c r="M143" s="249"/>
      <c r="N143" s="250"/>
      <c r="O143" s="250"/>
      <c r="P143" s="250"/>
      <c r="Q143" s="250"/>
      <c r="R143" s="250"/>
      <c r="S143" s="250"/>
      <c r="T143" s="251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52" t="s">
        <v>142</v>
      </c>
      <c r="AU143" s="252" t="s">
        <v>85</v>
      </c>
      <c r="AV143" s="14" t="s">
        <v>129</v>
      </c>
      <c r="AW143" s="14" t="s">
        <v>32</v>
      </c>
      <c r="AX143" s="14" t="s">
        <v>80</v>
      </c>
      <c r="AY143" s="252" t="s">
        <v>123</v>
      </c>
    </row>
    <row r="144" s="2" customFormat="1" ht="16.5" customHeight="1">
      <c r="A144" s="37"/>
      <c r="B144" s="38"/>
      <c r="C144" s="212" t="s">
        <v>157</v>
      </c>
      <c r="D144" s="212" t="s">
        <v>125</v>
      </c>
      <c r="E144" s="213" t="s">
        <v>158</v>
      </c>
      <c r="F144" s="214" t="s">
        <v>159</v>
      </c>
      <c r="G144" s="215" t="s">
        <v>160</v>
      </c>
      <c r="H144" s="216">
        <v>212.19999999999999</v>
      </c>
      <c r="I144" s="217"/>
      <c r="J144" s="218">
        <f>ROUND(I144*H144,2)</f>
        <v>0</v>
      </c>
      <c r="K144" s="219"/>
      <c r="L144" s="43"/>
      <c r="M144" s="220" t="s">
        <v>1</v>
      </c>
      <c r="N144" s="221" t="s">
        <v>40</v>
      </c>
      <c r="O144" s="90"/>
      <c r="P144" s="222">
        <f>O144*H144</f>
        <v>0</v>
      </c>
      <c r="Q144" s="222">
        <v>0</v>
      </c>
      <c r="R144" s="222">
        <f>Q144*H144</f>
        <v>0</v>
      </c>
      <c r="S144" s="222">
        <v>0.20499999999999999</v>
      </c>
      <c r="T144" s="223">
        <f>S144*H144</f>
        <v>43.500999999999998</v>
      </c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R144" s="224" t="s">
        <v>129</v>
      </c>
      <c r="AT144" s="224" t="s">
        <v>125</v>
      </c>
      <c r="AU144" s="224" t="s">
        <v>85</v>
      </c>
      <c r="AY144" s="16" t="s">
        <v>123</v>
      </c>
      <c r="BE144" s="225">
        <f>IF(N144="základní",J144,0)</f>
        <v>0</v>
      </c>
      <c r="BF144" s="225">
        <f>IF(N144="snížená",J144,0)</f>
        <v>0</v>
      </c>
      <c r="BG144" s="225">
        <f>IF(N144="zákl. přenesená",J144,0)</f>
        <v>0</v>
      </c>
      <c r="BH144" s="225">
        <f>IF(N144="sníž. přenesená",J144,0)</f>
        <v>0</v>
      </c>
      <c r="BI144" s="225">
        <f>IF(N144="nulová",J144,0)</f>
        <v>0</v>
      </c>
      <c r="BJ144" s="16" t="s">
        <v>80</v>
      </c>
      <c r="BK144" s="225">
        <f>ROUND(I144*H144,2)</f>
        <v>0</v>
      </c>
      <c r="BL144" s="16" t="s">
        <v>129</v>
      </c>
      <c r="BM144" s="224" t="s">
        <v>161</v>
      </c>
    </row>
    <row r="145" s="2" customFormat="1">
      <c r="A145" s="37"/>
      <c r="B145" s="38"/>
      <c r="C145" s="39"/>
      <c r="D145" s="226" t="s">
        <v>131</v>
      </c>
      <c r="E145" s="39"/>
      <c r="F145" s="227" t="s">
        <v>162</v>
      </c>
      <c r="G145" s="39"/>
      <c r="H145" s="39"/>
      <c r="I145" s="228"/>
      <c r="J145" s="39"/>
      <c r="K145" s="39"/>
      <c r="L145" s="43"/>
      <c r="M145" s="229"/>
      <c r="N145" s="230"/>
      <c r="O145" s="90"/>
      <c r="P145" s="90"/>
      <c r="Q145" s="90"/>
      <c r="R145" s="90"/>
      <c r="S145" s="90"/>
      <c r="T145" s="91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T145" s="16" t="s">
        <v>131</v>
      </c>
      <c r="AU145" s="16" t="s">
        <v>85</v>
      </c>
    </row>
    <row r="146" s="2" customFormat="1" ht="33" customHeight="1">
      <c r="A146" s="37"/>
      <c r="B146" s="38"/>
      <c r="C146" s="212" t="s">
        <v>163</v>
      </c>
      <c r="D146" s="212" t="s">
        <v>125</v>
      </c>
      <c r="E146" s="213" t="s">
        <v>164</v>
      </c>
      <c r="F146" s="214" t="s">
        <v>165</v>
      </c>
      <c r="G146" s="215" t="s">
        <v>166</v>
      </c>
      <c r="H146" s="216">
        <v>28.649999999999999</v>
      </c>
      <c r="I146" s="217"/>
      <c r="J146" s="218">
        <f>ROUND(I146*H146,2)</f>
        <v>0</v>
      </c>
      <c r="K146" s="219"/>
      <c r="L146" s="43"/>
      <c r="M146" s="220" t="s">
        <v>1</v>
      </c>
      <c r="N146" s="221" t="s">
        <v>40</v>
      </c>
      <c r="O146" s="90"/>
      <c r="P146" s="222">
        <f>O146*H146</f>
        <v>0</v>
      </c>
      <c r="Q146" s="222">
        <v>0</v>
      </c>
      <c r="R146" s="222">
        <f>Q146*H146</f>
        <v>0</v>
      </c>
      <c r="S146" s="222">
        <v>0</v>
      </c>
      <c r="T146" s="223">
        <f>S146*H146</f>
        <v>0</v>
      </c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R146" s="224" t="s">
        <v>129</v>
      </c>
      <c r="AT146" s="224" t="s">
        <v>125</v>
      </c>
      <c r="AU146" s="224" t="s">
        <v>85</v>
      </c>
      <c r="AY146" s="16" t="s">
        <v>123</v>
      </c>
      <c r="BE146" s="225">
        <f>IF(N146="základní",J146,0)</f>
        <v>0</v>
      </c>
      <c r="BF146" s="225">
        <f>IF(N146="snížená",J146,0)</f>
        <v>0</v>
      </c>
      <c r="BG146" s="225">
        <f>IF(N146="zákl. přenesená",J146,0)</f>
        <v>0</v>
      </c>
      <c r="BH146" s="225">
        <f>IF(N146="sníž. přenesená",J146,0)</f>
        <v>0</v>
      </c>
      <c r="BI146" s="225">
        <f>IF(N146="nulová",J146,0)</f>
        <v>0</v>
      </c>
      <c r="BJ146" s="16" t="s">
        <v>80</v>
      </c>
      <c r="BK146" s="225">
        <f>ROUND(I146*H146,2)</f>
        <v>0</v>
      </c>
      <c r="BL146" s="16" t="s">
        <v>129</v>
      </c>
      <c r="BM146" s="224" t="s">
        <v>167</v>
      </c>
    </row>
    <row r="147" s="2" customFormat="1">
      <c r="A147" s="37"/>
      <c r="B147" s="38"/>
      <c r="C147" s="39"/>
      <c r="D147" s="226" t="s">
        <v>131</v>
      </c>
      <c r="E147" s="39"/>
      <c r="F147" s="227" t="s">
        <v>168</v>
      </c>
      <c r="G147" s="39"/>
      <c r="H147" s="39"/>
      <c r="I147" s="228"/>
      <c r="J147" s="39"/>
      <c r="K147" s="39"/>
      <c r="L147" s="43"/>
      <c r="M147" s="229"/>
      <c r="N147" s="230"/>
      <c r="O147" s="90"/>
      <c r="P147" s="90"/>
      <c r="Q147" s="90"/>
      <c r="R147" s="90"/>
      <c r="S147" s="90"/>
      <c r="T147" s="91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T147" s="16" t="s">
        <v>131</v>
      </c>
      <c r="AU147" s="16" t="s">
        <v>85</v>
      </c>
    </row>
    <row r="148" s="13" customFormat="1">
      <c r="A148" s="13"/>
      <c r="B148" s="231"/>
      <c r="C148" s="232"/>
      <c r="D148" s="226" t="s">
        <v>142</v>
      </c>
      <c r="E148" s="233" t="s">
        <v>86</v>
      </c>
      <c r="F148" s="234" t="s">
        <v>169</v>
      </c>
      <c r="G148" s="232"/>
      <c r="H148" s="235">
        <v>28.649999999999999</v>
      </c>
      <c r="I148" s="236"/>
      <c r="J148" s="232"/>
      <c r="K148" s="232"/>
      <c r="L148" s="237"/>
      <c r="M148" s="238"/>
      <c r="N148" s="239"/>
      <c r="O148" s="239"/>
      <c r="P148" s="239"/>
      <c r="Q148" s="239"/>
      <c r="R148" s="239"/>
      <c r="S148" s="239"/>
      <c r="T148" s="24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241" t="s">
        <v>142</v>
      </c>
      <c r="AU148" s="241" t="s">
        <v>85</v>
      </c>
      <c r="AV148" s="13" t="s">
        <v>85</v>
      </c>
      <c r="AW148" s="13" t="s">
        <v>32</v>
      </c>
      <c r="AX148" s="13" t="s">
        <v>80</v>
      </c>
      <c r="AY148" s="241" t="s">
        <v>123</v>
      </c>
    </row>
    <row r="149" s="2" customFormat="1" ht="16.5" customHeight="1">
      <c r="A149" s="37"/>
      <c r="B149" s="38"/>
      <c r="C149" s="212" t="s">
        <v>170</v>
      </c>
      <c r="D149" s="212" t="s">
        <v>125</v>
      </c>
      <c r="E149" s="213" t="s">
        <v>171</v>
      </c>
      <c r="F149" s="214" t="s">
        <v>172</v>
      </c>
      <c r="G149" s="215" t="s">
        <v>166</v>
      </c>
      <c r="H149" s="216">
        <v>28.649999999999999</v>
      </c>
      <c r="I149" s="217"/>
      <c r="J149" s="218">
        <f>ROUND(I149*H149,2)</f>
        <v>0</v>
      </c>
      <c r="K149" s="219"/>
      <c r="L149" s="43"/>
      <c r="M149" s="220" t="s">
        <v>1</v>
      </c>
      <c r="N149" s="221" t="s">
        <v>40</v>
      </c>
      <c r="O149" s="90"/>
      <c r="P149" s="222">
        <f>O149*H149</f>
        <v>0</v>
      </c>
      <c r="Q149" s="222">
        <v>0</v>
      </c>
      <c r="R149" s="222">
        <f>Q149*H149</f>
        <v>0</v>
      </c>
      <c r="S149" s="222">
        <v>0</v>
      </c>
      <c r="T149" s="223">
        <f>S149*H149</f>
        <v>0</v>
      </c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R149" s="224" t="s">
        <v>129</v>
      </c>
      <c r="AT149" s="224" t="s">
        <v>125</v>
      </c>
      <c r="AU149" s="224" t="s">
        <v>85</v>
      </c>
      <c r="AY149" s="16" t="s">
        <v>123</v>
      </c>
      <c r="BE149" s="225">
        <f>IF(N149="základní",J149,0)</f>
        <v>0</v>
      </c>
      <c r="BF149" s="225">
        <f>IF(N149="snížená",J149,0)</f>
        <v>0</v>
      </c>
      <c r="BG149" s="225">
        <f>IF(N149="zákl. přenesená",J149,0)</f>
        <v>0</v>
      </c>
      <c r="BH149" s="225">
        <f>IF(N149="sníž. přenesená",J149,0)</f>
        <v>0</v>
      </c>
      <c r="BI149" s="225">
        <f>IF(N149="nulová",J149,0)</f>
        <v>0</v>
      </c>
      <c r="BJ149" s="16" t="s">
        <v>80</v>
      </c>
      <c r="BK149" s="225">
        <f>ROUND(I149*H149,2)</f>
        <v>0</v>
      </c>
      <c r="BL149" s="16" t="s">
        <v>129</v>
      </c>
      <c r="BM149" s="224" t="s">
        <v>173</v>
      </c>
    </row>
    <row r="150" s="2" customFormat="1">
      <c r="A150" s="37"/>
      <c r="B150" s="38"/>
      <c r="C150" s="39"/>
      <c r="D150" s="226" t="s">
        <v>131</v>
      </c>
      <c r="E150" s="39"/>
      <c r="F150" s="227" t="s">
        <v>174</v>
      </c>
      <c r="G150" s="39"/>
      <c r="H150" s="39"/>
      <c r="I150" s="228"/>
      <c r="J150" s="39"/>
      <c r="K150" s="39"/>
      <c r="L150" s="43"/>
      <c r="M150" s="229"/>
      <c r="N150" s="230"/>
      <c r="O150" s="90"/>
      <c r="P150" s="90"/>
      <c r="Q150" s="90"/>
      <c r="R150" s="90"/>
      <c r="S150" s="90"/>
      <c r="T150" s="91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T150" s="16" t="s">
        <v>131</v>
      </c>
      <c r="AU150" s="16" t="s">
        <v>85</v>
      </c>
    </row>
    <row r="151" s="13" customFormat="1">
      <c r="A151" s="13"/>
      <c r="B151" s="231"/>
      <c r="C151" s="232"/>
      <c r="D151" s="226" t="s">
        <v>142</v>
      </c>
      <c r="E151" s="233" t="s">
        <v>82</v>
      </c>
      <c r="F151" s="234" t="s">
        <v>175</v>
      </c>
      <c r="G151" s="232"/>
      <c r="H151" s="235">
        <v>28.649999999999999</v>
      </c>
      <c r="I151" s="236"/>
      <c r="J151" s="232"/>
      <c r="K151" s="232"/>
      <c r="L151" s="237"/>
      <c r="M151" s="238"/>
      <c r="N151" s="239"/>
      <c r="O151" s="239"/>
      <c r="P151" s="239"/>
      <c r="Q151" s="239"/>
      <c r="R151" s="239"/>
      <c r="S151" s="239"/>
      <c r="T151" s="240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T151" s="241" t="s">
        <v>142</v>
      </c>
      <c r="AU151" s="241" t="s">
        <v>85</v>
      </c>
      <c r="AV151" s="13" t="s">
        <v>85</v>
      </c>
      <c r="AW151" s="13" t="s">
        <v>32</v>
      </c>
      <c r="AX151" s="13" t="s">
        <v>80</v>
      </c>
      <c r="AY151" s="241" t="s">
        <v>123</v>
      </c>
    </row>
    <row r="152" s="2" customFormat="1" ht="37.8" customHeight="1">
      <c r="A152" s="37"/>
      <c r="B152" s="38"/>
      <c r="C152" s="212" t="s">
        <v>176</v>
      </c>
      <c r="D152" s="212" t="s">
        <v>125</v>
      </c>
      <c r="E152" s="213" t="s">
        <v>177</v>
      </c>
      <c r="F152" s="214" t="s">
        <v>178</v>
      </c>
      <c r="G152" s="215" t="s">
        <v>128</v>
      </c>
      <c r="H152" s="216">
        <v>95.5</v>
      </c>
      <c r="I152" s="217"/>
      <c r="J152" s="218">
        <f>ROUND(I152*H152,2)</f>
        <v>0</v>
      </c>
      <c r="K152" s="219"/>
      <c r="L152" s="43"/>
      <c r="M152" s="220" t="s">
        <v>1</v>
      </c>
      <c r="N152" s="221" t="s">
        <v>40</v>
      </c>
      <c r="O152" s="90"/>
      <c r="P152" s="222">
        <f>O152*H152</f>
        <v>0</v>
      </c>
      <c r="Q152" s="222">
        <v>0</v>
      </c>
      <c r="R152" s="222">
        <f>Q152*H152</f>
        <v>0</v>
      </c>
      <c r="S152" s="222">
        <v>0</v>
      </c>
      <c r="T152" s="223">
        <f>S152*H152</f>
        <v>0</v>
      </c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R152" s="224" t="s">
        <v>129</v>
      </c>
      <c r="AT152" s="224" t="s">
        <v>125</v>
      </c>
      <c r="AU152" s="224" t="s">
        <v>85</v>
      </c>
      <c r="AY152" s="16" t="s">
        <v>123</v>
      </c>
      <c r="BE152" s="225">
        <f>IF(N152="základní",J152,0)</f>
        <v>0</v>
      </c>
      <c r="BF152" s="225">
        <f>IF(N152="snížená",J152,0)</f>
        <v>0</v>
      </c>
      <c r="BG152" s="225">
        <f>IF(N152="zákl. přenesená",J152,0)</f>
        <v>0</v>
      </c>
      <c r="BH152" s="225">
        <f>IF(N152="sníž. přenesená",J152,0)</f>
        <v>0</v>
      </c>
      <c r="BI152" s="225">
        <f>IF(N152="nulová",J152,0)</f>
        <v>0</v>
      </c>
      <c r="BJ152" s="16" t="s">
        <v>80</v>
      </c>
      <c r="BK152" s="225">
        <f>ROUND(I152*H152,2)</f>
        <v>0</v>
      </c>
      <c r="BL152" s="16" t="s">
        <v>129</v>
      </c>
      <c r="BM152" s="224" t="s">
        <v>179</v>
      </c>
    </row>
    <row r="153" s="2" customFormat="1">
      <c r="A153" s="37"/>
      <c r="B153" s="38"/>
      <c r="C153" s="39"/>
      <c r="D153" s="226" t="s">
        <v>131</v>
      </c>
      <c r="E153" s="39"/>
      <c r="F153" s="227" t="s">
        <v>180</v>
      </c>
      <c r="G153" s="39"/>
      <c r="H153" s="39"/>
      <c r="I153" s="228"/>
      <c r="J153" s="39"/>
      <c r="K153" s="39"/>
      <c r="L153" s="43"/>
      <c r="M153" s="229"/>
      <c r="N153" s="230"/>
      <c r="O153" s="90"/>
      <c r="P153" s="90"/>
      <c r="Q153" s="90"/>
      <c r="R153" s="90"/>
      <c r="S153" s="90"/>
      <c r="T153" s="91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T153" s="16" t="s">
        <v>131</v>
      </c>
      <c r="AU153" s="16" t="s">
        <v>85</v>
      </c>
    </row>
    <row r="154" s="13" customFormat="1">
      <c r="A154" s="13"/>
      <c r="B154" s="231"/>
      <c r="C154" s="232"/>
      <c r="D154" s="226" t="s">
        <v>142</v>
      </c>
      <c r="E154" s="233" t="s">
        <v>1</v>
      </c>
      <c r="F154" s="234" t="s">
        <v>181</v>
      </c>
      <c r="G154" s="232"/>
      <c r="H154" s="235">
        <v>95.5</v>
      </c>
      <c r="I154" s="236"/>
      <c r="J154" s="232"/>
      <c r="K154" s="232"/>
      <c r="L154" s="237"/>
      <c r="M154" s="238"/>
      <c r="N154" s="239"/>
      <c r="O154" s="239"/>
      <c r="P154" s="239"/>
      <c r="Q154" s="239"/>
      <c r="R154" s="239"/>
      <c r="S154" s="239"/>
      <c r="T154" s="240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1" t="s">
        <v>142</v>
      </c>
      <c r="AU154" s="241" t="s">
        <v>85</v>
      </c>
      <c r="AV154" s="13" t="s">
        <v>85</v>
      </c>
      <c r="AW154" s="13" t="s">
        <v>32</v>
      </c>
      <c r="AX154" s="13" t="s">
        <v>80</v>
      </c>
      <c r="AY154" s="241" t="s">
        <v>123</v>
      </c>
    </row>
    <row r="155" s="2" customFormat="1" ht="24.15" customHeight="1">
      <c r="A155" s="37"/>
      <c r="B155" s="38"/>
      <c r="C155" s="212" t="s">
        <v>182</v>
      </c>
      <c r="D155" s="212" t="s">
        <v>125</v>
      </c>
      <c r="E155" s="213" t="s">
        <v>183</v>
      </c>
      <c r="F155" s="214" t="s">
        <v>184</v>
      </c>
      <c r="G155" s="215" t="s">
        <v>128</v>
      </c>
      <c r="H155" s="216">
        <v>108.90000000000001</v>
      </c>
      <c r="I155" s="217"/>
      <c r="J155" s="218">
        <f>ROUND(I155*H155,2)</f>
        <v>0</v>
      </c>
      <c r="K155" s="219"/>
      <c r="L155" s="43"/>
      <c r="M155" s="220" t="s">
        <v>1</v>
      </c>
      <c r="N155" s="221" t="s">
        <v>40</v>
      </c>
      <c r="O155" s="90"/>
      <c r="P155" s="222">
        <f>O155*H155</f>
        <v>0</v>
      </c>
      <c r="Q155" s="222">
        <v>0</v>
      </c>
      <c r="R155" s="222">
        <f>Q155*H155</f>
        <v>0</v>
      </c>
      <c r="S155" s="222">
        <v>0</v>
      </c>
      <c r="T155" s="223">
        <f>S155*H155</f>
        <v>0</v>
      </c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R155" s="224" t="s">
        <v>129</v>
      </c>
      <c r="AT155" s="224" t="s">
        <v>125</v>
      </c>
      <c r="AU155" s="224" t="s">
        <v>85</v>
      </c>
      <c r="AY155" s="16" t="s">
        <v>123</v>
      </c>
      <c r="BE155" s="225">
        <f>IF(N155="základní",J155,0)</f>
        <v>0</v>
      </c>
      <c r="BF155" s="225">
        <f>IF(N155="snížená",J155,0)</f>
        <v>0</v>
      </c>
      <c r="BG155" s="225">
        <f>IF(N155="zákl. přenesená",J155,0)</f>
        <v>0</v>
      </c>
      <c r="BH155" s="225">
        <f>IF(N155="sníž. přenesená",J155,0)</f>
        <v>0</v>
      </c>
      <c r="BI155" s="225">
        <f>IF(N155="nulová",J155,0)</f>
        <v>0</v>
      </c>
      <c r="BJ155" s="16" t="s">
        <v>80</v>
      </c>
      <c r="BK155" s="225">
        <f>ROUND(I155*H155,2)</f>
        <v>0</v>
      </c>
      <c r="BL155" s="16" t="s">
        <v>129</v>
      </c>
      <c r="BM155" s="224" t="s">
        <v>185</v>
      </c>
    </row>
    <row r="156" s="2" customFormat="1">
      <c r="A156" s="37"/>
      <c r="B156" s="38"/>
      <c r="C156" s="39"/>
      <c r="D156" s="226" t="s">
        <v>131</v>
      </c>
      <c r="E156" s="39"/>
      <c r="F156" s="227" t="s">
        <v>186</v>
      </c>
      <c r="G156" s="39"/>
      <c r="H156" s="39"/>
      <c r="I156" s="228"/>
      <c r="J156" s="39"/>
      <c r="K156" s="39"/>
      <c r="L156" s="43"/>
      <c r="M156" s="229"/>
      <c r="N156" s="230"/>
      <c r="O156" s="90"/>
      <c r="P156" s="90"/>
      <c r="Q156" s="90"/>
      <c r="R156" s="90"/>
      <c r="S156" s="90"/>
      <c r="T156" s="91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T156" s="16" t="s">
        <v>131</v>
      </c>
      <c r="AU156" s="16" t="s">
        <v>85</v>
      </c>
    </row>
    <row r="157" s="13" customFormat="1">
      <c r="A157" s="13"/>
      <c r="B157" s="231"/>
      <c r="C157" s="232"/>
      <c r="D157" s="226" t="s">
        <v>142</v>
      </c>
      <c r="E157" s="233" t="s">
        <v>1</v>
      </c>
      <c r="F157" s="234" t="s">
        <v>187</v>
      </c>
      <c r="G157" s="232"/>
      <c r="H157" s="235">
        <v>108.90000000000001</v>
      </c>
      <c r="I157" s="236"/>
      <c r="J157" s="232"/>
      <c r="K157" s="232"/>
      <c r="L157" s="237"/>
      <c r="M157" s="238"/>
      <c r="N157" s="239"/>
      <c r="O157" s="239"/>
      <c r="P157" s="239"/>
      <c r="Q157" s="239"/>
      <c r="R157" s="239"/>
      <c r="S157" s="239"/>
      <c r="T157" s="24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241" t="s">
        <v>142</v>
      </c>
      <c r="AU157" s="241" t="s">
        <v>85</v>
      </c>
      <c r="AV157" s="13" t="s">
        <v>85</v>
      </c>
      <c r="AW157" s="13" t="s">
        <v>32</v>
      </c>
      <c r="AX157" s="13" t="s">
        <v>80</v>
      </c>
      <c r="AY157" s="241" t="s">
        <v>123</v>
      </c>
    </row>
    <row r="158" s="2" customFormat="1" ht="16.5" customHeight="1">
      <c r="A158" s="37"/>
      <c r="B158" s="38"/>
      <c r="C158" s="253" t="s">
        <v>188</v>
      </c>
      <c r="D158" s="253" t="s">
        <v>189</v>
      </c>
      <c r="E158" s="254" t="s">
        <v>190</v>
      </c>
      <c r="F158" s="255" t="s">
        <v>191</v>
      </c>
      <c r="G158" s="256" t="s">
        <v>192</v>
      </c>
      <c r="H158" s="257">
        <v>1.6339999999999999</v>
      </c>
      <c r="I158" s="258"/>
      <c r="J158" s="259">
        <f>ROUND(I158*H158,2)</f>
        <v>0</v>
      </c>
      <c r="K158" s="260"/>
      <c r="L158" s="261"/>
      <c r="M158" s="262" t="s">
        <v>1</v>
      </c>
      <c r="N158" s="263" t="s">
        <v>40</v>
      </c>
      <c r="O158" s="90"/>
      <c r="P158" s="222">
        <f>O158*H158</f>
        <v>0</v>
      </c>
      <c r="Q158" s="222">
        <v>0.001</v>
      </c>
      <c r="R158" s="222">
        <f>Q158*H158</f>
        <v>0.001634</v>
      </c>
      <c r="S158" s="222">
        <v>0</v>
      </c>
      <c r="T158" s="223">
        <f>S158*H158</f>
        <v>0</v>
      </c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R158" s="224" t="s">
        <v>170</v>
      </c>
      <c r="AT158" s="224" t="s">
        <v>189</v>
      </c>
      <c r="AU158" s="224" t="s">
        <v>85</v>
      </c>
      <c r="AY158" s="16" t="s">
        <v>123</v>
      </c>
      <c r="BE158" s="225">
        <f>IF(N158="základní",J158,0)</f>
        <v>0</v>
      </c>
      <c r="BF158" s="225">
        <f>IF(N158="snížená",J158,0)</f>
        <v>0</v>
      </c>
      <c r="BG158" s="225">
        <f>IF(N158="zákl. přenesená",J158,0)</f>
        <v>0</v>
      </c>
      <c r="BH158" s="225">
        <f>IF(N158="sníž. přenesená",J158,0)</f>
        <v>0</v>
      </c>
      <c r="BI158" s="225">
        <f>IF(N158="nulová",J158,0)</f>
        <v>0</v>
      </c>
      <c r="BJ158" s="16" t="s">
        <v>80</v>
      </c>
      <c r="BK158" s="225">
        <f>ROUND(I158*H158,2)</f>
        <v>0</v>
      </c>
      <c r="BL158" s="16" t="s">
        <v>129</v>
      </c>
      <c r="BM158" s="224" t="s">
        <v>193</v>
      </c>
    </row>
    <row r="159" s="2" customFormat="1">
      <c r="A159" s="37"/>
      <c r="B159" s="38"/>
      <c r="C159" s="39"/>
      <c r="D159" s="226" t="s">
        <v>131</v>
      </c>
      <c r="E159" s="39"/>
      <c r="F159" s="227" t="s">
        <v>191</v>
      </c>
      <c r="G159" s="39"/>
      <c r="H159" s="39"/>
      <c r="I159" s="228"/>
      <c r="J159" s="39"/>
      <c r="K159" s="39"/>
      <c r="L159" s="43"/>
      <c r="M159" s="229"/>
      <c r="N159" s="230"/>
      <c r="O159" s="90"/>
      <c r="P159" s="90"/>
      <c r="Q159" s="90"/>
      <c r="R159" s="90"/>
      <c r="S159" s="90"/>
      <c r="T159" s="91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T159" s="16" t="s">
        <v>131</v>
      </c>
      <c r="AU159" s="16" t="s">
        <v>85</v>
      </c>
    </row>
    <row r="160" s="13" customFormat="1">
      <c r="A160" s="13"/>
      <c r="B160" s="231"/>
      <c r="C160" s="232"/>
      <c r="D160" s="226" t="s">
        <v>142</v>
      </c>
      <c r="E160" s="232"/>
      <c r="F160" s="234" t="s">
        <v>194</v>
      </c>
      <c r="G160" s="232"/>
      <c r="H160" s="235">
        <v>1.6339999999999999</v>
      </c>
      <c r="I160" s="236"/>
      <c r="J160" s="232"/>
      <c r="K160" s="232"/>
      <c r="L160" s="237"/>
      <c r="M160" s="238"/>
      <c r="N160" s="239"/>
      <c r="O160" s="239"/>
      <c r="P160" s="239"/>
      <c r="Q160" s="239"/>
      <c r="R160" s="239"/>
      <c r="S160" s="239"/>
      <c r="T160" s="240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1" t="s">
        <v>142</v>
      </c>
      <c r="AU160" s="241" t="s">
        <v>85</v>
      </c>
      <c r="AV160" s="13" t="s">
        <v>85</v>
      </c>
      <c r="AW160" s="13" t="s">
        <v>4</v>
      </c>
      <c r="AX160" s="13" t="s">
        <v>80</v>
      </c>
      <c r="AY160" s="241" t="s">
        <v>123</v>
      </c>
    </row>
    <row r="161" s="2" customFormat="1" ht="24.15" customHeight="1">
      <c r="A161" s="37"/>
      <c r="B161" s="38"/>
      <c r="C161" s="212" t="s">
        <v>8</v>
      </c>
      <c r="D161" s="212" t="s">
        <v>125</v>
      </c>
      <c r="E161" s="213" t="s">
        <v>195</v>
      </c>
      <c r="F161" s="214" t="s">
        <v>196</v>
      </c>
      <c r="G161" s="215" t="s">
        <v>128</v>
      </c>
      <c r="H161" s="216">
        <v>1368.6199999999999</v>
      </c>
      <c r="I161" s="217"/>
      <c r="J161" s="218">
        <f>ROUND(I161*H161,2)</f>
        <v>0</v>
      </c>
      <c r="K161" s="219"/>
      <c r="L161" s="43"/>
      <c r="M161" s="220" t="s">
        <v>1</v>
      </c>
      <c r="N161" s="221" t="s">
        <v>40</v>
      </c>
      <c r="O161" s="90"/>
      <c r="P161" s="222">
        <f>O161*H161</f>
        <v>0</v>
      </c>
      <c r="Q161" s="222">
        <v>0</v>
      </c>
      <c r="R161" s="222">
        <f>Q161*H161</f>
        <v>0</v>
      </c>
      <c r="S161" s="222">
        <v>0</v>
      </c>
      <c r="T161" s="223">
        <f>S161*H161</f>
        <v>0</v>
      </c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R161" s="224" t="s">
        <v>129</v>
      </c>
      <c r="AT161" s="224" t="s">
        <v>125</v>
      </c>
      <c r="AU161" s="224" t="s">
        <v>85</v>
      </c>
      <c r="AY161" s="16" t="s">
        <v>123</v>
      </c>
      <c r="BE161" s="225">
        <f>IF(N161="základní",J161,0)</f>
        <v>0</v>
      </c>
      <c r="BF161" s="225">
        <f>IF(N161="snížená",J161,0)</f>
        <v>0</v>
      </c>
      <c r="BG161" s="225">
        <f>IF(N161="zákl. přenesená",J161,0)</f>
        <v>0</v>
      </c>
      <c r="BH161" s="225">
        <f>IF(N161="sníž. přenesená",J161,0)</f>
        <v>0</v>
      </c>
      <c r="BI161" s="225">
        <f>IF(N161="nulová",J161,0)</f>
        <v>0</v>
      </c>
      <c r="BJ161" s="16" t="s">
        <v>80</v>
      </c>
      <c r="BK161" s="225">
        <f>ROUND(I161*H161,2)</f>
        <v>0</v>
      </c>
      <c r="BL161" s="16" t="s">
        <v>129</v>
      </c>
      <c r="BM161" s="224" t="s">
        <v>197</v>
      </c>
    </row>
    <row r="162" s="2" customFormat="1">
      <c r="A162" s="37"/>
      <c r="B162" s="38"/>
      <c r="C162" s="39"/>
      <c r="D162" s="226" t="s">
        <v>131</v>
      </c>
      <c r="E162" s="39"/>
      <c r="F162" s="227" t="s">
        <v>198</v>
      </c>
      <c r="G162" s="39"/>
      <c r="H162" s="39"/>
      <c r="I162" s="228"/>
      <c r="J162" s="39"/>
      <c r="K162" s="39"/>
      <c r="L162" s="43"/>
      <c r="M162" s="229"/>
      <c r="N162" s="230"/>
      <c r="O162" s="90"/>
      <c r="P162" s="90"/>
      <c r="Q162" s="90"/>
      <c r="R162" s="90"/>
      <c r="S162" s="90"/>
      <c r="T162" s="91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T162" s="16" t="s">
        <v>131</v>
      </c>
      <c r="AU162" s="16" t="s">
        <v>85</v>
      </c>
    </row>
    <row r="163" s="13" customFormat="1">
      <c r="A163" s="13"/>
      <c r="B163" s="231"/>
      <c r="C163" s="232"/>
      <c r="D163" s="226" t="s">
        <v>142</v>
      </c>
      <c r="E163" s="232"/>
      <c r="F163" s="234" t="s">
        <v>199</v>
      </c>
      <c r="G163" s="232"/>
      <c r="H163" s="235">
        <v>1368.6199999999999</v>
      </c>
      <c r="I163" s="236"/>
      <c r="J163" s="232"/>
      <c r="K163" s="232"/>
      <c r="L163" s="237"/>
      <c r="M163" s="238"/>
      <c r="N163" s="239"/>
      <c r="O163" s="239"/>
      <c r="P163" s="239"/>
      <c r="Q163" s="239"/>
      <c r="R163" s="239"/>
      <c r="S163" s="239"/>
      <c r="T163" s="24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241" t="s">
        <v>142</v>
      </c>
      <c r="AU163" s="241" t="s">
        <v>85</v>
      </c>
      <c r="AV163" s="13" t="s">
        <v>85</v>
      </c>
      <c r="AW163" s="13" t="s">
        <v>4</v>
      </c>
      <c r="AX163" s="13" t="s">
        <v>80</v>
      </c>
      <c r="AY163" s="241" t="s">
        <v>123</v>
      </c>
    </row>
    <row r="164" s="12" customFormat="1" ht="22.8" customHeight="1">
      <c r="A164" s="12"/>
      <c r="B164" s="196"/>
      <c r="C164" s="197"/>
      <c r="D164" s="198" t="s">
        <v>74</v>
      </c>
      <c r="E164" s="210" t="s">
        <v>149</v>
      </c>
      <c r="F164" s="210" t="s">
        <v>200</v>
      </c>
      <c r="G164" s="197"/>
      <c r="H164" s="197"/>
      <c r="I164" s="200"/>
      <c r="J164" s="211">
        <f>BK164</f>
        <v>0</v>
      </c>
      <c r="K164" s="197"/>
      <c r="L164" s="202"/>
      <c r="M164" s="203"/>
      <c r="N164" s="204"/>
      <c r="O164" s="204"/>
      <c r="P164" s="205">
        <f>SUM(P165:P189)</f>
        <v>0</v>
      </c>
      <c r="Q164" s="204"/>
      <c r="R164" s="205">
        <f>SUM(R165:R189)</f>
        <v>1367.7957219999998</v>
      </c>
      <c r="S164" s="204"/>
      <c r="T164" s="206">
        <f>SUM(T165:T189)</f>
        <v>0</v>
      </c>
      <c r="U164" s="12"/>
      <c r="V164" s="12"/>
      <c r="W164" s="12"/>
      <c r="X164" s="12"/>
      <c r="Y164" s="12"/>
      <c r="Z164" s="12"/>
      <c r="AA164" s="12"/>
      <c r="AB164" s="12"/>
      <c r="AC164" s="12"/>
      <c r="AD164" s="12"/>
      <c r="AE164" s="12"/>
      <c r="AR164" s="207" t="s">
        <v>80</v>
      </c>
      <c r="AT164" s="208" t="s">
        <v>74</v>
      </c>
      <c r="AU164" s="208" t="s">
        <v>80</v>
      </c>
      <c r="AY164" s="207" t="s">
        <v>123</v>
      </c>
      <c r="BK164" s="209">
        <f>SUM(BK165:BK189)</f>
        <v>0</v>
      </c>
    </row>
    <row r="165" s="2" customFormat="1" ht="16.5" customHeight="1">
      <c r="A165" s="37"/>
      <c r="B165" s="38"/>
      <c r="C165" s="212" t="s">
        <v>201</v>
      </c>
      <c r="D165" s="212" t="s">
        <v>125</v>
      </c>
      <c r="E165" s="213" t="s">
        <v>202</v>
      </c>
      <c r="F165" s="214" t="s">
        <v>203</v>
      </c>
      <c r="G165" s="215" t="s">
        <v>128</v>
      </c>
      <c r="H165" s="216">
        <v>1280.0999999999999</v>
      </c>
      <c r="I165" s="217"/>
      <c r="J165" s="218">
        <f>ROUND(I165*H165,2)</f>
        <v>0</v>
      </c>
      <c r="K165" s="219"/>
      <c r="L165" s="43"/>
      <c r="M165" s="220" t="s">
        <v>1</v>
      </c>
      <c r="N165" s="221" t="s">
        <v>40</v>
      </c>
      <c r="O165" s="90"/>
      <c r="P165" s="222">
        <f>O165*H165</f>
        <v>0</v>
      </c>
      <c r="Q165" s="222">
        <v>0.091999999999999998</v>
      </c>
      <c r="R165" s="222">
        <f>Q165*H165</f>
        <v>117.76919999999998</v>
      </c>
      <c r="S165" s="222">
        <v>0</v>
      </c>
      <c r="T165" s="223">
        <f>S165*H165</f>
        <v>0</v>
      </c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R165" s="224" t="s">
        <v>129</v>
      </c>
      <c r="AT165" s="224" t="s">
        <v>125</v>
      </c>
      <c r="AU165" s="224" t="s">
        <v>85</v>
      </c>
      <c r="AY165" s="16" t="s">
        <v>123</v>
      </c>
      <c r="BE165" s="225">
        <f>IF(N165="základní",J165,0)</f>
        <v>0</v>
      </c>
      <c r="BF165" s="225">
        <f>IF(N165="snížená",J165,0)</f>
        <v>0</v>
      </c>
      <c r="BG165" s="225">
        <f>IF(N165="zákl. přenesená",J165,0)</f>
        <v>0</v>
      </c>
      <c r="BH165" s="225">
        <f>IF(N165="sníž. přenesená",J165,0)</f>
        <v>0</v>
      </c>
      <c r="BI165" s="225">
        <f>IF(N165="nulová",J165,0)</f>
        <v>0</v>
      </c>
      <c r="BJ165" s="16" t="s">
        <v>80</v>
      </c>
      <c r="BK165" s="225">
        <f>ROUND(I165*H165,2)</f>
        <v>0</v>
      </c>
      <c r="BL165" s="16" t="s">
        <v>129</v>
      </c>
      <c r="BM165" s="224" t="s">
        <v>204</v>
      </c>
    </row>
    <row r="166" s="2" customFormat="1">
      <c r="A166" s="37"/>
      <c r="B166" s="38"/>
      <c r="C166" s="39"/>
      <c r="D166" s="226" t="s">
        <v>131</v>
      </c>
      <c r="E166" s="39"/>
      <c r="F166" s="227" t="s">
        <v>205</v>
      </c>
      <c r="G166" s="39"/>
      <c r="H166" s="39"/>
      <c r="I166" s="228"/>
      <c r="J166" s="39"/>
      <c r="K166" s="39"/>
      <c r="L166" s="43"/>
      <c r="M166" s="229"/>
      <c r="N166" s="230"/>
      <c r="O166" s="90"/>
      <c r="P166" s="90"/>
      <c r="Q166" s="90"/>
      <c r="R166" s="90"/>
      <c r="S166" s="90"/>
      <c r="T166" s="91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T166" s="16" t="s">
        <v>131</v>
      </c>
      <c r="AU166" s="16" t="s">
        <v>85</v>
      </c>
    </row>
    <row r="167" s="13" customFormat="1">
      <c r="A167" s="13"/>
      <c r="B167" s="231"/>
      <c r="C167" s="232"/>
      <c r="D167" s="226" t="s">
        <v>142</v>
      </c>
      <c r="E167" s="233" t="s">
        <v>1</v>
      </c>
      <c r="F167" s="234" t="s">
        <v>206</v>
      </c>
      <c r="G167" s="232"/>
      <c r="H167" s="235">
        <v>1244.2000000000001</v>
      </c>
      <c r="I167" s="236"/>
      <c r="J167" s="232"/>
      <c r="K167" s="232"/>
      <c r="L167" s="237"/>
      <c r="M167" s="238"/>
      <c r="N167" s="239"/>
      <c r="O167" s="239"/>
      <c r="P167" s="239"/>
      <c r="Q167" s="239"/>
      <c r="R167" s="239"/>
      <c r="S167" s="239"/>
      <c r="T167" s="24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241" t="s">
        <v>142</v>
      </c>
      <c r="AU167" s="241" t="s">
        <v>85</v>
      </c>
      <c r="AV167" s="13" t="s">
        <v>85</v>
      </c>
      <c r="AW167" s="13" t="s">
        <v>32</v>
      </c>
      <c r="AX167" s="13" t="s">
        <v>75</v>
      </c>
      <c r="AY167" s="241" t="s">
        <v>123</v>
      </c>
    </row>
    <row r="168" s="13" customFormat="1">
      <c r="A168" s="13"/>
      <c r="B168" s="231"/>
      <c r="C168" s="232"/>
      <c r="D168" s="226" t="s">
        <v>142</v>
      </c>
      <c r="E168" s="233" t="s">
        <v>1</v>
      </c>
      <c r="F168" s="234" t="s">
        <v>207</v>
      </c>
      <c r="G168" s="232"/>
      <c r="H168" s="235">
        <v>35.899999999999999</v>
      </c>
      <c r="I168" s="236"/>
      <c r="J168" s="232"/>
      <c r="K168" s="232"/>
      <c r="L168" s="237"/>
      <c r="M168" s="238"/>
      <c r="N168" s="239"/>
      <c r="O168" s="239"/>
      <c r="P168" s="239"/>
      <c r="Q168" s="239"/>
      <c r="R168" s="239"/>
      <c r="S168" s="239"/>
      <c r="T168" s="240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T168" s="241" t="s">
        <v>142</v>
      </c>
      <c r="AU168" s="241" t="s">
        <v>85</v>
      </c>
      <c r="AV168" s="13" t="s">
        <v>85</v>
      </c>
      <c r="AW168" s="13" t="s">
        <v>32</v>
      </c>
      <c r="AX168" s="13" t="s">
        <v>75</v>
      </c>
      <c r="AY168" s="241" t="s">
        <v>123</v>
      </c>
    </row>
    <row r="169" s="14" customFormat="1">
      <c r="A169" s="14"/>
      <c r="B169" s="242"/>
      <c r="C169" s="243"/>
      <c r="D169" s="226" t="s">
        <v>142</v>
      </c>
      <c r="E169" s="244" t="s">
        <v>1</v>
      </c>
      <c r="F169" s="245" t="s">
        <v>156</v>
      </c>
      <c r="G169" s="243"/>
      <c r="H169" s="246">
        <v>1280.0999999999999</v>
      </c>
      <c r="I169" s="247"/>
      <c r="J169" s="243"/>
      <c r="K169" s="243"/>
      <c r="L169" s="248"/>
      <c r="M169" s="249"/>
      <c r="N169" s="250"/>
      <c r="O169" s="250"/>
      <c r="P169" s="250"/>
      <c r="Q169" s="250"/>
      <c r="R169" s="250"/>
      <c r="S169" s="250"/>
      <c r="T169" s="251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52" t="s">
        <v>142</v>
      </c>
      <c r="AU169" s="252" t="s">
        <v>85</v>
      </c>
      <c r="AV169" s="14" t="s">
        <v>129</v>
      </c>
      <c r="AW169" s="14" t="s">
        <v>32</v>
      </c>
      <c r="AX169" s="14" t="s">
        <v>80</v>
      </c>
      <c r="AY169" s="252" t="s">
        <v>123</v>
      </c>
    </row>
    <row r="170" s="2" customFormat="1" ht="24.15" customHeight="1">
      <c r="A170" s="37"/>
      <c r="B170" s="38"/>
      <c r="C170" s="212" t="s">
        <v>208</v>
      </c>
      <c r="D170" s="212" t="s">
        <v>125</v>
      </c>
      <c r="E170" s="213" t="s">
        <v>209</v>
      </c>
      <c r="F170" s="214" t="s">
        <v>210</v>
      </c>
      <c r="G170" s="215" t="s">
        <v>128</v>
      </c>
      <c r="H170" s="216">
        <v>1408.1099999999999</v>
      </c>
      <c r="I170" s="217"/>
      <c r="J170" s="218">
        <f>ROUND(I170*H170,2)</f>
        <v>0</v>
      </c>
      <c r="K170" s="219"/>
      <c r="L170" s="43"/>
      <c r="M170" s="220" t="s">
        <v>1</v>
      </c>
      <c r="N170" s="221" t="s">
        <v>40</v>
      </c>
      <c r="O170" s="90"/>
      <c r="P170" s="222">
        <f>O170*H170</f>
        <v>0</v>
      </c>
      <c r="Q170" s="222">
        <v>0.68999999999999995</v>
      </c>
      <c r="R170" s="222">
        <f>Q170*H170</f>
        <v>971.5958999999998</v>
      </c>
      <c r="S170" s="222">
        <v>0</v>
      </c>
      <c r="T170" s="223">
        <f>S170*H170</f>
        <v>0</v>
      </c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R170" s="224" t="s">
        <v>129</v>
      </c>
      <c r="AT170" s="224" t="s">
        <v>125</v>
      </c>
      <c r="AU170" s="224" t="s">
        <v>85</v>
      </c>
      <c r="AY170" s="16" t="s">
        <v>123</v>
      </c>
      <c r="BE170" s="225">
        <f>IF(N170="základní",J170,0)</f>
        <v>0</v>
      </c>
      <c r="BF170" s="225">
        <f>IF(N170="snížená",J170,0)</f>
        <v>0</v>
      </c>
      <c r="BG170" s="225">
        <f>IF(N170="zákl. přenesená",J170,0)</f>
        <v>0</v>
      </c>
      <c r="BH170" s="225">
        <f>IF(N170="sníž. přenesená",J170,0)</f>
        <v>0</v>
      </c>
      <c r="BI170" s="225">
        <f>IF(N170="nulová",J170,0)</f>
        <v>0</v>
      </c>
      <c r="BJ170" s="16" t="s">
        <v>80</v>
      </c>
      <c r="BK170" s="225">
        <f>ROUND(I170*H170,2)</f>
        <v>0</v>
      </c>
      <c r="BL170" s="16" t="s">
        <v>129</v>
      </c>
      <c r="BM170" s="224" t="s">
        <v>211</v>
      </c>
    </row>
    <row r="171" s="2" customFormat="1">
      <c r="A171" s="37"/>
      <c r="B171" s="38"/>
      <c r="C171" s="39"/>
      <c r="D171" s="226" t="s">
        <v>131</v>
      </c>
      <c r="E171" s="39"/>
      <c r="F171" s="227" t="s">
        <v>212</v>
      </c>
      <c r="G171" s="39"/>
      <c r="H171" s="39"/>
      <c r="I171" s="228"/>
      <c r="J171" s="39"/>
      <c r="K171" s="39"/>
      <c r="L171" s="43"/>
      <c r="M171" s="229"/>
      <c r="N171" s="230"/>
      <c r="O171" s="90"/>
      <c r="P171" s="90"/>
      <c r="Q171" s="90"/>
      <c r="R171" s="90"/>
      <c r="S171" s="90"/>
      <c r="T171" s="91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T171" s="16" t="s">
        <v>131</v>
      </c>
      <c r="AU171" s="16" t="s">
        <v>85</v>
      </c>
    </row>
    <row r="172" s="13" customFormat="1">
      <c r="A172" s="13"/>
      <c r="B172" s="231"/>
      <c r="C172" s="232"/>
      <c r="D172" s="226" t="s">
        <v>142</v>
      </c>
      <c r="E172" s="233" t="s">
        <v>1</v>
      </c>
      <c r="F172" s="234" t="s">
        <v>206</v>
      </c>
      <c r="G172" s="232"/>
      <c r="H172" s="235">
        <v>1244.2000000000001</v>
      </c>
      <c r="I172" s="236"/>
      <c r="J172" s="232"/>
      <c r="K172" s="232"/>
      <c r="L172" s="237"/>
      <c r="M172" s="238"/>
      <c r="N172" s="239"/>
      <c r="O172" s="239"/>
      <c r="P172" s="239"/>
      <c r="Q172" s="239"/>
      <c r="R172" s="239"/>
      <c r="S172" s="239"/>
      <c r="T172" s="240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T172" s="241" t="s">
        <v>142</v>
      </c>
      <c r="AU172" s="241" t="s">
        <v>85</v>
      </c>
      <c r="AV172" s="13" t="s">
        <v>85</v>
      </c>
      <c r="AW172" s="13" t="s">
        <v>32</v>
      </c>
      <c r="AX172" s="13" t="s">
        <v>75</v>
      </c>
      <c r="AY172" s="241" t="s">
        <v>123</v>
      </c>
    </row>
    <row r="173" s="13" customFormat="1">
      <c r="A173" s="13"/>
      <c r="B173" s="231"/>
      <c r="C173" s="232"/>
      <c r="D173" s="226" t="s">
        <v>142</v>
      </c>
      <c r="E173" s="233" t="s">
        <v>1</v>
      </c>
      <c r="F173" s="234" t="s">
        <v>207</v>
      </c>
      <c r="G173" s="232"/>
      <c r="H173" s="235">
        <v>35.899999999999999</v>
      </c>
      <c r="I173" s="236"/>
      <c r="J173" s="232"/>
      <c r="K173" s="232"/>
      <c r="L173" s="237"/>
      <c r="M173" s="238"/>
      <c r="N173" s="239"/>
      <c r="O173" s="239"/>
      <c r="P173" s="239"/>
      <c r="Q173" s="239"/>
      <c r="R173" s="239"/>
      <c r="S173" s="239"/>
      <c r="T173" s="240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1" t="s">
        <v>142</v>
      </c>
      <c r="AU173" s="241" t="s">
        <v>85</v>
      </c>
      <c r="AV173" s="13" t="s">
        <v>85</v>
      </c>
      <c r="AW173" s="13" t="s">
        <v>32</v>
      </c>
      <c r="AX173" s="13" t="s">
        <v>75</v>
      </c>
      <c r="AY173" s="241" t="s">
        <v>123</v>
      </c>
    </row>
    <row r="174" s="14" customFormat="1">
      <c r="A174" s="14"/>
      <c r="B174" s="242"/>
      <c r="C174" s="243"/>
      <c r="D174" s="226" t="s">
        <v>142</v>
      </c>
      <c r="E174" s="244" t="s">
        <v>1</v>
      </c>
      <c r="F174" s="245" t="s">
        <v>156</v>
      </c>
      <c r="G174" s="243"/>
      <c r="H174" s="246">
        <v>1280.0999999999999</v>
      </c>
      <c r="I174" s="247"/>
      <c r="J174" s="243"/>
      <c r="K174" s="243"/>
      <c r="L174" s="248"/>
      <c r="M174" s="249"/>
      <c r="N174" s="250"/>
      <c r="O174" s="250"/>
      <c r="P174" s="250"/>
      <c r="Q174" s="250"/>
      <c r="R174" s="250"/>
      <c r="S174" s="250"/>
      <c r="T174" s="251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52" t="s">
        <v>142</v>
      </c>
      <c r="AU174" s="252" t="s">
        <v>85</v>
      </c>
      <c r="AV174" s="14" t="s">
        <v>129</v>
      </c>
      <c r="AW174" s="14" t="s">
        <v>32</v>
      </c>
      <c r="AX174" s="14" t="s">
        <v>80</v>
      </c>
      <c r="AY174" s="252" t="s">
        <v>123</v>
      </c>
    </row>
    <row r="175" s="13" customFormat="1">
      <c r="A175" s="13"/>
      <c r="B175" s="231"/>
      <c r="C175" s="232"/>
      <c r="D175" s="226" t="s">
        <v>142</v>
      </c>
      <c r="E175" s="232"/>
      <c r="F175" s="234" t="s">
        <v>213</v>
      </c>
      <c r="G175" s="232"/>
      <c r="H175" s="235">
        <v>1408.1099999999999</v>
      </c>
      <c r="I175" s="236"/>
      <c r="J175" s="232"/>
      <c r="K175" s="232"/>
      <c r="L175" s="237"/>
      <c r="M175" s="238"/>
      <c r="N175" s="239"/>
      <c r="O175" s="239"/>
      <c r="P175" s="239"/>
      <c r="Q175" s="239"/>
      <c r="R175" s="239"/>
      <c r="S175" s="239"/>
      <c r="T175" s="240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T175" s="241" t="s">
        <v>142</v>
      </c>
      <c r="AU175" s="241" t="s">
        <v>85</v>
      </c>
      <c r="AV175" s="13" t="s">
        <v>85</v>
      </c>
      <c r="AW175" s="13" t="s">
        <v>4</v>
      </c>
      <c r="AX175" s="13" t="s">
        <v>80</v>
      </c>
      <c r="AY175" s="241" t="s">
        <v>123</v>
      </c>
    </row>
    <row r="176" s="2" customFormat="1" ht="24.15" customHeight="1">
      <c r="A176" s="37"/>
      <c r="B176" s="38"/>
      <c r="C176" s="212" t="s">
        <v>214</v>
      </c>
      <c r="D176" s="212" t="s">
        <v>125</v>
      </c>
      <c r="E176" s="213" t="s">
        <v>215</v>
      </c>
      <c r="F176" s="214" t="s">
        <v>216</v>
      </c>
      <c r="G176" s="215" t="s">
        <v>128</v>
      </c>
      <c r="H176" s="216">
        <v>1280.0999999999999</v>
      </c>
      <c r="I176" s="217"/>
      <c r="J176" s="218">
        <f>ROUND(I176*H176,2)</f>
        <v>0</v>
      </c>
      <c r="K176" s="219"/>
      <c r="L176" s="43"/>
      <c r="M176" s="220" t="s">
        <v>1</v>
      </c>
      <c r="N176" s="221" t="s">
        <v>40</v>
      </c>
      <c r="O176" s="90"/>
      <c r="P176" s="222">
        <f>O176*H176</f>
        <v>0</v>
      </c>
      <c r="Q176" s="222">
        <v>0.089219999999999994</v>
      </c>
      <c r="R176" s="222">
        <f>Q176*H176</f>
        <v>114.21052199999998</v>
      </c>
      <c r="S176" s="222">
        <v>0</v>
      </c>
      <c r="T176" s="223">
        <f>S176*H176</f>
        <v>0</v>
      </c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R176" s="224" t="s">
        <v>129</v>
      </c>
      <c r="AT176" s="224" t="s">
        <v>125</v>
      </c>
      <c r="AU176" s="224" t="s">
        <v>85</v>
      </c>
      <c r="AY176" s="16" t="s">
        <v>123</v>
      </c>
      <c r="BE176" s="225">
        <f>IF(N176="základní",J176,0)</f>
        <v>0</v>
      </c>
      <c r="BF176" s="225">
        <f>IF(N176="snížená",J176,0)</f>
        <v>0</v>
      </c>
      <c r="BG176" s="225">
        <f>IF(N176="zákl. přenesená",J176,0)</f>
        <v>0</v>
      </c>
      <c r="BH176" s="225">
        <f>IF(N176="sníž. přenesená",J176,0)</f>
        <v>0</v>
      </c>
      <c r="BI176" s="225">
        <f>IF(N176="nulová",J176,0)</f>
        <v>0</v>
      </c>
      <c r="BJ176" s="16" t="s">
        <v>80</v>
      </c>
      <c r="BK176" s="225">
        <f>ROUND(I176*H176,2)</f>
        <v>0</v>
      </c>
      <c r="BL176" s="16" t="s">
        <v>129</v>
      </c>
      <c r="BM176" s="224" t="s">
        <v>217</v>
      </c>
    </row>
    <row r="177" s="2" customFormat="1">
      <c r="A177" s="37"/>
      <c r="B177" s="38"/>
      <c r="C177" s="39"/>
      <c r="D177" s="226" t="s">
        <v>131</v>
      </c>
      <c r="E177" s="39"/>
      <c r="F177" s="227" t="s">
        <v>218</v>
      </c>
      <c r="G177" s="39"/>
      <c r="H177" s="39"/>
      <c r="I177" s="228"/>
      <c r="J177" s="39"/>
      <c r="K177" s="39"/>
      <c r="L177" s="43"/>
      <c r="M177" s="229"/>
      <c r="N177" s="230"/>
      <c r="O177" s="90"/>
      <c r="P177" s="90"/>
      <c r="Q177" s="90"/>
      <c r="R177" s="90"/>
      <c r="S177" s="90"/>
      <c r="T177" s="91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T177" s="16" t="s">
        <v>131</v>
      </c>
      <c r="AU177" s="16" t="s">
        <v>85</v>
      </c>
    </row>
    <row r="178" s="13" customFormat="1">
      <c r="A178" s="13"/>
      <c r="B178" s="231"/>
      <c r="C178" s="232"/>
      <c r="D178" s="226" t="s">
        <v>142</v>
      </c>
      <c r="E178" s="233" t="s">
        <v>1</v>
      </c>
      <c r="F178" s="234" t="s">
        <v>206</v>
      </c>
      <c r="G178" s="232"/>
      <c r="H178" s="235">
        <v>1244.2000000000001</v>
      </c>
      <c r="I178" s="236"/>
      <c r="J178" s="232"/>
      <c r="K178" s="232"/>
      <c r="L178" s="237"/>
      <c r="M178" s="238"/>
      <c r="N178" s="239"/>
      <c r="O178" s="239"/>
      <c r="P178" s="239"/>
      <c r="Q178" s="239"/>
      <c r="R178" s="239"/>
      <c r="S178" s="239"/>
      <c r="T178" s="240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1" t="s">
        <v>142</v>
      </c>
      <c r="AU178" s="241" t="s">
        <v>85</v>
      </c>
      <c r="AV178" s="13" t="s">
        <v>85</v>
      </c>
      <c r="AW178" s="13" t="s">
        <v>32</v>
      </c>
      <c r="AX178" s="13" t="s">
        <v>75</v>
      </c>
      <c r="AY178" s="241" t="s">
        <v>123</v>
      </c>
    </row>
    <row r="179" s="13" customFormat="1">
      <c r="A179" s="13"/>
      <c r="B179" s="231"/>
      <c r="C179" s="232"/>
      <c r="D179" s="226" t="s">
        <v>142</v>
      </c>
      <c r="E179" s="233" t="s">
        <v>1</v>
      </c>
      <c r="F179" s="234" t="s">
        <v>207</v>
      </c>
      <c r="G179" s="232"/>
      <c r="H179" s="235">
        <v>35.899999999999999</v>
      </c>
      <c r="I179" s="236"/>
      <c r="J179" s="232"/>
      <c r="K179" s="232"/>
      <c r="L179" s="237"/>
      <c r="M179" s="238"/>
      <c r="N179" s="239"/>
      <c r="O179" s="239"/>
      <c r="P179" s="239"/>
      <c r="Q179" s="239"/>
      <c r="R179" s="239"/>
      <c r="S179" s="239"/>
      <c r="T179" s="240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1" t="s">
        <v>142</v>
      </c>
      <c r="AU179" s="241" t="s">
        <v>85</v>
      </c>
      <c r="AV179" s="13" t="s">
        <v>85</v>
      </c>
      <c r="AW179" s="13" t="s">
        <v>32</v>
      </c>
      <c r="AX179" s="13" t="s">
        <v>75</v>
      </c>
      <c r="AY179" s="241" t="s">
        <v>123</v>
      </c>
    </row>
    <row r="180" s="14" customFormat="1">
      <c r="A180" s="14"/>
      <c r="B180" s="242"/>
      <c r="C180" s="243"/>
      <c r="D180" s="226" t="s">
        <v>142</v>
      </c>
      <c r="E180" s="244" t="s">
        <v>1</v>
      </c>
      <c r="F180" s="245" t="s">
        <v>156</v>
      </c>
      <c r="G180" s="243"/>
      <c r="H180" s="246">
        <v>1280.0999999999999</v>
      </c>
      <c r="I180" s="247"/>
      <c r="J180" s="243"/>
      <c r="K180" s="243"/>
      <c r="L180" s="248"/>
      <c r="M180" s="249"/>
      <c r="N180" s="250"/>
      <c r="O180" s="250"/>
      <c r="P180" s="250"/>
      <c r="Q180" s="250"/>
      <c r="R180" s="250"/>
      <c r="S180" s="250"/>
      <c r="T180" s="251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2" t="s">
        <v>142</v>
      </c>
      <c r="AU180" s="252" t="s">
        <v>85</v>
      </c>
      <c r="AV180" s="14" t="s">
        <v>129</v>
      </c>
      <c r="AW180" s="14" t="s">
        <v>32</v>
      </c>
      <c r="AX180" s="14" t="s">
        <v>80</v>
      </c>
      <c r="AY180" s="252" t="s">
        <v>123</v>
      </c>
    </row>
    <row r="181" s="2" customFormat="1" ht="24.15" customHeight="1">
      <c r="A181" s="37"/>
      <c r="B181" s="38"/>
      <c r="C181" s="253" t="s">
        <v>219</v>
      </c>
      <c r="D181" s="253" t="s">
        <v>189</v>
      </c>
      <c r="E181" s="254" t="s">
        <v>220</v>
      </c>
      <c r="F181" s="255" t="s">
        <v>221</v>
      </c>
      <c r="G181" s="256" t="s">
        <v>128</v>
      </c>
      <c r="H181" s="257">
        <v>1208.3</v>
      </c>
      <c r="I181" s="258"/>
      <c r="J181" s="259">
        <f>ROUND(I181*H181,2)</f>
        <v>0</v>
      </c>
      <c r="K181" s="260"/>
      <c r="L181" s="261"/>
      <c r="M181" s="262" t="s">
        <v>1</v>
      </c>
      <c r="N181" s="263" t="s">
        <v>40</v>
      </c>
      <c r="O181" s="90"/>
      <c r="P181" s="222">
        <f>O181*H181</f>
        <v>0</v>
      </c>
      <c r="Q181" s="222">
        <v>0.13200000000000001</v>
      </c>
      <c r="R181" s="222">
        <f>Q181*H181</f>
        <v>159.4956</v>
      </c>
      <c r="S181" s="222">
        <v>0</v>
      </c>
      <c r="T181" s="223">
        <f>S181*H181</f>
        <v>0</v>
      </c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R181" s="224" t="s">
        <v>170</v>
      </c>
      <c r="AT181" s="224" t="s">
        <v>189</v>
      </c>
      <c r="AU181" s="224" t="s">
        <v>85</v>
      </c>
      <c r="AY181" s="16" t="s">
        <v>123</v>
      </c>
      <c r="BE181" s="225">
        <f>IF(N181="základní",J181,0)</f>
        <v>0</v>
      </c>
      <c r="BF181" s="225">
        <f>IF(N181="snížená",J181,0)</f>
        <v>0</v>
      </c>
      <c r="BG181" s="225">
        <f>IF(N181="zákl. přenesená",J181,0)</f>
        <v>0</v>
      </c>
      <c r="BH181" s="225">
        <f>IF(N181="sníž. přenesená",J181,0)</f>
        <v>0</v>
      </c>
      <c r="BI181" s="225">
        <f>IF(N181="nulová",J181,0)</f>
        <v>0</v>
      </c>
      <c r="BJ181" s="16" t="s">
        <v>80</v>
      </c>
      <c r="BK181" s="225">
        <f>ROUND(I181*H181,2)</f>
        <v>0</v>
      </c>
      <c r="BL181" s="16" t="s">
        <v>129</v>
      </c>
      <c r="BM181" s="224" t="s">
        <v>222</v>
      </c>
    </row>
    <row r="182" s="2" customFormat="1">
      <c r="A182" s="37"/>
      <c r="B182" s="38"/>
      <c r="C182" s="39"/>
      <c r="D182" s="226" t="s">
        <v>131</v>
      </c>
      <c r="E182" s="39"/>
      <c r="F182" s="227" t="s">
        <v>221</v>
      </c>
      <c r="G182" s="39"/>
      <c r="H182" s="39"/>
      <c r="I182" s="228"/>
      <c r="J182" s="39"/>
      <c r="K182" s="39"/>
      <c r="L182" s="43"/>
      <c r="M182" s="229"/>
      <c r="N182" s="230"/>
      <c r="O182" s="90"/>
      <c r="P182" s="90"/>
      <c r="Q182" s="90"/>
      <c r="R182" s="90"/>
      <c r="S182" s="90"/>
      <c r="T182" s="91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T182" s="16" t="s">
        <v>131</v>
      </c>
      <c r="AU182" s="16" t="s">
        <v>85</v>
      </c>
    </row>
    <row r="183" s="13" customFormat="1">
      <c r="A183" s="13"/>
      <c r="B183" s="231"/>
      <c r="C183" s="232"/>
      <c r="D183" s="226" t="s">
        <v>142</v>
      </c>
      <c r="E183" s="233" t="s">
        <v>1</v>
      </c>
      <c r="F183" s="234" t="s">
        <v>223</v>
      </c>
      <c r="G183" s="232"/>
      <c r="H183" s="235">
        <v>1208.3</v>
      </c>
      <c r="I183" s="236"/>
      <c r="J183" s="232"/>
      <c r="K183" s="232"/>
      <c r="L183" s="237"/>
      <c r="M183" s="238"/>
      <c r="N183" s="239"/>
      <c r="O183" s="239"/>
      <c r="P183" s="239"/>
      <c r="Q183" s="239"/>
      <c r="R183" s="239"/>
      <c r="S183" s="239"/>
      <c r="T183" s="240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1" t="s">
        <v>142</v>
      </c>
      <c r="AU183" s="241" t="s">
        <v>85</v>
      </c>
      <c r="AV183" s="13" t="s">
        <v>85</v>
      </c>
      <c r="AW183" s="13" t="s">
        <v>32</v>
      </c>
      <c r="AX183" s="13" t="s">
        <v>80</v>
      </c>
      <c r="AY183" s="241" t="s">
        <v>123</v>
      </c>
    </row>
    <row r="184" s="2" customFormat="1" ht="24.15" customHeight="1">
      <c r="A184" s="37"/>
      <c r="B184" s="38"/>
      <c r="C184" s="253" t="s">
        <v>224</v>
      </c>
      <c r="D184" s="253" t="s">
        <v>189</v>
      </c>
      <c r="E184" s="254" t="s">
        <v>225</v>
      </c>
      <c r="F184" s="255" t="s">
        <v>226</v>
      </c>
      <c r="G184" s="256" t="s">
        <v>128</v>
      </c>
      <c r="H184" s="257">
        <v>35.899999999999999</v>
      </c>
      <c r="I184" s="258"/>
      <c r="J184" s="259">
        <f>ROUND(I184*H184,2)</f>
        <v>0</v>
      </c>
      <c r="K184" s="260"/>
      <c r="L184" s="261"/>
      <c r="M184" s="262" t="s">
        <v>1</v>
      </c>
      <c r="N184" s="263" t="s">
        <v>40</v>
      </c>
      <c r="O184" s="90"/>
      <c r="P184" s="222">
        <f>O184*H184</f>
        <v>0</v>
      </c>
      <c r="Q184" s="222">
        <v>0.13100000000000001</v>
      </c>
      <c r="R184" s="222">
        <f>Q184*H184</f>
        <v>4.7028999999999996</v>
      </c>
      <c r="S184" s="222">
        <v>0</v>
      </c>
      <c r="T184" s="223">
        <f>S184*H184</f>
        <v>0</v>
      </c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R184" s="224" t="s">
        <v>170</v>
      </c>
      <c r="AT184" s="224" t="s">
        <v>189</v>
      </c>
      <c r="AU184" s="224" t="s">
        <v>85</v>
      </c>
      <c r="AY184" s="16" t="s">
        <v>123</v>
      </c>
      <c r="BE184" s="225">
        <f>IF(N184="základní",J184,0)</f>
        <v>0</v>
      </c>
      <c r="BF184" s="225">
        <f>IF(N184="snížená",J184,0)</f>
        <v>0</v>
      </c>
      <c r="BG184" s="225">
        <f>IF(N184="zákl. přenesená",J184,0)</f>
        <v>0</v>
      </c>
      <c r="BH184" s="225">
        <f>IF(N184="sníž. přenesená",J184,0)</f>
        <v>0</v>
      </c>
      <c r="BI184" s="225">
        <f>IF(N184="nulová",J184,0)</f>
        <v>0</v>
      </c>
      <c r="BJ184" s="16" t="s">
        <v>80</v>
      </c>
      <c r="BK184" s="225">
        <f>ROUND(I184*H184,2)</f>
        <v>0</v>
      </c>
      <c r="BL184" s="16" t="s">
        <v>129</v>
      </c>
      <c r="BM184" s="224" t="s">
        <v>227</v>
      </c>
    </row>
    <row r="185" s="2" customFormat="1">
      <c r="A185" s="37"/>
      <c r="B185" s="38"/>
      <c r="C185" s="39"/>
      <c r="D185" s="226" t="s">
        <v>131</v>
      </c>
      <c r="E185" s="39"/>
      <c r="F185" s="227" t="s">
        <v>226</v>
      </c>
      <c r="G185" s="39"/>
      <c r="H185" s="39"/>
      <c r="I185" s="228"/>
      <c r="J185" s="39"/>
      <c r="K185" s="39"/>
      <c r="L185" s="43"/>
      <c r="M185" s="229"/>
      <c r="N185" s="230"/>
      <c r="O185" s="90"/>
      <c r="P185" s="90"/>
      <c r="Q185" s="90"/>
      <c r="R185" s="90"/>
      <c r="S185" s="90"/>
      <c r="T185" s="91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T185" s="16" t="s">
        <v>131</v>
      </c>
      <c r="AU185" s="16" t="s">
        <v>85</v>
      </c>
    </row>
    <row r="186" s="13" customFormat="1">
      <c r="A186" s="13"/>
      <c r="B186" s="231"/>
      <c r="C186" s="232"/>
      <c r="D186" s="226" t="s">
        <v>142</v>
      </c>
      <c r="E186" s="233" t="s">
        <v>1</v>
      </c>
      <c r="F186" s="234" t="s">
        <v>207</v>
      </c>
      <c r="G186" s="232"/>
      <c r="H186" s="235">
        <v>35.899999999999999</v>
      </c>
      <c r="I186" s="236"/>
      <c r="J186" s="232"/>
      <c r="K186" s="232"/>
      <c r="L186" s="237"/>
      <c r="M186" s="238"/>
      <c r="N186" s="239"/>
      <c r="O186" s="239"/>
      <c r="P186" s="239"/>
      <c r="Q186" s="239"/>
      <c r="R186" s="239"/>
      <c r="S186" s="239"/>
      <c r="T186" s="24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241" t="s">
        <v>142</v>
      </c>
      <c r="AU186" s="241" t="s">
        <v>85</v>
      </c>
      <c r="AV186" s="13" t="s">
        <v>85</v>
      </c>
      <c r="AW186" s="13" t="s">
        <v>32</v>
      </c>
      <c r="AX186" s="13" t="s">
        <v>80</v>
      </c>
      <c r="AY186" s="241" t="s">
        <v>123</v>
      </c>
    </row>
    <row r="187" s="2" customFormat="1" ht="21.75" customHeight="1">
      <c r="A187" s="37"/>
      <c r="B187" s="38"/>
      <c r="C187" s="212" t="s">
        <v>228</v>
      </c>
      <c r="D187" s="212" t="s">
        <v>125</v>
      </c>
      <c r="E187" s="213" t="s">
        <v>229</v>
      </c>
      <c r="F187" s="214" t="s">
        <v>230</v>
      </c>
      <c r="G187" s="215" t="s">
        <v>160</v>
      </c>
      <c r="H187" s="216">
        <v>6</v>
      </c>
      <c r="I187" s="217"/>
      <c r="J187" s="218">
        <f>ROUND(I187*H187,2)</f>
        <v>0</v>
      </c>
      <c r="K187" s="219"/>
      <c r="L187" s="43"/>
      <c r="M187" s="220" t="s">
        <v>1</v>
      </c>
      <c r="N187" s="221" t="s">
        <v>40</v>
      </c>
      <c r="O187" s="90"/>
      <c r="P187" s="222">
        <f>O187*H187</f>
        <v>0</v>
      </c>
      <c r="Q187" s="222">
        <v>0.0035999999999999999</v>
      </c>
      <c r="R187" s="222">
        <f>Q187*H187</f>
        <v>0.021600000000000001</v>
      </c>
      <c r="S187" s="222">
        <v>0</v>
      </c>
      <c r="T187" s="223">
        <f>S187*H187</f>
        <v>0</v>
      </c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R187" s="224" t="s">
        <v>129</v>
      </c>
      <c r="AT187" s="224" t="s">
        <v>125</v>
      </c>
      <c r="AU187" s="224" t="s">
        <v>85</v>
      </c>
      <c r="AY187" s="16" t="s">
        <v>123</v>
      </c>
      <c r="BE187" s="225">
        <f>IF(N187="základní",J187,0)</f>
        <v>0</v>
      </c>
      <c r="BF187" s="225">
        <f>IF(N187="snížená",J187,0)</f>
        <v>0</v>
      </c>
      <c r="BG187" s="225">
        <f>IF(N187="zákl. přenesená",J187,0)</f>
        <v>0</v>
      </c>
      <c r="BH187" s="225">
        <f>IF(N187="sníž. přenesená",J187,0)</f>
        <v>0</v>
      </c>
      <c r="BI187" s="225">
        <f>IF(N187="nulová",J187,0)</f>
        <v>0</v>
      </c>
      <c r="BJ187" s="16" t="s">
        <v>80</v>
      </c>
      <c r="BK187" s="225">
        <f>ROUND(I187*H187,2)</f>
        <v>0</v>
      </c>
      <c r="BL187" s="16" t="s">
        <v>129</v>
      </c>
      <c r="BM187" s="224" t="s">
        <v>231</v>
      </c>
    </row>
    <row r="188" s="2" customFormat="1">
      <c r="A188" s="37"/>
      <c r="B188" s="38"/>
      <c r="C188" s="39"/>
      <c r="D188" s="226" t="s">
        <v>131</v>
      </c>
      <c r="E188" s="39"/>
      <c r="F188" s="227" t="s">
        <v>232</v>
      </c>
      <c r="G188" s="39"/>
      <c r="H188" s="39"/>
      <c r="I188" s="228"/>
      <c r="J188" s="39"/>
      <c r="K188" s="39"/>
      <c r="L188" s="43"/>
      <c r="M188" s="229"/>
      <c r="N188" s="230"/>
      <c r="O188" s="90"/>
      <c r="P188" s="90"/>
      <c r="Q188" s="90"/>
      <c r="R188" s="90"/>
      <c r="S188" s="90"/>
      <c r="T188" s="91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T188" s="16" t="s">
        <v>131</v>
      </c>
      <c r="AU188" s="16" t="s">
        <v>85</v>
      </c>
    </row>
    <row r="189" s="13" customFormat="1">
      <c r="A189" s="13"/>
      <c r="B189" s="231"/>
      <c r="C189" s="232"/>
      <c r="D189" s="226" t="s">
        <v>142</v>
      </c>
      <c r="E189" s="233" t="s">
        <v>1</v>
      </c>
      <c r="F189" s="234" t="s">
        <v>233</v>
      </c>
      <c r="G189" s="232"/>
      <c r="H189" s="235">
        <v>6</v>
      </c>
      <c r="I189" s="236"/>
      <c r="J189" s="232"/>
      <c r="K189" s="232"/>
      <c r="L189" s="237"/>
      <c r="M189" s="238"/>
      <c r="N189" s="239"/>
      <c r="O189" s="239"/>
      <c r="P189" s="239"/>
      <c r="Q189" s="239"/>
      <c r="R189" s="239"/>
      <c r="S189" s="239"/>
      <c r="T189" s="240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T189" s="241" t="s">
        <v>142</v>
      </c>
      <c r="AU189" s="241" t="s">
        <v>85</v>
      </c>
      <c r="AV189" s="13" t="s">
        <v>85</v>
      </c>
      <c r="AW189" s="13" t="s">
        <v>32</v>
      </c>
      <c r="AX189" s="13" t="s">
        <v>80</v>
      </c>
      <c r="AY189" s="241" t="s">
        <v>123</v>
      </c>
    </row>
    <row r="190" s="12" customFormat="1" ht="22.8" customHeight="1">
      <c r="A190" s="12"/>
      <c r="B190" s="196"/>
      <c r="C190" s="197"/>
      <c r="D190" s="198" t="s">
        <v>74</v>
      </c>
      <c r="E190" s="210" t="s">
        <v>170</v>
      </c>
      <c r="F190" s="210" t="s">
        <v>234</v>
      </c>
      <c r="G190" s="197"/>
      <c r="H190" s="197"/>
      <c r="I190" s="200"/>
      <c r="J190" s="211">
        <f>BK190</f>
        <v>0</v>
      </c>
      <c r="K190" s="197"/>
      <c r="L190" s="202"/>
      <c r="M190" s="203"/>
      <c r="N190" s="204"/>
      <c r="O190" s="204"/>
      <c r="P190" s="205">
        <f>SUM(P191:P194)</f>
        <v>0</v>
      </c>
      <c r="Q190" s="204"/>
      <c r="R190" s="205">
        <f>SUM(R191:R194)</f>
        <v>6.3049100000000005</v>
      </c>
      <c r="S190" s="204"/>
      <c r="T190" s="206">
        <f>SUM(T191:T194)</f>
        <v>6.2800000000000002</v>
      </c>
      <c r="U190" s="12"/>
      <c r="V190" s="12"/>
      <c r="W190" s="12"/>
      <c r="X190" s="12"/>
      <c r="Y190" s="12"/>
      <c r="Z190" s="12"/>
      <c r="AA190" s="12"/>
      <c r="AB190" s="12"/>
      <c r="AC190" s="12"/>
      <c r="AD190" s="12"/>
      <c r="AE190" s="12"/>
      <c r="AR190" s="207" t="s">
        <v>80</v>
      </c>
      <c r="AT190" s="208" t="s">
        <v>74</v>
      </c>
      <c r="AU190" s="208" t="s">
        <v>80</v>
      </c>
      <c r="AY190" s="207" t="s">
        <v>123</v>
      </c>
      <c r="BK190" s="209">
        <f>SUM(BK191:BK194)</f>
        <v>0</v>
      </c>
    </row>
    <row r="191" s="2" customFormat="1" ht="37.8" customHeight="1">
      <c r="A191" s="37"/>
      <c r="B191" s="38"/>
      <c r="C191" s="212" t="s">
        <v>235</v>
      </c>
      <c r="D191" s="212" t="s">
        <v>125</v>
      </c>
      <c r="E191" s="213" t="s">
        <v>236</v>
      </c>
      <c r="F191" s="214" t="s">
        <v>237</v>
      </c>
      <c r="G191" s="215" t="s">
        <v>238</v>
      </c>
      <c r="H191" s="216">
        <v>9</v>
      </c>
      <c r="I191" s="217"/>
      <c r="J191" s="218">
        <f>ROUND(I191*H191,2)</f>
        <v>0</v>
      </c>
      <c r="K191" s="219"/>
      <c r="L191" s="43"/>
      <c r="M191" s="220" t="s">
        <v>1</v>
      </c>
      <c r="N191" s="221" t="s">
        <v>40</v>
      </c>
      <c r="O191" s="90"/>
      <c r="P191" s="222">
        <f>O191*H191</f>
        <v>0</v>
      </c>
      <c r="Q191" s="222">
        <v>0.62248000000000003</v>
      </c>
      <c r="R191" s="222">
        <f>Q191*H191</f>
        <v>5.6023200000000006</v>
      </c>
      <c r="S191" s="222">
        <v>0.62</v>
      </c>
      <c r="T191" s="223">
        <f>S191*H191</f>
        <v>5.5800000000000001</v>
      </c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R191" s="224" t="s">
        <v>129</v>
      </c>
      <c r="AT191" s="224" t="s">
        <v>125</v>
      </c>
      <c r="AU191" s="224" t="s">
        <v>85</v>
      </c>
      <c r="AY191" s="16" t="s">
        <v>123</v>
      </c>
      <c r="BE191" s="225">
        <f>IF(N191="základní",J191,0)</f>
        <v>0</v>
      </c>
      <c r="BF191" s="225">
        <f>IF(N191="snížená",J191,0)</f>
        <v>0</v>
      </c>
      <c r="BG191" s="225">
        <f>IF(N191="zákl. přenesená",J191,0)</f>
        <v>0</v>
      </c>
      <c r="BH191" s="225">
        <f>IF(N191="sníž. přenesená",J191,0)</f>
        <v>0</v>
      </c>
      <c r="BI191" s="225">
        <f>IF(N191="nulová",J191,0)</f>
        <v>0</v>
      </c>
      <c r="BJ191" s="16" t="s">
        <v>80</v>
      </c>
      <c r="BK191" s="225">
        <f>ROUND(I191*H191,2)</f>
        <v>0</v>
      </c>
      <c r="BL191" s="16" t="s">
        <v>129</v>
      </c>
      <c r="BM191" s="224" t="s">
        <v>239</v>
      </c>
    </row>
    <row r="192" s="2" customFormat="1">
      <c r="A192" s="37"/>
      <c r="B192" s="38"/>
      <c r="C192" s="39"/>
      <c r="D192" s="226" t="s">
        <v>131</v>
      </c>
      <c r="E192" s="39"/>
      <c r="F192" s="227" t="s">
        <v>240</v>
      </c>
      <c r="G192" s="39"/>
      <c r="H192" s="39"/>
      <c r="I192" s="228"/>
      <c r="J192" s="39"/>
      <c r="K192" s="39"/>
      <c r="L192" s="43"/>
      <c r="M192" s="229"/>
      <c r="N192" s="230"/>
      <c r="O192" s="90"/>
      <c r="P192" s="90"/>
      <c r="Q192" s="90"/>
      <c r="R192" s="90"/>
      <c r="S192" s="90"/>
      <c r="T192" s="91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T192" s="16" t="s">
        <v>131</v>
      </c>
      <c r="AU192" s="16" t="s">
        <v>85</v>
      </c>
    </row>
    <row r="193" s="2" customFormat="1" ht="24.15" customHeight="1">
      <c r="A193" s="37"/>
      <c r="B193" s="38"/>
      <c r="C193" s="212" t="s">
        <v>241</v>
      </c>
      <c r="D193" s="212" t="s">
        <v>125</v>
      </c>
      <c r="E193" s="213" t="s">
        <v>242</v>
      </c>
      <c r="F193" s="214" t="s">
        <v>243</v>
      </c>
      <c r="G193" s="215" t="s">
        <v>238</v>
      </c>
      <c r="H193" s="216">
        <v>7</v>
      </c>
      <c r="I193" s="217"/>
      <c r="J193" s="218">
        <f>ROUND(I193*H193,2)</f>
        <v>0</v>
      </c>
      <c r="K193" s="219"/>
      <c r="L193" s="43"/>
      <c r="M193" s="220" t="s">
        <v>1</v>
      </c>
      <c r="N193" s="221" t="s">
        <v>40</v>
      </c>
      <c r="O193" s="90"/>
      <c r="P193" s="222">
        <f>O193*H193</f>
        <v>0</v>
      </c>
      <c r="Q193" s="222">
        <v>0.10037</v>
      </c>
      <c r="R193" s="222">
        <f>Q193*H193</f>
        <v>0.70259000000000005</v>
      </c>
      <c r="S193" s="222">
        <v>0.10000000000000001</v>
      </c>
      <c r="T193" s="223">
        <f>S193*H193</f>
        <v>0.70000000000000007</v>
      </c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R193" s="224" t="s">
        <v>129</v>
      </c>
      <c r="AT193" s="224" t="s">
        <v>125</v>
      </c>
      <c r="AU193" s="224" t="s">
        <v>85</v>
      </c>
      <c r="AY193" s="16" t="s">
        <v>123</v>
      </c>
      <c r="BE193" s="225">
        <f>IF(N193="základní",J193,0)</f>
        <v>0</v>
      </c>
      <c r="BF193" s="225">
        <f>IF(N193="snížená",J193,0)</f>
        <v>0</v>
      </c>
      <c r="BG193" s="225">
        <f>IF(N193="zákl. přenesená",J193,0)</f>
        <v>0</v>
      </c>
      <c r="BH193" s="225">
        <f>IF(N193="sníž. přenesená",J193,0)</f>
        <v>0</v>
      </c>
      <c r="BI193" s="225">
        <f>IF(N193="nulová",J193,0)</f>
        <v>0</v>
      </c>
      <c r="BJ193" s="16" t="s">
        <v>80</v>
      </c>
      <c r="BK193" s="225">
        <f>ROUND(I193*H193,2)</f>
        <v>0</v>
      </c>
      <c r="BL193" s="16" t="s">
        <v>129</v>
      </c>
      <c r="BM193" s="224" t="s">
        <v>244</v>
      </c>
    </row>
    <row r="194" s="2" customFormat="1">
      <c r="A194" s="37"/>
      <c r="B194" s="38"/>
      <c r="C194" s="39"/>
      <c r="D194" s="226" t="s">
        <v>131</v>
      </c>
      <c r="E194" s="39"/>
      <c r="F194" s="227" t="s">
        <v>243</v>
      </c>
      <c r="G194" s="39"/>
      <c r="H194" s="39"/>
      <c r="I194" s="228"/>
      <c r="J194" s="39"/>
      <c r="K194" s="39"/>
      <c r="L194" s="43"/>
      <c r="M194" s="229"/>
      <c r="N194" s="230"/>
      <c r="O194" s="90"/>
      <c r="P194" s="90"/>
      <c r="Q194" s="90"/>
      <c r="R194" s="90"/>
      <c r="S194" s="90"/>
      <c r="T194" s="91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T194" s="16" t="s">
        <v>131</v>
      </c>
      <c r="AU194" s="16" t="s">
        <v>85</v>
      </c>
    </row>
    <row r="195" s="12" customFormat="1" ht="22.8" customHeight="1">
      <c r="A195" s="12"/>
      <c r="B195" s="196"/>
      <c r="C195" s="197"/>
      <c r="D195" s="198" t="s">
        <v>74</v>
      </c>
      <c r="E195" s="210" t="s">
        <v>176</v>
      </c>
      <c r="F195" s="210" t="s">
        <v>245</v>
      </c>
      <c r="G195" s="197"/>
      <c r="H195" s="197"/>
      <c r="I195" s="200"/>
      <c r="J195" s="211">
        <f>BK195</f>
        <v>0</v>
      </c>
      <c r="K195" s="197"/>
      <c r="L195" s="202"/>
      <c r="M195" s="203"/>
      <c r="N195" s="204"/>
      <c r="O195" s="204"/>
      <c r="P195" s="205">
        <f>SUM(P196:P223)</f>
        <v>0</v>
      </c>
      <c r="Q195" s="204"/>
      <c r="R195" s="205">
        <f>SUM(R196:R223)</f>
        <v>36.757980000000003</v>
      </c>
      <c r="S195" s="204"/>
      <c r="T195" s="206">
        <f>SUM(T196:T223)</f>
        <v>0</v>
      </c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R195" s="207" t="s">
        <v>80</v>
      </c>
      <c r="AT195" s="208" t="s">
        <v>74</v>
      </c>
      <c r="AU195" s="208" t="s">
        <v>80</v>
      </c>
      <c r="AY195" s="207" t="s">
        <v>123</v>
      </c>
      <c r="BK195" s="209">
        <f>SUM(BK196:BK223)</f>
        <v>0</v>
      </c>
    </row>
    <row r="196" s="2" customFormat="1" ht="33" customHeight="1">
      <c r="A196" s="37"/>
      <c r="B196" s="38"/>
      <c r="C196" s="212" t="s">
        <v>7</v>
      </c>
      <c r="D196" s="212" t="s">
        <v>125</v>
      </c>
      <c r="E196" s="213" t="s">
        <v>246</v>
      </c>
      <c r="F196" s="214" t="s">
        <v>247</v>
      </c>
      <c r="G196" s="215" t="s">
        <v>160</v>
      </c>
      <c r="H196" s="216">
        <v>5</v>
      </c>
      <c r="I196" s="217"/>
      <c r="J196" s="218">
        <f>ROUND(I196*H196,2)</f>
        <v>0</v>
      </c>
      <c r="K196" s="219"/>
      <c r="L196" s="43"/>
      <c r="M196" s="220" t="s">
        <v>1</v>
      </c>
      <c r="N196" s="221" t="s">
        <v>40</v>
      </c>
      <c r="O196" s="90"/>
      <c r="P196" s="222">
        <f>O196*H196</f>
        <v>0</v>
      </c>
      <c r="Q196" s="222">
        <v>0.16850000000000001</v>
      </c>
      <c r="R196" s="222">
        <f>Q196*H196</f>
        <v>0.84250000000000003</v>
      </c>
      <c r="S196" s="222">
        <v>0</v>
      </c>
      <c r="T196" s="223">
        <f>S196*H196</f>
        <v>0</v>
      </c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R196" s="224" t="s">
        <v>129</v>
      </c>
      <c r="AT196" s="224" t="s">
        <v>125</v>
      </c>
      <c r="AU196" s="224" t="s">
        <v>85</v>
      </c>
      <c r="AY196" s="16" t="s">
        <v>123</v>
      </c>
      <c r="BE196" s="225">
        <f>IF(N196="základní",J196,0)</f>
        <v>0</v>
      </c>
      <c r="BF196" s="225">
        <f>IF(N196="snížená",J196,0)</f>
        <v>0</v>
      </c>
      <c r="BG196" s="225">
        <f>IF(N196="zákl. přenesená",J196,0)</f>
        <v>0</v>
      </c>
      <c r="BH196" s="225">
        <f>IF(N196="sníž. přenesená",J196,0)</f>
        <v>0</v>
      </c>
      <c r="BI196" s="225">
        <f>IF(N196="nulová",J196,0)</f>
        <v>0</v>
      </c>
      <c r="BJ196" s="16" t="s">
        <v>80</v>
      </c>
      <c r="BK196" s="225">
        <f>ROUND(I196*H196,2)</f>
        <v>0</v>
      </c>
      <c r="BL196" s="16" t="s">
        <v>129</v>
      </c>
      <c r="BM196" s="224" t="s">
        <v>248</v>
      </c>
    </row>
    <row r="197" s="2" customFormat="1">
      <c r="A197" s="37"/>
      <c r="B197" s="38"/>
      <c r="C197" s="39"/>
      <c r="D197" s="226" t="s">
        <v>131</v>
      </c>
      <c r="E197" s="39"/>
      <c r="F197" s="227" t="s">
        <v>249</v>
      </c>
      <c r="G197" s="39"/>
      <c r="H197" s="39"/>
      <c r="I197" s="228"/>
      <c r="J197" s="39"/>
      <c r="K197" s="39"/>
      <c r="L197" s="43"/>
      <c r="M197" s="229"/>
      <c r="N197" s="230"/>
      <c r="O197" s="90"/>
      <c r="P197" s="90"/>
      <c r="Q197" s="90"/>
      <c r="R197" s="90"/>
      <c r="S197" s="90"/>
      <c r="T197" s="91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T197" s="16" t="s">
        <v>131</v>
      </c>
      <c r="AU197" s="16" t="s">
        <v>85</v>
      </c>
    </row>
    <row r="198" s="2" customFormat="1" ht="24.15" customHeight="1">
      <c r="A198" s="37"/>
      <c r="B198" s="38"/>
      <c r="C198" s="253" t="s">
        <v>250</v>
      </c>
      <c r="D198" s="253" t="s">
        <v>189</v>
      </c>
      <c r="E198" s="254" t="s">
        <v>251</v>
      </c>
      <c r="F198" s="255" t="s">
        <v>252</v>
      </c>
      <c r="G198" s="256" t="s">
        <v>160</v>
      </c>
      <c r="H198" s="257">
        <v>2</v>
      </c>
      <c r="I198" s="258"/>
      <c r="J198" s="259">
        <f>ROUND(I198*H198,2)</f>
        <v>0</v>
      </c>
      <c r="K198" s="260"/>
      <c r="L198" s="261"/>
      <c r="M198" s="262" t="s">
        <v>1</v>
      </c>
      <c r="N198" s="263" t="s">
        <v>40</v>
      </c>
      <c r="O198" s="90"/>
      <c r="P198" s="222">
        <f>O198*H198</f>
        <v>0</v>
      </c>
      <c r="Q198" s="222">
        <v>0.048300000000000003</v>
      </c>
      <c r="R198" s="222">
        <f>Q198*H198</f>
        <v>0.096600000000000005</v>
      </c>
      <c r="S198" s="222">
        <v>0</v>
      </c>
      <c r="T198" s="223">
        <f>S198*H198</f>
        <v>0</v>
      </c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R198" s="224" t="s">
        <v>170</v>
      </c>
      <c r="AT198" s="224" t="s">
        <v>189</v>
      </c>
      <c r="AU198" s="224" t="s">
        <v>85</v>
      </c>
      <c r="AY198" s="16" t="s">
        <v>123</v>
      </c>
      <c r="BE198" s="225">
        <f>IF(N198="základní",J198,0)</f>
        <v>0</v>
      </c>
      <c r="BF198" s="225">
        <f>IF(N198="snížená",J198,0)</f>
        <v>0</v>
      </c>
      <c r="BG198" s="225">
        <f>IF(N198="zákl. přenesená",J198,0)</f>
        <v>0</v>
      </c>
      <c r="BH198" s="225">
        <f>IF(N198="sníž. přenesená",J198,0)</f>
        <v>0</v>
      </c>
      <c r="BI198" s="225">
        <f>IF(N198="nulová",J198,0)</f>
        <v>0</v>
      </c>
      <c r="BJ198" s="16" t="s">
        <v>80</v>
      </c>
      <c r="BK198" s="225">
        <f>ROUND(I198*H198,2)</f>
        <v>0</v>
      </c>
      <c r="BL198" s="16" t="s">
        <v>129</v>
      </c>
      <c r="BM198" s="224" t="s">
        <v>253</v>
      </c>
    </row>
    <row r="199" s="2" customFormat="1">
      <c r="A199" s="37"/>
      <c r="B199" s="38"/>
      <c r="C199" s="39"/>
      <c r="D199" s="226" t="s">
        <v>131</v>
      </c>
      <c r="E199" s="39"/>
      <c r="F199" s="227" t="s">
        <v>252</v>
      </c>
      <c r="G199" s="39"/>
      <c r="H199" s="39"/>
      <c r="I199" s="228"/>
      <c r="J199" s="39"/>
      <c r="K199" s="39"/>
      <c r="L199" s="43"/>
      <c r="M199" s="229"/>
      <c r="N199" s="230"/>
      <c r="O199" s="90"/>
      <c r="P199" s="90"/>
      <c r="Q199" s="90"/>
      <c r="R199" s="90"/>
      <c r="S199" s="90"/>
      <c r="T199" s="91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T199" s="16" t="s">
        <v>131</v>
      </c>
      <c r="AU199" s="16" t="s">
        <v>85</v>
      </c>
    </row>
    <row r="200" s="13" customFormat="1">
      <c r="A200" s="13"/>
      <c r="B200" s="231"/>
      <c r="C200" s="232"/>
      <c r="D200" s="226" t="s">
        <v>142</v>
      </c>
      <c r="E200" s="233" t="s">
        <v>1</v>
      </c>
      <c r="F200" s="234" t="s">
        <v>254</v>
      </c>
      <c r="G200" s="232"/>
      <c r="H200" s="235">
        <v>2</v>
      </c>
      <c r="I200" s="236"/>
      <c r="J200" s="232"/>
      <c r="K200" s="232"/>
      <c r="L200" s="237"/>
      <c r="M200" s="238"/>
      <c r="N200" s="239"/>
      <c r="O200" s="239"/>
      <c r="P200" s="239"/>
      <c r="Q200" s="239"/>
      <c r="R200" s="239"/>
      <c r="S200" s="239"/>
      <c r="T200" s="24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1" t="s">
        <v>142</v>
      </c>
      <c r="AU200" s="241" t="s">
        <v>85</v>
      </c>
      <c r="AV200" s="13" t="s">
        <v>85</v>
      </c>
      <c r="AW200" s="13" t="s">
        <v>32</v>
      </c>
      <c r="AX200" s="13" t="s">
        <v>80</v>
      </c>
      <c r="AY200" s="241" t="s">
        <v>123</v>
      </c>
    </row>
    <row r="201" s="2" customFormat="1" ht="24.15" customHeight="1">
      <c r="A201" s="37"/>
      <c r="B201" s="38"/>
      <c r="C201" s="253" t="s">
        <v>255</v>
      </c>
      <c r="D201" s="253" t="s">
        <v>189</v>
      </c>
      <c r="E201" s="254" t="s">
        <v>256</v>
      </c>
      <c r="F201" s="255" t="s">
        <v>257</v>
      </c>
      <c r="G201" s="256" t="s">
        <v>160</v>
      </c>
      <c r="H201" s="257">
        <v>2</v>
      </c>
      <c r="I201" s="258"/>
      <c r="J201" s="259">
        <f>ROUND(I201*H201,2)</f>
        <v>0</v>
      </c>
      <c r="K201" s="260"/>
      <c r="L201" s="261"/>
      <c r="M201" s="262" t="s">
        <v>1</v>
      </c>
      <c r="N201" s="263" t="s">
        <v>40</v>
      </c>
      <c r="O201" s="90"/>
      <c r="P201" s="222">
        <f>O201*H201</f>
        <v>0</v>
      </c>
      <c r="Q201" s="222">
        <v>0.065670000000000006</v>
      </c>
      <c r="R201" s="222">
        <f>Q201*H201</f>
        <v>0.13134000000000001</v>
      </c>
      <c r="S201" s="222">
        <v>0</v>
      </c>
      <c r="T201" s="223">
        <f>S201*H201</f>
        <v>0</v>
      </c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R201" s="224" t="s">
        <v>170</v>
      </c>
      <c r="AT201" s="224" t="s">
        <v>189</v>
      </c>
      <c r="AU201" s="224" t="s">
        <v>85</v>
      </c>
      <c r="AY201" s="16" t="s">
        <v>123</v>
      </c>
      <c r="BE201" s="225">
        <f>IF(N201="základní",J201,0)</f>
        <v>0</v>
      </c>
      <c r="BF201" s="225">
        <f>IF(N201="snížená",J201,0)</f>
        <v>0</v>
      </c>
      <c r="BG201" s="225">
        <f>IF(N201="zákl. přenesená",J201,0)</f>
        <v>0</v>
      </c>
      <c r="BH201" s="225">
        <f>IF(N201="sníž. přenesená",J201,0)</f>
        <v>0</v>
      </c>
      <c r="BI201" s="225">
        <f>IF(N201="nulová",J201,0)</f>
        <v>0</v>
      </c>
      <c r="BJ201" s="16" t="s">
        <v>80</v>
      </c>
      <c r="BK201" s="225">
        <f>ROUND(I201*H201,2)</f>
        <v>0</v>
      </c>
      <c r="BL201" s="16" t="s">
        <v>129</v>
      </c>
      <c r="BM201" s="224" t="s">
        <v>258</v>
      </c>
    </row>
    <row r="202" s="2" customFormat="1">
      <c r="A202" s="37"/>
      <c r="B202" s="38"/>
      <c r="C202" s="39"/>
      <c r="D202" s="226" t="s">
        <v>131</v>
      </c>
      <c r="E202" s="39"/>
      <c r="F202" s="227" t="s">
        <v>257</v>
      </c>
      <c r="G202" s="39"/>
      <c r="H202" s="39"/>
      <c r="I202" s="228"/>
      <c r="J202" s="39"/>
      <c r="K202" s="39"/>
      <c r="L202" s="43"/>
      <c r="M202" s="229"/>
      <c r="N202" s="230"/>
      <c r="O202" s="90"/>
      <c r="P202" s="90"/>
      <c r="Q202" s="90"/>
      <c r="R202" s="90"/>
      <c r="S202" s="90"/>
      <c r="T202" s="91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T202" s="16" t="s">
        <v>131</v>
      </c>
      <c r="AU202" s="16" t="s">
        <v>85</v>
      </c>
    </row>
    <row r="203" s="13" customFormat="1">
      <c r="A203" s="13"/>
      <c r="B203" s="231"/>
      <c r="C203" s="232"/>
      <c r="D203" s="226" t="s">
        <v>142</v>
      </c>
      <c r="E203" s="233" t="s">
        <v>1</v>
      </c>
      <c r="F203" s="234" t="s">
        <v>259</v>
      </c>
      <c r="G203" s="232"/>
      <c r="H203" s="235">
        <v>1</v>
      </c>
      <c r="I203" s="236"/>
      <c r="J203" s="232"/>
      <c r="K203" s="232"/>
      <c r="L203" s="237"/>
      <c r="M203" s="238"/>
      <c r="N203" s="239"/>
      <c r="O203" s="239"/>
      <c r="P203" s="239"/>
      <c r="Q203" s="239"/>
      <c r="R203" s="239"/>
      <c r="S203" s="239"/>
      <c r="T203" s="240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T203" s="241" t="s">
        <v>142</v>
      </c>
      <c r="AU203" s="241" t="s">
        <v>85</v>
      </c>
      <c r="AV203" s="13" t="s">
        <v>85</v>
      </c>
      <c r="AW203" s="13" t="s">
        <v>32</v>
      </c>
      <c r="AX203" s="13" t="s">
        <v>75</v>
      </c>
      <c r="AY203" s="241" t="s">
        <v>123</v>
      </c>
    </row>
    <row r="204" s="13" customFormat="1">
      <c r="A204" s="13"/>
      <c r="B204" s="231"/>
      <c r="C204" s="232"/>
      <c r="D204" s="226" t="s">
        <v>142</v>
      </c>
      <c r="E204" s="233" t="s">
        <v>1</v>
      </c>
      <c r="F204" s="234" t="s">
        <v>260</v>
      </c>
      <c r="G204" s="232"/>
      <c r="H204" s="235">
        <v>1</v>
      </c>
      <c r="I204" s="236"/>
      <c r="J204" s="232"/>
      <c r="K204" s="232"/>
      <c r="L204" s="237"/>
      <c r="M204" s="238"/>
      <c r="N204" s="239"/>
      <c r="O204" s="239"/>
      <c r="P204" s="239"/>
      <c r="Q204" s="239"/>
      <c r="R204" s="239"/>
      <c r="S204" s="239"/>
      <c r="T204" s="240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1" t="s">
        <v>142</v>
      </c>
      <c r="AU204" s="241" t="s">
        <v>85</v>
      </c>
      <c r="AV204" s="13" t="s">
        <v>85</v>
      </c>
      <c r="AW204" s="13" t="s">
        <v>32</v>
      </c>
      <c r="AX204" s="13" t="s">
        <v>75</v>
      </c>
      <c r="AY204" s="241" t="s">
        <v>123</v>
      </c>
    </row>
    <row r="205" s="14" customFormat="1">
      <c r="A205" s="14"/>
      <c r="B205" s="242"/>
      <c r="C205" s="243"/>
      <c r="D205" s="226" t="s">
        <v>142</v>
      </c>
      <c r="E205" s="244" t="s">
        <v>1</v>
      </c>
      <c r="F205" s="245" t="s">
        <v>156</v>
      </c>
      <c r="G205" s="243"/>
      <c r="H205" s="246">
        <v>2</v>
      </c>
      <c r="I205" s="247"/>
      <c r="J205" s="243"/>
      <c r="K205" s="243"/>
      <c r="L205" s="248"/>
      <c r="M205" s="249"/>
      <c r="N205" s="250"/>
      <c r="O205" s="250"/>
      <c r="P205" s="250"/>
      <c r="Q205" s="250"/>
      <c r="R205" s="250"/>
      <c r="S205" s="250"/>
      <c r="T205" s="251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52" t="s">
        <v>142</v>
      </c>
      <c r="AU205" s="252" t="s">
        <v>85</v>
      </c>
      <c r="AV205" s="14" t="s">
        <v>129</v>
      </c>
      <c r="AW205" s="14" t="s">
        <v>32</v>
      </c>
      <c r="AX205" s="14" t="s">
        <v>80</v>
      </c>
      <c r="AY205" s="252" t="s">
        <v>123</v>
      </c>
    </row>
    <row r="206" s="2" customFormat="1" ht="16.5" customHeight="1">
      <c r="A206" s="37"/>
      <c r="B206" s="38"/>
      <c r="C206" s="253" t="s">
        <v>261</v>
      </c>
      <c r="D206" s="253" t="s">
        <v>189</v>
      </c>
      <c r="E206" s="254" t="s">
        <v>262</v>
      </c>
      <c r="F206" s="255" t="s">
        <v>263</v>
      </c>
      <c r="G206" s="256" t="s">
        <v>160</v>
      </c>
      <c r="H206" s="257">
        <v>1</v>
      </c>
      <c r="I206" s="258"/>
      <c r="J206" s="259">
        <f>ROUND(I206*H206,2)</f>
        <v>0</v>
      </c>
      <c r="K206" s="260"/>
      <c r="L206" s="261"/>
      <c r="M206" s="262" t="s">
        <v>1</v>
      </c>
      <c r="N206" s="263" t="s">
        <v>40</v>
      </c>
      <c r="O206" s="90"/>
      <c r="P206" s="222">
        <f>O206*H206</f>
        <v>0</v>
      </c>
      <c r="Q206" s="222">
        <v>0.080000000000000002</v>
      </c>
      <c r="R206" s="222">
        <f>Q206*H206</f>
        <v>0.080000000000000002</v>
      </c>
      <c r="S206" s="222">
        <v>0</v>
      </c>
      <c r="T206" s="223">
        <f>S206*H206</f>
        <v>0</v>
      </c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R206" s="224" t="s">
        <v>170</v>
      </c>
      <c r="AT206" s="224" t="s">
        <v>189</v>
      </c>
      <c r="AU206" s="224" t="s">
        <v>85</v>
      </c>
      <c r="AY206" s="16" t="s">
        <v>123</v>
      </c>
      <c r="BE206" s="225">
        <f>IF(N206="základní",J206,0)</f>
        <v>0</v>
      </c>
      <c r="BF206" s="225">
        <f>IF(N206="snížená",J206,0)</f>
        <v>0</v>
      </c>
      <c r="BG206" s="225">
        <f>IF(N206="zákl. přenesená",J206,0)</f>
        <v>0</v>
      </c>
      <c r="BH206" s="225">
        <f>IF(N206="sníž. přenesená",J206,0)</f>
        <v>0</v>
      </c>
      <c r="BI206" s="225">
        <f>IF(N206="nulová",J206,0)</f>
        <v>0</v>
      </c>
      <c r="BJ206" s="16" t="s">
        <v>80</v>
      </c>
      <c r="BK206" s="225">
        <f>ROUND(I206*H206,2)</f>
        <v>0</v>
      </c>
      <c r="BL206" s="16" t="s">
        <v>129</v>
      </c>
      <c r="BM206" s="224" t="s">
        <v>264</v>
      </c>
    </row>
    <row r="207" s="2" customFormat="1">
      <c r="A207" s="37"/>
      <c r="B207" s="38"/>
      <c r="C207" s="39"/>
      <c r="D207" s="226" t="s">
        <v>131</v>
      </c>
      <c r="E207" s="39"/>
      <c r="F207" s="227" t="s">
        <v>263</v>
      </c>
      <c r="G207" s="39"/>
      <c r="H207" s="39"/>
      <c r="I207" s="228"/>
      <c r="J207" s="39"/>
      <c r="K207" s="39"/>
      <c r="L207" s="43"/>
      <c r="M207" s="229"/>
      <c r="N207" s="230"/>
      <c r="O207" s="90"/>
      <c r="P207" s="90"/>
      <c r="Q207" s="90"/>
      <c r="R207" s="90"/>
      <c r="S207" s="90"/>
      <c r="T207" s="91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T207" s="16" t="s">
        <v>131</v>
      </c>
      <c r="AU207" s="16" t="s">
        <v>85</v>
      </c>
    </row>
    <row r="208" s="13" customFormat="1">
      <c r="A208" s="13"/>
      <c r="B208" s="231"/>
      <c r="C208" s="232"/>
      <c r="D208" s="226" t="s">
        <v>142</v>
      </c>
      <c r="E208" s="233" t="s">
        <v>1</v>
      </c>
      <c r="F208" s="234" t="s">
        <v>265</v>
      </c>
      <c r="G208" s="232"/>
      <c r="H208" s="235">
        <v>1</v>
      </c>
      <c r="I208" s="236"/>
      <c r="J208" s="232"/>
      <c r="K208" s="232"/>
      <c r="L208" s="237"/>
      <c r="M208" s="238"/>
      <c r="N208" s="239"/>
      <c r="O208" s="239"/>
      <c r="P208" s="239"/>
      <c r="Q208" s="239"/>
      <c r="R208" s="239"/>
      <c r="S208" s="239"/>
      <c r="T208" s="240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T208" s="241" t="s">
        <v>142</v>
      </c>
      <c r="AU208" s="241" t="s">
        <v>85</v>
      </c>
      <c r="AV208" s="13" t="s">
        <v>85</v>
      </c>
      <c r="AW208" s="13" t="s">
        <v>32</v>
      </c>
      <c r="AX208" s="13" t="s">
        <v>80</v>
      </c>
      <c r="AY208" s="241" t="s">
        <v>123</v>
      </c>
    </row>
    <row r="209" s="2" customFormat="1" ht="33" customHeight="1">
      <c r="A209" s="37"/>
      <c r="B209" s="38"/>
      <c r="C209" s="212" t="s">
        <v>266</v>
      </c>
      <c r="D209" s="212" t="s">
        <v>125</v>
      </c>
      <c r="E209" s="213" t="s">
        <v>267</v>
      </c>
      <c r="F209" s="214" t="s">
        <v>268</v>
      </c>
      <c r="G209" s="215" t="s">
        <v>160</v>
      </c>
      <c r="H209" s="216">
        <v>191</v>
      </c>
      <c r="I209" s="217"/>
      <c r="J209" s="218">
        <f>ROUND(I209*H209,2)</f>
        <v>0</v>
      </c>
      <c r="K209" s="219"/>
      <c r="L209" s="43"/>
      <c r="M209" s="220" t="s">
        <v>1</v>
      </c>
      <c r="N209" s="221" t="s">
        <v>40</v>
      </c>
      <c r="O209" s="90"/>
      <c r="P209" s="222">
        <f>O209*H209</f>
        <v>0</v>
      </c>
      <c r="Q209" s="222">
        <v>0.14041999999999999</v>
      </c>
      <c r="R209" s="222">
        <f>Q209*H209</f>
        <v>26.820219999999999</v>
      </c>
      <c r="S209" s="222">
        <v>0</v>
      </c>
      <c r="T209" s="223">
        <f>S209*H209</f>
        <v>0</v>
      </c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R209" s="224" t="s">
        <v>129</v>
      </c>
      <c r="AT209" s="224" t="s">
        <v>125</v>
      </c>
      <c r="AU209" s="224" t="s">
        <v>85</v>
      </c>
      <c r="AY209" s="16" t="s">
        <v>123</v>
      </c>
      <c r="BE209" s="225">
        <f>IF(N209="základní",J209,0)</f>
        <v>0</v>
      </c>
      <c r="BF209" s="225">
        <f>IF(N209="snížená",J209,0)</f>
        <v>0</v>
      </c>
      <c r="BG209" s="225">
        <f>IF(N209="zákl. přenesená",J209,0)</f>
        <v>0</v>
      </c>
      <c r="BH209" s="225">
        <f>IF(N209="sníž. přenesená",J209,0)</f>
        <v>0</v>
      </c>
      <c r="BI209" s="225">
        <f>IF(N209="nulová",J209,0)</f>
        <v>0</v>
      </c>
      <c r="BJ209" s="16" t="s">
        <v>80</v>
      </c>
      <c r="BK209" s="225">
        <f>ROUND(I209*H209,2)</f>
        <v>0</v>
      </c>
      <c r="BL209" s="16" t="s">
        <v>129</v>
      </c>
      <c r="BM209" s="224" t="s">
        <v>269</v>
      </c>
    </row>
    <row r="210" s="2" customFormat="1">
      <c r="A210" s="37"/>
      <c r="B210" s="38"/>
      <c r="C210" s="39"/>
      <c r="D210" s="226" t="s">
        <v>131</v>
      </c>
      <c r="E210" s="39"/>
      <c r="F210" s="227" t="s">
        <v>270</v>
      </c>
      <c r="G210" s="39"/>
      <c r="H210" s="39"/>
      <c r="I210" s="228"/>
      <c r="J210" s="39"/>
      <c r="K210" s="39"/>
      <c r="L210" s="43"/>
      <c r="M210" s="229"/>
      <c r="N210" s="230"/>
      <c r="O210" s="90"/>
      <c r="P210" s="90"/>
      <c r="Q210" s="90"/>
      <c r="R210" s="90"/>
      <c r="S210" s="90"/>
      <c r="T210" s="91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T210" s="16" t="s">
        <v>131</v>
      </c>
      <c r="AU210" s="16" t="s">
        <v>85</v>
      </c>
    </row>
    <row r="211" s="2" customFormat="1" ht="16.5" customHeight="1">
      <c r="A211" s="37"/>
      <c r="B211" s="38"/>
      <c r="C211" s="253" t="s">
        <v>271</v>
      </c>
      <c r="D211" s="253" t="s">
        <v>189</v>
      </c>
      <c r="E211" s="254" t="s">
        <v>272</v>
      </c>
      <c r="F211" s="255" t="s">
        <v>273</v>
      </c>
      <c r="G211" s="256" t="s">
        <v>160</v>
      </c>
      <c r="H211" s="257">
        <v>191</v>
      </c>
      <c r="I211" s="258"/>
      <c r="J211" s="259">
        <f>ROUND(I211*H211,2)</f>
        <v>0</v>
      </c>
      <c r="K211" s="260"/>
      <c r="L211" s="261"/>
      <c r="M211" s="262" t="s">
        <v>1</v>
      </c>
      <c r="N211" s="263" t="s">
        <v>40</v>
      </c>
      <c r="O211" s="90"/>
      <c r="P211" s="222">
        <f>O211*H211</f>
        <v>0</v>
      </c>
      <c r="Q211" s="222">
        <v>0.045999999999999999</v>
      </c>
      <c r="R211" s="222">
        <f>Q211*H211</f>
        <v>8.7859999999999996</v>
      </c>
      <c r="S211" s="222">
        <v>0</v>
      </c>
      <c r="T211" s="223">
        <f>S211*H211</f>
        <v>0</v>
      </c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R211" s="224" t="s">
        <v>170</v>
      </c>
      <c r="AT211" s="224" t="s">
        <v>189</v>
      </c>
      <c r="AU211" s="224" t="s">
        <v>85</v>
      </c>
      <c r="AY211" s="16" t="s">
        <v>123</v>
      </c>
      <c r="BE211" s="225">
        <f>IF(N211="základní",J211,0)</f>
        <v>0</v>
      </c>
      <c r="BF211" s="225">
        <f>IF(N211="snížená",J211,0)</f>
        <v>0</v>
      </c>
      <c r="BG211" s="225">
        <f>IF(N211="zákl. přenesená",J211,0)</f>
        <v>0</v>
      </c>
      <c r="BH211" s="225">
        <f>IF(N211="sníž. přenesená",J211,0)</f>
        <v>0</v>
      </c>
      <c r="BI211" s="225">
        <f>IF(N211="nulová",J211,0)</f>
        <v>0</v>
      </c>
      <c r="BJ211" s="16" t="s">
        <v>80</v>
      </c>
      <c r="BK211" s="225">
        <f>ROUND(I211*H211,2)</f>
        <v>0</v>
      </c>
      <c r="BL211" s="16" t="s">
        <v>129</v>
      </c>
      <c r="BM211" s="224" t="s">
        <v>274</v>
      </c>
    </row>
    <row r="212" s="2" customFormat="1">
      <c r="A212" s="37"/>
      <c r="B212" s="38"/>
      <c r="C212" s="39"/>
      <c r="D212" s="226" t="s">
        <v>131</v>
      </c>
      <c r="E212" s="39"/>
      <c r="F212" s="227" t="s">
        <v>273</v>
      </c>
      <c r="G212" s="39"/>
      <c r="H212" s="39"/>
      <c r="I212" s="228"/>
      <c r="J212" s="39"/>
      <c r="K212" s="39"/>
      <c r="L212" s="43"/>
      <c r="M212" s="229"/>
      <c r="N212" s="230"/>
      <c r="O212" s="90"/>
      <c r="P212" s="90"/>
      <c r="Q212" s="90"/>
      <c r="R212" s="90"/>
      <c r="S212" s="90"/>
      <c r="T212" s="91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T212" s="16" t="s">
        <v>131</v>
      </c>
      <c r="AU212" s="16" t="s">
        <v>85</v>
      </c>
    </row>
    <row r="213" s="13" customFormat="1">
      <c r="A213" s="13"/>
      <c r="B213" s="231"/>
      <c r="C213" s="232"/>
      <c r="D213" s="226" t="s">
        <v>142</v>
      </c>
      <c r="E213" s="233" t="s">
        <v>1</v>
      </c>
      <c r="F213" s="234" t="s">
        <v>275</v>
      </c>
      <c r="G213" s="232"/>
      <c r="H213" s="235">
        <v>191</v>
      </c>
      <c r="I213" s="236"/>
      <c r="J213" s="232"/>
      <c r="K213" s="232"/>
      <c r="L213" s="237"/>
      <c r="M213" s="238"/>
      <c r="N213" s="239"/>
      <c r="O213" s="239"/>
      <c r="P213" s="239"/>
      <c r="Q213" s="239"/>
      <c r="R213" s="239"/>
      <c r="S213" s="239"/>
      <c r="T213" s="240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T213" s="241" t="s">
        <v>142</v>
      </c>
      <c r="AU213" s="241" t="s">
        <v>85</v>
      </c>
      <c r="AV213" s="13" t="s">
        <v>85</v>
      </c>
      <c r="AW213" s="13" t="s">
        <v>32</v>
      </c>
      <c r="AX213" s="13" t="s">
        <v>80</v>
      </c>
      <c r="AY213" s="241" t="s">
        <v>123</v>
      </c>
    </row>
    <row r="214" s="2" customFormat="1" ht="24.15" customHeight="1">
      <c r="A214" s="37"/>
      <c r="B214" s="38"/>
      <c r="C214" s="212" t="s">
        <v>276</v>
      </c>
      <c r="D214" s="212" t="s">
        <v>125</v>
      </c>
      <c r="E214" s="213" t="s">
        <v>277</v>
      </c>
      <c r="F214" s="214" t="s">
        <v>278</v>
      </c>
      <c r="G214" s="215" t="s">
        <v>160</v>
      </c>
      <c r="H214" s="216">
        <v>6</v>
      </c>
      <c r="I214" s="217"/>
      <c r="J214" s="218">
        <f>ROUND(I214*H214,2)</f>
        <v>0</v>
      </c>
      <c r="K214" s="219"/>
      <c r="L214" s="43"/>
      <c r="M214" s="220" t="s">
        <v>1</v>
      </c>
      <c r="N214" s="221" t="s">
        <v>40</v>
      </c>
      <c r="O214" s="90"/>
      <c r="P214" s="222">
        <f>O214*H214</f>
        <v>0</v>
      </c>
      <c r="Q214" s="222">
        <v>0</v>
      </c>
      <c r="R214" s="222">
        <f>Q214*H214</f>
        <v>0</v>
      </c>
      <c r="S214" s="222">
        <v>0</v>
      </c>
      <c r="T214" s="223">
        <f>S214*H214</f>
        <v>0</v>
      </c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R214" s="224" t="s">
        <v>129</v>
      </c>
      <c r="AT214" s="224" t="s">
        <v>125</v>
      </c>
      <c r="AU214" s="224" t="s">
        <v>85</v>
      </c>
      <c r="AY214" s="16" t="s">
        <v>123</v>
      </c>
      <c r="BE214" s="225">
        <f>IF(N214="základní",J214,0)</f>
        <v>0</v>
      </c>
      <c r="BF214" s="225">
        <f>IF(N214="snížená",J214,0)</f>
        <v>0</v>
      </c>
      <c r="BG214" s="225">
        <f>IF(N214="zákl. přenesená",J214,0)</f>
        <v>0</v>
      </c>
      <c r="BH214" s="225">
        <f>IF(N214="sníž. přenesená",J214,0)</f>
        <v>0</v>
      </c>
      <c r="BI214" s="225">
        <f>IF(N214="nulová",J214,0)</f>
        <v>0</v>
      </c>
      <c r="BJ214" s="16" t="s">
        <v>80</v>
      </c>
      <c r="BK214" s="225">
        <f>ROUND(I214*H214,2)</f>
        <v>0</v>
      </c>
      <c r="BL214" s="16" t="s">
        <v>129</v>
      </c>
      <c r="BM214" s="224" t="s">
        <v>279</v>
      </c>
    </row>
    <row r="215" s="2" customFormat="1">
      <c r="A215" s="37"/>
      <c r="B215" s="38"/>
      <c r="C215" s="39"/>
      <c r="D215" s="226" t="s">
        <v>131</v>
      </c>
      <c r="E215" s="39"/>
      <c r="F215" s="227" t="s">
        <v>280</v>
      </c>
      <c r="G215" s="39"/>
      <c r="H215" s="39"/>
      <c r="I215" s="228"/>
      <c r="J215" s="39"/>
      <c r="K215" s="39"/>
      <c r="L215" s="43"/>
      <c r="M215" s="229"/>
      <c r="N215" s="230"/>
      <c r="O215" s="90"/>
      <c r="P215" s="90"/>
      <c r="Q215" s="90"/>
      <c r="R215" s="90"/>
      <c r="S215" s="90"/>
      <c r="T215" s="91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T215" s="16" t="s">
        <v>131</v>
      </c>
      <c r="AU215" s="16" t="s">
        <v>85</v>
      </c>
    </row>
    <row r="216" s="13" customFormat="1">
      <c r="A216" s="13"/>
      <c r="B216" s="231"/>
      <c r="C216" s="232"/>
      <c r="D216" s="226" t="s">
        <v>142</v>
      </c>
      <c r="E216" s="233" t="s">
        <v>1</v>
      </c>
      <c r="F216" s="234" t="s">
        <v>233</v>
      </c>
      <c r="G216" s="232"/>
      <c r="H216" s="235">
        <v>6</v>
      </c>
      <c r="I216" s="236"/>
      <c r="J216" s="232"/>
      <c r="K216" s="232"/>
      <c r="L216" s="237"/>
      <c r="M216" s="238"/>
      <c r="N216" s="239"/>
      <c r="O216" s="239"/>
      <c r="P216" s="239"/>
      <c r="Q216" s="239"/>
      <c r="R216" s="239"/>
      <c r="S216" s="239"/>
      <c r="T216" s="240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T216" s="241" t="s">
        <v>142</v>
      </c>
      <c r="AU216" s="241" t="s">
        <v>85</v>
      </c>
      <c r="AV216" s="13" t="s">
        <v>85</v>
      </c>
      <c r="AW216" s="13" t="s">
        <v>32</v>
      </c>
      <c r="AX216" s="13" t="s">
        <v>80</v>
      </c>
      <c r="AY216" s="241" t="s">
        <v>123</v>
      </c>
    </row>
    <row r="217" s="2" customFormat="1" ht="24.15" customHeight="1">
      <c r="A217" s="37"/>
      <c r="B217" s="38"/>
      <c r="C217" s="212" t="s">
        <v>281</v>
      </c>
      <c r="D217" s="212" t="s">
        <v>125</v>
      </c>
      <c r="E217" s="213" t="s">
        <v>282</v>
      </c>
      <c r="F217" s="214" t="s">
        <v>283</v>
      </c>
      <c r="G217" s="215" t="s">
        <v>160</v>
      </c>
      <c r="H217" s="216">
        <v>16.5</v>
      </c>
      <c r="I217" s="217"/>
      <c r="J217" s="218">
        <f>ROUND(I217*H217,2)</f>
        <v>0</v>
      </c>
      <c r="K217" s="219"/>
      <c r="L217" s="43"/>
      <c r="M217" s="220" t="s">
        <v>1</v>
      </c>
      <c r="N217" s="221" t="s">
        <v>40</v>
      </c>
      <c r="O217" s="90"/>
      <c r="P217" s="222">
        <f>O217*H217</f>
        <v>0</v>
      </c>
      <c r="Q217" s="222">
        <v>8.0000000000000007E-05</v>
      </c>
      <c r="R217" s="222">
        <f>Q217*H217</f>
        <v>0.0013200000000000002</v>
      </c>
      <c r="S217" s="222">
        <v>0</v>
      </c>
      <c r="T217" s="223">
        <f>S217*H217</f>
        <v>0</v>
      </c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R217" s="224" t="s">
        <v>129</v>
      </c>
      <c r="AT217" s="224" t="s">
        <v>125</v>
      </c>
      <c r="AU217" s="224" t="s">
        <v>85</v>
      </c>
      <c r="AY217" s="16" t="s">
        <v>123</v>
      </c>
      <c r="BE217" s="225">
        <f>IF(N217="základní",J217,0)</f>
        <v>0</v>
      </c>
      <c r="BF217" s="225">
        <f>IF(N217="snížená",J217,0)</f>
        <v>0</v>
      </c>
      <c r="BG217" s="225">
        <f>IF(N217="zákl. přenesená",J217,0)</f>
        <v>0</v>
      </c>
      <c r="BH217" s="225">
        <f>IF(N217="sníž. přenesená",J217,0)</f>
        <v>0</v>
      </c>
      <c r="BI217" s="225">
        <f>IF(N217="nulová",J217,0)</f>
        <v>0</v>
      </c>
      <c r="BJ217" s="16" t="s">
        <v>80</v>
      </c>
      <c r="BK217" s="225">
        <f>ROUND(I217*H217,2)</f>
        <v>0</v>
      </c>
      <c r="BL217" s="16" t="s">
        <v>129</v>
      </c>
      <c r="BM217" s="224" t="s">
        <v>284</v>
      </c>
    </row>
    <row r="218" s="2" customFormat="1">
      <c r="A218" s="37"/>
      <c r="B218" s="38"/>
      <c r="C218" s="39"/>
      <c r="D218" s="226" t="s">
        <v>131</v>
      </c>
      <c r="E218" s="39"/>
      <c r="F218" s="227" t="s">
        <v>285</v>
      </c>
      <c r="G218" s="39"/>
      <c r="H218" s="39"/>
      <c r="I218" s="228"/>
      <c r="J218" s="39"/>
      <c r="K218" s="39"/>
      <c r="L218" s="43"/>
      <c r="M218" s="229"/>
      <c r="N218" s="230"/>
      <c r="O218" s="90"/>
      <c r="P218" s="90"/>
      <c r="Q218" s="90"/>
      <c r="R218" s="90"/>
      <c r="S218" s="90"/>
      <c r="T218" s="91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T218" s="16" t="s">
        <v>131</v>
      </c>
      <c r="AU218" s="16" t="s">
        <v>85</v>
      </c>
    </row>
    <row r="219" s="13" customFormat="1">
      <c r="A219" s="13"/>
      <c r="B219" s="231"/>
      <c r="C219" s="232"/>
      <c r="D219" s="226" t="s">
        <v>142</v>
      </c>
      <c r="E219" s="233" t="s">
        <v>1</v>
      </c>
      <c r="F219" s="234" t="s">
        <v>286</v>
      </c>
      <c r="G219" s="232"/>
      <c r="H219" s="235">
        <v>16.5</v>
      </c>
      <c r="I219" s="236"/>
      <c r="J219" s="232"/>
      <c r="K219" s="232"/>
      <c r="L219" s="237"/>
      <c r="M219" s="238"/>
      <c r="N219" s="239"/>
      <c r="O219" s="239"/>
      <c r="P219" s="239"/>
      <c r="Q219" s="239"/>
      <c r="R219" s="239"/>
      <c r="S219" s="239"/>
      <c r="T219" s="24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241" t="s">
        <v>142</v>
      </c>
      <c r="AU219" s="241" t="s">
        <v>85</v>
      </c>
      <c r="AV219" s="13" t="s">
        <v>85</v>
      </c>
      <c r="AW219" s="13" t="s">
        <v>32</v>
      </c>
      <c r="AX219" s="13" t="s">
        <v>80</v>
      </c>
      <c r="AY219" s="241" t="s">
        <v>123</v>
      </c>
    </row>
    <row r="220" s="2" customFormat="1" ht="24.15" customHeight="1">
      <c r="A220" s="37"/>
      <c r="B220" s="38"/>
      <c r="C220" s="212" t="s">
        <v>287</v>
      </c>
      <c r="D220" s="212" t="s">
        <v>125</v>
      </c>
      <c r="E220" s="213" t="s">
        <v>288</v>
      </c>
      <c r="F220" s="214" t="s">
        <v>289</v>
      </c>
      <c r="G220" s="215" t="s">
        <v>290</v>
      </c>
      <c r="H220" s="216">
        <v>1</v>
      </c>
      <c r="I220" s="217"/>
      <c r="J220" s="218">
        <f>ROUND(I220*H220,2)</f>
        <v>0</v>
      </c>
      <c r="K220" s="219"/>
      <c r="L220" s="43"/>
      <c r="M220" s="220" t="s">
        <v>1</v>
      </c>
      <c r="N220" s="221" t="s">
        <v>40</v>
      </c>
      <c r="O220" s="90"/>
      <c r="P220" s="222">
        <f>O220*H220</f>
        <v>0</v>
      </c>
      <c r="Q220" s="222">
        <v>0</v>
      </c>
      <c r="R220" s="222">
        <f>Q220*H220</f>
        <v>0</v>
      </c>
      <c r="S220" s="222">
        <v>0</v>
      </c>
      <c r="T220" s="223">
        <f>S220*H220</f>
        <v>0</v>
      </c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R220" s="224" t="s">
        <v>129</v>
      </c>
      <c r="AT220" s="224" t="s">
        <v>125</v>
      </c>
      <c r="AU220" s="224" t="s">
        <v>85</v>
      </c>
      <c r="AY220" s="16" t="s">
        <v>123</v>
      </c>
      <c r="BE220" s="225">
        <f>IF(N220="základní",J220,0)</f>
        <v>0</v>
      </c>
      <c r="BF220" s="225">
        <f>IF(N220="snížená",J220,0)</f>
        <v>0</v>
      </c>
      <c r="BG220" s="225">
        <f>IF(N220="zákl. přenesená",J220,0)</f>
        <v>0</v>
      </c>
      <c r="BH220" s="225">
        <f>IF(N220="sníž. přenesená",J220,0)</f>
        <v>0</v>
      </c>
      <c r="BI220" s="225">
        <f>IF(N220="nulová",J220,0)</f>
        <v>0</v>
      </c>
      <c r="BJ220" s="16" t="s">
        <v>80</v>
      </c>
      <c r="BK220" s="225">
        <f>ROUND(I220*H220,2)</f>
        <v>0</v>
      </c>
      <c r="BL220" s="16" t="s">
        <v>129</v>
      </c>
      <c r="BM220" s="224" t="s">
        <v>291</v>
      </c>
    </row>
    <row r="221" s="2" customFormat="1">
      <c r="A221" s="37"/>
      <c r="B221" s="38"/>
      <c r="C221" s="39"/>
      <c r="D221" s="226" t="s">
        <v>131</v>
      </c>
      <c r="E221" s="39"/>
      <c r="F221" s="227" t="s">
        <v>289</v>
      </c>
      <c r="G221" s="39"/>
      <c r="H221" s="39"/>
      <c r="I221" s="228"/>
      <c r="J221" s="39"/>
      <c r="K221" s="39"/>
      <c r="L221" s="43"/>
      <c r="M221" s="229"/>
      <c r="N221" s="230"/>
      <c r="O221" s="90"/>
      <c r="P221" s="90"/>
      <c r="Q221" s="90"/>
      <c r="R221" s="90"/>
      <c r="S221" s="90"/>
      <c r="T221" s="91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T221" s="16" t="s">
        <v>131</v>
      </c>
      <c r="AU221" s="16" t="s">
        <v>85</v>
      </c>
    </row>
    <row r="222" s="2" customFormat="1" ht="16.5" customHeight="1">
      <c r="A222" s="37"/>
      <c r="B222" s="38"/>
      <c r="C222" s="212" t="s">
        <v>292</v>
      </c>
      <c r="D222" s="212" t="s">
        <v>125</v>
      </c>
      <c r="E222" s="213" t="s">
        <v>293</v>
      </c>
      <c r="F222" s="214" t="s">
        <v>294</v>
      </c>
      <c r="G222" s="215" t="s">
        <v>290</v>
      </c>
      <c r="H222" s="216">
        <v>1</v>
      </c>
      <c r="I222" s="217"/>
      <c r="J222" s="218">
        <f>ROUND(I222*H222,2)</f>
        <v>0</v>
      </c>
      <c r="K222" s="219"/>
      <c r="L222" s="43"/>
      <c r="M222" s="220" t="s">
        <v>1</v>
      </c>
      <c r="N222" s="221" t="s">
        <v>40</v>
      </c>
      <c r="O222" s="90"/>
      <c r="P222" s="222">
        <f>O222*H222</f>
        <v>0</v>
      </c>
      <c r="Q222" s="222">
        <v>0</v>
      </c>
      <c r="R222" s="222">
        <f>Q222*H222</f>
        <v>0</v>
      </c>
      <c r="S222" s="222">
        <v>0</v>
      </c>
      <c r="T222" s="223">
        <f>S222*H222</f>
        <v>0</v>
      </c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R222" s="224" t="s">
        <v>129</v>
      </c>
      <c r="AT222" s="224" t="s">
        <v>125</v>
      </c>
      <c r="AU222" s="224" t="s">
        <v>85</v>
      </c>
      <c r="AY222" s="16" t="s">
        <v>123</v>
      </c>
      <c r="BE222" s="225">
        <f>IF(N222="základní",J222,0)</f>
        <v>0</v>
      </c>
      <c r="BF222" s="225">
        <f>IF(N222="snížená",J222,0)</f>
        <v>0</v>
      </c>
      <c r="BG222" s="225">
        <f>IF(N222="zákl. přenesená",J222,0)</f>
        <v>0</v>
      </c>
      <c r="BH222" s="225">
        <f>IF(N222="sníž. přenesená",J222,0)</f>
        <v>0</v>
      </c>
      <c r="BI222" s="225">
        <f>IF(N222="nulová",J222,0)</f>
        <v>0</v>
      </c>
      <c r="BJ222" s="16" t="s">
        <v>80</v>
      </c>
      <c r="BK222" s="225">
        <f>ROUND(I222*H222,2)</f>
        <v>0</v>
      </c>
      <c r="BL222" s="16" t="s">
        <v>129</v>
      </c>
      <c r="BM222" s="224" t="s">
        <v>295</v>
      </c>
    </row>
    <row r="223" s="2" customFormat="1">
      <c r="A223" s="37"/>
      <c r="B223" s="38"/>
      <c r="C223" s="39"/>
      <c r="D223" s="226" t="s">
        <v>131</v>
      </c>
      <c r="E223" s="39"/>
      <c r="F223" s="227" t="s">
        <v>294</v>
      </c>
      <c r="G223" s="39"/>
      <c r="H223" s="39"/>
      <c r="I223" s="228"/>
      <c r="J223" s="39"/>
      <c r="K223" s="39"/>
      <c r="L223" s="43"/>
      <c r="M223" s="229"/>
      <c r="N223" s="230"/>
      <c r="O223" s="90"/>
      <c r="P223" s="90"/>
      <c r="Q223" s="90"/>
      <c r="R223" s="90"/>
      <c r="S223" s="90"/>
      <c r="T223" s="91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T223" s="16" t="s">
        <v>131</v>
      </c>
      <c r="AU223" s="16" t="s">
        <v>85</v>
      </c>
    </row>
    <row r="224" s="12" customFormat="1" ht="22.8" customHeight="1">
      <c r="A224" s="12"/>
      <c r="B224" s="196"/>
      <c r="C224" s="197"/>
      <c r="D224" s="198" t="s">
        <v>74</v>
      </c>
      <c r="E224" s="210" t="s">
        <v>296</v>
      </c>
      <c r="F224" s="210" t="s">
        <v>297</v>
      </c>
      <c r="G224" s="197"/>
      <c r="H224" s="197"/>
      <c r="I224" s="200"/>
      <c r="J224" s="211">
        <f>BK224</f>
        <v>0</v>
      </c>
      <c r="K224" s="197"/>
      <c r="L224" s="202"/>
      <c r="M224" s="203"/>
      <c r="N224" s="204"/>
      <c r="O224" s="204"/>
      <c r="P224" s="205">
        <f>SUM(P225:P241)</f>
        <v>0</v>
      </c>
      <c r="Q224" s="204"/>
      <c r="R224" s="205">
        <f>SUM(R225:R241)</f>
        <v>0</v>
      </c>
      <c r="S224" s="204"/>
      <c r="T224" s="206">
        <f>SUM(T225:T241)</f>
        <v>0</v>
      </c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R224" s="207" t="s">
        <v>80</v>
      </c>
      <c r="AT224" s="208" t="s">
        <v>74</v>
      </c>
      <c r="AU224" s="208" t="s">
        <v>80</v>
      </c>
      <c r="AY224" s="207" t="s">
        <v>123</v>
      </c>
      <c r="BK224" s="209">
        <f>SUM(BK225:BK241)</f>
        <v>0</v>
      </c>
    </row>
    <row r="225" s="2" customFormat="1" ht="16.5" customHeight="1">
      <c r="A225" s="37"/>
      <c r="B225" s="38"/>
      <c r="C225" s="212" t="s">
        <v>298</v>
      </c>
      <c r="D225" s="212" t="s">
        <v>125</v>
      </c>
      <c r="E225" s="213" t="s">
        <v>299</v>
      </c>
      <c r="F225" s="214" t="s">
        <v>300</v>
      </c>
      <c r="G225" s="215" t="s">
        <v>301</v>
      </c>
      <c r="H225" s="216">
        <v>683.25400000000002</v>
      </c>
      <c r="I225" s="217"/>
      <c r="J225" s="218">
        <f>ROUND(I225*H225,2)</f>
        <v>0</v>
      </c>
      <c r="K225" s="219"/>
      <c r="L225" s="43"/>
      <c r="M225" s="220" t="s">
        <v>1</v>
      </c>
      <c r="N225" s="221" t="s">
        <v>40</v>
      </c>
      <c r="O225" s="90"/>
      <c r="P225" s="222">
        <f>O225*H225</f>
        <v>0</v>
      </c>
      <c r="Q225" s="222">
        <v>0</v>
      </c>
      <c r="R225" s="222">
        <f>Q225*H225</f>
        <v>0</v>
      </c>
      <c r="S225" s="222">
        <v>0</v>
      </c>
      <c r="T225" s="223">
        <f>S225*H225</f>
        <v>0</v>
      </c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R225" s="224" t="s">
        <v>129</v>
      </c>
      <c r="AT225" s="224" t="s">
        <v>125</v>
      </c>
      <c r="AU225" s="224" t="s">
        <v>85</v>
      </c>
      <c r="AY225" s="16" t="s">
        <v>123</v>
      </c>
      <c r="BE225" s="225">
        <f>IF(N225="základní",J225,0)</f>
        <v>0</v>
      </c>
      <c r="BF225" s="225">
        <f>IF(N225="snížená",J225,0)</f>
        <v>0</v>
      </c>
      <c r="BG225" s="225">
        <f>IF(N225="zákl. přenesená",J225,0)</f>
        <v>0</v>
      </c>
      <c r="BH225" s="225">
        <f>IF(N225="sníž. přenesená",J225,0)</f>
        <v>0</v>
      </c>
      <c r="BI225" s="225">
        <f>IF(N225="nulová",J225,0)</f>
        <v>0</v>
      </c>
      <c r="BJ225" s="16" t="s">
        <v>80</v>
      </c>
      <c r="BK225" s="225">
        <f>ROUND(I225*H225,2)</f>
        <v>0</v>
      </c>
      <c r="BL225" s="16" t="s">
        <v>129</v>
      </c>
      <c r="BM225" s="224" t="s">
        <v>302</v>
      </c>
    </row>
    <row r="226" s="2" customFormat="1">
      <c r="A226" s="37"/>
      <c r="B226" s="38"/>
      <c r="C226" s="39"/>
      <c r="D226" s="226" t="s">
        <v>131</v>
      </c>
      <c r="E226" s="39"/>
      <c r="F226" s="227" t="s">
        <v>303</v>
      </c>
      <c r="G226" s="39"/>
      <c r="H226" s="39"/>
      <c r="I226" s="228"/>
      <c r="J226" s="39"/>
      <c r="K226" s="39"/>
      <c r="L226" s="43"/>
      <c r="M226" s="229"/>
      <c r="N226" s="230"/>
      <c r="O226" s="90"/>
      <c r="P226" s="90"/>
      <c r="Q226" s="90"/>
      <c r="R226" s="90"/>
      <c r="S226" s="90"/>
      <c r="T226" s="91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T226" s="16" t="s">
        <v>131</v>
      </c>
      <c r="AU226" s="16" t="s">
        <v>85</v>
      </c>
    </row>
    <row r="227" s="13" customFormat="1">
      <c r="A227" s="13"/>
      <c r="B227" s="231"/>
      <c r="C227" s="232"/>
      <c r="D227" s="226" t="s">
        <v>142</v>
      </c>
      <c r="E227" s="233" t="s">
        <v>1</v>
      </c>
      <c r="F227" s="234" t="s">
        <v>304</v>
      </c>
      <c r="G227" s="232"/>
      <c r="H227" s="235">
        <v>683.25400000000002</v>
      </c>
      <c r="I227" s="236"/>
      <c r="J227" s="232"/>
      <c r="K227" s="232"/>
      <c r="L227" s="237"/>
      <c r="M227" s="238"/>
      <c r="N227" s="239"/>
      <c r="O227" s="239"/>
      <c r="P227" s="239"/>
      <c r="Q227" s="239"/>
      <c r="R227" s="239"/>
      <c r="S227" s="239"/>
      <c r="T227" s="240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T227" s="241" t="s">
        <v>142</v>
      </c>
      <c r="AU227" s="241" t="s">
        <v>85</v>
      </c>
      <c r="AV227" s="13" t="s">
        <v>85</v>
      </c>
      <c r="AW227" s="13" t="s">
        <v>32</v>
      </c>
      <c r="AX227" s="13" t="s">
        <v>80</v>
      </c>
      <c r="AY227" s="241" t="s">
        <v>123</v>
      </c>
    </row>
    <row r="228" s="2" customFormat="1" ht="16.5" customHeight="1">
      <c r="A228" s="37"/>
      <c r="B228" s="38"/>
      <c r="C228" s="212" t="s">
        <v>305</v>
      </c>
      <c r="D228" s="212" t="s">
        <v>125</v>
      </c>
      <c r="E228" s="213" t="s">
        <v>306</v>
      </c>
      <c r="F228" s="214" t="s">
        <v>300</v>
      </c>
      <c r="G228" s="215" t="s">
        <v>301</v>
      </c>
      <c r="H228" s="216">
        <v>153.364</v>
      </c>
      <c r="I228" s="217"/>
      <c r="J228" s="218">
        <f>ROUND(I228*H228,2)</f>
        <v>0</v>
      </c>
      <c r="K228" s="219"/>
      <c r="L228" s="43"/>
      <c r="M228" s="220" t="s">
        <v>1</v>
      </c>
      <c r="N228" s="221" t="s">
        <v>40</v>
      </c>
      <c r="O228" s="90"/>
      <c r="P228" s="222">
        <f>O228*H228</f>
        <v>0</v>
      </c>
      <c r="Q228" s="222">
        <v>0</v>
      </c>
      <c r="R228" s="222">
        <f>Q228*H228</f>
        <v>0</v>
      </c>
      <c r="S228" s="222">
        <v>0</v>
      </c>
      <c r="T228" s="223">
        <f>S228*H228</f>
        <v>0</v>
      </c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R228" s="224" t="s">
        <v>129</v>
      </c>
      <c r="AT228" s="224" t="s">
        <v>125</v>
      </c>
      <c r="AU228" s="224" t="s">
        <v>85</v>
      </c>
      <c r="AY228" s="16" t="s">
        <v>123</v>
      </c>
      <c r="BE228" s="225">
        <f>IF(N228="základní",J228,0)</f>
        <v>0</v>
      </c>
      <c r="BF228" s="225">
        <f>IF(N228="snížená",J228,0)</f>
        <v>0</v>
      </c>
      <c r="BG228" s="225">
        <f>IF(N228="zákl. přenesená",J228,0)</f>
        <v>0</v>
      </c>
      <c r="BH228" s="225">
        <f>IF(N228="sníž. přenesená",J228,0)</f>
        <v>0</v>
      </c>
      <c r="BI228" s="225">
        <f>IF(N228="nulová",J228,0)</f>
        <v>0</v>
      </c>
      <c r="BJ228" s="16" t="s">
        <v>80</v>
      </c>
      <c r="BK228" s="225">
        <f>ROUND(I228*H228,2)</f>
        <v>0</v>
      </c>
      <c r="BL228" s="16" t="s">
        <v>129</v>
      </c>
      <c r="BM228" s="224" t="s">
        <v>307</v>
      </c>
    </row>
    <row r="229" s="2" customFormat="1">
      <c r="A229" s="37"/>
      <c r="B229" s="38"/>
      <c r="C229" s="39"/>
      <c r="D229" s="226" t="s">
        <v>131</v>
      </c>
      <c r="E229" s="39"/>
      <c r="F229" s="227" t="s">
        <v>303</v>
      </c>
      <c r="G229" s="39"/>
      <c r="H229" s="39"/>
      <c r="I229" s="228"/>
      <c r="J229" s="39"/>
      <c r="K229" s="39"/>
      <c r="L229" s="43"/>
      <c r="M229" s="229"/>
      <c r="N229" s="230"/>
      <c r="O229" s="90"/>
      <c r="P229" s="90"/>
      <c r="Q229" s="90"/>
      <c r="R229" s="90"/>
      <c r="S229" s="90"/>
      <c r="T229" s="91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T229" s="16" t="s">
        <v>131</v>
      </c>
      <c r="AU229" s="16" t="s">
        <v>85</v>
      </c>
    </row>
    <row r="230" s="13" customFormat="1">
      <c r="A230" s="13"/>
      <c r="B230" s="231"/>
      <c r="C230" s="232"/>
      <c r="D230" s="226" t="s">
        <v>142</v>
      </c>
      <c r="E230" s="233" t="s">
        <v>1</v>
      </c>
      <c r="F230" s="234" t="s">
        <v>308</v>
      </c>
      <c r="G230" s="232"/>
      <c r="H230" s="235">
        <v>153.364</v>
      </c>
      <c r="I230" s="236"/>
      <c r="J230" s="232"/>
      <c r="K230" s="232"/>
      <c r="L230" s="237"/>
      <c r="M230" s="238"/>
      <c r="N230" s="239"/>
      <c r="O230" s="239"/>
      <c r="P230" s="239"/>
      <c r="Q230" s="239"/>
      <c r="R230" s="239"/>
      <c r="S230" s="239"/>
      <c r="T230" s="24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241" t="s">
        <v>142</v>
      </c>
      <c r="AU230" s="241" t="s">
        <v>85</v>
      </c>
      <c r="AV230" s="13" t="s">
        <v>85</v>
      </c>
      <c r="AW230" s="13" t="s">
        <v>32</v>
      </c>
      <c r="AX230" s="13" t="s">
        <v>80</v>
      </c>
      <c r="AY230" s="241" t="s">
        <v>123</v>
      </c>
    </row>
    <row r="231" s="2" customFormat="1" ht="24.15" customHeight="1">
      <c r="A231" s="37"/>
      <c r="B231" s="38"/>
      <c r="C231" s="212" t="s">
        <v>309</v>
      </c>
      <c r="D231" s="212" t="s">
        <v>125</v>
      </c>
      <c r="E231" s="213" t="s">
        <v>310</v>
      </c>
      <c r="F231" s="214" t="s">
        <v>311</v>
      </c>
      <c r="G231" s="215" t="s">
        <v>301</v>
      </c>
      <c r="H231" s="216">
        <v>1366.508</v>
      </c>
      <c r="I231" s="217"/>
      <c r="J231" s="218">
        <f>ROUND(I231*H231,2)</f>
        <v>0</v>
      </c>
      <c r="K231" s="219"/>
      <c r="L231" s="43"/>
      <c r="M231" s="220" t="s">
        <v>1</v>
      </c>
      <c r="N231" s="221" t="s">
        <v>40</v>
      </c>
      <c r="O231" s="90"/>
      <c r="P231" s="222">
        <f>O231*H231</f>
        <v>0</v>
      </c>
      <c r="Q231" s="222">
        <v>0</v>
      </c>
      <c r="R231" s="222">
        <f>Q231*H231</f>
        <v>0</v>
      </c>
      <c r="S231" s="222">
        <v>0</v>
      </c>
      <c r="T231" s="223">
        <f>S231*H231</f>
        <v>0</v>
      </c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R231" s="224" t="s">
        <v>129</v>
      </c>
      <c r="AT231" s="224" t="s">
        <v>125</v>
      </c>
      <c r="AU231" s="224" t="s">
        <v>85</v>
      </c>
      <c r="AY231" s="16" t="s">
        <v>123</v>
      </c>
      <c r="BE231" s="225">
        <f>IF(N231="základní",J231,0)</f>
        <v>0</v>
      </c>
      <c r="BF231" s="225">
        <f>IF(N231="snížená",J231,0)</f>
        <v>0</v>
      </c>
      <c r="BG231" s="225">
        <f>IF(N231="zákl. přenesená",J231,0)</f>
        <v>0</v>
      </c>
      <c r="BH231" s="225">
        <f>IF(N231="sníž. přenesená",J231,0)</f>
        <v>0</v>
      </c>
      <c r="BI231" s="225">
        <f>IF(N231="nulová",J231,0)</f>
        <v>0</v>
      </c>
      <c r="BJ231" s="16" t="s">
        <v>80</v>
      </c>
      <c r="BK231" s="225">
        <f>ROUND(I231*H231,2)</f>
        <v>0</v>
      </c>
      <c r="BL231" s="16" t="s">
        <v>129</v>
      </c>
      <c r="BM231" s="224" t="s">
        <v>312</v>
      </c>
    </row>
    <row r="232" s="2" customFormat="1">
      <c r="A232" s="37"/>
      <c r="B232" s="38"/>
      <c r="C232" s="39"/>
      <c r="D232" s="226" t="s">
        <v>131</v>
      </c>
      <c r="E232" s="39"/>
      <c r="F232" s="227" t="s">
        <v>313</v>
      </c>
      <c r="G232" s="39"/>
      <c r="H232" s="39"/>
      <c r="I232" s="228"/>
      <c r="J232" s="39"/>
      <c r="K232" s="39"/>
      <c r="L232" s="43"/>
      <c r="M232" s="229"/>
      <c r="N232" s="230"/>
      <c r="O232" s="90"/>
      <c r="P232" s="90"/>
      <c r="Q232" s="90"/>
      <c r="R232" s="90"/>
      <c r="S232" s="90"/>
      <c r="T232" s="91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T232" s="16" t="s">
        <v>131</v>
      </c>
      <c r="AU232" s="16" t="s">
        <v>85</v>
      </c>
    </row>
    <row r="233" s="13" customFormat="1">
      <c r="A233" s="13"/>
      <c r="B233" s="231"/>
      <c r="C233" s="232"/>
      <c r="D233" s="226" t="s">
        <v>142</v>
      </c>
      <c r="E233" s="233" t="s">
        <v>1</v>
      </c>
      <c r="F233" s="234" t="s">
        <v>304</v>
      </c>
      <c r="G233" s="232"/>
      <c r="H233" s="235">
        <v>683.25400000000002</v>
      </c>
      <c r="I233" s="236"/>
      <c r="J233" s="232"/>
      <c r="K233" s="232"/>
      <c r="L233" s="237"/>
      <c r="M233" s="238"/>
      <c r="N233" s="239"/>
      <c r="O233" s="239"/>
      <c r="P233" s="239"/>
      <c r="Q233" s="239"/>
      <c r="R233" s="239"/>
      <c r="S233" s="239"/>
      <c r="T233" s="24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1" t="s">
        <v>142</v>
      </c>
      <c r="AU233" s="241" t="s">
        <v>85</v>
      </c>
      <c r="AV233" s="13" t="s">
        <v>85</v>
      </c>
      <c r="AW233" s="13" t="s">
        <v>32</v>
      </c>
      <c r="AX233" s="13" t="s">
        <v>80</v>
      </c>
      <c r="AY233" s="241" t="s">
        <v>123</v>
      </c>
    </row>
    <row r="234" s="13" customFormat="1">
      <c r="A234" s="13"/>
      <c r="B234" s="231"/>
      <c r="C234" s="232"/>
      <c r="D234" s="226" t="s">
        <v>142</v>
      </c>
      <c r="E234" s="232"/>
      <c r="F234" s="234" t="s">
        <v>314</v>
      </c>
      <c r="G234" s="232"/>
      <c r="H234" s="235">
        <v>1366.508</v>
      </c>
      <c r="I234" s="236"/>
      <c r="J234" s="232"/>
      <c r="K234" s="232"/>
      <c r="L234" s="237"/>
      <c r="M234" s="238"/>
      <c r="N234" s="239"/>
      <c r="O234" s="239"/>
      <c r="P234" s="239"/>
      <c r="Q234" s="239"/>
      <c r="R234" s="239"/>
      <c r="S234" s="239"/>
      <c r="T234" s="240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1" t="s">
        <v>142</v>
      </c>
      <c r="AU234" s="241" t="s">
        <v>85</v>
      </c>
      <c r="AV234" s="13" t="s">
        <v>85</v>
      </c>
      <c r="AW234" s="13" t="s">
        <v>4</v>
      </c>
      <c r="AX234" s="13" t="s">
        <v>80</v>
      </c>
      <c r="AY234" s="241" t="s">
        <v>123</v>
      </c>
    </row>
    <row r="235" s="2" customFormat="1" ht="24.15" customHeight="1">
      <c r="A235" s="37"/>
      <c r="B235" s="38"/>
      <c r="C235" s="212" t="s">
        <v>315</v>
      </c>
      <c r="D235" s="212" t="s">
        <v>125</v>
      </c>
      <c r="E235" s="213" t="s">
        <v>316</v>
      </c>
      <c r="F235" s="214" t="s">
        <v>311</v>
      </c>
      <c r="G235" s="215" t="s">
        <v>301</v>
      </c>
      <c r="H235" s="216">
        <v>306.72800000000001</v>
      </c>
      <c r="I235" s="217"/>
      <c r="J235" s="218">
        <f>ROUND(I235*H235,2)</f>
        <v>0</v>
      </c>
      <c r="K235" s="219"/>
      <c r="L235" s="43"/>
      <c r="M235" s="220" t="s">
        <v>1</v>
      </c>
      <c r="N235" s="221" t="s">
        <v>40</v>
      </c>
      <c r="O235" s="90"/>
      <c r="P235" s="222">
        <f>O235*H235</f>
        <v>0</v>
      </c>
      <c r="Q235" s="222">
        <v>0</v>
      </c>
      <c r="R235" s="222">
        <f>Q235*H235</f>
        <v>0</v>
      </c>
      <c r="S235" s="222">
        <v>0</v>
      </c>
      <c r="T235" s="223">
        <f>S235*H235</f>
        <v>0</v>
      </c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R235" s="224" t="s">
        <v>129</v>
      </c>
      <c r="AT235" s="224" t="s">
        <v>125</v>
      </c>
      <c r="AU235" s="224" t="s">
        <v>85</v>
      </c>
      <c r="AY235" s="16" t="s">
        <v>123</v>
      </c>
      <c r="BE235" s="225">
        <f>IF(N235="základní",J235,0)</f>
        <v>0</v>
      </c>
      <c r="BF235" s="225">
        <f>IF(N235="snížená",J235,0)</f>
        <v>0</v>
      </c>
      <c r="BG235" s="225">
        <f>IF(N235="zákl. přenesená",J235,0)</f>
        <v>0</v>
      </c>
      <c r="BH235" s="225">
        <f>IF(N235="sníž. přenesená",J235,0)</f>
        <v>0</v>
      </c>
      <c r="BI235" s="225">
        <f>IF(N235="nulová",J235,0)</f>
        <v>0</v>
      </c>
      <c r="BJ235" s="16" t="s">
        <v>80</v>
      </c>
      <c r="BK235" s="225">
        <f>ROUND(I235*H235,2)</f>
        <v>0</v>
      </c>
      <c r="BL235" s="16" t="s">
        <v>129</v>
      </c>
      <c r="BM235" s="224" t="s">
        <v>317</v>
      </c>
    </row>
    <row r="236" s="2" customFormat="1">
      <c r="A236" s="37"/>
      <c r="B236" s="38"/>
      <c r="C236" s="39"/>
      <c r="D236" s="226" t="s">
        <v>131</v>
      </c>
      <c r="E236" s="39"/>
      <c r="F236" s="227" t="s">
        <v>313</v>
      </c>
      <c r="G236" s="39"/>
      <c r="H236" s="39"/>
      <c r="I236" s="228"/>
      <c r="J236" s="39"/>
      <c r="K236" s="39"/>
      <c r="L236" s="43"/>
      <c r="M236" s="229"/>
      <c r="N236" s="230"/>
      <c r="O236" s="90"/>
      <c r="P236" s="90"/>
      <c r="Q236" s="90"/>
      <c r="R236" s="90"/>
      <c r="S236" s="90"/>
      <c r="T236" s="91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T236" s="16" t="s">
        <v>131</v>
      </c>
      <c r="AU236" s="16" t="s">
        <v>85</v>
      </c>
    </row>
    <row r="237" s="13" customFormat="1">
      <c r="A237" s="13"/>
      <c r="B237" s="231"/>
      <c r="C237" s="232"/>
      <c r="D237" s="226" t="s">
        <v>142</v>
      </c>
      <c r="E237" s="233" t="s">
        <v>1</v>
      </c>
      <c r="F237" s="234" t="s">
        <v>308</v>
      </c>
      <c r="G237" s="232"/>
      <c r="H237" s="235">
        <v>153.364</v>
      </c>
      <c r="I237" s="236"/>
      <c r="J237" s="232"/>
      <c r="K237" s="232"/>
      <c r="L237" s="237"/>
      <c r="M237" s="238"/>
      <c r="N237" s="239"/>
      <c r="O237" s="239"/>
      <c r="P237" s="239"/>
      <c r="Q237" s="239"/>
      <c r="R237" s="239"/>
      <c r="S237" s="239"/>
      <c r="T237" s="240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T237" s="241" t="s">
        <v>142</v>
      </c>
      <c r="AU237" s="241" t="s">
        <v>85</v>
      </c>
      <c r="AV237" s="13" t="s">
        <v>85</v>
      </c>
      <c r="AW237" s="13" t="s">
        <v>32</v>
      </c>
      <c r="AX237" s="13" t="s">
        <v>80</v>
      </c>
      <c r="AY237" s="241" t="s">
        <v>123</v>
      </c>
    </row>
    <row r="238" s="13" customFormat="1">
      <c r="A238" s="13"/>
      <c r="B238" s="231"/>
      <c r="C238" s="232"/>
      <c r="D238" s="226" t="s">
        <v>142</v>
      </c>
      <c r="E238" s="232"/>
      <c r="F238" s="234" t="s">
        <v>318</v>
      </c>
      <c r="G238" s="232"/>
      <c r="H238" s="235">
        <v>306.72800000000001</v>
      </c>
      <c r="I238" s="236"/>
      <c r="J238" s="232"/>
      <c r="K238" s="232"/>
      <c r="L238" s="237"/>
      <c r="M238" s="238"/>
      <c r="N238" s="239"/>
      <c r="O238" s="239"/>
      <c r="P238" s="239"/>
      <c r="Q238" s="239"/>
      <c r="R238" s="239"/>
      <c r="S238" s="239"/>
      <c r="T238" s="240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T238" s="241" t="s">
        <v>142</v>
      </c>
      <c r="AU238" s="241" t="s">
        <v>85</v>
      </c>
      <c r="AV238" s="13" t="s">
        <v>85</v>
      </c>
      <c r="AW238" s="13" t="s">
        <v>4</v>
      </c>
      <c r="AX238" s="13" t="s">
        <v>80</v>
      </c>
      <c r="AY238" s="241" t="s">
        <v>123</v>
      </c>
    </row>
    <row r="239" s="2" customFormat="1" ht="24.15" customHeight="1">
      <c r="A239" s="37"/>
      <c r="B239" s="38"/>
      <c r="C239" s="212" t="s">
        <v>319</v>
      </c>
      <c r="D239" s="212" t="s">
        <v>125</v>
      </c>
      <c r="E239" s="213" t="s">
        <v>320</v>
      </c>
      <c r="F239" s="214" t="s">
        <v>321</v>
      </c>
      <c r="G239" s="215" t="s">
        <v>301</v>
      </c>
      <c r="H239" s="216">
        <v>682.70399999999995</v>
      </c>
      <c r="I239" s="217"/>
      <c r="J239" s="218">
        <f>ROUND(I239*H239,2)</f>
        <v>0</v>
      </c>
      <c r="K239" s="219"/>
      <c r="L239" s="43"/>
      <c r="M239" s="220" t="s">
        <v>1</v>
      </c>
      <c r="N239" s="221" t="s">
        <v>40</v>
      </c>
      <c r="O239" s="90"/>
      <c r="P239" s="222">
        <f>O239*H239</f>
        <v>0</v>
      </c>
      <c r="Q239" s="222">
        <v>0</v>
      </c>
      <c r="R239" s="222">
        <f>Q239*H239</f>
        <v>0</v>
      </c>
      <c r="S239" s="222">
        <v>0</v>
      </c>
      <c r="T239" s="223">
        <f>S239*H239</f>
        <v>0</v>
      </c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R239" s="224" t="s">
        <v>129</v>
      </c>
      <c r="AT239" s="224" t="s">
        <v>125</v>
      </c>
      <c r="AU239" s="224" t="s">
        <v>85</v>
      </c>
      <c r="AY239" s="16" t="s">
        <v>123</v>
      </c>
      <c r="BE239" s="225">
        <f>IF(N239="základní",J239,0)</f>
        <v>0</v>
      </c>
      <c r="BF239" s="225">
        <f>IF(N239="snížená",J239,0)</f>
        <v>0</v>
      </c>
      <c r="BG239" s="225">
        <f>IF(N239="zákl. přenesená",J239,0)</f>
        <v>0</v>
      </c>
      <c r="BH239" s="225">
        <f>IF(N239="sníž. přenesená",J239,0)</f>
        <v>0</v>
      </c>
      <c r="BI239" s="225">
        <f>IF(N239="nulová",J239,0)</f>
        <v>0</v>
      </c>
      <c r="BJ239" s="16" t="s">
        <v>80</v>
      </c>
      <c r="BK239" s="225">
        <f>ROUND(I239*H239,2)</f>
        <v>0</v>
      </c>
      <c r="BL239" s="16" t="s">
        <v>129</v>
      </c>
      <c r="BM239" s="224" t="s">
        <v>322</v>
      </c>
    </row>
    <row r="240" s="2" customFormat="1">
      <c r="A240" s="37"/>
      <c r="B240" s="38"/>
      <c r="C240" s="39"/>
      <c r="D240" s="226" t="s">
        <v>131</v>
      </c>
      <c r="E240" s="39"/>
      <c r="F240" s="227" t="s">
        <v>323</v>
      </c>
      <c r="G240" s="39"/>
      <c r="H240" s="39"/>
      <c r="I240" s="228"/>
      <c r="J240" s="39"/>
      <c r="K240" s="39"/>
      <c r="L240" s="43"/>
      <c r="M240" s="229"/>
      <c r="N240" s="230"/>
      <c r="O240" s="90"/>
      <c r="P240" s="90"/>
      <c r="Q240" s="90"/>
      <c r="R240" s="90"/>
      <c r="S240" s="90"/>
      <c r="T240" s="91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T240" s="16" t="s">
        <v>131</v>
      </c>
      <c r="AU240" s="16" t="s">
        <v>85</v>
      </c>
    </row>
    <row r="241" s="13" customFormat="1">
      <c r="A241" s="13"/>
      <c r="B241" s="231"/>
      <c r="C241" s="232"/>
      <c r="D241" s="226" t="s">
        <v>142</v>
      </c>
      <c r="E241" s="233" t="s">
        <v>1</v>
      </c>
      <c r="F241" s="234" t="s">
        <v>324</v>
      </c>
      <c r="G241" s="232"/>
      <c r="H241" s="235">
        <v>682.70399999999995</v>
      </c>
      <c r="I241" s="236"/>
      <c r="J241" s="232"/>
      <c r="K241" s="232"/>
      <c r="L241" s="237"/>
      <c r="M241" s="238"/>
      <c r="N241" s="239"/>
      <c r="O241" s="239"/>
      <c r="P241" s="239"/>
      <c r="Q241" s="239"/>
      <c r="R241" s="239"/>
      <c r="S241" s="239"/>
      <c r="T241" s="240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1" t="s">
        <v>142</v>
      </c>
      <c r="AU241" s="241" t="s">
        <v>85</v>
      </c>
      <c r="AV241" s="13" t="s">
        <v>85</v>
      </c>
      <c r="AW241" s="13" t="s">
        <v>32</v>
      </c>
      <c r="AX241" s="13" t="s">
        <v>80</v>
      </c>
      <c r="AY241" s="241" t="s">
        <v>123</v>
      </c>
    </row>
    <row r="242" s="12" customFormat="1" ht="22.8" customHeight="1">
      <c r="A242" s="12"/>
      <c r="B242" s="196"/>
      <c r="C242" s="197"/>
      <c r="D242" s="198" t="s">
        <v>74</v>
      </c>
      <c r="E242" s="210" t="s">
        <v>325</v>
      </c>
      <c r="F242" s="210" t="s">
        <v>326</v>
      </c>
      <c r="G242" s="197"/>
      <c r="H242" s="197"/>
      <c r="I242" s="200"/>
      <c r="J242" s="211">
        <f>BK242</f>
        <v>0</v>
      </c>
      <c r="K242" s="197"/>
      <c r="L242" s="202"/>
      <c r="M242" s="203"/>
      <c r="N242" s="204"/>
      <c r="O242" s="204"/>
      <c r="P242" s="205">
        <f>SUM(P243:P244)</f>
        <v>0</v>
      </c>
      <c r="Q242" s="204"/>
      <c r="R242" s="205">
        <f>SUM(R243:R244)</f>
        <v>0</v>
      </c>
      <c r="S242" s="204"/>
      <c r="T242" s="206">
        <f>SUM(T243:T244)</f>
        <v>0</v>
      </c>
      <c r="U242" s="12"/>
      <c r="V242" s="12"/>
      <c r="W242" s="12"/>
      <c r="X242" s="12"/>
      <c r="Y242" s="12"/>
      <c r="Z242" s="12"/>
      <c r="AA242" s="12"/>
      <c r="AB242" s="12"/>
      <c r="AC242" s="12"/>
      <c r="AD242" s="12"/>
      <c r="AE242" s="12"/>
      <c r="AR242" s="207" t="s">
        <v>80</v>
      </c>
      <c r="AT242" s="208" t="s">
        <v>74</v>
      </c>
      <c r="AU242" s="208" t="s">
        <v>80</v>
      </c>
      <c r="AY242" s="207" t="s">
        <v>123</v>
      </c>
      <c r="BK242" s="209">
        <f>SUM(BK243:BK244)</f>
        <v>0</v>
      </c>
    </row>
    <row r="243" s="2" customFormat="1" ht="33" customHeight="1">
      <c r="A243" s="37"/>
      <c r="B243" s="38"/>
      <c r="C243" s="212" t="s">
        <v>327</v>
      </c>
      <c r="D243" s="212" t="s">
        <v>125</v>
      </c>
      <c r="E243" s="213" t="s">
        <v>328</v>
      </c>
      <c r="F243" s="214" t="s">
        <v>329</v>
      </c>
      <c r="G243" s="215" t="s">
        <v>301</v>
      </c>
      <c r="H243" s="216">
        <v>1410.8599999999999</v>
      </c>
      <c r="I243" s="217"/>
      <c r="J243" s="218">
        <f>ROUND(I243*H243,2)</f>
        <v>0</v>
      </c>
      <c r="K243" s="219"/>
      <c r="L243" s="43"/>
      <c r="M243" s="220" t="s">
        <v>1</v>
      </c>
      <c r="N243" s="221" t="s">
        <v>40</v>
      </c>
      <c r="O243" s="90"/>
      <c r="P243" s="222">
        <f>O243*H243</f>
        <v>0</v>
      </c>
      <c r="Q243" s="222">
        <v>0</v>
      </c>
      <c r="R243" s="222">
        <f>Q243*H243</f>
        <v>0</v>
      </c>
      <c r="S243" s="222">
        <v>0</v>
      </c>
      <c r="T243" s="223">
        <f>S243*H243</f>
        <v>0</v>
      </c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R243" s="224" t="s">
        <v>129</v>
      </c>
      <c r="AT243" s="224" t="s">
        <v>125</v>
      </c>
      <c r="AU243" s="224" t="s">
        <v>85</v>
      </c>
      <c r="AY243" s="16" t="s">
        <v>123</v>
      </c>
      <c r="BE243" s="225">
        <f>IF(N243="základní",J243,0)</f>
        <v>0</v>
      </c>
      <c r="BF243" s="225">
        <f>IF(N243="snížená",J243,0)</f>
        <v>0</v>
      </c>
      <c r="BG243" s="225">
        <f>IF(N243="zákl. přenesená",J243,0)</f>
        <v>0</v>
      </c>
      <c r="BH243" s="225">
        <f>IF(N243="sníž. přenesená",J243,0)</f>
        <v>0</v>
      </c>
      <c r="BI243" s="225">
        <f>IF(N243="nulová",J243,0)</f>
        <v>0</v>
      </c>
      <c r="BJ243" s="16" t="s">
        <v>80</v>
      </c>
      <c r="BK243" s="225">
        <f>ROUND(I243*H243,2)</f>
        <v>0</v>
      </c>
      <c r="BL243" s="16" t="s">
        <v>129</v>
      </c>
      <c r="BM243" s="224" t="s">
        <v>330</v>
      </c>
    </row>
    <row r="244" s="2" customFormat="1">
      <c r="A244" s="37"/>
      <c r="B244" s="38"/>
      <c r="C244" s="39"/>
      <c r="D244" s="226" t="s">
        <v>131</v>
      </c>
      <c r="E244" s="39"/>
      <c r="F244" s="227" t="s">
        <v>331</v>
      </c>
      <c r="G244" s="39"/>
      <c r="H244" s="39"/>
      <c r="I244" s="228"/>
      <c r="J244" s="39"/>
      <c r="K244" s="39"/>
      <c r="L244" s="43"/>
      <c r="M244" s="229"/>
      <c r="N244" s="230"/>
      <c r="O244" s="90"/>
      <c r="P244" s="90"/>
      <c r="Q244" s="90"/>
      <c r="R244" s="90"/>
      <c r="S244" s="90"/>
      <c r="T244" s="91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T244" s="16" t="s">
        <v>131</v>
      </c>
      <c r="AU244" s="16" t="s">
        <v>85</v>
      </c>
    </row>
    <row r="245" s="12" customFormat="1" ht="25.92" customHeight="1">
      <c r="A245" s="12"/>
      <c r="B245" s="196"/>
      <c r="C245" s="197"/>
      <c r="D245" s="198" t="s">
        <v>74</v>
      </c>
      <c r="E245" s="199" t="s">
        <v>332</v>
      </c>
      <c r="F245" s="199" t="s">
        <v>333</v>
      </c>
      <c r="G245" s="197"/>
      <c r="H245" s="197"/>
      <c r="I245" s="200"/>
      <c r="J245" s="201">
        <f>BK245</f>
        <v>0</v>
      </c>
      <c r="K245" s="197"/>
      <c r="L245" s="202"/>
      <c r="M245" s="203"/>
      <c r="N245" s="204"/>
      <c r="O245" s="204"/>
      <c r="P245" s="205">
        <f>P246</f>
        <v>0</v>
      </c>
      <c r="Q245" s="204"/>
      <c r="R245" s="205">
        <f>R246</f>
        <v>0.024479499999999998</v>
      </c>
      <c r="S245" s="204"/>
      <c r="T245" s="206">
        <f>T246</f>
        <v>0</v>
      </c>
      <c r="U245" s="12"/>
      <c r="V245" s="12"/>
      <c r="W245" s="12"/>
      <c r="X245" s="12"/>
      <c r="Y245" s="12"/>
      <c r="Z245" s="12"/>
      <c r="AA245" s="12"/>
      <c r="AB245" s="12"/>
      <c r="AC245" s="12"/>
      <c r="AD245" s="12"/>
      <c r="AE245" s="12"/>
      <c r="AR245" s="207" t="s">
        <v>85</v>
      </c>
      <c r="AT245" s="208" t="s">
        <v>74</v>
      </c>
      <c r="AU245" s="208" t="s">
        <v>75</v>
      </c>
      <c r="AY245" s="207" t="s">
        <v>123</v>
      </c>
      <c r="BK245" s="209">
        <f>BK246</f>
        <v>0</v>
      </c>
    </row>
    <row r="246" s="12" customFormat="1" ht="22.8" customHeight="1">
      <c r="A246" s="12"/>
      <c r="B246" s="196"/>
      <c r="C246" s="197"/>
      <c r="D246" s="198" t="s">
        <v>74</v>
      </c>
      <c r="E246" s="210" t="s">
        <v>334</v>
      </c>
      <c r="F246" s="210" t="s">
        <v>335</v>
      </c>
      <c r="G246" s="197"/>
      <c r="H246" s="197"/>
      <c r="I246" s="200"/>
      <c r="J246" s="211">
        <f>BK246</f>
        <v>0</v>
      </c>
      <c r="K246" s="197"/>
      <c r="L246" s="202"/>
      <c r="M246" s="203"/>
      <c r="N246" s="204"/>
      <c r="O246" s="204"/>
      <c r="P246" s="205">
        <f>SUM(P247:P252)</f>
        <v>0</v>
      </c>
      <c r="Q246" s="204"/>
      <c r="R246" s="205">
        <f>SUM(R247:R252)</f>
        <v>0.024479499999999998</v>
      </c>
      <c r="S246" s="204"/>
      <c r="T246" s="206">
        <f>SUM(T247:T252)</f>
        <v>0</v>
      </c>
      <c r="U246" s="12"/>
      <c r="V246" s="12"/>
      <c r="W246" s="12"/>
      <c r="X246" s="12"/>
      <c r="Y246" s="12"/>
      <c r="Z246" s="12"/>
      <c r="AA246" s="12"/>
      <c r="AB246" s="12"/>
      <c r="AC246" s="12"/>
      <c r="AD246" s="12"/>
      <c r="AE246" s="12"/>
      <c r="AR246" s="207" t="s">
        <v>85</v>
      </c>
      <c r="AT246" s="208" t="s">
        <v>74</v>
      </c>
      <c r="AU246" s="208" t="s">
        <v>80</v>
      </c>
      <c r="AY246" s="207" t="s">
        <v>123</v>
      </c>
      <c r="BK246" s="209">
        <f>SUM(BK247:BK252)</f>
        <v>0</v>
      </c>
    </row>
    <row r="247" s="2" customFormat="1" ht="24.15" customHeight="1">
      <c r="A247" s="37"/>
      <c r="B247" s="38"/>
      <c r="C247" s="212" t="s">
        <v>336</v>
      </c>
      <c r="D247" s="212" t="s">
        <v>125</v>
      </c>
      <c r="E247" s="213" t="s">
        <v>337</v>
      </c>
      <c r="F247" s="214" t="s">
        <v>338</v>
      </c>
      <c r="G247" s="215" t="s">
        <v>128</v>
      </c>
      <c r="H247" s="216">
        <v>60.25</v>
      </c>
      <c r="I247" s="217"/>
      <c r="J247" s="218">
        <f>ROUND(I247*H247,2)</f>
        <v>0</v>
      </c>
      <c r="K247" s="219"/>
      <c r="L247" s="43"/>
      <c r="M247" s="220" t="s">
        <v>1</v>
      </c>
      <c r="N247" s="221" t="s">
        <v>40</v>
      </c>
      <c r="O247" s="90"/>
      <c r="P247" s="222">
        <f>O247*H247</f>
        <v>0</v>
      </c>
      <c r="Q247" s="222">
        <v>4.0000000000000003E-05</v>
      </c>
      <c r="R247" s="222">
        <f>Q247*H247</f>
        <v>0.0024100000000000002</v>
      </c>
      <c r="S247" s="222">
        <v>0</v>
      </c>
      <c r="T247" s="223">
        <f>S247*H247</f>
        <v>0</v>
      </c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R247" s="224" t="s">
        <v>219</v>
      </c>
      <c r="AT247" s="224" t="s">
        <v>125</v>
      </c>
      <c r="AU247" s="224" t="s">
        <v>85</v>
      </c>
      <c r="AY247" s="16" t="s">
        <v>123</v>
      </c>
      <c r="BE247" s="225">
        <f>IF(N247="základní",J247,0)</f>
        <v>0</v>
      </c>
      <c r="BF247" s="225">
        <f>IF(N247="snížená",J247,0)</f>
        <v>0</v>
      </c>
      <c r="BG247" s="225">
        <f>IF(N247="zákl. přenesená",J247,0)</f>
        <v>0</v>
      </c>
      <c r="BH247" s="225">
        <f>IF(N247="sníž. přenesená",J247,0)</f>
        <v>0</v>
      </c>
      <c r="BI247" s="225">
        <f>IF(N247="nulová",J247,0)</f>
        <v>0</v>
      </c>
      <c r="BJ247" s="16" t="s">
        <v>80</v>
      </c>
      <c r="BK247" s="225">
        <f>ROUND(I247*H247,2)</f>
        <v>0</v>
      </c>
      <c r="BL247" s="16" t="s">
        <v>219</v>
      </c>
      <c r="BM247" s="224" t="s">
        <v>339</v>
      </c>
    </row>
    <row r="248" s="2" customFormat="1">
      <c r="A248" s="37"/>
      <c r="B248" s="38"/>
      <c r="C248" s="39"/>
      <c r="D248" s="226" t="s">
        <v>131</v>
      </c>
      <c r="E248" s="39"/>
      <c r="F248" s="227" t="s">
        <v>340</v>
      </c>
      <c r="G248" s="39"/>
      <c r="H248" s="39"/>
      <c r="I248" s="228"/>
      <c r="J248" s="39"/>
      <c r="K248" s="39"/>
      <c r="L248" s="43"/>
      <c r="M248" s="229"/>
      <c r="N248" s="230"/>
      <c r="O248" s="90"/>
      <c r="P248" s="90"/>
      <c r="Q248" s="90"/>
      <c r="R248" s="90"/>
      <c r="S248" s="90"/>
      <c r="T248" s="91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T248" s="16" t="s">
        <v>131</v>
      </c>
      <c r="AU248" s="16" t="s">
        <v>85</v>
      </c>
    </row>
    <row r="249" s="13" customFormat="1">
      <c r="A249" s="13"/>
      <c r="B249" s="231"/>
      <c r="C249" s="232"/>
      <c r="D249" s="226" t="s">
        <v>142</v>
      </c>
      <c r="E249" s="233" t="s">
        <v>1</v>
      </c>
      <c r="F249" s="234" t="s">
        <v>341</v>
      </c>
      <c r="G249" s="232"/>
      <c r="H249" s="235">
        <v>60.25</v>
      </c>
      <c r="I249" s="236"/>
      <c r="J249" s="232"/>
      <c r="K249" s="232"/>
      <c r="L249" s="237"/>
      <c r="M249" s="238"/>
      <c r="N249" s="239"/>
      <c r="O249" s="239"/>
      <c r="P249" s="239"/>
      <c r="Q249" s="239"/>
      <c r="R249" s="239"/>
      <c r="S249" s="239"/>
      <c r="T249" s="240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T249" s="241" t="s">
        <v>142</v>
      </c>
      <c r="AU249" s="241" t="s">
        <v>85</v>
      </c>
      <c r="AV249" s="13" t="s">
        <v>85</v>
      </c>
      <c r="AW249" s="13" t="s">
        <v>32</v>
      </c>
      <c r="AX249" s="13" t="s">
        <v>80</v>
      </c>
      <c r="AY249" s="241" t="s">
        <v>123</v>
      </c>
    </row>
    <row r="250" s="2" customFormat="1" ht="24.15" customHeight="1">
      <c r="A250" s="37"/>
      <c r="B250" s="38"/>
      <c r="C250" s="253" t="s">
        <v>342</v>
      </c>
      <c r="D250" s="253" t="s">
        <v>189</v>
      </c>
      <c r="E250" s="254" t="s">
        <v>343</v>
      </c>
      <c r="F250" s="255" t="s">
        <v>344</v>
      </c>
      <c r="G250" s="256" t="s">
        <v>128</v>
      </c>
      <c r="H250" s="257">
        <v>73.564999999999998</v>
      </c>
      <c r="I250" s="258"/>
      <c r="J250" s="259">
        <f>ROUND(I250*H250,2)</f>
        <v>0</v>
      </c>
      <c r="K250" s="260"/>
      <c r="L250" s="261"/>
      <c r="M250" s="262" t="s">
        <v>1</v>
      </c>
      <c r="N250" s="263" t="s">
        <v>40</v>
      </c>
      <c r="O250" s="90"/>
      <c r="P250" s="222">
        <f>O250*H250</f>
        <v>0</v>
      </c>
      <c r="Q250" s="222">
        <v>0.00029999999999999997</v>
      </c>
      <c r="R250" s="222">
        <f>Q250*H250</f>
        <v>0.022069499999999999</v>
      </c>
      <c r="S250" s="222">
        <v>0</v>
      </c>
      <c r="T250" s="223">
        <f>S250*H250</f>
        <v>0</v>
      </c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R250" s="224" t="s">
        <v>305</v>
      </c>
      <c r="AT250" s="224" t="s">
        <v>189</v>
      </c>
      <c r="AU250" s="224" t="s">
        <v>85</v>
      </c>
      <c r="AY250" s="16" t="s">
        <v>123</v>
      </c>
      <c r="BE250" s="225">
        <f>IF(N250="základní",J250,0)</f>
        <v>0</v>
      </c>
      <c r="BF250" s="225">
        <f>IF(N250="snížená",J250,0)</f>
        <v>0</v>
      </c>
      <c r="BG250" s="225">
        <f>IF(N250="zákl. přenesená",J250,0)</f>
        <v>0</v>
      </c>
      <c r="BH250" s="225">
        <f>IF(N250="sníž. přenesená",J250,0)</f>
        <v>0</v>
      </c>
      <c r="BI250" s="225">
        <f>IF(N250="nulová",J250,0)</f>
        <v>0</v>
      </c>
      <c r="BJ250" s="16" t="s">
        <v>80</v>
      </c>
      <c r="BK250" s="225">
        <f>ROUND(I250*H250,2)</f>
        <v>0</v>
      </c>
      <c r="BL250" s="16" t="s">
        <v>219</v>
      </c>
      <c r="BM250" s="224" t="s">
        <v>345</v>
      </c>
    </row>
    <row r="251" s="2" customFormat="1">
      <c r="A251" s="37"/>
      <c r="B251" s="38"/>
      <c r="C251" s="39"/>
      <c r="D251" s="226" t="s">
        <v>131</v>
      </c>
      <c r="E251" s="39"/>
      <c r="F251" s="227" t="s">
        <v>344</v>
      </c>
      <c r="G251" s="39"/>
      <c r="H251" s="39"/>
      <c r="I251" s="228"/>
      <c r="J251" s="39"/>
      <c r="K251" s="39"/>
      <c r="L251" s="43"/>
      <c r="M251" s="229"/>
      <c r="N251" s="230"/>
      <c r="O251" s="90"/>
      <c r="P251" s="90"/>
      <c r="Q251" s="90"/>
      <c r="R251" s="90"/>
      <c r="S251" s="90"/>
      <c r="T251" s="91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T251" s="16" t="s">
        <v>131</v>
      </c>
      <c r="AU251" s="16" t="s">
        <v>85</v>
      </c>
    </row>
    <row r="252" s="13" customFormat="1">
      <c r="A252" s="13"/>
      <c r="B252" s="231"/>
      <c r="C252" s="232"/>
      <c r="D252" s="226" t="s">
        <v>142</v>
      </c>
      <c r="E252" s="232"/>
      <c r="F252" s="234" t="s">
        <v>346</v>
      </c>
      <c r="G252" s="232"/>
      <c r="H252" s="235">
        <v>73.564999999999998</v>
      </c>
      <c r="I252" s="236"/>
      <c r="J252" s="232"/>
      <c r="K252" s="232"/>
      <c r="L252" s="237"/>
      <c r="M252" s="238"/>
      <c r="N252" s="239"/>
      <c r="O252" s="239"/>
      <c r="P252" s="239"/>
      <c r="Q252" s="239"/>
      <c r="R252" s="239"/>
      <c r="S252" s="239"/>
      <c r="T252" s="240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T252" s="241" t="s">
        <v>142</v>
      </c>
      <c r="AU252" s="241" t="s">
        <v>85</v>
      </c>
      <c r="AV252" s="13" t="s">
        <v>85</v>
      </c>
      <c r="AW252" s="13" t="s">
        <v>4</v>
      </c>
      <c r="AX252" s="13" t="s">
        <v>80</v>
      </c>
      <c r="AY252" s="241" t="s">
        <v>123</v>
      </c>
    </row>
    <row r="253" s="12" customFormat="1" ht="25.92" customHeight="1">
      <c r="A253" s="12"/>
      <c r="B253" s="196"/>
      <c r="C253" s="197"/>
      <c r="D253" s="198" t="s">
        <v>74</v>
      </c>
      <c r="E253" s="199" t="s">
        <v>347</v>
      </c>
      <c r="F253" s="199" t="s">
        <v>348</v>
      </c>
      <c r="G253" s="197"/>
      <c r="H253" s="197"/>
      <c r="I253" s="200"/>
      <c r="J253" s="201">
        <f>BK253</f>
        <v>0</v>
      </c>
      <c r="K253" s="197"/>
      <c r="L253" s="202"/>
      <c r="M253" s="203"/>
      <c r="N253" s="204"/>
      <c r="O253" s="204"/>
      <c r="P253" s="205">
        <f>P254+P257+P262+P265</f>
        <v>0</v>
      </c>
      <c r="Q253" s="204"/>
      <c r="R253" s="205">
        <f>R254+R257+R262+R265</f>
        <v>0</v>
      </c>
      <c r="S253" s="204"/>
      <c r="T253" s="206">
        <f>T254+T257+T262+T265</f>
        <v>0</v>
      </c>
      <c r="U253" s="12"/>
      <c r="V253" s="12"/>
      <c r="W253" s="12"/>
      <c r="X253" s="12"/>
      <c r="Y253" s="12"/>
      <c r="Z253" s="12"/>
      <c r="AA253" s="12"/>
      <c r="AB253" s="12"/>
      <c r="AC253" s="12"/>
      <c r="AD253" s="12"/>
      <c r="AE253" s="12"/>
      <c r="AR253" s="207" t="s">
        <v>149</v>
      </c>
      <c r="AT253" s="208" t="s">
        <v>74</v>
      </c>
      <c r="AU253" s="208" t="s">
        <v>75</v>
      </c>
      <c r="AY253" s="207" t="s">
        <v>123</v>
      </c>
      <c r="BK253" s="209">
        <f>BK254+BK257+BK262+BK265</f>
        <v>0</v>
      </c>
    </row>
    <row r="254" s="12" customFormat="1" ht="22.8" customHeight="1">
      <c r="A254" s="12"/>
      <c r="B254" s="196"/>
      <c r="C254" s="197"/>
      <c r="D254" s="198" t="s">
        <v>74</v>
      </c>
      <c r="E254" s="210" t="s">
        <v>349</v>
      </c>
      <c r="F254" s="210" t="s">
        <v>350</v>
      </c>
      <c r="G254" s="197"/>
      <c r="H254" s="197"/>
      <c r="I254" s="200"/>
      <c r="J254" s="211">
        <f>BK254</f>
        <v>0</v>
      </c>
      <c r="K254" s="197"/>
      <c r="L254" s="202"/>
      <c r="M254" s="203"/>
      <c r="N254" s="204"/>
      <c r="O254" s="204"/>
      <c r="P254" s="205">
        <f>SUM(P255:P256)</f>
        <v>0</v>
      </c>
      <c r="Q254" s="204"/>
      <c r="R254" s="205">
        <f>SUM(R255:R256)</f>
        <v>0</v>
      </c>
      <c r="S254" s="204"/>
      <c r="T254" s="206">
        <f>SUM(T255:T256)</f>
        <v>0</v>
      </c>
      <c r="U254" s="12"/>
      <c r="V254" s="12"/>
      <c r="W254" s="12"/>
      <c r="X254" s="12"/>
      <c r="Y254" s="12"/>
      <c r="Z254" s="12"/>
      <c r="AA254" s="12"/>
      <c r="AB254" s="12"/>
      <c r="AC254" s="12"/>
      <c r="AD254" s="12"/>
      <c r="AE254" s="12"/>
      <c r="AR254" s="207" t="s">
        <v>149</v>
      </c>
      <c r="AT254" s="208" t="s">
        <v>74</v>
      </c>
      <c r="AU254" s="208" t="s">
        <v>80</v>
      </c>
      <c r="AY254" s="207" t="s">
        <v>123</v>
      </c>
      <c r="BK254" s="209">
        <f>SUM(BK255:BK256)</f>
        <v>0</v>
      </c>
    </row>
    <row r="255" s="2" customFormat="1" ht="16.5" customHeight="1">
      <c r="A255" s="37"/>
      <c r="B255" s="38"/>
      <c r="C255" s="212" t="s">
        <v>351</v>
      </c>
      <c r="D255" s="212" t="s">
        <v>125</v>
      </c>
      <c r="E255" s="213" t="s">
        <v>352</v>
      </c>
      <c r="F255" s="214" t="s">
        <v>353</v>
      </c>
      <c r="G255" s="215" t="s">
        <v>290</v>
      </c>
      <c r="H255" s="216">
        <v>1</v>
      </c>
      <c r="I255" s="217"/>
      <c r="J255" s="218">
        <f>ROUND(I255*H255,2)</f>
        <v>0</v>
      </c>
      <c r="K255" s="219"/>
      <c r="L255" s="43"/>
      <c r="M255" s="220" t="s">
        <v>1</v>
      </c>
      <c r="N255" s="221" t="s">
        <v>40</v>
      </c>
      <c r="O255" s="90"/>
      <c r="P255" s="222">
        <f>O255*H255</f>
        <v>0</v>
      </c>
      <c r="Q255" s="222">
        <v>0</v>
      </c>
      <c r="R255" s="222">
        <f>Q255*H255</f>
        <v>0</v>
      </c>
      <c r="S255" s="222">
        <v>0</v>
      </c>
      <c r="T255" s="223">
        <f>S255*H255</f>
        <v>0</v>
      </c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R255" s="224" t="s">
        <v>354</v>
      </c>
      <c r="AT255" s="224" t="s">
        <v>125</v>
      </c>
      <c r="AU255" s="224" t="s">
        <v>85</v>
      </c>
      <c r="AY255" s="16" t="s">
        <v>123</v>
      </c>
      <c r="BE255" s="225">
        <f>IF(N255="základní",J255,0)</f>
        <v>0</v>
      </c>
      <c r="BF255" s="225">
        <f>IF(N255="snížená",J255,0)</f>
        <v>0</v>
      </c>
      <c r="BG255" s="225">
        <f>IF(N255="zákl. přenesená",J255,0)</f>
        <v>0</v>
      </c>
      <c r="BH255" s="225">
        <f>IF(N255="sníž. přenesená",J255,0)</f>
        <v>0</v>
      </c>
      <c r="BI255" s="225">
        <f>IF(N255="nulová",J255,0)</f>
        <v>0</v>
      </c>
      <c r="BJ255" s="16" t="s">
        <v>80</v>
      </c>
      <c r="BK255" s="225">
        <f>ROUND(I255*H255,2)</f>
        <v>0</v>
      </c>
      <c r="BL255" s="16" t="s">
        <v>354</v>
      </c>
      <c r="BM255" s="224" t="s">
        <v>355</v>
      </c>
    </row>
    <row r="256" s="2" customFormat="1">
      <c r="A256" s="37"/>
      <c r="B256" s="38"/>
      <c r="C256" s="39"/>
      <c r="D256" s="226" t="s">
        <v>131</v>
      </c>
      <c r="E256" s="39"/>
      <c r="F256" s="227" t="s">
        <v>356</v>
      </c>
      <c r="G256" s="39"/>
      <c r="H256" s="39"/>
      <c r="I256" s="228"/>
      <c r="J256" s="39"/>
      <c r="K256" s="39"/>
      <c r="L256" s="43"/>
      <c r="M256" s="229"/>
      <c r="N256" s="230"/>
      <c r="O256" s="90"/>
      <c r="P256" s="90"/>
      <c r="Q256" s="90"/>
      <c r="R256" s="90"/>
      <c r="S256" s="90"/>
      <c r="T256" s="91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T256" s="16" t="s">
        <v>131</v>
      </c>
      <c r="AU256" s="16" t="s">
        <v>85</v>
      </c>
    </row>
    <row r="257" s="12" customFormat="1" ht="22.8" customHeight="1">
      <c r="A257" s="12"/>
      <c r="B257" s="196"/>
      <c r="C257" s="197"/>
      <c r="D257" s="198" t="s">
        <v>74</v>
      </c>
      <c r="E257" s="210" t="s">
        <v>357</v>
      </c>
      <c r="F257" s="210" t="s">
        <v>358</v>
      </c>
      <c r="G257" s="197"/>
      <c r="H257" s="197"/>
      <c r="I257" s="200"/>
      <c r="J257" s="211">
        <f>BK257</f>
        <v>0</v>
      </c>
      <c r="K257" s="197"/>
      <c r="L257" s="202"/>
      <c r="M257" s="203"/>
      <c r="N257" s="204"/>
      <c r="O257" s="204"/>
      <c r="P257" s="205">
        <f>SUM(P258:P261)</f>
        <v>0</v>
      </c>
      <c r="Q257" s="204"/>
      <c r="R257" s="205">
        <f>SUM(R258:R261)</f>
        <v>0</v>
      </c>
      <c r="S257" s="204"/>
      <c r="T257" s="206">
        <f>SUM(T258:T261)</f>
        <v>0</v>
      </c>
      <c r="U257" s="12"/>
      <c r="V257" s="12"/>
      <c r="W257" s="12"/>
      <c r="X257" s="12"/>
      <c r="Y257" s="12"/>
      <c r="Z257" s="12"/>
      <c r="AA257" s="12"/>
      <c r="AB257" s="12"/>
      <c r="AC257" s="12"/>
      <c r="AD257" s="12"/>
      <c r="AE257" s="12"/>
      <c r="AR257" s="207" t="s">
        <v>149</v>
      </c>
      <c r="AT257" s="208" t="s">
        <v>74</v>
      </c>
      <c r="AU257" s="208" t="s">
        <v>80</v>
      </c>
      <c r="AY257" s="207" t="s">
        <v>123</v>
      </c>
      <c r="BK257" s="209">
        <f>SUM(BK258:BK261)</f>
        <v>0</v>
      </c>
    </row>
    <row r="258" s="2" customFormat="1" ht="37.8" customHeight="1">
      <c r="A258" s="37"/>
      <c r="B258" s="38"/>
      <c r="C258" s="212" t="s">
        <v>359</v>
      </c>
      <c r="D258" s="212" t="s">
        <v>125</v>
      </c>
      <c r="E258" s="213" t="s">
        <v>360</v>
      </c>
      <c r="F258" s="214" t="s">
        <v>361</v>
      </c>
      <c r="G258" s="215" t="s">
        <v>290</v>
      </c>
      <c r="H258" s="216">
        <v>1</v>
      </c>
      <c r="I258" s="217"/>
      <c r="J258" s="218">
        <f>ROUND(I258*H258,2)</f>
        <v>0</v>
      </c>
      <c r="K258" s="219"/>
      <c r="L258" s="43"/>
      <c r="M258" s="220" t="s">
        <v>1</v>
      </c>
      <c r="N258" s="221" t="s">
        <v>40</v>
      </c>
      <c r="O258" s="90"/>
      <c r="P258" s="222">
        <f>O258*H258</f>
        <v>0</v>
      </c>
      <c r="Q258" s="222">
        <v>0</v>
      </c>
      <c r="R258" s="222">
        <f>Q258*H258</f>
        <v>0</v>
      </c>
      <c r="S258" s="222">
        <v>0</v>
      </c>
      <c r="T258" s="223">
        <f>S258*H258</f>
        <v>0</v>
      </c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R258" s="224" t="s">
        <v>354</v>
      </c>
      <c r="AT258" s="224" t="s">
        <v>125</v>
      </c>
      <c r="AU258" s="224" t="s">
        <v>85</v>
      </c>
      <c r="AY258" s="16" t="s">
        <v>123</v>
      </c>
      <c r="BE258" s="225">
        <f>IF(N258="základní",J258,0)</f>
        <v>0</v>
      </c>
      <c r="BF258" s="225">
        <f>IF(N258="snížená",J258,0)</f>
        <v>0</v>
      </c>
      <c r="BG258" s="225">
        <f>IF(N258="zákl. přenesená",J258,0)</f>
        <v>0</v>
      </c>
      <c r="BH258" s="225">
        <f>IF(N258="sníž. přenesená",J258,0)</f>
        <v>0</v>
      </c>
      <c r="BI258" s="225">
        <f>IF(N258="nulová",J258,0)</f>
        <v>0</v>
      </c>
      <c r="BJ258" s="16" t="s">
        <v>80</v>
      </c>
      <c r="BK258" s="225">
        <f>ROUND(I258*H258,2)</f>
        <v>0</v>
      </c>
      <c r="BL258" s="16" t="s">
        <v>354</v>
      </c>
      <c r="BM258" s="224" t="s">
        <v>362</v>
      </c>
    </row>
    <row r="259" s="2" customFormat="1">
      <c r="A259" s="37"/>
      <c r="B259" s="38"/>
      <c r="C259" s="39"/>
      <c r="D259" s="226" t="s">
        <v>131</v>
      </c>
      <c r="E259" s="39"/>
      <c r="F259" s="227" t="s">
        <v>358</v>
      </c>
      <c r="G259" s="39"/>
      <c r="H259" s="39"/>
      <c r="I259" s="228"/>
      <c r="J259" s="39"/>
      <c r="K259" s="39"/>
      <c r="L259" s="43"/>
      <c r="M259" s="229"/>
      <c r="N259" s="230"/>
      <c r="O259" s="90"/>
      <c r="P259" s="90"/>
      <c r="Q259" s="90"/>
      <c r="R259" s="90"/>
      <c r="S259" s="90"/>
      <c r="T259" s="91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T259" s="16" t="s">
        <v>131</v>
      </c>
      <c r="AU259" s="16" t="s">
        <v>85</v>
      </c>
    </row>
    <row r="260" s="2" customFormat="1" ht="49.05" customHeight="1">
      <c r="A260" s="37"/>
      <c r="B260" s="38"/>
      <c r="C260" s="212" t="s">
        <v>363</v>
      </c>
      <c r="D260" s="212" t="s">
        <v>125</v>
      </c>
      <c r="E260" s="213" t="s">
        <v>364</v>
      </c>
      <c r="F260" s="214" t="s">
        <v>365</v>
      </c>
      <c r="G260" s="215" t="s">
        <v>290</v>
      </c>
      <c r="H260" s="216">
        <v>1</v>
      </c>
      <c r="I260" s="217"/>
      <c r="J260" s="218">
        <f>ROUND(I260*H260,2)</f>
        <v>0</v>
      </c>
      <c r="K260" s="219"/>
      <c r="L260" s="43"/>
      <c r="M260" s="220" t="s">
        <v>1</v>
      </c>
      <c r="N260" s="221" t="s">
        <v>40</v>
      </c>
      <c r="O260" s="90"/>
      <c r="P260" s="222">
        <f>O260*H260</f>
        <v>0</v>
      </c>
      <c r="Q260" s="222">
        <v>0</v>
      </c>
      <c r="R260" s="222">
        <f>Q260*H260</f>
        <v>0</v>
      </c>
      <c r="S260" s="222">
        <v>0</v>
      </c>
      <c r="T260" s="223">
        <f>S260*H260</f>
        <v>0</v>
      </c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R260" s="224" t="s">
        <v>354</v>
      </c>
      <c r="AT260" s="224" t="s">
        <v>125</v>
      </c>
      <c r="AU260" s="224" t="s">
        <v>85</v>
      </c>
      <c r="AY260" s="16" t="s">
        <v>123</v>
      </c>
      <c r="BE260" s="225">
        <f>IF(N260="základní",J260,0)</f>
        <v>0</v>
      </c>
      <c r="BF260" s="225">
        <f>IF(N260="snížená",J260,0)</f>
        <v>0</v>
      </c>
      <c r="BG260" s="225">
        <f>IF(N260="zákl. přenesená",J260,0)</f>
        <v>0</v>
      </c>
      <c r="BH260" s="225">
        <f>IF(N260="sníž. přenesená",J260,0)</f>
        <v>0</v>
      </c>
      <c r="BI260" s="225">
        <f>IF(N260="nulová",J260,0)</f>
        <v>0</v>
      </c>
      <c r="BJ260" s="16" t="s">
        <v>80</v>
      </c>
      <c r="BK260" s="225">
        <f>ROUND(I260*H260,2)</f>
        <v>0</v>
      </c>
      <c r="BL260" s="16" t="s">
        <v>354</v>
      </c>
      <c r="BM260" s="224" t="s">
        <v>366</v>
      </c>
    </row>
    <row r="261" s="2" customFormat="1">
      <c r="A261" s="37"/>
      <c r="B261" s="38"/>
      <c r="C261" s="39"/>
      <c r="D261" s="226" t="s">
        <v>131</v>
      </c>
      <c r="E261" s="39"/>
      <c r="F261" s="227" t="s">
        <v>367</v>
      </c>
      <c r="G261" s="39"/>
      <c r="H261" s="39"/>
      <c r="I261" s="228"/>
      <c r="J261" s="39"/>
      <c r="K261" s="39"/>
      <c r="L261" s="43"/>
      <c r="M261" s="229"/>
      <c r="N261" s="230"/>
      <c r="O261" s="90"/>
      <c r="P261" s="90"/>
      <c r="Q261" s="90"/>
      <c r="R261" s="90"/>
      <c r="S261" s="90"/>
      <c r="T261" s="91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T261" s="16" t="s">
        <v>131</v>
      </c>
      <c r="AU261" s="16" t="s">
        <v>85</v>
      </c>
    </row>
    <row r="262" s="12" customFormat="1" ht="22.8" customHeight="1">
      <c r="A262" s="12"/>
      <c r="B262" s="196"/>
      <c r="C262" s="197"/>
      <c r="D262" s="198" t="s">
        <v>74</v>
      </c>
      <c r="E262" s="210" t="s">
        <v>368</v>
      </c>
      <c r="F262" s="210" t="s">
        <v>369</v>
      </c>
      <c r="G262" s="197"/>
      <c r="H262" s="197"/>
      <c r="I262" s="200"/>
      <c r="J262" s="211">
        <f>BK262</f>
        <v>0</v>
      </c>
      <c r="K262" s="197"/>
      <c r="L262" s="202"/>
      <c r="M262" s="203"/>
      <c r="N262" s="204"/>
      <c r="O262" s="204"/>
      <c r="P262" s="205">
        <f>SUM(P263:P264)</f>
        <v>0</v>
      </c>
      <c r="Q262" s="204"/>
      <c r="R262" s="205">
        <f>SUM(R263:R264)</f>
        <v>0</v>
      </c>
      <c r="S262" s="204"/>
      <c r="T262" s="206">
        <f>SUM(T263:T264)</f>
        <v>0</v>
      </c>
      <c r="U262" s="12"/>
      <c r="V262" s="12"/>
      <c r="W262" s="12"/>
      <c r="X262" s="12"/>
      <c r="Y262" s="12"/>
      <c r="Z262" s="12"/>
      <c r="AA262" s="12"/>
      <c r="AB262" s="12"/>
      <c r="AC262" s="12"/>
      <c r="AD262" s="12"/>
      <c r="AE262" s="12"/>
      <c r="AR262" s="207" t="s">
        <v>149</v>
      </c>
      <c r="AT262" s="208" t="s">
        <v>74</v>
      </c>
      <c r="AU262" s="208" t="s">
        <v>80</v>
      </c>
      <c r="AY262" s="207" t="s">
        <v>123</v>
      </c>
      <c r="BK262" s="209">
        <f>SUM(BK263:BK264)</f>
        <v>0</v>
      </c>
    </row>
    <row r="263" s="2" customFormat="1" ht="16.5" customHeight="1">
      <c r="A263" s="37"/>
      <c r="B263" s="38"/>
      <c r="C263" s="212" t="s">
        <v>370</v>
      </c>
      <c r="D263" s="212" t="s">
        <v>125</v>
      </c>
      <c r="E263" s="213" t="s">
        <v>371</v>
      </c>
      <c r="F263" s="214" t="s">
        <v>372</v>
      </c>
      <c r="G263" s="215" t="s">
        <v>290</v>
      </c>
      <c r="H263" s="216">
        <v>1</v>
      </c>
      <c r="I263" s="217"/>
      <c r="J263" s="218">
        <f>ROUND(I263*H263,2)</f>
        <v>0</v>
      </c>
      <c r="K263" s="219"/>
      <c r="L263" s="43"/>
      <c r="M263" s="220" t="s">
        <v>1</v>
      </c>
      <c r="N263" s="221" t="s">
        <v>40</v>
      </c>
      <c r="O263" s="90"/>
      <c r="P263" s="222">
        <f>O263*H263</f>
        <v>0</v>
      </c>
      <c r="Q263" s="222">
        <v>0</v>
      </c>
      <c r="R263" s="222">
        <f>Q263*H263</f>
        <v>0</v>
      </c>
      <c r="S263" s="222">
        <v>0</v>
      </c>
      <c r="T263" s="223">
        <f>S263*H263</f>
        <v>0</v>
      </c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R263" s="224" t="s">
        <v>354</v>
      </c>
      <c r="AT263" s="224" t="s">
        <v>125</v>
      </c>
      <c r="AU263" s="224" t="s">
        <v>85</v>
      </c>
      <c r="AY263" s="16" t="s">
        <v>123</v>
      </c>
      <c r="BE263" s="225">
        <f>IF(N263="základní",J263,0)</f>
        <v>0</v>
      </c>
      <c r="BF263" s="225">
        <f>IF(N263="snížená",J263,0)</f>
        <v>0</v>
      </c>
      <c r="BG263" s="225">
        <f>IF(N263="zákl. přenesená",J263,0)</f>
        <v>0</v>
      </c>
      <c r="BH263" s="225">
        <f>IF(N263="sníž. přenesená",J263,0)</f>
        <v>0</v>
      </c>
      <c r="BI263" s="225">
        <f>IF(N263="nulová",J263,0)</f>
        <v>0</v>
      </c>
      <c r="BJ263" s="16" t="s">
        <v>80</v>
      </c>
      <c r="BK263" s="225">
        <f>ROUND(I263*H263,2)</f>
        <v>0</v>
      </c>
      <c r="BL263" s="16" t="s">
        <v>354</v>
      </c>
      <c r="BM263" s="224" t="s">
        <v>373</v>
      </c>
    </row>
    <row r="264" s="2" customFormat="1">
      <c r="A264" s="37"/>
      <c r="B264" s="38"/>
      <c r="C264" s="39"/>
      <c r="D264" s="226" t="s">
        <v>131</v>
      </c>
      <c r="E264" s="39"/>
      <c r="F264" s="227" t="s">
        <v>369</v>
      </c>
      <c r="G264" s="39"/>
      <c r="H264" s="39"/>
      <c r="I264" s="228"/>
      <c r="J264" s="39"/>
      <c r="K264" s="39"/>
      <c r="L264" s="43"/>
      <c r="M264" s="229"/>
      <c r="N264" s="230"/>
      <c r="O264" s="90"/>
      <c r="P264" s="90"/>
      <c r="Q264" s="90"/>
      <c r="R264" s="90"/>
      <c r="S264" s="90"/>
      <c r="T264" s="91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T264" s="16" t="s">
        <v>131</v>
      </c>
      <c r="AU264" s="16" t="s">
        <v>85</v>
      </c>
    </row>
    <row r="265" s="12" customFormat="1" ht="22.8" customHeight="1">
      <c r="A265" s="12"/>
      <c r="B265" s="196"/>
      <c r="C265" s="197"/>
      <c r="D265" s="198" t="s">
        <v>74</v>
      </c>
      <c r="E265" s="210" t="s">
        <v>374</v>
      </c>
      <c r="F265" s="210" t="s">
        <v>375</v>
      </c>
      <c r="G265" s="197"/>
      <c r="H265" s="197"/>
      <c r="I265" s="200"/>
      <c r="J265" s="211">
        <f>BK265</f>
        <v>0</v>
      </c>
      <c r="K265" s="197"/>
      <c r="L265" s="202"/>
      <c r="M265" s="203"/>
      <c r="N265" s="204"/>
      <c r="O265" s="204"/>
      <c r="P265" s="205">
        <f>SUM(P266:P269)</f>
        <v>0</v>
      </c>
      <c r="Q265" s="204"/>
      <c r="R265" s="205">
        <f>SUM(R266:R269)</f>
        <v>0</v>
      </c>
      <c r="S265" s="204"/>
      <c r="T265" s="206">
        <f>SUM(T266:T269)</f>
        <v>0</v>
      </c>
      <c r="U265" s="12"/>
      <c r="V265" s="12"/>
      <c r="W265" s="12"/>
      <c r="X265" s="12"/>
      <c r="Y265" s="12"/>
      <c r="Z265" s="12"/>
      <c r="AA265" s="12"/>
      <c r="AB265" s="12"/>
      <c r="AC265" s="12"/>
      <c r="AD265" s="12"/>
      <c r="AE265" s="12"/>
      <c r="AR265" s="207" t="s">
        <v>149</v>
      </c>
      <c r="AT265" s="208" t="s">
        <v>74</v>
      </c>
      <c r="AU265" s="208" t="s">
        <v>80</v>
      </c>
      <c r="AY265" s="207" t="s">
        <v>123</v>
      </c>
      <c r="BK265" s="209">
        <f>SUM(BK266:BK269)</f>
        <v>0</v>
      </c>
    </row>
    <row r="266" s="2" customFormat="1" ht="16.5" customHeight="1">
      <c r="A266" s="37"/>
      <c r="B266" s="38"/>
      <c r="C266" s="212" t="s">
        <v>376</v>
      </c>
      <c r="D266" s="212" t="s">
        <v>125</v>
      </c>
      <c r="E266" s="213" t="s">
        <v>377</v>
      </c>
      <c r="F266" s="214" t="s">
        <v>378</v>
      </c>
      <c r="G266" s="215" t="s">
        <v>290</v>
      </c>
      <c r="H266" s="216">
        <v>1</v>
      </c>
      <c r="I266" s="217"/>
      <c r="J266" s="218">
        <f>ROUND(I266*H266,2)</f>
        <v>0</v>
      </c>
      <c r="K266" s="219"/>
      <c r="L266" s="43"/>
      <c r="M266" s="220" t="s">
        <v>1</v>
      </c>
      <c r="N266" s="221" t="s">
        <v>40</v>
      </c>
      <c r="O266" s="90"/>
      <c r="P266" s="222">
        <f>O266*H266</f>
        <v>0</v>
      </c>
      <c r="Q266" s="222">
        <v>0</v>
      </c>
      <c r="R266" s="222">
        <f>Q266*H266</f>
        <v>0</v>
      </c>
      <c r="S266" s="222">
        <v>0</v>
      </c>
      <c r="T266" s="223">
        <f>S266*H266</f>
        <v>0</v>
      </c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R266" s="224" t="s">
        <v>354</v>
      </c>
      <c r="AT266" s="224" t="s">
        <v>125</v>
      </c>
      <c r="AU266" s="224" t="s">
        <v>85</v>
      </c>
      <c r="AY266" s="16" t="s">
        <v>123</v>
      </c>
      <c r="BE266" s="225">
        <f>IF(N266="základní",J266,0)</f>
        <v>0</v>
      </c>
      <c r="BF266" s="225">
        <f>IF(N266="snížená",J266,0)</f>
        <v>0</v>
      </c>
      <c r="BG266" s="225">
        <f>IF(N266="zákl. přenesená",J266,0)</f>
        <v>0</v>
      </c>
      <c r="BH266" s="225">
        <f>IF(N266="sníž. přenesená",J266,0)</f>
        <v>0</v>
      </c>
      <c r="BI266" s="225">
        <f>IF(N266="nulová",J266,0)</f>
        <v>0</v>
      </c>
      <c r="BJ266" s="16" t="s">
        <v>80</v>
      </c>
      <c r="BK266" s="225">
        <f>ROUND(I266*H266,2)</f>
        <v>0</v>
      </c>
      <c r="BL266" s="16" t="s">
        <v>354</v>
      </c>
      <c r="BM266" s="224" t="s">
        <v>379</v>
      </c>
    </row>
    <row r="267" s="2" customFormat="1">
      <c r="A267" s="37"/>
      <c r="B267" s="38"/>
      <c r="C267" s="39"/>
      <c r="D267" s="226" t="s">
        <v>131</v>
      </c>
      <c r="E267" s="39"/>
      <c r="F267" s="227" t="s">
        <v>380</v>
      </c>
      <c r="G267" s="39"/>
      <c r="H267" s="39"/>
      <c r="I267" s="228"/>
      <c r="J267" s="39"/>
      <c r="K267" s="39"/>
      <c r="L267" s="43"/>
      <c r="M267" s="229"/>
      <c r="N267" s="230"/>
      <c r="O267" s="90"/>
      <c r="P267" s="90"/>
      <c r="Q267" s="90"/>
      <c r="R267" s="90"/>
      <c r="S267" s="90"/>
      <c r="T267" s="91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T267" s="16" t="s">
        <v>131</v>
      </c>
      <c r="AU267" s="16" t="s">
        <v>85</v>
      </c>
    </row>
    <row r="268" s="2" customFormat="1" ht="44.25" customHeight="1">
      <c r="A268" s="37"/>
      <c r="B268" s="38"/>
      <c r="C268" s="212" t="s">
        <v>381</v>
      </c>
      <c r="D268" s="212" t="s">
        <v>125</v>
      </c>
      <c r="E268" s="213" t="s">
        <v>382</v>
      </c>
      <c r="F268" s="214" t="s">
        <v>383</v>
      </c>
      <c r="G268" s="215" t="s">
        <v>290</v>
      </c>
      <c r="H268" s="216">
        <v>1</v>
      </c>
      <c r="I268" s="217"/>
      <c r="J268" s="218">
        <f>ROUND(I268*H268,2)</f>
        <v>0</v>
      </c>
      <c r="K268" s="219"/>
      <c r="L268" s="43"/>
      <c r="M268" s="220" t="s">
        <v>1</v>
      </c>
      <c r="N268" s="221" t="s">
        <v>40</v>
      </c>
      <c r="O268" s="90"/>
      <c r="P268" s="222">
        <f>O268*H268</f>
        <v>0</v>
      </c>
      <c r="Q268" s="222">
        <v>0</v>
      </c>
      <c r="R268" s="222">
        <f>Q268*H268</f>
        <v>0</v>
      </c>
      <c r="S268" s="222">
        <v>0</v>
      </c>
      <c r="T268" s="223">
        <f>S268*H268</f>
        <v>0</v>
      </c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R268" s="224" t="s">
        <v>354</v>
      </c>
      <c r="AT268" s="224" t="s">
        <v>125</v>
      </c>
      <c r="AU268" s="224" t="s">
        <v>85</v>
      </c>
      <c r="AY268" s="16" t="s">
        <v>123</v>
      </c>
      <c r="BE268" s="225">
        <f>IF(N268="základní",J268,0)</f>
        <v>0</v>
      </c>
      <c r="BF268" s="225">
        <f>IF(N268="snížená",J268,0)</f>
        <v>0</v>
      </c>
      <c r="BG268" s="225">
        <f>IF(N268="zákl. přenesená",J268,0)</f>
        <v>0</v>
      </c>
      <c r="BH268" s="225">
        <f>IF(N268="sníž. přenesená",J268,0)</f>
        <v>0</v>
      </c>
      <c r="BI268" s="225">
        <f>IF(N268="nulová",J268,0)</f>
        <v>0</v>
      </c>
      <c r="BJ268" s="16" t="s">
        <v>80</v>
      </c>
      <c r="BK268" s="225">
        <f>ROUND(I268*H268,2)</f>
        <v>0</v>
      </c>
      <c r="BL268" s="16" t="s">
        <v>354</v>
      </c>
      <c r="BM268" s="224" t="s">
        <v>384</v>
      </c>
    </row>
    <row r="269" s="2" customFormat="1">
      <c r="A269" s="37"/>
      <c r="B269" s="38"/>
      <c r="C269" s="39"/>
      <c r="D269" s="226" t="s">
        <v>131</v>
      </c>
      <c r="E269" s="39"/>
      <c r="F269" s="227" t="s">
        <v>385</v>
      </c>
      <c r="G269" s="39"/>
      <c r="H269" s="39"/>
      <c r="I269" s="228"/>
      <c r="J269" s="39"/>
      <c r="K269" s="39"/>
      <c r="L269" s="43"/>
      <c r="M269" s="264"/>
      <c r="N269" s="265"/>
      <c r="O269" s="266"/>
      <c r="P269" s="266"/>
      <c r="Q269" s="266"/>
      <c r="R269" s="266"/>
      <c r="S269" s="266"/>
      <c r="T269" s="26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T269" s="16" t="s">
        <v>131</v>
      </c>
      <c r="AU269" s="16" t="s">
        <v>85</v>
      </c>
    </row>
    <row r="270" s="2" customFormat="1" ht="6.96" customHeight="1">
      <c r="A270" s="37"/>
      <c r="B270" s="65"/>
      <c r="C270" s="66"/>
      <c r="D270" s="66"/>
      <c r="E270" s="66"/>
      <c r="F270" s="66"/>
      <c r="G270" s="66"/>
      <c r="H270" s="66"/>
      <c r="I270" s="66"/>
      <c r="J270" s="66"/>
      <c r="K270" s="66"/>
      <c r="L270" s="43"/>
      <c r="M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</row>
  </sheetData>
  <sheetProtection sheet="1" autoFilter="0" formatColumns="0" formatRows="0" objects="1" scenarios="1" spinCount="100000" saltValue="n7Ug342FdTSRpNiOEt819/uw6Mf89dVSqj11saK02ZWUv82IP45Y03uDINUbTyGdsN26ctOplmQsXvnPF6vrNg==" hashValue="CZ9m2oWDwmWUUkmJKkPkW8UHC8okQxWRZQGsycfthMkYpu+X9IgbI6YQBqTlEj1spmq+hcvswSWCPBnwbdG4BA==" algorithmName="SHA-512" password="CC35"/>
  <autoFilter ref="C125:K269"/>
  <mergeCells count="6">
    <mergeCell ref="E7:H7"/>
    <mergeCell ref="E16:H16"/>
    <mergeCell ref="E25:H25"/>
    <mergeCell ref="E85:H85"/>
    <mergeCell ref="E118:H118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667969" style="1" customWidth="1"/>
    <col min="3" max="3" width="25" style="1" customWidth="1"/>
    <col min="4" max="4" width="75.83203" style="1" customWidth="1"/>
    <col min="5" max="5" width="13.33203" style="1" customWidth="1"/>
    <col min="6" max="6" width="20" style="1" customWidth="1"/>
    <col min="7" max="7" width="1.667969" style="1" customWidth="1"/>
    <col min="8" max="8" width="8.332031" style="1" customWidth="1"/>
  </cols>
  <sheetData>
    <row r="1" s="1" customFormat="1" ht="11.28" customHeight="1"/>
    <row r="2" s="1" customFormat="1" ht="36.96" customHeight="1"/>
    <row r="3" s="1" customFormat="1" ht="6.96" customHeight="1">
      <c r="B3" s="131"/>
      <c r="C3" s="132"/>
      <c r="D3" s="132"/>
      <c r="E3" s="132"/>
      <c r="F3" s="132"/>
      <c r="G3" s="132"/>
      <c r="H3" s="19"/>
    </row>
    <row r="4" s="1" customFormat="1" ht="24.96" customHeight="1">
      <c r="B4" s="19"/>
      <c r="C4" s="133" t="s">
        <v>386</v>
      </c>
      <c r="H4" s="19"/>
    </row>
    <row r="5" s="1" customFormat="1" ht="12" customHeight="1">
      <c r="B5" s="19"/>
      <c r="C5" s="268" t="s">
        <v>13</v>
      </c>
      <c r="D5" s="141" t="s">
        <v>14</v>
      </c>
      <c r="E5" s="1"/>
      <c r="F5" s="1"/>
      <c r="H5" s="19"/>
    </row>
    <row r="6" s="1" customFormat="1" ht="36.96" customHeight="1">
      <c r="B6" s="19"/>
      <c r="C6" s="269" t="s">
        <v>16</v>
      </c>
      <c r="D6" s="270" t="s">
        <v>17</v>
      </c>
      <c r="E6" s="1"/>
      <c r="F6" s="1"/>
      <c r="H6" s="19"/>
    </row>
    <row r="7" s="1" customFormat="1" ht="16.5" customHeight="1">
      <c r="B7" s="19"/>
      <c r="C7" s="135" t="s">
        <v>22</v>
      </c>
      <c r="D7" s="138" t="str">
        <f>'Rekapitulace stavby'!AN8</f>
        <v>6. 3. 2026</v>
      </c>
      <c r="H7" s="19"/>
    </row>
    <row r="8" s="2" customFormat="1" ht="10.8" customHeight="1">
      <c r="A8" s="37"/>
      <c r="B8" s="43"/>
      <c r="C8" s="37"/>
      <c r="D8" s="37"/>
      <c r="E8" s="37"/>
      <c r="F8" s="37"/>
      <c r="G8" s="37"/>
      <c r="H8" s="43"/>
    </row>
    <row r="9" s="11" customFormat="1" ht="29.28" customHeight="1">
      <c r="A9" s="184"/>
      <c r="B9" s="271"/>
      <c r="C9" s="272" t="s">
        <v>56</v>
      </c>
      <c r="D9" s="273" t="s">
        <v>57</v>
      </c>
      <c r="E9" s="273" t="s">
        <v>110</v>
      </c>
      <c r="F9" s="274" t="s">
        <v>387</v>
      </c>
      <c r="G9" s="184"/>
      <c r="H9" s="271"/>
    </row>
    <row r="10" s="2" customFormat="1" ht="26.4" customHeight="1">
      <c r="A10" s="37"/>
      <c r="B10" s="43"/>
      <c r="C10" s="275" t="s">
        <v>14</v>
      </c>
      <c r="D10" s="275" t="s">
        <v>17</v>
      </c>
      <c r="E10" s="37"/>
      <c r="F10" s="37"/>
      <c r="G10" s="37"/>
      <c r="H10" s="43"/>
    </row>
    <row r="11" s="2" customFormat="1" ht="16.8" customHeight="1">
      <c r="A11" s="37"/>
      <c r="B11" s="43"/>
      <c r="C11" s="276" t="s">
        <v>86</v>
      </c>
      <c r="D11" s="277" t="s">
        <v>87</v>
      </c>
      <c r="E11" s="278" t="s">
        <v>1</v>
      </c>
      <c r="F11" s="279">
        <v>28.649999999999999</v>
      </c>
      <c r="G11" s="37"/>
      <c r="H11" s="43"/>
    </row>
    <row r="12" s="2" customFormat="1" ht="16.8" customHeight="1">
      <c r="A12" s="37"/>
      <c r="B12" s="43"/>
      <c r="C12" s="280" t="s">
        <v>86</v>
      </c>
      <c r="D12" s="280" t="s">
        <v>169</v>
      </c>
      <c r="E12" s="16" t="s">
        <v>1</v>
      </c>
      <c r="F12" s="281">
        <v>28.649999999999999</v>
      </c>
      <c r="G12" s="37"/>
      <c r="H12" s="43"/>
    </row>
    <row r="13" s="2" customFormat="1" ht="16.8" customHeight="1">
      <c r="A13" s="37"/>
      <c r="B13" s="43"/>
      <c r="C13" s="282" t="s">
        <v>388</v>
      </c>
      <c r="D13" s="37"/>
      <c r="E13" s="37"/>
      <c r="F13" s="37"/>
      <c r="G13" s="37"/>
      <c r="H13" s="43"/>
    </row>
    <row r="14" s="2" customFormat="1">
      <c r="A14" s="37"/>
      <c r="B14" s="43"/>
      <c r="C14" s="280" t="s">
        <v>164</v>
      </c>
      <c r="D14" s="280" t="s">
        <v>165</v>
      </c>
      <c r="E14" s="16" t="s">
        <v>166</v>
      </c>
      <c r="F14" s="281">
        <v>28.649999999999999</v>
      </c>
      <c r="G14" s="37"/>
      <c r="H14" s="43"/>
    </row>
    <row r="15" s="2" customFormat="1" ht="16.8" customHeight="1">
      <c r="A15" s="37"/>
      <c r="B15" s="43"/>
      <c r="C15" s="280" t="s">
        <v>171</v>
      </c>
      <c r="D15" s="280" t="s">
        <v>172</v>
      </c>
      <c r="E15" s="16" t="s">
        <v>166</v>
      </c>
      <c r="F15" s="281">
        <v>28.649999999999999</v>
      </c>
      <c r="G15" s="37"/>
      <c r="H15" s="43"/>
    </row>
    <row r="16" s="2" customFormat="1" ht="16.8" customHeight="1">
      <c r="A16" s="37"/>
      <c r="B16" s="43"/>
      <c r="C16" s="276" t="s">
        <v>82</v>
      </c>
      <c r="D16" s="277" t="s">
        <v>83</v>
      </c>
      <c r="E16" s="278" t="s">
        <v>1</v>
      </c>
      <c r="F16" s="279">
        <v>28.649999999999999</v>
      </c>
      <c r="G16" s="37"/>
      <c r="H16" s="43"/>
    </row>
    <row r="17" s="2" customFormat="1" ht="16.8" customHeight="1">
      <c r="A17" s="37"/>
      <c r="B17" s="43"/>
      <c r="C17" s="280" t="s">
        <v>82</v>
      </c>
      <c r="D17" s="280" t="s">
        <v>175</v>
      </c>
      <c r="E17" s="16" t="s">
        <v>1</v>
      </c>
      <c r="F17" s="281">
        <v>28.649999999999999</v>
      </c>
      <c r="G17" s="37"/>
      <c r="H17" s="43"/>
    </row>
    <row r="18" s="2" customFormat="1" ht="7.44" customHeight="1">
      <c r="A18" s="37"/>
      <c r="B18" s="164"/>
      <c r="C18" s="165"/>
      <c r="D18" s="165"/>
      <c r="E18" s="165"/>
      <c r="F18" s="165"/>
      <c r="G18" s="165"/>
      <c r="H18" s="43"/>
    </row>
    <row r="19" s="2" customFormat="1">
      <c r="A19" s="37"/>
      <c r="B19" s="37"/>
      <c r="C19" s="37"/>
      <c r="D19" s="37"/>
      <c r="E19" s="37"/>
      <c r="F19" s="37"/>
      <c r="G19" s="37"/>
      <c r="H19" s="37"/>
    </row>
  </sheetData>
  <sheetProtection sheet="1" formatColumns="0" formatRows="0" objects="1" scenarios="1" spinCount="100000" saltValue="R6vtNfB3BMa1xm/Owq9GgdQtjQJ75T4/XUJHYFgE22XQ+ZaJp8YaCVlIEFBRZ8m0BQ7g9jbg+1Qb1q1NUPh5Fg==" hashValue="kR7dqd9ZRN9DMxIYzXgNYWgvs+oho2z6nefBpmyIoiaaDSDNMXWlgwm9VNBlRvfebEhlWMCL7Q4FnD4c2LissA==" algorithmName="SHA-512" password="CC35"/>
  <mergeCells count="2">
    <mergeCell ref="D5:F5"/>
    <mergeCell ref="D6:F6"/>
  </mergeCells>
  <pageSetup paperSize="9" orientation="portrait" blackAndWhite="1" fitToHeight="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PC-PETR-NEW\Administrator</dc:creator>
  <cp:lastModifiedBy>PC-PETR-NEW\Administrator</cp:lastModifiedBy>
  <dcterms:created xsi:type="dcterms:W3CDTF">2026-03-06T15:24:46Z</dcterms:created>
  <dcterms:modified xsi:type="dcterms:W3CDTF">2026-03-06T15:24:48Z</dcterms:modified>
</cp:coreProperties>
</file>