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xr:revisionPtr revIDLastSave="0" documentId="13_ncr:1_{60FC846F-EECE-4A09-BA55-16F9593BC6A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Rozpočet" sheetId="2" r:id="rId2"/>
  </sheets>
  <definedNames>
    <definedName name="_xlnm._FilterDatabase" localSheetId="1" hidden="1">Rozpočet!$C$131:$K$220</definedName>
    <definedName name="_xlnm.Print_Titles" localSheetId="0">'Rekapitulace stavby'!$92:$92</definedName>
    <definedName name="_xlnm.Print_Titles" localSheetId="1">Rozpočet!$131:$131</definedName>
    <definedName name="_xlnm.Print_Area" localSheetId="0">'Rekapitulace stavby'!$D$4:$AO$76,'Rekapitulace stavby'!$C$82:$AQ$103</definedName>
    <definedName name="_xlnm.Print_Area" localSheetId="1">Rozpočet!$C$4:$J$76,Rozpočet!$C$82:$J$115,Rozpočet!$C$121:$J$220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T210" i="2" s="1"/>
  <c r="R211" i="2"/>
  <c r="R210" i="2"/>
  <c r="P211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BI113" i="2"/>
  <c r="BH113" i="2"/>
  <c r="BG113" i="2"/>
  <c r="BF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J90" i="2"/>
  <c r="J89" i="2"/>
  <c r="F89" i="2"/>
  <c r="F87" i="2"/>
  <c r="E85" i="2"/>
  <c r="J16" i="2"/>
  <c r="E16" i="2"/>
  <c r="F90" i="2" s="1"/>
  <c r="J15" i="2"/>
  <c r="J10" i="2"/>
  <c r="J126" i="2" s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BK211" i="2"/>
  <c r="BK206" i="2"/>
  <c r="J202" i="2"/>
  <c r="J194" i="2"/>
  <c r="BK187" i="2"/>
  <c r="J182" i="2"/>
  <c r="J169" i="2"/>
  <c r="J162" i="2"/>
  <c r="BK157" i="2"/>
  <c r="BK151" i="2"/>
  <c r="BK145" i="2"/>
  <c r="BK139" i="2"/>
  <c r="J220" i="2"/>
  <c r="BK216" i="2"/>
  <c r="BK203" i="2"/>
  <c r="BK193" i="2"/>
  <c r="BK189" i="2"/>
  <c r="BK181" i="2"/>
  <c r="BK174" i="2"/>
  <c r="J167" i="2"/>
  <c r="J163" i="2"/>
  <c r="J153" i="2"/>
  <c r="J145" i="2"/>
  <c r="J142" i="2"/>
  <c r="BK136" i="2"/>
  <c r="J215" i="2"/>
  <c r="BK202" i="2"/>
  <c r="BK198" i="2"/>
  <c r="BK191" i="2"/>
  <c r="BK186" i="2"/>
  <c r="BK180" i="2"/>
  <c r="BK175" i="2"/>
  <c r="J170" i="2"/>
  <c r="BK161" i="2"/>
  <c r="BK158" i="2"/>
  <c r="BK150" i="2"/>
  <c r="BK142" i="2"/>
  <c r="BK138" i="2"/>
  <c r="J219" i="2"/>
  <c r="J216" i="2"/>
  <c r="J207" i="2"/>
  <c r="J200" i="2"/>
  <c r="J198" i="2"/>
  <c r="BK195" i="2"/>
  <c r="J186" i="2"/>
  <c r="J180" i="2"/>
  <c r="J176" i="2"/>
  <c r="BK168" i="2"/>
  <c r="J165" i="2"/>
  <c r="BK153" i="2"/>
  <c r="BK147" i="2"/>
  <c r="J141" i="2"/>
  <c r="J138" i="2"/>
  <c r="J209" i="2"/>
  <c r="J203" i="2"/>
  <c r="BK201" i="2"/>
  <c r="J192" i="2"/>
  <c r="J185" i="2"/>
  <c r="BK177" i="2"/>
  <c r="J164" i="2"/>
  <c r="BK159" i="2"/>
  <c r="BK155" i="2"/>
  <c r="J150" i="2"/>
  <c r="J140" i="2"/>
  <c r="J136" i="2"/>
  <c r="J218" i="2"/>
  <c r="BK207" i="2"/>
  <c r="J196" i="2"/>
  <c r="J191" i="2"/>
  <c r="J184" i="2"/>
  <c r="BK178" i="2"/>
  <c r="J175" i="2"/>
  <c r="BK169" i="2"/>
  <c r="BK165" i="2"/>
  <c r="J157" i="2"/>
  <c r="J149" i="2"/>
  <c r="J144" i="2"/>
  <c r="BK140" i="2"/>
  <c r="J135" i="2"/>
  <c r="J214" i="2"/>
  <c r="BK200" i="2"/>
  <c r="J197" i="2"/>
  <c r="J190" i="2"/>
  <c r="J181" i="2"/>
  <c r="J179" i="2"/>
  <c r="BK173" i="2"/>
  <c r="J168" i="2"/>
  <c r="J160" i="2"/>
  <c r="J155" i="2"/>
  <c r="BK149" i="2"/>
  <c r="BK141" i="2"/>
  <c r="BK220" i="2"/>
  <c r="J217" i="2"/>
  <c r="BK209" i="2"/>
  <c r="J206" i="2"/>
  <c r="J199" i="2"/>
  <c r="BK197" i="2"/>
  <c r="BK194" i="2"/>
  <c r="BK185" i="2"/>
  <c r="BK179" i="2"/>
  <c r="J174" i="2"/>
  <c r="BK167" i="2"/>
  <c r="J161" i="2"/>
  <c r="BK143" i="2"/>
  <c r="BK208" i="2"/>
  <c r="BK204" i="2"/>
  <c r="J195" i="2"/>
  <c r="J189" i="2"/>
  <c r="J183" i="2"/>
  <c r="BK170" i="2"/>
  <c r="BK163" i="2"/>
  <c r="J158" i="2"/>
  <c r="J154" i="2"/>
  <c r="J148" i="2"/>
  <c r="BK144" i="2"/>
  <c r="J137" i="2"/>
  <c r="BK219" i="2"/>
  <c r="BK214" i="2"/>
  <c r="J201" i="2"/>
  <c r="BK192" i="2"/>
  <c r="BK190" i="2"/>
  <c r="BK182" i="2"/>
  <c r="BK176" i="2"/>
  <c r="J173" i="2"/>
  <c r="BK166" i="2"/>
  <c r="BK160" i="2"/>
  <c r="BK154" i="2"/>
  <c r="J146" i="2"/>
  <c r="J143" i="2"/>
  <c r="BK137" i="2"/>
  <c r="BK217" i="2"/>
  <c r="J211" i="2"/>
  <c r="BK199" i="2"/>
  <c r="J193" i="2"/>
  <c r="BK183" i="2"/>
  <c r="J177" i="2"/>
  <c r="BK171" i="2"/>
  <c r="BK164" i="2"/>
  <c r="J159" i="2"/>
  <c r="J151" i="2"/>
  <c r="J147" i="2"/>
  <c r="BK135" i="2"/>
  <c r="BK218" i="2"/>
  <c r="BK215" i="2"/>
  <c r="J208" i="2"/>
  <c r="J204" i="2"/>
  <c r="BK196" i="2"/>
  <c r="J187" i="2"/>
  <c r="BK184" i="2"/>
  <c r="J178" i="2"/>
  <c r="J171" i="2"/>
  <c r="J166" i="2"/>
  <c r="BK162" i="2"/>
  <c r="BK148" i="2"/>
  <c r="BK146" i="2"/>
  <c r="J139" i="2"/>
  <c r="AS94" i="1"/>
  <c r="BK134" i="2" l="1"/>
  <c r="P152" i="2"/>
  <c r="T156" i="2"/>
  <c r="T134" i="2"/>
  <c r="T152" i="2"/>
  <c r="BK172" i="2"/>
  <c r="J172" i="2"/>
  <c r="J99" i="2"/>
  <c r="T172" i="2"/>
  <c r="P134" i="2"/>
  <c r="BK152" i="2"/>
  <c r="J152" i="2" s="1"/>
  <c r="J97" i="2" s="1"/>
  <c r="R152" i="2"/>
  <c r="P156" i="2"/>
  <c r="P172" i="2"/>
  <c r="R188" i="2"/>
  <c r="R134" i="2"/>
  <c r="BK156" i="2"/>
  <c r="J156" i="2" s="1"/>
  <c r="J98" i="2" s="1"/>
  <c r="R156" i="2"/>
  <c r="R172" i="2"/>
  <c r="BK188" i="2"/>
  <c r="J188" i="2" s="1"/>
  <c r="J100" i="2" s="1"/>
  <c r="P188" i="2"/>
  <c r="T188" i="2"/>
  <c r="BK205" i="2"/>
  <c r="J205" i="2"/>
  <c r="J101" i="2"/>
  <c r="P205" i="2"/>
  <c r="R205" i="2"/>
  <c r="T205" i="2"/>
  <c r="BK213" i="2"/>
  <c r="J213" i="2" s="1"/>
  <c r="J104" i="2" s="1"/>
  <c r="P213" i="2"/>
  <c r="P212" i="2"/>
  <c r="R213" i="2"/>
  <c r="R212" i="2" s="1"/>
  <c r="T213" i="2"/>
  <c r="T212" i="2"/>
  <c r="BK210" i="2"/>
  <c r="J210" i="2"/>
  <c r="J102" i="2"/>
  <c r="BE135" i="2"/>
  <c r="BE144" i="2"/>
  <c r="BE145" i="2"/>
  <c r="BE148" i="2"/>
  <c r="BE154" i="2"/>
  <c r="BE155" i="2"/>
  <c r="BE158" i="2"/>
  <c r="BE159" i="2"/>
  <c r="BE163" i="2"/>
  <c r="BE165" i="2"/>
  <c r="BE169" i="2"/>
  <c r="BE174" i="2"/>
  <c r="BE180" i="2"/>
  <c r="BE184" i="2"/>
  <c r="BE187" i="2"/>
  <c r="BE189" i="2"/>
  <c r="BE190" i="2"/>
  <c r="BE191" i="2"/>
  <c r="BE192" i="2"/>
  <c r="BE201" i="2"/>
  <c r="BE206" i="2"/>
  <c r="BE211" i="2"/>
  <c r="BE217" i="2"/>
  <c r="BE220" i="2"/>
  <c r="J87" i="2"/>
  <c r="F129" i="2"/>
  <c r="BE136" i="2"/>
  <c r="BE139" i="2"/>
  <c r="BE142" i="2"/>
  <c r="BE143" i="2"/>
  <c r="BE151" i="2"/>
  <c r="BE153" i="2"/>
  <c r="BE157" i="2"/>
  <c r="BE162" i="2"/>
  <c r="BE166" i="2"/>
  <c r="BE168" i="2"/>
  <c r="BE176" i="2"/>
  <c r="BE177" i="2"/>
  <c r="BE181" i="2"/>
  <c r="BE193" i="2"/>
  <c r="BE195" i="2"/>
  <c r="BE203" i="2"/>
  <c r="BE207" i="2"/>
  <c r="BE208" i="2"/>
  <c r="BE214" i="2"/>
  <c r="BE216" i="2"/>
  <c r="BE219" i="2"/>
  <c r="BE138" i="2"/>
  <c r="BE147" i="2"/>
  <c r="BE149" i="2"/>
  <c r="BE150" i="2"/>
  <c r="BE161" i="2"/>
  <c r="BE170" i="2"/>
  <c r="BE182" i="2"/>
  <c r="BE185" i="2"/>
  <c r="BE186" i="2"/>
  <c r="BE194" i="2"/>
  <c r="BE197" i="2"/>
  <c r="BE198" i="2"/>
  <c r="BE200" i="2"/>
  <c r="BE202" i="2"/>
  <c r="BE204" i="2"/>
  <c r="BE209" i="2"/>
  <c r="BE215" i="2"/>
  <c r="BE218" i="2"/>
  <c r="BE137" i="2"/>
  <c r="BE140" i="2"/>
  <c r="BE141" i="2"/>
  <c r="BE146" i="2"/>
  <c r="BE160" i="2"/>
  <c r="BE164" i="2"/>
  <c r="BE167" i="2"/>
  <c r="BE171" i="2"/>
  <c r="BE173" i="2"/>
  <c r="BE175" i="2"/>
  <c r="BE178" i="2"/>
  <c r="BE179" i="2"/>
  <c r="BE183" i="2"/>
  <c r="BE196" i="2"/>
  <c r="BE199" i="2"/>
  <c r="J34" i="2"/>
  <c r="AW95" i="1"/>
  <c r="F34" i="2"/>
  <c r="BA95" i="1"/>
  <c r="BA94" i="1" s="1"/>
  <c r="W33" i="1" s="1"/>
  <c r="F37" i="2"/>
  <c r="BD95" i="1"/>
  <c r="BD94" i="1" s="1"/>
  <c r="W36" i="1" s="1"/>
  <c r="F35" i="2"/>
  <c r="BB95" i="1"/>
  <c r="BB94" i="1" s="1"/>
  <c r="W34" i="1" s="1"/>
  <c r="F36" i="2"/>
  <c r="BC95" i="1"/>
  <c r="BC94" i="1" s="1"/>
  <c r="W35" i="1" s="1"/>
  <c r="T133" i="2" l="1"/>
  <c r="T132" i="2"/>
  <c r="P133" i="2"/>
  <c r="P132" i="2" s="1"/>
  <c r="AU95" i="1" s="1"/>
  <c r="AU94" i="1" s="1"/>
  <c r="R133" i="2"/>
  <c r="R132" i="2"/>
  <c r="BK133" i="2"/>
  <c r="J133" i="2" s="1"/>
  <c r="J95" i="2" s="1"/>
  <c r="J134" i="2"/>
  <c r="J96" i="2" s="1"/>
  <c r="BK212" i="2"/>
  <c r="J212" i="2"/>
  <c r="J103" i="2"/>
  <c r="AX94" i="1"/>
  <c r="AY94" i="1"/>
  <c r="AW94" i="1"/>
  <c r="AK33" i="1" s="1"/>
  <c r="BK132" i="2" l="1"/>
  <c r="J132" i="2" s="1"/>
  <c r="J94" i="2" s="1"/>
  <c r="J28" i="2" s="1"/>
  <c r="J113" i="2" s="1"/>
  <c r="J107" i="2" s="1"/>
  <c r="J29" i="2" s="1"/>
  <c r="BE113" i="2" l="1"/>
  <c r="F33" i="2" s="1"/>
  <c r="AZ95" i="1" s="1"/>
  <c r="AZ94" i="1" s="1"/>
  <c r="AV94" i="1" s="1"/>
  <c r="AT94" i="1" s="1"/>
  <c r="J115" i="2"/>
  <c r="J30" i="2"/>
  <c r="AG95" i="1" s="1"/>
  <c r="AG94" i="1" s="1"/>
  <c r="AG101" i="1" s="1"/>
  <c r="AV101" i="1" s="1"/>
  <c r="BY101" i="1" s="1"/>
  <c r="CD101" i="1" l="1"/>
  <c r="AN94" i="1"/>
  <c r="J33" i="2"/>
  <c r="AV95" i="1" s="1"/>
  <c r="AT95" i="1" s="1"/>
  <c r="AN95" i="1" s="1"/>
  <c r="AG98" i="1"/>
  <c r="CD98" i="1"/>
  <c r="AK26" i="1"/>
  <c r="AG100" i="1"/>
  <c r="AV100" i="1"/>
  <c r="BY100" i="1" s="1"/>
  <c r="AG99" i="1"/>
  <c r="CD99" i="1"/>
  <c r="AN101" i="1"/>
  <c r="J39" i="2" l="1"/>
  <c r="CD100" i="1"/>
  <c r="W32" i="1" s="1"/>
  <c r="AN100" i="1"/>
  <c r="AV98" i="1"/>
  <c r="BY98" i="1" s="1"/>
  <c r="AG97" i="1"/>
  <c r="AK27" i="1" s="1"/>
  <c r="AK29" i="1" s="1"/>
  <c r="AV99" i="1"/>
  <c r="BY99" i="1" s="1"/>
  <c r="AN99" i="1" l="1"/>
  <c r="AN98" i="1"/>
  <c r="AG103" i="1"/>
  <c r="AK32" i="1"/>
  <c r="AK38" i="1" s="1"/>
  <c r="AN97" i="1" l="1"/>
  <c r="AN103" i="1" s="1"/>
</calcChain>
</file>

<file path=xl/sharedStrings.xml><?xml version="1.0" encoding="utf-8"?>
<sst xmlns="http://schemas.openxmlformats.org/spreadsheetml/2006/main" count="1467" uniqueCount="470">
  <si>
    <t>Export Komplet</t>
  </si>
  <si>
    <t/>
  </si>
  <si>
    <t>2.0</t>
  </si>
  <si>
    <t>ZAMOK</t>
  </si>
  <si>
    <t>False</t>
  </si>
  <si>
    <t>{e02707a3-5dcb-4916-9de2-fe10a1c4a43e}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</si>
  <si>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</si>
  <si>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</si>
  <si>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</si>
  <si>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</si>
  <si>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</si>
  <si>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</si>
  <si>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</si>
  <si>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</si>
  <si>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21-574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</si>
  <si>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</si>
  <si>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</si>
  <si>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podél ul. Šenovská - úsek Zárubecká-Hranečník</t>
  </si>
  <si>
    <t>KSO:</t>
  </si>
  <si>
    <t>822</t>
  </si>
  <si>
    <t>CC-CZ:</t>
  </si>
  <si>
    <t>Místo:</t>
  </si>
  <si>
    <t xml:space="preserve"> </t>
  </si>
  <si>
    <t>Datum:</t>
  </si>
  <si>
    <t>29. 3. 2023</t>
  </si>
  <si>
    <t>Zadavatel:</t>
  </si>
  <si>
    <t>IČ:</t>
  </si>
  <si>
    <t>SMO, ÚMOb Slezská Ostrava</t>
  </si>
  <si>
    <t>DIČ:</t>
  </si>
  <si>
    <t>Uchazeč:</t>
  </si>
  <si>
    <t>Vyplň údaj</t>
  </si>
  <si>
    <t>Projektant:</t>
  </si>
  <si>
    <t>Ing. Ostruška</t>
  </si>
  <si>
    <t>True</t>
  </si>
  <si>
    <t>Zpracovatel:</t>
  </si>
  <si>
    <t>Ing. Gardián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</si>
  <si>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</si>
  <si>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</si>
  <si>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</si>
  <si>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</si>
  <si>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</si>
  <si>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</si>
  <si>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</si>
  <si>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</si>
  <si>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</si>
  <si>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</si>
  <si>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</si>
  <si>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</si>
  <si>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</si>
  <si>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</si>
  <si>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</si>
  <si>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</si>
  <si>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</si>
  <si>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</si>
  <si>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</si>
  <si>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</si>
  <si>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</si>
  <si>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</si>
  <si>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</si>
  <si>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</si>
  <si>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</si>
  <si>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</si>
  <si>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</si>
  <si>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</si>
  <si>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</si>
  <si>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</si>
  <si>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</si>
  <si>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</si>
  <si>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</si>
  <si>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</si>
  <si>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</si>
  <si>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</si>
  <si>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</si>
  <si>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</si>
  <si>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</si>
  <si>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</si>
  <si>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</si>
  <si>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</si>
  <si>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</si>
  <si>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</si>
  <si>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</si>
  <si>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</si>
  <si>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</si>
  <si>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</si>
  <si>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</si>
  <si>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</si>
  <si>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</si>
  <si>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</si>
  <si>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</si>
  <si>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</si>
  <si>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</si>
  <si>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</si>
  <si>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</si>
  <si>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</si>
  <si>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</si>
  <si>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</si>
  <si>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</si>
  <si>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</si>
  <si>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</si>
  <si>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</si>
  <si>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</si>
  <si>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</si>
  <si>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</si>
  <si>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</si>
  <si>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</si>
  <si>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</si>
  <si>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</si>
  <si>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</si>
  <si>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</si>
  <si>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</si>
  <si>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</si>
  <si>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</si>
  <si>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</si>
  <si>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</si>
  <si>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</si>
  <si>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</si>
  <si>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</si>
  <si>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</si>
  <si>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</si>
  <si>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</si>
  <si>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</si>
  <si>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</si>
  <si>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</si>
  <si>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</si>
  <si>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</si>
  <si>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</si>
  <si>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</si>
  <si>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</si>
  <si>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</si>
  <si>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</si>
  <si>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</si>
  <si>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</si>
  <si>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</si>
  <si>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</si>
  <si>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</si>
  <si>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</si>
  <si>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</si>
  <si>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</si>
  <si>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</si>
  <si>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</si>
  <si>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113106122</t>
  </si>
  <si>
    <t>Rozebrání dlažeb z kamenných dlaždic (stávající kamenná dlažba 10 x 10cm) - bez zpětného použití</t>
  </si>
  <si>
    <t>m2</t>
  </si>
  <si>
    <t>4</t>
  </si>
  <si>
    <t>-1442746734</t>
  </si>
  <si>
    <t>113106123</t>
  </si>
  <si>
    <t>Rozebrání stávající chodníkové dlažby - bez zpětného použití</t>
  </si>
  <si>
    <t>-161640323</t>
  </si>
  <si>
    <t>3</t>
  </si>
  <si>
    <t>113154114</t>
  </si>
  <si>
    <t>Odfrézování stávajícího asfaltového krytu v tl.100mm - stávající asfaltová plocha</t>
  </si>
  <si>
    <t>1087712718</t>
  </si>
  <si>
    <t>113202111</t>
  </si>
  <si>
    <t>Vytrhání obrub krajníků obrubníků stojatých (stávající kamenná obruba KS3 a betonová obruba BO 10/25)</t>
  </si>
  <si>
    <t>m</t>
  </si>
  <si>
    <t>1961867830</t>
  </si>
  <si>
    <t>5</t>
  </si>
  <si>
    <t>122252204</t>
  </si>
  <si>
    <t>Odkopávky a prokopávky nezapažené pro silnice a dálnice v hornině třídy těžitelnosti I objem do 500 m3 strojně</t>
  </si>
  <si>
    <t>m3</t>
  </si>
  <si>
    <t>-1069001353</t>
  </si>
  <si>
    <t>6</t>
  </si>
  <si>
    <t>122452203</t>
  </si>
  <si>
    <t>Odkopávky a prokopávky nezapažené pro silnice a dálnice v hornině třídy těžitelnosti II objem do 100 m3 strojně</t>
  </si>
  <si>
    <t>-605982902</t>
  </si>
  <si>
    <t>7</t>
  </si>
  <si>
    <t>131251102</t>
  </si>
  <si>
    <t>Hloubení jam nezapažených v hornině třídy těžitelnosti I skupiny 3 objem do 50 m3 strojně (pro obnovu vpustí a přípojek)</t>
  </si>
  <si>
    <t>-723450233</t>
  </si>
  <si>
    <t>8</t>
  </si>
  <si>
    <t>132251103</t>
  </si>
  <si>
    <t>Hloubení rýh nezapažených š do 800 mm v hornině třídy těžitelnosti I skupiny 3 objem do 100 m3 strojně (drenážní rýhy)</t>
  </si>
  <si>
    <t>-1977500541</t>
  </si>
  <si>
    <t>9</t>
  </si>
  <si>
    <t>162751117</t>
  </si>
  <si>
    <t>Vodorovné přemístění přes 9 000 do 10000 m výkopku z horniny třídy těžitelnosti I skupiny 1 až 3</t>
  </si>
  <si>
    <t>1144521006</t>
  </si>
  <si>
    <t>10</t>
  </si>
  <si>
    <t>171201231</t>
  </si>
  <si>
    <t>Poplatek za uložení zeminy a kamení na recyklační skládce (skládkovné) kód odpadu 17 05 04</t>
  </si>
  <si>
    <t>t</t>
  </si>
  <si>
    <t>1827952271</t>
  </si>
  <si>
    <t>11</t>
  </si>
  <si>
    <t>174151101</t>
  </si>
  <si>
    <t>Zásyp jam, šachet rýh nebo kolem objektů v těchto vykopávkách, sypaninou se zhutněním (kolem nových vpustí)</t>
  </si>
  <si>
    <t>-1894040507</t>
  </si>
  <si>
    <t>12</t>
  </si>
  <si>
    <t>M</t>
  </si>
  <si>
    <t>58344171</t>
  </si>
  <si>
    <t>štěrkodrť frakce 0/32</t>
  </si>
  <si>
    <t>2077785995</t>
  </si>
  <si>
    <t>13</t>
  </si>
  <si>
    <t>174151104</t>
  </si>
  <si>
    <t>Štěrková výplň drenážní rýhy</t>
  </si>
  <si>
    <t>1560844766</t>
  </si>
  <si>
    <t>14</t>
  </si>
  <si>
    <t>58343930</t>
  </si>
  <si>
    <t>kamenivo drcené hrubé frakce 16/32</t>
  </si>
  <si>
    <t>-1482691219</t>
  </si>
  <si>
    <t>181351103</t>
  </si>
  <si>
    <t>Terenní úpravy - rozprostření zeminy tl vrstvy do 200 mm pl přes 100 do 500 m2 v rovině nebo ve svahu do 1:5 strojně (za obrubami) - použije se zemina tř.2  z výkopů</t>
  </si>
  <si>
    <t>709560001</t>
  </si>
  <si>
    <t>16</t>
  </si>
  <si>
    <t>181411131</t>
  </si>
  <si>
    <t>Založení parkového trávníku výsevem pl do 1000 m2 v rovině a ve svahu do 1:5</t>
  </si>
  <si>
    <t>2011145658</t>
  </si>
  <si>
    <t>17</t>
  </si>
  <si>
    <t>00572410</t>
  </si>
  <si>
    <t>osivo směs travní parková</t>
  </si>
  <si>
    <t>kg</t>
  </si>
  <si>
    <t>987912908</t>
  </si>
  <si>
    <t>Vodorovné konstrukce</t>
  </si>
  <si>
    <t>18</t>
  </si>
  <si>
    <t>451573111</t>
  </si>
  <si>
    <t xml:space="preserve">Lože pod potrubí přípojek a zásyp potrubí přípojek pískem </t>
  </si>
  <si>
    <t>1953385139</t>
  </si>
  <si>
    <t>19</t>
  </si>
  <si>
    <t>452112112</t>
  </si>
  <si>
    <t>Osazení betonových prstenců nebo rámů v do 100 mm</t>
  </si>
  <si>
    <t>kus</t>
  </si>
  <si>
    <t>1165993759</t>
  </si>
  <si>
    <t>20</t>
  </si>
  <si>
    <t>BTL.0006311.URS</t>
  </si>
  <si>
    <t>prstenec betonový pro uliční vpusť  TBV-Q 390/60/10a</t>
  </si>
  <si>
    <t>-30248641</t>
  </si>
  <si>
    <t>Komunikace pozemní</t>
  </si>
  <si>
    <t>564851011</t>
  </si>
  <si>
    <t>Podkladní vrstva štěrkodrtě fr. 0-32, tl. 150mm (přejížděný chodník)</t>
  </si>
  <si>
    <t>2126802928</t>
  </si>
  <si>
    <t>22</t>
  </si>
  <si>
    <t>564861011</t>
  </si>
  <si>
    <t>Ochranná vrstva štěrkodrtě fr. 0-63, tl. 200mm (přejížděný chodník) + přesah pod obruby</t>
  </si>
  <si>
    <t>-1096042787</t>
  </si>
  <si>
    <t>23</t>
  </si>
  <si>
    <t>564861111</t>
  </si>
  <si>
    <t>Podkladní vrstva štěrkodrtě fr. 0-32, tl. 200mm (nový chodník)</t>
  </si>
  <si>
    <t>441398531</t>
  </si>
  <si>
    <t>24</t>
  </si>
  <si>
    <t>564910411</t>
  </si>
  <si>
    <t>Terénní úpravy -  asfaltový recyklát plochy do 100 m2 tl 50 mm (za obrubami u sjezdů)</t>
  </si>
  <si>
    <t>-1100549024</t>
  </si>
  <si>
    <t>25</t>
  </si>
  <si>
    <t>565145101</t>
  </si>
  <si>
    <t>Asfaltový beton vrstva podkladní ACP 16 (obalované kamenivo OKS) tl 60 mm (obnova vozovky)</t>
  </si>
  <si>
    <t>937431044</t>
  </si>
  <si>
    <t>26</t>
  </si>
  <si>
    <t>573111113</t>
  </si>
  <si>
    <t>Postřik živičný infiltrační s posypem z asfaltu množství 1,5 kg/m2 (obnova vozovky)</t>
  </si>
  <si>
    <t>-1500789616</t>
  </si>
  <si>
    <t>27</t>
  </si>
  <si>
    <t>573211109</t>
  </si>
  <si>
    <t>Postřik živičný spojovací z asfaltu v množství 0,50 kg/m2 (obnova vozovky)</t>
  </si>
  <si>
    <t>-440668733</t>
  </si>
  <si>
    <t>28</t>
  </si>
  <si>
    <t>577134111</t>
  </si>
  <si>
    <t>Asfaltový beton vrstva obrusná ACO 11 (ABS) tř. I tl 40 mm (obnova vozovky</t>
  </si>
  <si>
    <t>717560037</t>
  </si>
  <si>
    <t>29</t>
  </si>
  <si>
    <t>596211223</t>
  </si>
  <si>
    <t>Kladení zámkové dlažby komunikací pro pěší ručně tl 80 mm skupiny B pl přes 300 m2</t>
  </si>
  <si>
    <t>575205677</t>
  </si>
  <si>
    <t>30</t>
  </si>
  <si>
    <t>BET.B08C08</t>
  </si>
  <si>
    <t>betonová zámková dlažba DRENO tl. 80mm, barva přírodní</t>
  </si>
  <si>
    <t>-1233463064</t>
  </si>
  <si>
    <t>31</t>
  </si>
  <si>
    <t>BET.K06N08</t>
  </si>
  <si>
    <t>betonová zámková dlažba tl. 80mm, reliéfní, barva červená</t>
  </si>
  <si>
    <t>-800700737</t>
  </si>
  <si>
    <t>32</t>
  </si>
  <si>
    <t>596211224</t>
  </si>
  <si>
    <t>Příplatek za kombinaci dvou barev u kladení betonových dlažeb komunikací pro pěší ručně tl 80 mm skupiny B</t>
  </si>
  <si>
    <t>-430759355</t>
  </si>
  <si>
    <t>33</t>
  </si>
  <si>
    <t>596212210</t>
  </si>
  <si>
    <t>Kladení zámkové dlažby pozemních komunikací ručně tl 80 mm skupiny A pl do 50 m2</t>
  </si>
  <si>
    <t>-420631352</t>
  </si>
  <si>
    <t>34</t>
  </si>
  <si>
    <t>BET.B08C09</t>
  </si>
  <si>
    <t>betonová zámková dlažba DRENO tl. 100mm, barva přírodní</t>
  </si>
  <si>
    <t>1492108109</t>
  </si>
  <si>
    <t>35</t>
  </si>
  <si>
    <t>599141111</t>
  </si>
  <si>
    <t>Asfaltová zálivka (napojení na stávající vozovku)</t>
  </si>
  <si>
    <t>-42909108</t>
  </si>
  <si>
    <t>Trubní vedení</t>
  </si>
  <si>
    <t>36</t>
  </si>
  <si>
    <t>871218114</t>
  </si>
  <si>
    <t>Kladení drenážního potrubí z flexibilního PVC průměru do 150 mm</t>
  </si>
  <si>
    <t>-1790143401</t>
  </si>
  <si>
    <t>37</t>
  </si>
  <si>
    <t>28611224</t>
  </si>
  <si>
    <t xml:space="preserve">trubka drenážní flexibilní celoperforovaná PVC-U SN 4 DN 125 </t>
  </si>
  <si>
    <t>993173700</t>
  </si>
  <si>
    <t>38</t>
  </si>
  <si>
    <t>871313121</t>
  </si>
  <si>
    <t>Montáž kanalizačního potrubí z PVC těsněné gumovým kroužkem otevřený výkop sklon do 20 % DN 160</t>
  </si>
  <si>
    <t>-944095872</t>
  </si>
  <si>
    <t>39</t>
  </si>
  <si>
    <t>OSM.222130</t>
  </si>
  <si>
    <t>KGEM Trubka DN 160/2000, plnostěnná SN10 EN 1401-1</t>
  </si>
  <si>
    <t>873748827</t>
  </si>
  <si>
    <t>40</t>
  </si>
  <si>
    <t>890211851</t>
  </si>
  <si>
    <t>Bourání stávajících betonových uličních vpustí, strojně, obestavěného prostoru do 1,5 m3</t>
  </si>
  <si>
    <t>185494065</t>
  </si>
  <si>
    <t>41</t>
  </si>
  <si>
    <t>895941302</t>
  </si>
  <si>
    <t>Osazení vpusti uliční DN 450 z betonových dílců dno s kalištěm</t>
  </si>
  <si>
    <t>-1752110050</t>
  </si>
  <si>
    <t>42</t>
  </si>
  <si>
    <t>59224495</t>
  </si>
  <si>
    <t>spodní díl TBV-Q 450/300/2a</t>
  </si>
  <si>
    <t>-1121858322</t>
  </si>
  <si>
    <t>43</t>
  </si>
  <si>
    <t>895941312</t>
  </si>
  <si>
    <t>Osazení vpusti uliční DN 450 z betonových dílců skruž horní</t>
  </si>
  <si>
    <t>478951091</t>
  </si>
  <si>
    <t>44</t>
  </si>
  <si>
    <t>59223856</t>
  </si>
  <si>
    <t>horní díl TBV-Q 450/195/5c</t>
  </si>
  <si>
    <t>603923168</t>
  </si>
  <si>
    <t>45</t>
  </si>
  <si>
    <t>895941323</t>
  </si>
  <si>
    <t>Osazení vpusti uliční DN 450 z betonových dílců skruž středová</t>
  </si>
  <si>
    <t>1041559939</t>
  </si>
  <si>
    <t>46</t>
  </si>
  <si>
    <t>59224488</t>
  </si>
  <si>
    <t>střední díl s odtokem DN 150 TBV-Q 450/350/3a PVC</t>
  </si>
  <si>
    <t>-1039379106</t>
  </si>
  <si>
    <t>47</t>
  </si>
  <si>
    <t>899204112</t>
  </si>
  <si>
    <t>Osazení mříží poplastovaných včetně rámů a košů na bahno pro třídu zatížení D400</t>
  </si>
  <si>
    <t>-1895403056</t>
  </si>
  <si>
    <t>48</t>
  </si>
  <si>
    <t>RMAT0001</t>
  </si>
  <si>
    <t>mříž poplastovaná včetně rámu</t>
  </si>
  <si>
    <t>741483327</t>
  </si>
  <si>
    <t>49</t>
  </si>
  <si>
    <t>RMAT0002</t>
  </si>
  <si>
    <t>koš na bahno</t>
  </si>
  <si>
    <t>408357104</t>
  </si>
  <si>
    <t>50</t>
  </si>
  <si>
    <t>899502412</t>
  </si>
  <si>
    <t>Vrtání otvoru DN 120 do betonového dílce vpusti pro napojení drenáže</t>
  </si>
  <si>
    <t>1970326138</t>
  </si>
  <si>
    <t>Ostatní konstrukce a práce, bourání</t>
  </si>
  <si>
    <t>51</t>
  </si>
  <si>
    <t>913121113</t>
  </si>
  <si>
    <t>Přechodné dopravní značení</t>
  </si>
  <si>
    <t>celek</t>
  </si>
  <si>
    <t>-780875352</t>
  </si>
  <si>
    <t>52</t>
  </si>
  <si>
    <t>915111111</t>
  </si>
  <si>
    <t>Vodorovné dopravní značení V1a, dělící čáry souvislé š 125 mm základní bílá barva</t>
  </si>
  <si>
    <t>-609986636</t>
  </si>
  <si>
    <t>53</t>
  </si>
  <si>
    <t>915111113</t>
  </si>
  <si>
    <t>Vodorovné dopravní značení V2b,  dělící čáry souvislé š 125 mm základní bílá barva</t>
  </si>
  <si>
    <t>85321518</t>
  </si>
  <si>
    <t>54</t>
  </si>
  <si>
    <t>915121111</t>
  </si>
  <si>
    <t>Vodorovné dopravní značení V4, vodící čáry souvislé š 250 mm základní bílá barva</t>
  </si>
  <si>
    <t>1070999600</t>
  </si>
  <si>
    <t>55</t>
  </si>
  <si>
    <t>915211121</t>
  </si>
  <si>
    <t>Vodorovné dopravní značení V7b, místa pro přecházení čáry přerušované š 125 mm bílý plast</t>
  </si>
  <si>
    <t>444734868</t>
  </si>
  <si>
    <t>56</t>
  </si>
  <si>
    <t>916111123</t>
  </si>
  <si>
    <t>Osazení obruby z drobných kostek s boční opěrou do lože z betonu prostého (podél obruby)</t>
  </si>
  <si>
    <t>-1654633236</t>
  </si>
  <si>
    <t>57</t>
  </si>
  <si>
    <t>58381007</t>
  </si>
  <si>
    <t>kostka štípaná dlažební žula drobná tř. I  (100x100x100)</t>
  </si>
  <si>
    <t>1158223598</t>
  </si>
  <si>
    <t>58</t>
  </si>
  <si>
    <t>916131213</t>
  </si>
  <si>
    <t>Osazení silničního obrubníku betonového stojatého s boční opěrou do lože z betonu prostého</t>
  </si>
  <si>
    <t>1216406037</t>
  </si>
  <si>
    <t>59</t>
  </si>
  <si>
    <t>59217031</t>
  </si>
  <si>
    <t>obrubník betonový silniční 1000x150x250mm</t>
  </si>
  <si>
    <t>759496165</t>
  </si>
  <si>
    <t>60</t>
  </si>
  <si>
    <t>59217029</t>
  </si>
  <si>
    <t>obrubník betonový silniční nájezdový 1000x150x150mm</t>
  </si>
  <si>
    <t>2099291985</t>
  </si>
  <si>
    <t>61</t>
  </si>
  <si>
    <t>59217030</t>
  </si>
  <si>
    <t>obrubník betonový silniční přechodový 1000x150x150-250mm (levý 8m, pravý 6m)</t>
  </si>
  <si>
    <t>110671475</t>
  </si>
  <si>
    <t>62</t>
  </si>
  <si>
    <t>916231213</t>
  </si>
  <si>
    <t>Osazení chodníkového obrubníku betonového stojatého s boční opěrou do lože z betonu prostého</t>
  </si>
  <si>
    <t>-1062330342</t>
  </si>
  <si>
    <t>63</t>
  </si>
  <si>
    <t>59217017</t>
  </si>
  <si>
    <t>obrubník betonový chodníkový 1000x100x250mm</t>
  </si>
  <si>
    <t>-706532310</t>
  </si>
  <si>
    <t>64</t>
  </si>
  <si>
    <t>919726121</t>
  </si>
  <si>
    <t>Geotextilie pro ochranu, separaci a filtraci netkaná měrná hm do 200 g/m2 , včetně přesahů  (pro drenážní rýhu)</t>
  </si>
  <si>
    <t>-1025042481</t>
  </si>
  <si>
    <t>65</t>
  </si>
  <si>
    <t>919735112</t>
  </si>
  <si>
    <t>Zaříznutí stávajícího asfaltu vozovky, hl. 100mm</t>
  </si>
  <si>
    <t>1488591939</t>
  </si>
  <si>
    <t>66</t>
  </si>
  <si>
    <t>945421110</t>
  </si>
  <si>
    <t>Hydraulická zvedací plošina na automobilovém podvozku výška zdvihu do 18 m včetně obsluhy</t>
  </si>
  <si>
    <t>hod</t>
  </si>
  <si>
    <t>99255275</t>
  </si>
  <si>
    <t>997</t>
  </si>
  <si>
    <t>Přesun sutě</t>
  </si>
  <si>
    <t>67</t>
  </si>
  <si>
    <t>997221561</t>
  </si>
  <si>
    <t>Vodorovná doprava suti z kusových materiálů do 1 km</t>
  </si>
  <si>
    <t>-149060068</t>
  </si>
  <si>
    <t>68</t>
  </si>
  <si>
    <t>997221569</t>
  </si>
  <si>
    <t>Příplatek ZKD 1 km u vodorovné dopravy suti z kusových materiálů, vzd. skládky 10km</t>
  </si>
  <si>
    <t>-416797479</t>
  </si>
  <si>
    <t>69</t>
  </si>
  <si>
    <t>997221861</t>
  </si>
  <si>
    <t>Poplatek za uložení stavebního odpadu na recyklační skládce (skládkovné) z prostého betonu a kámen</t>
  </si>
  <si>
    <t>966075457</t>
  </si>
  <si>
    <t>70</t>
  </si>
  <si>
    <t>997221875</t>
  </si>
  <si>
    <t>Poplatek za uložení stavebního odpadu na recyklační skládce (skládkovné) asfaltového bez obsahu dehtu zatříděného do Katalogu odpadů</t>
  </si>
  <si>
    <t>-639169401</t>
  </si>
  <si>
    <t>998</t>
  </si>
  <si>
    <t>Přesun hmot</t>
  </si>
  <si>
    <t>71</t>
  </si>
  <si>
    <t>998223011</t>
  </si>
  <si>
    <t>Přesun hmot pro pozemní komunikace s krytem dlážděným</t>
  </si>
  <si>
    <t>-830347895</t>
  </si>
  <si>
    <t>Práce a dodávky M</t>
  </si>
  <si>
    <t>21-M</t>
  </si>
  <si>
    <t>Elektromontáže</t>
  </si>
  <si>
    <t>72</t>
  </si>
  <si>
    <t>210100096</t>
  </si>
  <si>
    <t>Ukončení vodičů na svorkovnici s otevřením a uzavřením krytu včetně zapojení průřezu žíly do 2,5 mm2</t>
  </si>
  <si>
    <t>900212393</t>
  </si>
  <si>
    <t>73</t>
  </si>
  <si>
    <t>210202013</t>
  </si>
  <si>
    <t>Montáž svítidlo výbojkové průmyslové nebo venkovní na výložník</t>
  </si>
  <si>
    <t>-2112382395</t>
  </si>
  <si>
    <t>74</t>
  </si>
  <si>
    <t>RMAT0003</t>
  </si>
  <si>
    <t>LED svítidlo ISARO PRO 96276040 IP 36L50 740 NR M BS 3550 CL2 M60 ANT</t>
  </si>
  <si>
    <t>128</t>
  </si>
  <si>
    <t>1317056466</t>
  </si>
  <si>
    <t>75</t>
  </si>
  <si>
    <t>218100001</t>
  </si>
  <si>
    <t>Odpojení vodičů průřezu žíly do 2,5 mm2</t>
  </si>
  <si>
    <t>-1315507945</t>
  </si>
  <si>
    <t>76</t>
  </si>
  <si>
    <t>218202013</t>
  </si>
  <si>
    <t>Demontáž svítidla výbojkového průmyslového nebo venkovního z výložníku</t>
  </si>
  <si>
    <t>1441138415</t>
  </si>
  <si>
    <t>77</t>
  </si>
  <si>
    <t>210280715</t>
  </si>
  <si>
    <t>Revize</t>
  </si>
  <si>
    <t>soubor</t>
  </si>
  <si>
    <t>-657497463</t>
  </si>
  <si>
    <t>78</t>
  </si>
  <si>
    <t>210280716</t>
  </si>
  <si>
    <t>Světelně technické měření</t>
  </si>
  <si>
    <t>791566519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</si>
</sst>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8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>
      <selection activeCell="B82" sqref="B82:AP8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282" t="s">
        <v>9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19"/>
      <c r="AR4" s="17"/>
      <c r="AS4" s="20" t="s">
        <v>10</v>
      </c>
      <c r="BE4" s="21" t="s">
        <v>11</v>
      </c>
      <c r="BS4" s="14" t="s">
        <v>12</v>
      </c>
    </row>
    <row r="5" spans="1:74" s="1" customFormat="1" ht="12" customHeight="1">
      <c r="B5" s="18"/>
      <c r="C5" s="19"/>
      <c r="D5" s="22" t="s">
        <v>13</v>
      </c>
      <c r="E5" s="19"/>
      <c r="F5" s="19"/>
      <c r="G5" s="19"/>
      <c r="H5" s="19"/>
      <c r="I5" s="19"/>
      <c r="J5" s="19"/>
      <c r="K5" s="25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19"/>
      <c r="AL5" s="19"/>
      <c r="AM5" s="19"/>
      <c r="AN5" s="19"/>
      <c r="AO5" s="19"/>
      <c r="AP5" s="19"/>
      <c r="AQ5" s="19"/>
      <c r="AR5" s="17"/>
      <c r="BE5" s="254" t="s">
        <v>15</v>
      </c>
      <c r="BS5" s="14" t="s">
        <v>6</v>
      </c>
    </row>
    <row r="6" spans="1:74" s="1" customFormat="1" ht="36.950000000000003" customHeight="1">
      <c r="B6" s="18"/>
      <c r="C6" s="19"/>
      <c r="D6" s="24" t="s">
        <v>16</v>
      </c>
      <c r="E6" s="19"/>
      <c r="F6" s="19"/>
      <c r="G6" s="19"/>
      <c r="H6" s="19"/>
      <c r="I6" s="19"/>
      <c r="J6" s="19"/>
      <c r="K6" s="259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19"/>
      <c r="AL6" s="19"/>
      <c r="AM6" s="19"/>
      <c r="AN6" s="19"/>
      <c r="AO6" s="19"/>
      <c r="AP6" s="19"/>
      <c r="AQ6" s="19"/>
      <c r="AR6" s="17"/>
      <c r="BE6" s="255"/>
      <c r="BS6" s="14" t="s">
        <v>6</v>
      </c>
    </row>
    <row r="7" spans="1:74" s="1" customFormat="1" ht="12" customHeight="1">
      <c r="B7" s="18"/>
      <c r="C7" s="19"/>
      <c r="D7" s="25" t="s">
        <v>18</v>
      </c>
      <c r="E7" s="19"/>
      <c r="F7" s="19"/>
      <c r="G7" s="19"/>
      <c r="H7" s="19"/>
      <c r="I7" s="19"/>
      <c r="J7" s="19"/>
      <c r="K7" s="23" t="s">
        <v>19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5" t="s">
        <v>20</v>
      </c>
      <c r="AL7" s="19"/>
      <c r="AM7" s="19"/>
      <c r="AN7" s="23" t="s">
        <v>1</v>
      </c>
      <c r="AO7" s="19"/>
      <c r="AP7" s="19"/>
      <c r="AQ7" s="19"/>
      <c r="AR7" s="17"/>
      <c r="BE7" s="255"/>
      <c r="BS7" s="14" t="s">
        <v>6</v>
      </c>
    </row>
    <row r="8" spans="1:74" s="1" customFormat="1" ht="12" customHeight="1">
      <c r="B8" s="18"/>
      <c r="C8" s="19"/>
      <c r="D8" s="25" t="s">
        <v>21</v>
      </c>
      <c r="E8" s="19"/>
      <c r="F8" s="19"/>
      <c r="G8" s="19"/>
      <c r="H8" s="19"/>
      <c r="I8" s="19"/>
      <c r="J8" s="19"/>
      <c r="K8" s="23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5" t="s">
        <v>23</v>
      </c>
      <c r="AL8" s="19"/>
      <c r="AM8" s="19"/>
      <c r="AN8" s="26" t="s">
        <v>24</v>
      </c>
      <c r="AO8" s="19"/>
      <c r="AP8" s="19"/>
      <c r="AQ8" s="19"/>
      <c r="AR8" s="17"/>
      <c r="BE8" s="25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5"/>
      <c r="BS9" s="14" t="s">
        <v>6</v>
      </c>
    </row>
    <row r="10" spans="1:74" s="1" customFormat="1" ht="12" customHeight="1">
      <c r="B10" s="18"/>
      <c r="C10" s="19"/>
      <c r="D10" s="25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5" t="s">
        <v>26</v>
      </c>
      <c r="AL10" s="19"/>
      <c r="AM10" s="19"/>
      <c r="AN10" s="23" t="s">
        <v>1</v>
      </c>
      <c r="AO10" s="19"/>
      <c r="AP10" s="19"/>
      <c r="AQ10" s="19"/>
      <c r="AR10" s="17"/>
      <c r="BE10" s="255"/>
      <c r="BS10" s="14" t="s">
        <v>6</v>
      </c>
    </row>
    <row r="11" spans="1:74" s="1" customFormat="1" ht="18.399999999999999" customHeight="1">
      <c r="B11" s="18"/>
      <c r="C11" s="19"/>
      <c r="D11" s="19"/>
      <c r="E11" s="23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28</v>
      </c>
      <c r="AL11" s="19"/>
      <c r="AM11" s="19"/>
      <c r="AN11" s="23" t="s">
        <v>1</v>
      </c>
      <c r="AO11" s="19"/>
      <c r="AP11" s="19"/>
      <c r="AQ11" s="19"/>
      <c r="AR11" s="17"/>
      <c r="BE11" s="25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5"/>
      <c r="BS12" s="14" t="s">
        <v>6</v>
      </c>
    </row>
    <row r="13" spans="1:74" s="1" customFormat="1" ht="12" customHeight="1">
      <c r="B13" s="18"/>
      <c r="C13" s="19"/>
      <c r="D13" s="25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5" t="s">
        <v>26</v>
      </c>
      <c r="AL13" s="19"/>
      <c r="AM13" s="19"/>
      <c r="AN13" s="27" t="s">
        <v>30</v>
      </c>
      <c r="AO13" s="19"/>
      <c r="AP13" s="19"/>
      <c r="AQ13" s="19"/>
      <c r="AR13" s="17"/>
      <c r="BE13" s="255"/>
      <c r="BS13" s="14" t="s">
        <v>6</v>
      </c>
    </row>
    <row r="14" spans="1:74" ht="12.75">
      <c r="B14" s="18"/>
      <c r="C14" s="19"/>
      <c r="D14" s="19"/>
      <c r="E14" s="260" t="s">
        <v>30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5" t="s">
        <v>28</v>
      </c>
      <c r="AL14" s="19"/>
      <c r="AM14" s="19"/>
      <c r="AN14" s="27" t="s">
        <v>30</v>
      </c>
      <c r="AO14" s="19"/>
      <c r="AP14" s="19"/>
      <c r="AQ14" s="19"/>
      <c r="AR14" s="17"/>
      <c r="BE14" s="25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5"/>
      <c r="BS15" s="14" t="s">
        <v>4</v>
      </c>
    </row>
    <row r="16" spans="1:74" s="1" customFormat="1" ht="12" customHeight="1">
      <c r="B16" s="18"/>
      <c r="C16" s="19"/>
      <c r="D16" s="25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5" t="s">
        <v>26</v>
      </c>
      <c r="AL16" s="19"/>
      <c r="AM16" s="19"/>
      <c r="AN16" s="23" t="s">
        <v>1</v>
      </c>
      <c r="AO16" s="19"/>
      <c r="AP16" s="19"/>
      <c r="AQ16" s="19"/>
      <c r="AR16" s="17"/>
      <c r="BE16" s="255"/>
      <c r="BS16" s="14" t="s">
        <v>4</v>
      </c>
    </row>
    <row r="17" spans="1:71" s="1" customFormat="1" ht="18.399999999999999" customHeight="1">
      <c r="B17" s="18"/>
      <c r="C17" s="19"/>
      <c r="D17" s="19"/>
      <c r="E17" s="23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5" t="s">
        <v>28</v>
      </c>
      <c r="AL17" s="19"/>
      <c r="AM17" s="19"/>
      <c r="AN17" s="23" t="s">
        <v>1</v>
      </c>
      <c r="AO17" s="19"/>
      <c r="AP17" s="19"/>
      <c r="AQ17" s="19"/>
      <c r="AR17" s="17"/>
      <c r="BE17" s="255"/>
      <c r="BS17" s="14" t="s">
        <v>33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5"/>
      <c r="BS18" s="14" t="s">
        <v>6</v>
      </c>
    </row>
    <row r="19" spans="1:71" s="1" customFormat="1" ht="12" customHeight="1">
      <c r="B19" s="18"/>
      <c r="C19" s="19"/>
      <c r="D19" s="25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5" t="s">
        <v>26</v>
      </c>
      <c r="AL19" s="19"/>
      <c r="AM19" s="19"/>
      <c r="AN19" s="23" t="s">
        <v>1</v>
      </c>
      <c r="AO19" s="19"/>
      <c r="AP19" s="19"/>
      <c r="AQ19" s="19"/>
      <c r="AR19" s="17"/>
      <c r="BE19" s="255"/>
      <c r="BS19" s="14" t="s">
        <v>6</v>
      </c>
    </row>
    <row r="20" spans="1:71" s="1" customFormat="1" ht="18.399999999999999" customHeight="1">
      <c r="B20" s="18"/>
      <c r="C20" s="19"/>
      <c r="D20" s="19"/>
      <c r="E20" s="23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5" t="s">
        <v>28</v>
      </c>
      <c r="AL20" s="19"/>
      <c r="AM20" s="19"/>
      <c r="AN20" s="23" t="s">
        <v>1</v>
      </c>
      <c r="AO20" s="19"/>
      <c r="AP20" s="19"/>
      <c r="AQ20" s="19"/>
      <c r="AR20" s="17"/>
      <c r="BE20" s="255"/>
      <c r="BS20" s="14" t="s">
        <v>33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5"/>
    </row>
    <row r="22" spans="1:71" s="1" customFormat="1" ht="12" customHeight="1">
      <c r="B22" s="18"/>
      <c r="C22" s="19"/>
      <c r="D22" s="25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5"/>
    </row>
    <row r="23" spans="1:71" s="1" customFormat="1" ht="16.5" customHeight="1">
      <c r="B23" s="18"/>
      <c r="C23" s="19"/>
      <c r="D23" s="19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19"/>
      <c r="AP23" s="19"/>
      <c r="AQ23" s="19"/>
      <c r="AR23" s="17"/>
      <c r="BE23" s="25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5"/>
    </row>
    <row r="25" spans="1:71" s="1" customFormat="1" ht="6.95" customHeight="1">
      <c r="B25" s="18"/>
      <c r="C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9"/>
      <c r="AQ25" s="19"/>
      <c r="AR25" s="17"/>
      <c r="BE25" s="255"/>
    </row>
    <row r="26" spans="1:71" s="1" customFormat="1" ht="14.45" customHeight="1">
      <c r="B26" s="18"/>
      <c r="C26" s="19"/>
      <c r="D26" s="30" t="s">
        <v>37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63">
        <f>ROUND(AG94,2)</f>
        <v>0</v>
      </c>
      <c r="AL26" s="258"/>
      <c r="AM26" s="258"/>
      <c r="AN26" s="258"/>
      <c r="AO26" s="258"/>
      <c r="AP26" s="19"/>
      <c r="AQ26" s="19"/>
      <c r="AR26" s="17"/>
      <c r="BE26" s="255"/>
    </row>
    <row r="27" spans="1:71" s="1" customFormat="1" ht="14.45" customHeight="1">
      <c r="B27" s="18"/>
      <c r="C27" s="19"/>
      <c r="D27" s="30" t="s">
        <v>38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63">
        <f>ROUND(AG97, 2)</f>
        <v>0</v>
      </c>
      <c r="AL27" s="263"/>
      <c r="AM27" s="263"/>
      <c r="AN27" s="263"/>
      <c r="AO27" s="263"/>
      <c r="AP27" s="19"/>
      <c r="AQ27" s="19"/>
      <c r="AR27" s="17"/>
      <c r="BE27" s="255"/>
    </row>
    <row r="28" spans="1:71" s="2" customFormat="1" ht="6.95" customHeight="1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55"/>
    </row>
    <row r="29" spans="1:71" s="2" customFormat="1" ht="25.9" customHeight="1">
      <c r="A29" s="31"/>
      <c r="B29" s="32"/>
      <c r="C29" s="33"/>
      <c r="D29" s="35" t="s">
        <v>39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64">
        <f>ROUND(AK26 + AK27, 2)</f>
        <v>0</v>
      </c>
      <c r="AL29" s="265"/>
      <c r="AM29" s="265"/>
      <c r="AN29" s="265"/>
      <c r="AO29" s="265"/>
      <c r="AP29" s="33"/>
      <c r="AQ29" s="33"/>
      <c r="AR29" s="34"/>
      <c r="BE29" s="255"/>
    </row>
    <row r="30" spans="1:71" s="2" customFormat="1" ht="6.95" customHeight="1">
      <c r="A30" s="31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55"/>
    </row>
    <row r="31" spans="1:71" s="2" customFormat="1" ht="12.75">
      <c r="A31" s="31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266" t="s">
        <v>40</v>
      </c>
      <c r="M31" s="266"/>
      <c r="N31" s="266"/>
      <c r="O31" s="266"/>
      <c r="P31" s="266"/>
      <c r="Q31" s="33"/>
      <c r="R31" s="33"/>
      <c r="S31" s="33"/>
      <c r="T31" s="33"/>
      <c r="U31" s="33"/>
      <c r="V31" s="33"/>
      <c r="W31" s="266" t="s">
        <v>41</v>
      </c>
      <c r="X31" s="266"/>
      <c r="Y31" s="266"/>
      <c r="Z31" s="266"/>
      <c r="AA31" s="266"/>
      <c r="AB31" s="266"/>
      <c r="AC31" s="266"/>
      <c r="AD31" s="266"/>
      <c r="AE31" s="266"/>
      <c r="AF31" s="33"/>
      <c r="AG31" s="33"/>
      <c r="AH31" s="33"/>
      <c r="AI31" s="33"/>
      <c r="AJ31" s="33"/>
      <c r="AK31" s="266" t="s">
        <v>42</v>
      </c>
      <c r="AL31" s="266"/>
      <c r="AM31" s="266"/>
      <c r="AN31" s="266"/>
      <c r="AO31" s="266"/>
      <c r="AP31" s="33"/>
      <c r="AQ31" s="33"/>
      <c r="AR31" s="34"/>
      <c r="BE31" s="255"/>
    </row>
    <row r="32" spans="1:71" s="3" customFormat="1" ht="14.45" customHeight="1">
      <c r="B32" s="37"/>
      <c r="C32" s="38"/>
      <c r="D32" s="25" t="s">
        <v>43</v>
      </c>
      <c r="E32" s="38"/>
      <c r="F32" s="25" t="s">
        <v>44</v>
      </c>
      <c r="G32" s="38"/>
      <c r="H32" s="38"/>
      <c r="I32" s="38"/>
      <c r="J32" s="38"/>
      <c r="K32" s="38"/>
      <c r="L32" s="267">
        <v>0.21</v>
      </c>
      <c r="M32" s="268"/>
      <c r="N32" s="268"/>
      <c r="O32" s="268"/>
      <c r="P32" s="268"/>
      <c r="Q32" s="38"/>
      <c r="R32" s="38"/>
      <c r="S32" s="38"/>
      <c r="T32" s="38"/>
      <c r="U32" s="38"/>
      <c r="V32" s="38"/>
      <c r="W32" s="269">
        <f>ROUND(AZ94 + SUM(CD97:CD101), 2)</f>
        <v>0</v>
      </c>
      <c r="X32" s="268"/>
      <c r="Y32" s="268"/>
      <c r="Z32" s="268"/>
      <c r="AA32" s="268"/>
      <c r="AB32" s="268"/>
      <c r="AC32" s="268"/>
      <c r="AD32" s="268"/>
      <c r="AE32" s="268"/>
      <c r="AF32" s="38"/>
      <c r="AG32" s="38"/>
      <c r="AH32" s="38"/>
      <c r="AI32" s="38"/>
      <c r="AJ32" s="38"/>
      <c r="AK32" s="269">
        <f>ROUND(AV94 + SUM(BY97:BY101), 2)</f>
        <v>0</v>
      </c>
      <c r="AL32" s="268"/>
      <c r="AM32" s="268"/>
      <c r="AN32" s="268"/>
      <c r="AO32" s="268"/>
      <c r="AP32" s="38"/>
      <c r="AQ32" s="38"/>
      <c r="AR32" s="39"/>
      <c r="BE32" s="256"/>
    </row>
    <row r="33" spans="1:57" s="3" customFormat="1" ht="14.45" customHeight="1">
      <c r="B33" s="37"/>
      <c r="C33" s="38"/>
      <c r="D33" s="38"/>
      <c r="E33" s="38"/>
      <c r="F33" s="25" t="s">
        <v>45</v>
      </c>
      <c r="G33" s="38"/>
      <c r="H33" s="38"/>
      <c r="I33" s="38"/>
      <c r="J33" s="38"/>
      <c r="K33" s="38"/>
      <c r="L33" s="267">
        <v>0.15</v>
      </c>
      <c r="M33" s="268"/>
      <c r="N33" s="268"/>
      <c r="O33" s="268"/>
      <c r="P33" s="268"/>
      <c r="Q33" s="38"/>
      <c r="R33" s="38"/>
      <c r="S33" s="38"/>
      <c r="T33" s="38"/>
      <c r="U33" s="38"/>
      <c r="V33" s="38"/>
      <c r="W33" s="269">
        <f>ROUND(BA94 + SUM(CE97:CE101), 2)</f>
        <v>0</v>
      </c>
      <c r="X33" s="268"/>
      <c r="Y33" s="268"/>
      <c r="Z33" s="268"/>
      <c r="AA33" s="268"/>
      <c r="AB33" s="268"/>
      <c r="AC33" s="268"/>
      <c r="AD33" s="268"/>
      <c r="AE33" s="268"/>
      <c r="AF33" s="38"/>
      <c r="AG33" s="38"/>
      <c r="AH33" s="38"/>
      <c r="AI33" s="38"/>
      <c r="AJ33" s="38"/>
      <c r="AK33" s="269">
        <f>ROUND(AW94 + SUM(BZ97:BZ101), 2)</f>
        <v>0</v>
      </c>
      <c r="AL33" s="268"/>
      <c r="AM33" s="268"/>
      <c r="AN33" s="268"/>
      <c r="AO33" s="268"/>
      <c r="AP33" s="38"/>
      <c r="AQ33" s="38"/>
      <c r="AR33" s="39"/>
      <c r="BE33" s="256"/>
    </row>
    <row r="34" spans="1:57" s="3" customFormat="1" ht="14.45" hidden="1" customHeight="1">
      <c r="B34" s="37"/>
      <c r="C34" s="38"/>
      <c r="D34" s="38"/>
      <c r="E34" s="38"/>
      <c r="F34" s="25" t="s">
        <v>46</v>
      </c>
      <c r="G34" s="38"/>
      <c r="H34" s="38"/>
      <c r="I34" s="38"/>
      <c r="J34" s="38"/>
      <c r="K34" s="38"/>
      <c r="L34" s="267">
        <v>0.21</v>
      </c>
      <c r="M34" s="268"/>
      <c r="N34" s="268"/>
      <c r="O34" s="268"/>
      <c r="P34" s="268"/>
      <c r="Q34" s="38"/>
      <c r="R34" s="38"/>
      <c r="S34" s="38"/>
      <c r="T34" s="38"/>
      <c r="U34" s="38"/>
      <c r="V34" s="38"/>
      <c r="W34" s="269">
        <f>ROUND(BB94 + SUM(CF97:CF101), 2)</f>
        <v>0</v>
      </c>
      <c r="X34" s="268"/>
      <c r="Y34" s="268"/>
      <c r="Z34" s="268"/>
      <c r="AA34" s="268"/>
      <c r="AB34" s="268"/>
      <c r="AC34" s="268"/>
      <c r="AD34" s="268"/>
      <c r="AE34" s="268"/>
      <c r="AF34" s="38"/>
      <c r="AG34" s="38"/>
      <c r="AH34" s="38"/>
      <c r="AI34" s="38"/>
      <c r="AJ34" s="38"/>
      <c r="AK34" s="269">
        <v>0</v>
      </c>
      <c r="AL34" s="268"/>
      <c r="AM34" s="268"/>
      <c r="AN34" s="268"/>
      <c r="AO34" s="268"/>
      <c r="AP34" s="38"/>
      <c r="AQ34" s="38"/>
      <c r="AR34" s="39"/>
      <c r="BE34" s="256"/>
    </row>
    <row r="35" spans="1:57" s="3" customFormat="1" ht="14.45" hidden="1" customHeight="1">
      <c r="B35" s="37"/>
      <c r="C35" s="38"/>
      <c r="D35" s="38"/>
      <c r="E35" s="38"/>
      <c r="F35" s="25" t="s">
        <v>47</v>
      </c>
      <c r="G35" s="38"/>
      <c r="H35" s="38"/>
      <c r="I35" s="38"/>
      <c r="J35" s="38"/>
      <c r="K35" s="38"/>
      <c r="L35" s="267">
        <v>0.15</v>
      </c>
      <c r="M35" s="268"/>
      <c r="N35" s="268"/>
      <c r="O35" s="268"/>
      <c r="P35" s="268"/>
      <c r="Q35" s="38"/>
      <c r="R35" s="38"/>
      <c r="S35" s="38"/>
      <c r="T35" s="38"/>
      <c r="U35" s="38"/>
      <c r="V35" s="38"/>
      <c r="W35" s="269">
        <f>ROUND(BC94 + SUM(CG97:CG101), 2)</f>
        <v>0</v>
      </c>
      <c r="X35" s="268"/>
      <c r="Y35" s="268"/>
      <c r="Z35" s="268"/>
      <c r="AA35" s="268"/>
      <c r="AB35" s="268"/>
      <c r="AC35" s="268"/>
      <c r="AD35" s="268"/>
      <c r="AE35" s="268"/>
      <c r="AF35" s="38"/>
      <c r="AG35" s="38"/>
      <c r="AH35" s="38"/>
      <c r="AI35" s="38"/>
      <c r="AJ35" s="38"/>
      <c r="AK35" s="269">
        <v>0</v>
      </c>
      <c r="AL35" s="268"/>
      <c r="AM35" s="268"/>
      <c r="AN35" s="268"/>
      <c r="AO35" s="268"/>
      <c r="AP35" s="38"/>
      <c r="AQ35" s="38"/>
      <c r="AR35" s="39"/>
    </row>
    <row r="36" spans="1:57" s="3" customFormat="1" ht="14.45" hidden="1" customHeight="1">
      <c r="B36" s="37"/>
      <c r="C36" s="38"/>
      <c r="D36" s="38"/>
      <c r="E36" s="38"/>
      <c r="F36" s="25" t="s">
        <v>48</v>
      </c>
      <c r="G36" s="38"/>
      <c r="H36" s="38"/>
      <c r="I36" s="38"/>
      <c r="J36" s="38"/>
      <c r="K36" s="38"/>
      <c r="L36" s="267">
        <v>0</v>
      </c>
      <c r="M36" s="268"/>
      <c r="N36" s="268"/>
      <c r="O36" s="268"/>
      <c r="P36" s="268"/>
      <c r="Q36" s="38"/>
      <c r="R36" s="38"/>
      <c r="S36" s="38"/>
      <c r="T36" s="38"/>
      <c r="U36" s="38"/>
      <c r="V36" s="38"/>
      <c r="W36" s="269">
        <f>ROUND(BD94 + SUM(CH97:CH101), 2)</f>
        <v>0</v>
      </c>
      <c r="X36" s="268"/>
      <c r="Y36" s="268"/>
      <c r="Z36" s="268"/>
      <c r="AA36" s="268"/>
      <c r="AB36" s="268"/>
      <c r="AC36" s="268"/>
      <c r="AD36" s="268"/>
      <c r="AE36" s="268"/>
      <c r="AF36" s="38"/>
      <c r="AG36" s="38"/>
      <c r="AH36" s="38"/>
      <c r="AI36" s="38"/>
      <c r="AJ36" s="38"/>
      <c r="AK36" s="269">
        <v>0</v>
      </c>
      <c r="AL36" s="268"/>
      <c r="AM36" s="268"/>
      <c r="AN36" s="268"/>
      <c r="AO36" s="268"/>
      <c r="AP36" s="38"/>
      <c r="AQ36" s="38"/>
      <c r="AR36" s="39"/>
    </row>
    <row r="37" spans="1:57" s="2" customFormat="1" ht="6.9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1"/>
    </row>
    <row r="38" spans="1:57" s="2" customFormat="1" ht="25.9" customHeight="1">
      <c r="A38" s="31"/>
      <c r="B38" s="32"/>
      <c r="C38" s="283"/>
      <c r="D38" s="41" t="s">
        <v>49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3" t="s">
        <v>50</v>
      </c>
      <c r="U38" s="42"/>
      <c r="V38" s="42"/>
      <c r="W38" s="42"/>
      <c r="X38" s="270" t="s">
        <v>51</v>
      </c>
      <c r="Y38" s="271"/>
      <c r="Z38" s="271"/>
      <c r="AA38" s="271"/>
      <c r="AB38" s="271"/>
      <c r="AC38" s="42"/>
      <c r="AD38" s="42"/>
      <c r="AE38" s="42"/>
      <c r="AF38" s="42"/>
      <c r="AG38" s="42"/>
      <c r="AH38" s="42"/>
      <c r="AI38" s="42"/>
      <c r="AJ38" s="42"/>
      <c r="AK38" s="272">
        <f>SUM(AK29:AK36)</f>
        <v>0</v>
      </c>
      <c r="AL38" s="271"/>
      <c r="AM38" s="271"/>
      <c r="AN38" s="271"/>
      <c r="AO38" s="273"/>
      <c r="AP38" s="283"/>
      <c r="AQ38" s="40"/>
      <c r="AR38" s="34"/>
      <c r="BE38" s="31"/>
    </row>
    <row r="39" spans="1:57" s="2" customFormat="1" ht="6.95" customHeight="1">
      <c r="A39" s="31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1"/>
    </row>
    <row r="40" spans="1:57" s="2" customFormat="1" ht="14.45" customHeight="1">
      <c r="A40" s="31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1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52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53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54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55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54</v>
      </c>
      <c r="AI60" s="36"/>
      <c r="AJ60" s="36"/>
      <c r="AK60" s="36"/>
      <c r="AL60" s="36"/>
      <c r="AM60" s="49" t="s">
        <v>55</v>
      </c>
      <c r="AN60" s="36"/>
      <c r="AO60" s="36"/>
      <c r="AP60" s="33"/>
      <c r="AQ60" s="33"/>
      <c r="AR60" s="34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56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57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54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55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54</v>
      </c>
      <c r="AI75" s="36"/>
      <c r="AJ75" s="36"/>
      <c r="AK75" s="36"/>
      <c r="AL75" s="36"/>
      <c r="AM75" s="49" t="s">
        <v>55</v>
      </c>
      <c r="AN75" s="36"/>
      <c r="AO75" s="36"/>
      <c r="AP75" s="33"/>
      <c r="AQ75" s="33"/>
      <c r="AR75" s="34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1"/>
    </row>
    <row r="81" spans="1:90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1"/>
    </row>
    <row r="82" spans="1:90" s="2" customFormat="1" ht="24.95" customHeight="1">
      <c r="A82" s="31"/>
      <c r="B82" s="282" t="s">
        <v>58</v>
      </c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33"/>
      <c r="AR82" s="34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1"/>
    </row>
    <row r="84" spans="1:90" s="4" customFormat="1" ht="12" customHeight="1">
      <c r="B84" s="55"/>
      <c r="C84" s="25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21-574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8" t="str">
        <f>K6</f>
        <v>Chodník podél ul. Šenovská - úsek Zárubecká-Hranečník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60"/>
      <c r="AL85" s="60"/>
      <c r="AM85" s="60"/>
      <c r="AN85" s="60"/>
      <c r="AO85" s="60"/>
      <c r="AP85" s="60"/>
      <c r="AQ85" s="60"/>
      <c r="AR85" s="61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1"/>
    </row>
    <row r="87" spans="1:90" s="2" customFormat="1" ht="12" customHeight="1">
      <c r="A87" s="31"/>
      <c r="B87" s="32"/>
      <c r="C87" s="25" t="s">
        <v>21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5" t="s">
        <v>23</v>
      </c>
      <c r="AJ87" s="33"/>
      <c r="AK87" s="33"/>
      <c r="AL87" s="33"/>
      <c r="AM87" s="230" t="str">
        <f>IF(AN8= "","",AN8)</f>
        <v>29. 3. 2023</v>
      </c>
      <c r="AN87" s="230"/>
      <c r="AO87" s="33"/>
      <c r="AP87" s="33"/>
      <c r="AQ87" s="33"/>
      <c r="AR87" s="34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1"/>
    </row>
    <row r="89" spans="1:90" s="2" customFormat="1" ht="15.2" customHeight="1">
      <c r="A89" s="31"/>
      <c r="B89" s="32"/>
      <c r="C89" s="25" t="s">
        <v>25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SMO, ÚMOb Slezská Ostrava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5" t="s">
        <v>31</v>
      </c>
      <c r="AJ89" s="33"/>
      <c r="AK89" s="33"/>
      <c r="AL89" s="33"/>
      <c r="AM89" s="237" t="str">
        <f>IF(E17="","",E17)</f>
        <v>Ing. Ostruška</v>
      </c>
      <c r="AN89" s="238"/>
      <c r="AO89" s="238"/>
      <c r="AP89" s="238"/>
      <c r="AQ89" s="33"/>
      <c r="AR89" s="34"/>
      <c r="AS89" s="231" t="s">
        <v>59</v>
      </c>
      <c r="AT89" s="232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2" customHeight="1">
      <c r="A90" s="31"/>
      <c r="B90" s="32"/>
      <c r="C90" s="25" t="s">
        <v>29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5" t="s">
        <v>34</v>
      </c>
      <c r="AJ90" s="33"/>
      <c r="AK90" s="33"/>
      <c r="AL90" s="33"/>
      <c r="AM90" s="237" t="str">
        <f>IF(E20="","",E20)</f>
        <v>Ing. Gardián</v>
      </c>
      <c r="AN90" s="238"/>
      <c r="AO90" s="238"/>
      <c r="AP90" s="238"/>
      <c r="AQ90" s="33"/>
      <c r="AR90" s="34"/>
      <c r="AS90" s="233"/>
      <c r="AT90" s="234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5"/>
      <c r="AT91" s="236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42" t="s">
        <v>60</v>
      </c>
      <c r="D92" s="240"/>
      <c r="E92" s="240"/>
      <c r="F92" s="240"/>
      <c r="G92" s="240"/>
      <c r="H92" s="70"/>
      <c r="I92" s="239" t="s">
        <v>61</v>
      </c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3" t="s">
        <v>62</v>
      </c>
      <c r="AH92" s="240"/>
      <c r="AI92" s="240"/>
      <c r="AJ92" s="240"/>
      <c r="AK92" s="240"/>
      <c r="AL92" s="240"/>
      <c r="AM92" s="240"/>
      <c r="AN92" s="239" t="s">
        <v>63</v>
      </c>
      <c r="AO92" s="240"/>
      <c r="AP92" s="241"/>
      <c r="AQ92" s="71" t="s">
        <v>64</v>
      </c>
      <c r="AR92" s="34"/>
      <c r="AS92" s="72" t="s">
        <v>65</v>
      </c>
      <c r="AT92" s="73" t="s">
        <v>66</v>
      </c>
      <c r="AU92" s="73" t="s">
        <v>67</v>
      </c>
      <c r="AV92" s="73" t="s">
        <v>68</v>
      </c>
      <c r="AW92" s="73" t="s">
        <v>69</v>
      </c>
      <c r="AX92" s="73" t="s">
        <v>70</v>
      </c>
      <c r="AY92" s="73" t="s">
        <v>71</v>
      </c>
      <c r="AZ92" s="73" t="s">
        <v>72</v>
      </c>
      <c r="BA92" s="73" t="s">
        <v>73</v>
      </c>
      <c r="BB92" s="73" t="s">
        <v>74</v>
      </c>
      <c r="BC92" s="73" t="s">
        <v>75</v>
      </c>
      <c r="BD92" s="74" t="s">
        <v>76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50000000000003" customHeight="1">
      <c r="B94" s="78"/>
      <c r="C94" s="79" t="s">
        <v>77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1">
        <f>ROUND(AG95,2)</f>
        <v>0</v>
      </c>
      <c r="AH94" s="251"/>
      <c r="AI94" s="251"/>
      <c r="AJ94" s="251"/>
      <c r="AK94" s="251"/>
      <c r="AL94" s="251"/>
      <c r="AM94" s="251"/>
      <c r="AN94" s="252">
        <f>SUM(AG94,AT94)</f>
        <v>0</v>
      </c>
      <c r="AO94" s="252"/>
      <c r="AP94" s="252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ROUND(AZ94*L32,2)</f>
        <v>0</v>
      </c>
      <c r="AW94" s="85">
        <f>ROUND(BA94*L33,2)</f>
        <v>0</v>
      </c>
      <c r="AX94" s="85">
        <f>ROUND(BB94*L32,2)</f>
        <v>0</v>
      </c>
      <c r="AY94" s="85">
        <f>ROUND(BC94*L33,2)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78</v>
      </c>
      <c r="BT94" s="88" t="s">
        <v>79</v>
      </c>
      <c r="BV94" s="88" t="s">
        <v>80</v>
      </c>
      <c r="BW94" s="88" t="s">
        <v>5</v>
      </c>
      <c r="BX94" s="88" t="s">
        <v>81</v>
      </c>
      <c r="CL94" s="88" t="s">
        <v>19</v>
      </c>
    </row>
    <row r="95" spans="1:90" s="7" customFormat="1" ht="24.75" customHeight="1">
      <c r="A95" s="89" t="s">
        <v>82</v>
      </c>
      <c r="B95" s="90"/>
      <c r="C95" s="91"/>
      <c r="D95" s="244" t="s">
        <v>14</v>
      </c>
      <c r="E95" s="244"/>
      <c r="F95" s="244"/>
      <c r="G95" s="244"/>
      <c r="H95" s="244"/>
      <c r="I95" s="92"/>
      <c r="J95" s="244" t="s">
        <v>17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5">
        <f>Rozpočet!J30</f>
        <v>0</v>
      </c>
      <c r="AH95" s="246"/>
      <c r="AI95" s="246"/>
      <c r="AJ95" s="246"/>
      <c r="AK95" s="246"/>
      <c r="AL95" s="246"/>
      <c r="AM95" s="246"/>
      <c r="AN95" s="245">
        <f>SUM(AG95,AT95)</f>
        <v>0</v>
      </c>
      <c r="AO95" s="246"/>
      <c r="AP95" s="246"/>
      <c r="AQ95" s="93" t="s">
        <v>83</v>
      </c>
      <c r="AR95" s="94"/>
      <c r="AS95" s="95">
        <v>0</v>
      </c>
      <c r="AT95" s="96">
        <f>ROUND(SUM(AV95:AW95),2)</f>
        <v>0</v>
      </c>
      <c r="AU95" s="97">
        <f>Rozpočet!P132</f>
        <v>0</v>
      </c>
      <c r="AV95" s="96">
        <f>Rozpočet!J33</f>
        <v>0</v>
      </c>
      <c r="AW95" s="96">
        <f>Rozpočet!J34</f>
        <v>0</v>
      </c>
      <c r="AX95" s="96">
        <f>Rozpočet!J35</f>
        <v>0</v>
      </c>
      <c r="AY95" s="96">
        <f>Rozpočet!J36</f>
        <v>0</v>
      </c>
      <c r="AZ95" s="96">
        <f>Rozpočet!F33</f>
        <v>0</v>
      </c>
      <c r="BA95" s="96">
        <f>Rozpočet!F34</f>
        <v>0</v>
      </c>
      <c r="BB95" s="96">
        <f>Rozpočet!F35</f>
        <v>0</v>
      </c>
      <c r="BC95" s="96">
        <f>Rozpočet!F36</f>
        <v>0</v>
      </c>
      <c r="BD95" s="98">
        <f>Rozpočet!F37</f>
        <v>0</v>
      </c>
      <c r="BT95" s="99" t="s">
        <v>84</v>
      </c>
      <c r="BU95" s="99" t="s">
        <v>85</v>
      </c>
      <c r="BV95" s="99" t="s">
        <v>80</v>
      </c>
      <c r="BW95" s="99" t="s">
        <v>5</v>
      </c>
      <c r="BX95" s="99" t="s">
        <v>81</v>
      </c>
      <c r="CL95" s="99" t="s">
        <v>19</v>
      </c>
    </row>
    <row r="96" spans="1:90" ht="11.25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pans="1:89" s="2" customFormat="1" ht="30" customHeight="1">
      <c r="A97" s="31"/>
      <c r="B97" s="32"/>
      <c r="C97" s="79" t="s">
        <v>86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252">
        <f>ROUND(SUM(AG98:AG101), 2)</f>
        <v>0</v>
      </c>
      <c r="AH97" s="252"/>
      <c r="AI97" s="252"/>
      <c r="AJ97" s="252"/>
      <c r="AK97" s="252"/>
      <c r="AL97" s="252"/>
      <c r="AM97" s="252"/>
      <c r="AN97" s="252">
        <f>ROUND(SUM(AN98:AN101), 2)</f>
        <v>0</v>
      </c>
      <c r="AO97" s="252"/>
      <c r="AP97" s="252"/>
      <c r="AQ97" s="100"/>
      <c r="AR97" s="34"/>
      <c r="AS97" s="72" t="s">
        <v>87</v>
      </c>
      <c r="AT97" s="73" t="s">
        <v>88</v>
      </c>
      <c r="AU97" s="73" t="s">
        <v>43</v>
      </c>
      <c r="AV97" s="74" t="s">
        <v>66</v>
      </c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89" s="2" customFormat="1" ht="19.899999999999999" customHeight="1">
      <c r="A98" s="31"/>
      <c r="B98" s="32"/>
      <c r="C98" s="33"/>
      <c r="D98" s="249" t="s">
        <v>89</v>
      </c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33"/>
      <c r="AD98" s="33"/>
      <c r="AE98" s="33"/>
      <c r="AF98" s="33"/>
      <c r="AG98" s="247">
        <f>ROUND(AG94 * AS98, 2)</f>
        <v>0</v>
      </c>
      <c r="AH98" s="248"/>
      <c r="AI98" s="248"/>
      <c r="AJ98" s="248"/>
      <c r="AK98" s="248"/>
      <c r="AL98" s="248"/>
      <c r="AM98" s="248"/>
      <c r="AN98" s="248">
        <f>ROUND(AG98 + AV98, 2)</f>
        <v>0</v>
      </c>
      <c r="AO98" s="248"/>
      <c r="AP98" s="248"/>
      <c r="AQ98" s="33"/>
      <c r="AR98" s="34"/>
      <c r="AS98" s="103">
        <v>0</v>
      </c>
      <c r="AT98" s="104" t="s">
        <v>90</v>
      </c>
      <c r="AU98" s="104" t="s">
        <v>44</v>
      </c>
      <c r="AV98" s="105">
        <f>ROUND(IF(AU98="základní",AG98*L32,IF(AU98="snížená",AG98*L33,0)), 2)</f>
        <v>0</v>
      </c>
      <c r="AW98" s="31"/>
      <c r="AX98" s="31"/>
      <c r="AY98" s="31"/>
      <c r="AZ98" s="31"/>
      <c r="BA98" s="31"/>
      <c r="BB98" s="31"/>
      <c r="BC98" s="31"/>
      <c r="BD98" s="31"/>
      <c r="BE98" s="31"/>
      <c r="BV98" s="14" t="s">
        <v>91</v>
      </c>
      <c r="BY98" s="106">
        <f>IF(AU98="základní",AV98,0)</f>
        <v>0</v>
      </c>
      <c r="BZ98" s="106">
        <f>IF(AU98="snížená",AV98,0)</f>
        <v>0</v>
      </c>
      <c r="CA98" s="106">
        <v>0</v>
      </c>
      <c r="CB98" s="106">
        <v>0</v>
      </c>
      <c r="CC98" s="106">
        <v>0</v>
      </c>
      <c r="CD98" s="106">
        <f>IF(AU98="základní",AG98,0)</f>
        <v>0</v>
      </c>
      <c r="CE98" s="106">
        <f>IF(AU98="snížená",AG98,0)</f>
        <v>0</v>
      </c>
      <c r="CF98" s="106">
        <f>IF(AU98="zákl. přenesená",AG98,0)</f>
        <v>0</v>
      </c>
      <c r="CG98" s="106">
        <f>IF(AU98="sníž. přenesená",AG98,0)</f>
        <v>0</v>
      </c>
      <c r="CH98" s="106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pans="1:89" s="2" customFormat="1" ht="19.899999999999999" customHeight="1">
      <c r="A99" s="31"/>
      <c r="B99" s="32"/>
      <c r="C99" s="33"/>
      <c r="D99" s="250" t="s">
        <v>92</v>
      </c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33"/>
      <c r="AD99" s="33"/>
      <c r="AE99" s="33"/>
      <c r="AF99" s="33"/>
      <c r="AG99" s="247">
        <f>ROUND(AG94 * AS99, 2)</f>
        <v>0</v>
      </c>
      <c r="AH99" s="248"/>
      <c r="AI99" s="248"/>
      <c r="AJ99" s="248"/>
      <c r="AK99" s="248"/>
      <c r="AL99" s="248"/>
      <c r="AM99" s="248"/>
      <c r="AN99" s="248">
        <f>ROUND(AG99 + AV99, 2)</f>
        <v>0</v>
      </c>
      <c r="AO99" s="248"/>
      <c r="AP99" s="248"/>
      <c r="AQ99" s="33"/>
      <c r="AR99" s="34"/>
      <c r="AS99" s="103">
        <v>0</v>
      </c>
      <c r="AT99" s="104" t="s">
        <v>90</v>
      </c>
      <c r="AU99" s="104" t="s">
        <v>44</v>
      </c>
      <c r="AV99" s="105">
        <f>ROUND(IF(AU99="základní",AG99*L32,IF(AU99="snížená",AG99*L33,0)), 2)</f>
        <v>0</v>
      </c>
      <c r="AW99" s="31"/>
      <c r="AX99" s="31"/>
      <c r="AY99" s="31"/>
      <c r="AZ99" s="31"/>
      <c r="BA99" s="31"/>
      <c r="BB99" s="31"/>
      <c r="BC99" s="31"/>
      <c r="BD99" s="31"/>
      <c r="BE99" s="31"/>
      <c r="BV99" s="14" t="s">
        <v>93</v>
      </c>
      <c r="BY99" s="106">
        <f>IF(AU99="základní",AV99,0)</f>
        <v>0</v>
      </c>
      <c r="BZ99" s="106">
        <f>IF(AU99="snížená",AV99,0)</f>
        <v>0</v>
      </c>
      <c r="CA99" s="106">
        <v>0</v>
      </c>
      <c r="CB99" s="106">
        <v>0</v>
      </c>
      <c r="CC99" s="106">
        <v>0</v>
      </c>
      <c r="CD99" s="106">
        <f>IF(AU99="základní",AG99,0)</f>
        <v>0</v>
      </c>
      <c r="CE99" s="106">
        <f>IF(AU99="snížená",AG99,0)</f>
        <v>0</v>
      </c>
      <c r="CF99" s="106">
        <f>IF(AU99="zákl. přenesená",AG99,0)</f>
        <v>0</v>
      </c>
      <c r="CG99" s="106">
        <f>IF(AU99="sníž. přenesená",AG99,0)</f>
        <v>0</v>
      </c>
      <c r="CH99" s="106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pans="1:89" s="2" customFormat="1" ht="19.899999999999999" customHeight="1">
      <c r="A100" s="31"/>
      <c r="B100" s="32"/>
      <c r="C100" s="33"/>
      <c r="D100" s="250" t="s">
        <v>92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33"/>
      <c r="AD100" s="33"/>
      <c r="AE100" s="33"/>
      <c r="AF100" s="33"/>
      <c r="AG100" s="247">
        <f>ROUND(AG94 * AS100, 2)</f>
        <v>0</v>
      </c>
      <c r="AH100" s="248"/>
      <c r="AI100" s="248"/>
      <c r="AJ100" s="248"/>
      <c r="AK100" s="248"/>
      <c r="AL100" s="248"/>
      <c r="AM100" s="248"/>
      <c r="AN100" s="248">
        <f>ROUND(AG100 + AV100, 2)</f>
        <v>0</v>
      </c>
      <c r="AO100" s="248"/>
      <c r="AP100" s="248"/>
      <c r="AQ100" s="33"/>
      <c r="AR100" s="34"/>
      <c r="AS100" s="103">
        <v>0</v>
      </c>
      <c r="AT100" s="104" t="s">
        <v>90</v>
      </c>
      <c r="AU100" s="104" t="s">
        <v>44</v>
      </c>
      <c r="AV100" s="105">
        <f>ROUND(IF(AU100="základní",AG100*L32,IF(AU100="snížená",AG100*L33,0)), 2)</f>
        <v>0</v>
      </c>
      <c r="AW100" s="31"/>
      <c r="AX100" s="31"/>
      <c r="AY100" s="31"/>
      <c r="AZ100" s="31"/>
      <c r="BA100" s="31"/>
      <c r="BB100" s="31"/>
      <c r="BC100" s="31"/>
      <c r="BD100" s="31"/>
      <c r="BE100" s="31"/>
      <c r="BV100" s="14" t="s">
        <v>93</v>
      </c>
      <c r="BY100" s="106">
        <f>IF(AU100="základní",AV100,0)</f>
        <v>0</v>
      </c>
      <c r="BZ100" s="106">
        <f>IF(AU100="snížená",AV100,0)</f>
        <v>0</v>
      </c>
      <c r="CA100" s="106">
        <v>0</v>
      </c>
      <c r="CB100" s="106">
        <v>0</v>
      </c>
      <c r="CC100" s="106">
        <v>0</v>
      </c>
      <c r="CD100" s="106">
        <f>IF(AU100="základní",AG100,0)</f>
        <v>0</v>
      </c>
      <c r="CE100" s="106">
        <f>IF(AU100="snížená",AG100,0)</f>
        <v>0</v>
      </c>
      <c r="CF100" s="106">
        <f>IF(AU100="zákl. přenesená",AG100,0)</f>
        <v>0</v>
      </c>
      <c r="CG100" s="106">
        <f>IF(AU100="sníž. přenesená",AG100,0)</f>
        <v>0</v>
      </c>
      <c r="CH100" s="106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pans="1:89" s="2" customFormat="1" ht="19.899999999999999" customHeight="1">
      <c r="A101" s="31"/>
      <c r="B101" s="32"/>
      <c r="C101" s="33"/>
      <c r="D101" s="250" t="s">
        <v>92</v>
      </c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33"/>
      <c r="AD101" s="33"/>
      <c r="AE101" s="33"/>
      <c r="AF101" s="33"/>
      <c r="AG101" s="247">
        <f>ROUND(AG94 * AS101, 2)</f>
        <v>0</v>
      </c>
      <c r="AH101" s="248"/>
      <c r="AI101" s="248"/>
      <c r="AJ101" s="248"/>
      <c r="AK101" s="248"/>
      <c r="AL101" s="248"/>
      <c r="AM101" s="248"/>
      <c r="AN101" s="248">
        <f>ROUND(AG101 + AV101, 2)</f>
        <v>0</v>
      </c>
      <c r="AO101" s="248"/>
      <c r="AP101" s="248"/>
      <c r="AQ101" s="33"/>
      <c r="AR101" s="34"/>
      <c r="AS101" s="107">
        <v>0</v>
      </c>
      <c r="AT101" s="108" t="s">
        <v>90</v>
      </c>
      <c r="AU101" s="108" t="s">
        <v>44</v>
      </c>
      <c r="AV101" s="109">
        <f>ROUND(IF(AU101="základní",AG101*L32,IF(AU101="snížená",AG101*L33,0)), 2)</f>
        <v>0</v>
      </c>
      <c r="AW101" s="31"/>
      <c r="AX101" s="31"/>
      <c r="AY101" s="31"/>
      <c r="AZ101" s="31"/>
      <c r="BA101" s="31"/>
      <c r="BB101" s="31"/>
      <c r="BC101" s="31"/>
      <c r="BD101" s="31"/>
      <c r="BE101" s="31"/>
      <c r="BV101" s="14" t="s">
        <v>93</v>
      </c>
      <c r="BY101" s="106">
        <f>IF(AU101="základní",AV101,0)</f>
        <v>0</v>
      </c>
      <c r="BZ101" s="106">
        <f>IF(AU101="snížená",AV101,0)</f>
        <v>0</v>
      </c>
      <c r="CA101" s="106">
        <v>0</v>
      </c>
      <c r="CB101" s="106">
        <v>0</v>
      </c>
      <c r="CC101" s="106">
        <v>0</v>
      </c>
      <c r="CD101" s="106">
        <f>IF(AU101="základní",AG101,0)</f>
        <v>0</v>
      </c>
      <c r="CE101" s="106">
        <f>IF(AU101="snížená",AG101,0)</f>
        <v>0</v>
      </c>
      <c r="CF101" s="106">
        <f>IF(AU101="zákl. přenesená",AG101,0)</f>
        <v>0</v>
      </c>
      <c r="CG101" s="106">
        <f>IF(AU101="sníž. přenesená",AG101,0)</f>
        <v>0</v>
      </c>
      <c r="CH101" s="106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pans="1:89" s="2" customFormat="1" ht="10.9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4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89" s="2" customFormat="1" ht="30" customHeight="1">
      <c r="A103" s="31"/>
      <c r="B103" s="32"/>
      <c r="C103" s="110" t="s">
        <v>94</v>
      </c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253">
        <f>ROUND(AG94 + AG97, 2)</f>
        <v>0</v>
      </c>
      <c r="AH103" s="253"/>
      <c r="AI103" s="253"/>
      <c r="AJ103" s="253"/>
      <c r="AK103" s="253"/>
      <c r="AL103" s="253"/>
      <c r="AM103" s="253"/>
      <c r="AN103" s="253">
        <f>ROUND(AN94 + AN97, 2)</f>
        <v>0</v>
      </c>
      <c r="AO103" s="253"/>
      <c r="AP103" s="253"/>
      <c r="AQ103" s="111"/>
      <c r="AR103" s="34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89" s="2" customFormat="1" ht="6.95" customHeight="1">
      <c r="A104" s="3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34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</sheetData>
  <sheetProtection algorithmName="SHA-512" hashValue="ejNb66/50uw4zUl96Pi/tdHrMN2y2yKnOKMBtafj8jIag3+iLdgD8VFs6nNofuvb5/JWCR56OuVdh6OWxKjBPA==" saltValue="LdSq6Xb8yq22iSKS5f7Twg==" spinCount="100000" sheet="1" objects="1" scenarios="1" formatColumns="0" formatRows="0"/>
  <mergeCells count="62">
    <mergeCell ref="AR2:BE2"/>
    <mergeCell ref="B4:AP4"/>
    <mergeCell ref="B82:AP8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J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y jsou hodnoty základní, snížená, zákl. přenesená, sníž. přenesená, nulová." sqref="AU97:AU101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 xr:uid="{00000000-0002-0000-0000-000001000000}">
      <formula1>"stavební čast, technologická čast, investiční čast"</formula1>
    </dataValidation>
  </dataValidations>
  <hyperlinks>
    <hyperlink ref="A95" location="'21-574 - Chodník podél ul...'!C2" display="/" xr:uid="{00000000-0004-0000-0000-000000000000}"/>
  </hyperlinks>
  <printOptions horizontalCentered="1"/>
  <pageMargins left="0.39370078740157483" right="0.39370078740157483" top="0.39370078740157483" bottom="0.39370078740157483" header="0" footer="0.19685039370078741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21"/>
  <sheetViews>
    <sheetView showGridLines="0" workbookViewId="0">
      <selection activeCell="B121" sqref="B121:J12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4" t="s">
        <v>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7"/>
      <c r="AT3" s="14" t="s">
        <v>95</v>
      </c>
    </row>
    <row r="4" spans="1:46" s="1" customFormat="1" ht="24.95" customHeight="1">
      <c r="B4" s="285" t="s">
        <v>96</v>
      </c>
      <c r="C4" s="284"/>
      <c r="D4" s="284"/>
      <c r="E4" s="284"/>
      <c r="F4" s="284"/>
      <c r="G4" s="284"/>
      <c r="H4" s="284"/>
      <c r="I4" s="284"/>
      <c r="J4" s="284"/>
      <c r="L4" s="17"/>
      <c r="M4" s="115" t="s">
        <v>10</v>
      </c>
      <c r="AT4" s="14" t="s">
        <v>4</v>
      </c>
    </row>
    <row r="5" spans="1:46" s="1" customFormat="1" ht="6.95" customHeight="1">
      <c r="B5" s="17"/>
      <c r="L5" s="17"/>
    </row>
    <row r="6" spans="1:46" s="2" customFormat="1" ht="12" customHeight="1">
      <c r="A6" s="31"/>
      <c r="B6" s="34"/>
      <c r="C6" s="31"/>
      <c r="D6" s="116" t="s">
        <v>16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4"/>
      <c r="C7" s="31"/>
      <c r="D7" s="31"/>
      <c r="E7" s="275" t="s">
        <v>17</v>
      </c>
      <c r="F7" s="276"/>
      <c r="G7" s="276"/>
      <c r="H7" s="276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1.25">
      <c r="A8" s="31"/>
      <c r="B8" s="34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4"/>
      <c r="C9" s="31"/>
      <c r="D9" s="116" t="s">
        <v>18</v>
      </c>
      <c r="E9" s="31"/>
      <c r="F9" s="117" t="s">
        <v>19</v>
      </c>
      <c r="G9" s="31"/>
      <c r="H9" s="31"/>
      <c r="I9" s="116" t="s">
        <v>20</v>
      </c>
      <c r="J9" s="117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4"/>
      <c r="C10" s="31"/>
      <c r="D10" s="116" t="s">
        <v>21</v>
      </c>
      <c r="E10" s="31"/>
      <c r="F10" s="117" t="s">
        <v>22</v>
      </c>
      <c r="G10" s="31"/>
      <c r="H10" s="31"/>
      <c r="I10" s="116" t="s">
        <v>23</v>
      </c>
      <c r="J10" s="118" t="str">
        <f>'Rekapitulace stavby'!AN8</f>
        <v>29. 3. 2023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4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4"/>
      <c r="C12" s="31"/>
      <c r="D12" s="116" t="s">
        <v>25</v>
      </c>
      <c r="E12" s="31"/>
      <c r="F12" s="31"/>
      <c r="G12" s="31"/>
      <c r="H12" s="31"/>
      <c r="I12" s="116" t="s">
        <v>26</v>
      </c>
      <c r="J12" s="117" t="s">
        <v>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4"/>
      <c r="C13" s="31"/>
      <c r="D13" s="31"/>
      <c r="E13" s="117" t="s">
        <v>27</v>
      </c>
      <c r="F13" s="31"/>
      <c r="G13" s="31"/>
      <c r="H13" s="31"/>
      <c r="I13" s="116" t="s">
        <v>28</v>
      </c>
      <c r="J13" s="11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4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4"/>
      <c r="C15" s="31"/>
      <c r="D15" s="116" t="s">
        <v>29</v>
      </c>
      <c r="E15" s="31"/>
      <c r="F15" s="31"/>
      <c r="G15" s="31"/>
      <c r="H15" s="31"/>
      <c r="I15" s="116" t="s">
        <v>26</v>
      </c>
      <c r="J15" s="26" t="str">
        <f>'Rekapitulace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4"/>
      <c r="C16" s="31"/>
      <c r="D16" s="31"/>
      <c r="E16" s="277" t="str">
        <f>'Rekapitulace stavby'!E14</f>
        <v>Vyplň údaj</v>
      </c>
      <c r="F16" s="278"/>
      <c r="G16" s="278"/>
      <c r="H16" s="278"/>
      <c r="I16" s="116" t="s">
        <v>28</v>
      </c>
      <c r="J16" s="26" t="str">
        <f>'Rekapitulace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4"/>
      <c r="C18" s="31"/>
      <c r="D18" s="116" t="s">
        <v>31</v>
      </c>
      <c r="E18" s="31"/>
      <c r="F18" s="31"/>
      <c r="G18" s="31"/>
      <c r="H18" s="31"/>
      <c r="I18" s="116" t="s">
        <v>26</v>
      </c>
      <c r="J18" s="117" t="s">
        <v>1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4"/>
      <c r="C19" s="31"/>
      <c r="D19" s="31"/>
      <c r="E19" s="117" t="s">
        <v>32</v>
      </c>
      <c r="F19" s="31"/>
      <c r="G19" s="31"/>
      <c r="H19" s="31"/>
      <c r="I19" s="116" t="s">
        <v>28</v>
      </c>
      <c r="J19" s="117" t="s">
        <v>1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4"/>
      <c r="C21" s="31"/>
      <c r="D21" s="116" t="s">
        <v>34</v>
      </c>
      <c r="E21" s="31"/>
      <c r="F21" s="31"/>
      <c r="G21" s="31"/>
      <c r="H21" s="31"/>
      <c r="I21" s="116" t="s">
        <v>26</v>
      </c>
      <c r="J21" s="117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4"/>
      <c r="C22" s="31"/>
      <c r="D22" s="31"/>
      <c r="E22" s="117" t="s">
        <v>35</v>
      </c>
      <c r="F22" s="31"/>
      <c r="G22" s="31"/>
      <c r="H22" s="31"/>
      <c r="I22" s="116" t="s">
        <v>28</v>
      </c>
      <c r="J22" s="11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4"/>
      <c r="C24" s="31"/>
      <c r="D24" s="116" t="s">
        <v>36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19"/>
      <c r="B25" s="120"/>
      <c r="C25" s="119"/>
      <c r="D25" s="119"/>
      <c r="E25" s="279" t="s">
        <v>1</v>
      </c>
      <c r="F25" s="279"/>
      <c r="G25" s="279"/>
      <c r="H25" s="279"/>
      <c r="I25" s="119"/>
      <c r="J25" s="119"/>
      <c r="K25" s="119"/>
      <c r="L25" s="121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</row>
    <row r="26" spans="1:31" s="2" customFormat="1" ht="6.95" customHeight="1">
      <c r="A26" s="31"/>
      <c r="B26" s="34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4"/>
      <c r="C27" s="31"/>
      <c r="D27" s="122"/>
      <c r="E27" s="122"/>
      <c r="F27" s="122"/>
      <c r="G27" s="122"/>
      <c r="H27" s="122"/>
      <c r="I27" s="122"/>
      <c r="J27" s="122"/>
      <c r="K27" s="122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4.45" customHeight="1">
      <c r="A28" s="31"/>
      <c r="B28" s="34"/>
      <c r="C28" s="31"/>
      <c r="D28" s="117" t="s">
        <v>97</v>
      </c>
      <c r="E28" s="31"/>
      <c r="F28" s="31"/>
      <c r="G28" s="31"/>
      <c r="H28" s="31"/>
      <c r="I28" s="31"/>
      <c r="J28" s="123">
        <f>J94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14.45" customHeight="1">
      <c r="A29" s="31"/>
      <c r="B29" s="34"/>
      <c r="C29" s="31"/>
      <c r="D29" s="124" t="s">
        <v>89</v>
      </c>
      <c r="E29" s="31"/>
      <c r="F29" s="31"/>
      <c r="G29" s="31"/>
      <c r="H29" s="31"/>
      <c r="I29" s="31"/>
      <c r="J29" s="123">
        <f>J107</f>
        <v>0</v>
      </c>
      <c r="K29" s="31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4"/>
      <c r="C30" s="31"/>
      <c r="D30" s="125" t="s">
        <v>39</v>
      </c>
      <c r="E30" s="31"/>
      <c r="F30" s="31"/>
      <c r="G30" s="31"/>
      <c r="H30" s="31"/>
      <c r="I30" s="31"/>
      <c r="J30" s="126">
        <f>ROUND(J28 + J29,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4"/>
      <c r="C31" s="31"/>
      <c r="D31" s="122"/>
      <c r="E31" s="122"/>
      <c r="F31" s="122"/>
      <c r="G31" s="122"/>
      <c r="H31" s="122"/>
      <c r="I31" s="122"/>
      <c r="J31" s="122"/>
      <c r="K31" s="122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4"/>
      <c r="C32" s="31"/>
      <c r="D32" s="31"/>
      <c r="E32" s="31"/>
      <c r="F32" s="127" t="s">
        <v>41</v>
      </c>
      <c r="G32" s="31"/>
      <c r="H32" s="31"/>
      <c r="I32" s="127" t="s">
        <v>40</v>
      </c>
      <c r="J32" s="127" t="s">
        <v>42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4"/>
      <c r="C33" s="31"/>
      <c r="D33" s="128" t="s">
        <v>43</v>
      </c>
      <c r="E33" s="116" t="s">
        <v>44</v>
      </c>
      <c r="F33" s="129">
        <f>ROUND((SUM(BE107:BE114) + SUM(BE132:BE220)),  2)</f>
        <v>0</v>
      </c>
      <c r="G33" s="31"/>
      <c r="H33" s="31"/>
      <c r="I33" s="130">
        <v>0.21</v>
      </c>
      <c r="J33" s="129">
        <f>ROUND(((SUM(BE107:BE114) + SUM(BE132:BE220))*I33),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4"/>
      <c r="C34" s="31"/>
      <c r="D34" s="31"/>
      <c r="E34" s="116" t="s">
        <v>45</v>
      </c>
      <c r="F34" s="129">
        <f>ROUND((SUM(BF107:BF114) + SUM(BF132:BF220)),  2)</f>
        <v>0</v>
      </c>
      <c r="G34" s="31"/>
      <c r="H34" s="31"/>
      <c r="I34" s="130">
        <v>0.15</v>
      </c>
      <c r="J34" s="129">
        <f>ROUND(((SUM(BF107:BF114) + SUM(BF132:BF220))*I34),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4"/>
      <c r="C35" s="31"/>
      <c r="D35" s="31"/>
      <c r="E35" s="116" t="s">
        <v>46</v>
      </c>
      <c r="F35" s="129">
        <f>ROUND((SUM(BG107:BG114) + SUM(BG132:BG220)),  2)</f>
        <v>0</v>
      </c>
      <c r="G35" s="31"/>
      <c r="H35" s="31"/>
      <c r="I35" s="130">
        <v>0.21</v>
      </c>
      <c r="J35" s="129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4"/>
      <c r="C36" s="31"/>
      <c r="D36" s="31"/>
      <c r="E36" s="116" t="s">
        <v>47</v>
      </c>
      <c r="F36" s="129">
        <f>ROUND((SUM(BH107:BH114) + SUM(BH132:BH220)),  2)</f>
        <v>0</v>
      </c>
      <c r="G36" s="31"/>
      <c r="H36" s="31"/>
      <c r="I36" s="130">
        <v>0.15</v>
      </c>
      <c r="J36" s="129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4"/>
      <c r="C37" s="31"/>
      <c r="D37" s="31"/>
      <c r="E37" s="116" t="s">
        <v>48</v>
      </c>
      <c r="F37" s="129">
        <f>ROUND((SUM(BI107:BI114) + SUM(BI132:BI220)),  2)</f>
        <v>0</v>
      </c>
      <c r="G37" s="31"/>
      <c r="H37" s="31"/>
      <c r="I37" s="130">
        <v>0</v>
      </c>
      <c r="J37" s="129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4"/>
      <c r="C39" s="286"/>
      <c r="D39" s="131" t="s">
        <v>49</v>
      </c>
      <c r="E39" s="132"/>
      <c r="F39" s="132"/>
      <c r="G39" s="133" t="s">
        <v>50</v>
      </c>
      <c r="H39" s="134" t="s">
        <v>51</v>
      </c>
      <c r="I39" s="132"/>
      <c r="J39" s="135">
        <f>SUM(J30:J37)</f>
        <v>0</v>
      </c>
      <c r="K39" s="136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37" t="s">
        <v>52</v>
      </c>
      <c r="E50" s="138"/>
      <c r="F50" s="138"/>
      <c r="G50" s="137" t="s">
        <v>53</v>
      </c>
      <c r="H50" s="138"/>
      <c r="I50" s="138"/>
      <c r="J50" s="138"/>
      <c r="K50" s="138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4"/>
      <c r="C61" s="31"/>
      <c r="D61" s="139" t="s">
        <v>54</v>
      </c>
      <c r="E61" s="140"/>
      <c r="F61" s="141" t="s">
        <v>55</v>
      </c>
      <c r="G61" s="139" t="s">
        <v>54</v>
      </c>
      <c r="H61" s="140"/>
      <c r="I61" s="140"/>
      <c r="J61" s="142" t="s">
        <v>55</v>
      </c>
      <c r="K61" s="140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4"/>
      <c r="C65" s="31"/>
      <c r="D65" s="137" t="s">
        <v>56</v>
      </c>
      <c r="E65" s="143"/>
      <c r="F65" s="143"/>
      <c r="G65" s="137" t="s">
        <v>57</v>
      </c>
      <c r="H65" s="143"/>
      <c r="I65" s="143"/>
      <c r="J65" s="143"/>
      <c r="K65" s="143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4"/>
      <c r="C76" s="31"/>
      <c r="D76" s="139" t="s">
        <v>54</v>
      </c>
      <c r="E76" s="140"/>
      <c r="F76" s="141" t="s">
        <v>55</v>
      </c>
      <c r="G76" s="139" t="s">
        <v>54</v>
      </c>
      <c r="H76" s="140"/>
      <c r="I76" s="140"/>
      <c r="J76" s="142" t="s">
        <v>55</v>
      </c>
      <c r="K76" s="140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282" t="s">
        <v>98</v>
      </c>
      <c r="C82" s="281"/>
      <c r="D82" s="281"/>
      <c r="E82" s="281"/>
      <c r="F82" s="281"/>
      <c r="G82" s="281"/>
      <c r="H82" s="281"/>
      <c r="I82" s="281"/>
      <c r="J82" s="281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5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28" t="str">
        <f>E7</f>
        <v>Chodník podél ul. Šenovská - úsek Zárubecká-Hranečník</v>
      </c>
      <c r="F85" s="280"/>
      <c r="G85" s="280"/>
      <c r="H85" s="280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5" t="s">
        <v>21</v>
      </c>
      <c r="D87" s="33"/>
      <c r="E87" s="33"/>
      <c r="F87" s="23" t="str">
        <f>F10</f>
        <v xml:space="preserve"> </v>
      </c>
      <c r="G87" s="33"/>
      <c r="H87" s="33"/>
      <c r="I87" s="25" t="s">
        <v>23</v>
      </c>
      <c r="J87" s="63" t="str">
        <f>IF(J10="","",J10)</f>
        <v>29. 3. 2023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5" t="s">
        <v>25</v>
      </c>
      <c r="D89" s="33"/>
      <c r="E89" s="33"/>
      <c r="F89" s="23" t="str">
        <f>E13</f>
        <v>SMO, ÚMOb Slezská Ostrava</v>
      </c>
      <c r="G89" s="33"/>
      <c r="H89" s="33"/>
      <c r="I89" s="25" t="s">
        <v>31</v>
      </c>
      <c r="J89" s="28" t="str">
        <f>E19</f>
        <v>Ing. Ostruška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5" t="s">
        <v>29</v>
      </c>
      <c r="D90" s="33"/>
      <c r="E90" s="33"/>
      <c r="F90" s="23" t="str">
        <f>IF(E16="","",E16)</f>
        <v>Vyplň údaj</v>
      </c>
      <c r="G90" s="33"/>
      <c r="H90" s="33"/>
      <c r="I90" s="25" t="s">
        <v>34</v>
      </c>
      <c r="J90" s="28" t="str">
        <f>E22</f>
        <v>Ing. Gardián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48" t="s">
        <v>99</v>
      </c>
      <c r="D92" s="111"/>
      <c r="E92" s="111"/>
      <c r="F92" s="111"/>
      <c r="G92" s="111"/>
      <c r="H92" s="111"/>
      <c r="I92" s="111"/>
      <c r="J92" s="149" t="s">
        <v>100</v>
      </c>
      <c r="K92" s="111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50" t="s">
        <v>101</v>
      </c>
      <c r="D94" s="33"/>
      <c r="E94" s="33"/>
      <c r="F94" s="33"/>
      <c r="G94" s="33"/>
      <c r="H94" s="33"/>
      <c r="I94" s="33"/>
      <c r="J94" s="81">
        <f>J132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102</v>
      </c>
    </row>
    <row r="95" spans="1:47" s="9" customFormat="1" ht="24.95" customHeight="1">
      <c r="B95" s="151"/>
      <c r="C95" s="152"/>
      <c r="D95" s="153" t="s">
        <v>103</v>
      </c>
      <c r="E95" s="154"/>
      <c r="F95" s="154"/>
      <c r="G95" s="154"/>
      <c r="H95" s="154"/>
      <c r="I95" s="154"/>
      <c r="J95" s="155">
        <f>J133</f>
        <v>0</v>
      </c>
      <c r="K95" s="152"/>
      <c r="L95" s="156"/>
    </row>
    <row r="96" spans="1:47" s="10" customFormat="1" ht="19.899999999999999" customHeight="1">
      <c r="B96" s="157"/>
      <c r="C96" s="158"/>
      <c r="D96" s="159" t="s">
        <v>104</v>
      </c>
      <c r="E96" s="160"/>
      <c r="F96" s="160"/>
      <c r="G96" s="160"/>
      <c r="H96" s="160"/>
      <c r="I96" s="160"/>
      <c r="J96" s="161">
        <f>J134</f>
        <v>0</v>
      </c>
      <c r="K96" s="158"/>
      <c r="L96" s="162"/>
    </row>
    <row r="97" spans="1:65" s="10" customFormat="1" ht="19.899999999999999" customHeight="1">
      <c r="B97" s="157"/>
      <c r="C97" s="158"/>
      <c r="D97" s="159" t="s">
        <v>105</v>
      </c>
      <c r="E97" s="160"/>
      <c r="F97" s="160"/>
      <c r="G97" s="160"/>
      <c r="H97" s="160"/>
      <c r="I97" s="160"/>
      <c r="J97" s="161">
        <f>J152</f>
        <v>0</v>
      </c>
      <c r="K97" s="158"/>
      <c r="L97" s="162"/>
    </row>
    <row r="98" spans="1:65" s="10" customFormat="1" ht="19.899999999999999" customHeight="1">
      <c r="B98" s="157"/>
      <c r="C98" s="158"/>
      <c r="D98" s="159" t="s">
        <v>106</v>
      </c>
      <c r="E98" s="160"/>
      <c r="F98" s="160"/>
      <c r="G98" s="160"/>
      <c r="H98" s="160"/>
      <c r="I98" s="160"/>
      <c r="J98" s="161">
        <f>J156</f>
        <v>0</v>
      </c>
      <c r="K98" s="158"/>
      <c r="L98" s="162"/>
    </row>
    <row r="99" spans="1:65" s="10" customFormat="1" ht="19.899999999999999" customHeight="1">
      <c r="B99" s="157"/>
      <c r="C99" s="158"/>
      <c r="D99" s="159" t="s">
        <v>107</v>
      </c>
      <c r="E99" s="160"/>
      <c r="F99" s="160"/>
      <c r="G99" s="160"/>
      <c r="H99" s="160"/>
      <c r="I99" s="160"/>
      <c r="J99" s="161">
        <f>J172</f>
        <v>0</v>
      </c>
      <c r="K99" s="158"/>
      <c r="L99" s="162"/>
    </row>
    <row r="100" spans="1:65" s="10" customFormat="1" ht="19.899999999999999" customHeight="1">
      <c r="B100" s="157"/>
      <c r="C100" s="158"/>
      <c r="D100" s="159" t="s">
        <v>108</v>
      </c>
      <c r="E100" s="160"/>
      <c r="F100" s="160"/>
      <c r="G100" s="160"/>
      <c r="H100" s="160"/>
      <c r="I100" s="160"/>
      <c r="J100" s="161">
        <f>J188</f>
        <v>0</v>
      </c>
      <c r="K100" s="158"/>
      <c r="L100" s="162"/>
    </row>
    <row r="101" spans="1:65" s="10" customFormat="1" ht="19.899999999999999" customHeight="1">
      <c r="B101" s="157"/>
      <c r="C101" s="158"/>
      <c r="D101" s="159" t="s">
        <v>109</v>
      </c>
      <c r="E101" s="160"/>
      <c r="F101" s="160"/>
      <c r="G101" s="160"/>
      <c r="H101" s="160"/>
      <c r="I101" s="160"/>
      <c r="J101" s="161">
        <f>J205</f>
        <v>0</v>
      </c>
      <c r="K101" s="158"/>
      <c r="L101" s="162"/>
    </row>
    <row r="102" spans="1:65" s="10" customFormat="1" ht="19.899999999999999" customHeight="1">
      <c r="B102" s="157"/>
      <c r="C102" s="158"/>
      <c r="D102" s="159" t="s">
        <v>110</v>
      </c>
      <c r="E102" s="160"/>
      <c r="F102" s="160"/>
      <c r="G102" s="160"/>
      <c r="H102" s="160"/>
      <c r="I102" s="160"/>
      <c r="J102" s="161">
        <f>J210</f>
        <v>0</v>
      </c>
      <c r="K102" s="158"/>
      <c r="L102" s="162"/>
    </row>
    <row r="103" spans="1:65" s="9" customFormat="1" ht="24.95" customHeight="1">
      <c r="B103" s="151"/>
      <c r="C103" s="152"/>
      <c r="D103" s="153" t="s">
        <v>111</v>
      </c>
      <c r="E103" s="154"/>
      <c r="F103" s="154"/>
      <c r="G103" s="154"/>
      <c r="H103" s="154"/>
      <c r="I103" s="154"/>
      <c r="J103" s="155">
        <f>J212</f>
        <v>0</v>
      </c>
      <c r="K103" s="152"/>
      <c r="L103" s="156"/>
    </row>
    <row r="104" spans="1:65" s="10" customFormat="1" ht="19.899999999999999" customHeight="1">
      <c r="B104" s="157"/>
      <c r="C104" s="158"/>
      <c r="D104" s="159" t="s">
        <v>112</v>
      </c>
      <c r="E104" s="160"/>
      <c r="F104" s="160"/>
      <c r="G104" s="160"/>
      <c r="H104" s="160"/>
      <c r="I104" s="160"/>
      <c r="J104" s="161">
        <f>J213</f>
        <v>0</v>
      </c>
      <c r="K104" s="158"/>
      <c r="L104" s="162"/>
    </row>
    <row r="105" spans="1:65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29.25" customHeight="1">
      <c r="A107" s="31"/>
      <c r="B107" s="32"/>
      <c r="C107" s="150" t="s">
        <v>113</v>
      </c>
      <c r="D107" s="33"/>
      <c r="E107" s="33"/>
      <c r="F107" s="33"/>
      <c r="G107" s="33"/>
      <c r="H107" s="33"/>
      <c r="I107" s="33"/>
      <c r="J107" s="163">
        <f>ROUND(J108 + J109 + J110 + J111 + J112 + J113,2)</f>
        <v>0</v>
      </c>
      <c r="K107" s="33"/>
      <c r="L107" s="48"/>
      <c r="N107" s="164" t="s">
        <v>43</v>
      </c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18" customHeight="1">
      <c r="A108" s="31"/>
      <c r="B108" s="32"/>
      <c r="C108" s="33"/>
      <c r="D108" s="250" t="s">
        <v>114</v>
      </c>
      <c r="E108" s="249"/>
      <c r="F108" s="249"/>
      <c r="G108" s="33"/>
      <c r="H108" s="33"/>
      <c r="I108" s="33"/>
      <c r="J108" s="102">
        <v>0</v>
      </c>
      <c r="K108" s="33"/>
      <c r="L108" s="165"/>
      <c r="M108" s="166"/>
      <c r="N108" s="167" t="s">
        <v>44</v>
      </c>
      <c r="O108" s="166"/>
      <c r="P108" s="166"/>
      <c r="Q108" s="166"/>
      <c r="R108" s="166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9" t="s">
        <v>115</v>
      </c>
      <c r="AZ108" s="166"/>
      <c r="BA108" s="166"/>
      <c r="BB108" s="166"/>
      <c r="BC108" s="166"/>
      <c r="BD108" s="166"/>
      <c r="BE108" s="170">
        <f t="shared" ref="BE108:BE113" si="0">IF(N108="základní",J108,0)</f>
        <v>0</v>
      </c>
      <c r="BF108" s="170">
        <f t="shared" ref="BF108:BF113" si="1">IF(N108="snížená",J108,0)</f>
        <v>0</v>
      </c>
      <c r="BG108" s="170">
        <f t="shared" ref="BG108:BG113" si="2">IF(N108="zákl. přenesená",J108,0)</f>
        <v>0</v>
      </c>
      <c r="BH108" s="170">
        <f t="shared" ref="BH108:BH113" si="3">IF(N108="sníž. přenesená",J108,0)</f>
        <v>0</v>
      </c>
      <c r="BI108" s="170">
        <f t="shared" ref="BI108:BI113" si="4">IF(N108="nulová",J108,0)</f>
        <v>0</v>
      </c>
      <c r="BJ108" s="169" t="s">
        <v>84</v>
      </c>
      <c r="BK108" s="166"/>
      <c r="BL108" s="166"/>
      <c r="BM108" s="166"/>
    </row>
    <row r="109" spans="1:65" s="2" customFormat="1" ht="18" customHeight="1">
      <c r="A109" s="31"/>
      <c r="B109" s="32"/>
      <c r="C109" s="33"/>
      <c r="D109" s="250" t="s">
        <v>116</v>
      </c>
      <c r="E109" s="249"/>
      <c r="F109" s="249"/>
      <c r="G109" s="33"/>
      <c r="H109" s="33"/>
      <c r="I109" s="33"/>
      <c r="J109" s="102">
        <v>0</v>
      </c>
      <c r="K109" s="33"/>
      <c r="L109" s="165"/>
      <c r="M109" s="166"/>
      <c r="N109" s="167" t="s">
        <v>44</v>
      </c>
      <c r="O109" s="166"/>
      <c r="P109" s="166"/>
      <c r="Q109" s="166"/>
      <c r="R109" s="166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9" t="s">
        <v>115</v>
      </c>
      <c r="AZ109" s="166"/>
      <c r="BA109" s="166"/>
      <c r="BB109" s="166"/>
      <c r="BC109" s="166"/>
      <c r="BD109" s="166"/>
      <c r="BE109" s="170">
        <f t="shared" si="0"/>
        <v>0</v>
      </c>
      <c r="BF109" s="170">
        <f t="shared" si="1"/>
        <v>0</v>
      </c>
      <c r="BG109" s="170">
        <f t="shared" si="2"/>
        <v>0</v>
      </c>
      <c r="BH109" s="170">
        <f t="shared" si="3"/>
        <v>0</v>
      </c>
      <c r="BI109" s="170">
        <f t="shared" si="4"/>
        <v>0</v>
      </c>
      <c r="BJ109" s="169" t="s">
        <v>84</v>
      </c>
      <c r="BK109" s="166"/>
      <c r="BL109" s="166"/>
      <c r="BM109" s="166"/>
    </row>
    <row r="110" spans="1:65" s="2" customFormat="1" ht="18" customHeight="1">
      <c r="A110" s="31"/>
      <c r="B110" s="32"/>
      <c r="C110" s="33"/>
      <c r="D110" s="250" t="s">
        <v>117</v>
      </c>
      <c r="E110" s="249"/>
      <c r="F110" s="249"/>
      <c r="G110" s="33"/>
      <c r="H110" s="33"/>
      <c r="I110" s="33"/>
      <c r="J110" s="102">
        <v>0</v>
      </c>
      <c r="K110" s="33"/>
      <c r="L110" s="165"/>
      <c r="M110" s="166"/>
      <c r="N110" s="167" t="s">
        <v>44</v>
      </c>
      <c r="O110" s="166"/>
      <c r="P110" s="166"/>
      <c r="Q110" s="166"/>
      <c r="R110" s="166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9" t="s">
        <v>115</v>
      </c>
      <c r="AZ110" s="166"/>
      <c r="BA110" s="166"/>
      <c r="BB110" s="166"/>
      <c r="BC110" s="166"/>
      <c r="BD110" s="166"/>
      <c r="BE110" s="170">
        <f t="shared" si="0"/>
        <v>0</v>
      </c>
      <c r="BF110" s="170">
        <f t="shared" si="1"/>
        <v>0</v>
      </c>
      <c r="BG110" s="170">
        <f t="shared" si="2"/>
        <v>0</v>
      </c>
      <c r="BH110" s="170">
        <f t="shared" si="3"/>
        <v>0</v>
      </c>
      <c r="BI110" s="170">
        <f t="shared" si="4"/>
        <v>0</v>
      </c>
      <c r="BJ110" s="169" t="s">
        <v>84</v>
      </c>
      <c r="BK110" s="166"/>
      <c r="BL110" s="166"/>
      <c r="BM110" s="166"/>
    </row>
    <row r="111" spans="1:65" s="2" customFormat="1" ht="18" customHeight="1">
      <c r="A111" s="31"/>
      <c r="B111" s="32"/>
      <c r="C111" s="33"/>
      <c r="D111" s="250" t="s">
        <v>118</v>
      </c>
      <c r="E111" s="249"/>
      <c r="F111" s="249"/>
      <c r="G111" s="33"/>
      <c r="H111" s="33"/>
      <c r="I111" s="33"/>
      <c r="J111" s="102">
        <v>0</v>
      </c>
      <c r="K111" s="33"/>
      <c r="L111" s="165"/>
      <c r="M111" s="166"/>
      <c r="N111" s="167" t="s">
        <v>44</v>
      </c>
      <c r="O111" s="166"/>
      <c r="P111" s="166"/>
      <c r="Q111" s="166"/>
      <c r="R111" s="166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9" t="s">
        <v>115</v>
      </c>
      <c r="AZ111" s="166"/>
      <c r="BA111" s="166"/>
      <c r="BB111" s="166"/>
      <c r="BC111" s="166"/>
      <c r="BD111" s="166"/>
      <c r="BE111" s="170">
        <f t="shared" si="0"/>
        <v>0</v>
      </c>
      <c r="BF111" s="170">
        <f t="shared" si="1"/>
        <v>0</v>
      </c>
      <c r="BG111" s="170">
        <f t="shared" si="2"/>
        <v>0</v>
      </c>
      <c r="BH111" s="170">
        <f t="shared" si="3"/>
        <v>0</v>
      </c>
      <c r="BI111" s="170">
        <f t="shared" si="4"/>
        <v>0</v>
      </c>
      <c r="BJ111" s="169" t="s">
        <v>84</v>
      </c>
      <c r="BK111" s="166"/>
      <c r="BL111" s="166"/>
      <c r="BM111" s="166"/>
    </row>
    <row r="112" spans="1:65" s="2" customFormat="1" ht="18" customHeight="1">
      <c r="A112" s="31"/>
      <c r="B112" s="32"/>
      <c r="C112" s="33"/>
      <c r="D112" s="250" t="s">
        <v>119</v>
      </c>
      <c r="E112" s="249"/>
      <c r="F112" s="249"/>
      <c r="G112" s="33"/>
      <c r="H112" s="33"/>
      <c r="I112" s="33"/>
      <c r="J112" s="102">
        <v>0</v>
      </c>
      <c r="K112" s="33"/>
      <c r="L112" s="165"/>
      <c r="M112" s="166"/>
      <c r="N112" s="167" t="s">
        <v>44</v>
      </c>
      <c r="O112" s="166"/>
      <c r="P112" s="166"/>
      <c r="Q112" s="166"/>
      <c r="R112" s="166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9" t="s">
        <v>115</v>
      </c>
      <c r="AZ112" s="166"/>
      <c r="BA112" s="166"/>
      <c r="BB112" s="166"/>
      <c r="BC112" s="166"/>
      <c r="BD112" s="166"/>
      <c r="BE112" s="170">
        <f t="shared" si="0"/>
        <v>0</v>
      </c>
      <c r="BF112" s="170">
        <f t="shared" si="1"/>
        <v>0</v>
      </c>
      <c r="BG112" s="170">
        <f t="shared" si="2"/>
        <v>0</v>
      </c>
      <c r="BH112" s="170">
        <f t="shared" si="3"/>
        <v>0</v>
      </c>
      <c r="BI112" s="170">
        <f t="shared" si="4"/>
        <v>0</v>
      </c>
      <c r="BJ112" s="169" t="s">
        <v>84</v>
      </c>
      <c r="BK112" s="166"/>
      <c r="BL112" s="166"/>
      <c r="BM112" s="166"/>
    </row>
    <row r="113" spans="1:65" s="2" customFormat="1" ht="18" customHeight="1">
      <c r="A113" s="31"/>
      <c r="B113" s="32"/>
      <c r="C113" s="33"/>
      <c r="D113" s="101" t="s">
        <v>120</v>
      </c>
      <c r="E113" s="33"/>
      <c r="F113" s="33"/>
      <c r="G113" s="33"/>
      <c r="H113" s="33"/>
      <c r="I113" s="33"/>
      <c r="J113" s="102">
        <f>ROUND(J28*T113,2)</f>
        <v>0</v>
      </c>
      <c r="K113" s="33"/>
      <c r="L113" s="165"/>
      <c r="M113" s="166"/>
      <c r="N113" s="167" t="s">
        <v>44</v>
      </c>
      <c r="O113" s="166"/>
      <c r="P113" s="166"/>
      <c r="Q113" s="166"/>
      <c r="R113" s="166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9" t="s">
        <v>121</v>
      </c>
      <c r="AZ113" s="166"/>
      <c r="BA113" s="166"/>
      <c r="BB113" s="166"/>
      <c r="BC113" s="166"/>
      <c r="BD113" s="166"/>
      <c r="BE113" s="170">
        <f t="shared" si="0"/>
        <v>0</v>
      </c>
      <c r="BF113" s="170">
        <f t="shared" si="1"/>
        <v>0</v>
      </c>
      <c r="BG113" s="170">
        <f t="shared" si="2"/>
        <v>0</v>
      </c>
      <c r="BH113" s="170">
        <f t="shared" si="3"/>
        <v>0</v>
      </c>
      <c r="BI113" s="170">
        <f t="shared" si="4"/>
        <v>0</v>
      </c>
      <c r="BJ113" s="169" t="s">
        <v>84</v>
      </c>
      <c r="BK113" s="166"/>
      <c r="BL113" s="166"/>
      <c r="BM113" s="166"/>
    </row>
    <row r="114" spans="1:65" s="2" customFormat="1" ht="11.25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10" t="s">
        <v>94</v>
      </c>
      <c r="D115" s="111"/>
      <c r="E115" s="111"/>
      <c r="F115" s="111"/>
      <c r="G115" s="111"/>
      <c r="H115" s="111"/>
      <c r="I115" s="111"/>
      <c r="J115" s="112">
        <f>ROUND(J94+J107,2)</f>
        <v>0</v>
      </c>
      <c r="K115" s="111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65" s="2" customFormat="1" ht="6.95" customHeight="1">
      <c r="A120" s="31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4.95" customHeight="1">
      <c r="A121" s="31"/>
      <c r="B121" s="282" t="s">
        <v>122</v>
      </c>
      <c r="C121" s="281"/>
      <c r="D121" s="281"/>
      <c r="E121" s="281"/>
      <c r="F121" s="281"/>
      <c r="G121" s="281"/>
      <c r="H121" s="281"/>
      <c r="I121" s="281"/>
      <c r="J121" s="281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2" customHeight="1">
      <c r="A123" s="31"/>
      <c r="B123" s="32"/>
      <c r="C123" s="25" t="s">
        <v>16</v>
      </c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6.5" customHeight="1">
      <c r="A124" s="31"/>
      <c r="B124" s="32"/>
      <c r="C124" s="33"/>
      <c r="D124" s="33"/>
      <c r="E124" s="228" t="str">
        <f>E7</f>
        <v>Chodník podél ul. Šenovská - úsek Zárubecká-Hranečník</v>
      </c>
      <c r="F124" s="280"/>
      <c r="G124" s="280"/>
      <c r="H124" s="280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6.9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5" t="s">
        <v>21</v>
      </c>
      <c r="D126" s="33"/>
      <c r="E126" s="33"/>
      <c r="F126" s="23" t="str">
        <f>F10</f>
        <v xml:space="preserve"> </v>
      </c>
      <c r="G126" s="33"/>
      <c r="H126" s="33"/>
      <c r="I126" s="25" t="s">
        <v>23</v>
      </c>
      <c r="J126" s="63" t="str">
        <f>IF(J10="","",J10)</f>
        <v>29. 3. 2023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6.9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5.2" customHeight="1">
      <c r="A128" s="31"/>
      <c r="B128" s="32"/>
      <c r="C128" s="25" t="s">
        <v>25</v>
      </c>
      <c r="D128" s="33"/>
      <c r="E128" s="33"/>
      <c r="F128" s="23" t="str">
        <f>E13</f>
        <v>SMO, ÚMOb Slezská Ostrava</v>
      </c>
      <c r="G128" s="33"/>
      <c r="H128" s="33"/>
      <c r="I128" s="25" t="s">
        <v>31</v>
      </c>
      <c r="J128" s="28" t="str">
        <f>E19</f>
        <v>Ing. Ostruška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5" t="s">
        <v>29</v>
      </c>
      <c r="D129" s="33"/>
      <c r="E129" s="33"/>
      <c r="F129" s="23" t="str">
        <f>IF(E16="","",E16)</f>
        <v>Vyplň údaj</v>
      </c>
      <c r="G129" s="33"/>
      <c r="H129" s="33"/>
      <c r="I129" s="25" t="s">
        <v>34</v>
      </c>
      <c r="J129" s="28" t="str">
        <f>E22</f>
        <v>Ing. Gardián</v>
      </c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71"/>
      <c r="B131" s="172"/>
      <c r="C131" s="173" t="s">
        <v>123</v>
      </c>
      <c r="D131" s="174" t="s">
        <v>64</v>
      </c>
      <c r="E131" s="174" t="s">
        <v>60</v>
      </c>
      <c r="F131" s="174" t="s">
        <v>61</v>
      </c>
      <c r="G131" s="174" t="s">
        <v>124</v>
      </c>
      <c r="H131" s="174" t="s">
        <v>125</v>
      </c>
      <c r="I131" s="174" t="s">
        <v>126</v>
      </c>
      <c r="J131" s="175" t="s">
        <v>100</v>
      </c>
      <c r="K131" s="176" t="s">
        <v>127</v>
      </c>
      <c r="L131" s="177"/>
      <c r="M131" s="72" t="s">
        <v>1</v>
      </c>
      <c r="N131" s="73" t="s">
        <v>43</v>
      </c>
      <c r="O131" s="73" t="s">
        <v>128</v>
      </c>
      <c r="P131" s="73" t="s">
        <v>129</v>
      </c>
      <c r="Q131" s="73" t="s">
        <v>130</v>
      </c>
      <c r="R131" s="73" t="s">
        <v>131</v>
      </c>
      <c r="S131" s="73" t="s">
        <v>132</v>
      </c>
      <c r="T131" s="74" t="s">
        <v>133</v>
      </c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</row>
    <row r="132" spans="1:65" s="2" customFormat="1" ht="22.9" customHeight="1">
      <c r="A132" s="31"/>
      <c r="B132" s="32"/>
      <c r="C132" s="79" t="s">
        <v>134</v>
      </c>
      <c r="D132" s="33"/>
      <c r="E132" s="33"/>
      <c r="F132" s="33"/>
      <c r="G132" s="33"/>
      <c r="H132" s="33"/>
      <c r="I132" s="33"/>
      <c r="J132" s="178">
        <f>BK132</f>
        <v>0</v>
      </c>
      <c r="K132" s="33"/>
      <c r="L132" s="34"/>
      <c r="M132" s="75"/>
      <c r="N132" s="179"/>
      <c r="O132" s="76"/>
      <c r="P132" s="180">
        <f>P133+P212</f>
        <v>0</v>
      </c>
      <c r="Q132" s="76"/>
      <c r="R132" s="180">
        <f>R133+R212</f>
        <v>529.11485660000005</v>
      </c>
      <c r="S132" s="76"/>
      <c r="T132" s="181">
        <f>T133+T212</f>
        <v>184.21199999999999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4" t="s">
        <v>78</v>
      </c>
      <c r="AU132" s="14" t="s">
        <v>102</v>
      </c>
      <c r="BK132" s="182">
        <f>BK133+BK212</f>
        <v>0</v>
      </c>
    </row>
    <row r="133" spans="1:65" s="12" customFormat="1" ht="25.9" customHeight="1">
      <c r="B133" s="183"/>
      <c r="C133" s="184"/>
      <c r="D133" s="185" t="s">
        <v>78</v>
      </c>
      <c r="E133" s="186" t="s">
        <v>135</v>
      </c>
      <c r="F133" s="186" t="s">
        <v>136</v>
      </c>
      <c r="G133" s="184"/>
      <c r="H133" s="184"/>
      <c r="I133" s="187"/>
      <c r="J133" s="188">
        <f>BK133</f>
        <v>0</v>
      </c>
      <c r="K133" s="184"/>
      <c r="L133" s="189"/>
      <c r="M133" s="190"/>
      <c r="N133" s="191"/>
      <c r="O133" s="191"/>
      <c r="P133" s="192">
        <f>P134+P152+P156+P172+P188+P205+P210</f>
        <v>0</v>
      </c>
      <c r="Q133" s="191"/>
      <c r="R133" s="192">
        <f>R134+R152+R156+R172+R188+R205+R210</f>
        <v>529.11485660000005</v>
      </c>
      <c r="S133" s="191"/>
      <c r="T133" s="193">
        <f>T134+T152+T156+T172+T188+T205+T210</f>
        <v>184.21199999999999</v>
      </c>
      <c r="AR133" s="194" t="s">
        <v>84</v>
      </c>
      <c r="AT133" s="195" t="s">
        <v>78</v>
      </c>
      <c r="AU133" s="195" t="s">
        <v>79</v>
      </c>
      <c r="AY133" s="194" t="s">
        <v>137</v>
      </c>
      <c r="BK133" s="196">
        <f>BK134+BK152+BK156+BK172+BK188+BK205+BK210</f>
        <v>0</v>
      </c>
    </row>
    <row r="134" spans="1:65" s="12" customFormat="1" ht="22.9" customHeight="1">
      <c r="B134" s="183"/>
      <c r="C134" s="184"/>
      <c r="D134" s="185" t="s">
        <v>78</v>
      </c>
      <c r="E134" s="197" t="s">
        <v>84</v>
      </c>
      <c r="F134" s="197" t="s">
        <v>138</v>
      </c>
      <c r="G134" s="184"/>
      <c r="H134" s="184"/>
      <c r="I134" s="187"/>
      <c r="J134" s="198">
        <f>BK134</f>
        <v>0</v>
      </c>
      <c r="K134" s="184"/>
      <c r="L134" s="189"/>
      <c r="M134" s="190"/>
      <c r="N134" s="191"/>
      <c r="O134" s="191"/>
      <c r="P134" s="192">
        <f>SUM(P135:P151)</f>
        <v>0</v>
      </c>
      <c r="Q134" s="191"/>
      <c r="R134" s="192">
        <f>SUM(R135:R151)</f>
        <v>183.63059999999999</v>
      </c>
      <c r="S134" s="191"/>
      <c r="T134" s="193">
        <f>SUM(T135:T151)</f>
        <v>178.2</v>
      </c>
      <c r="AR134" s="194" t="s">
        <v>84</v>
      </c>
      <c r="AT134" s="195" t="s">
        <v>78</v>
      </c>
      <c r="AU134" s="195" t="s">
        <v>84</v>
      </c>
      <c r="AY134" s="194" t="s">
        <v>137</v>
      </c>
      <c r="BK134" s="196">
        <f>SUM(BK135:BK151)</f>
        <v>0</v>
      </c>
    </row>
    <row r="135" spans="1:65" s="2" customFormat="1" ht="33" customHeight="1">
      <c r="A135" s="31"/>
      <c r="B135" s="32"/>
      <c r="C135" s="199" t="s">
        <v>84</v>
      </c>
      <c r="D135" s="199" t="s">
        <v>139</v>
      </c>
      <c r="E135" s="200" t="s">
        <v>140</v>
      </c>
      <c r="F135" s="201" t="s">
        <v>141</v>
      </c>
      <c r="G135" s="202" t="s">
        <v>142</v>
      </c>
      <c r="H135" s="203">
        <v>10</v>
      </c>
      <c r="I135" s="204"/>
      <c r="J135" s="205">
        <f t="shared" ref="J135:J151" si="5">ROUND(I135*H135,2)</f>
        <v>0</v>
      </c>
      <c r="K135" s="206"/>
      <c r="L135" s="34"/>
      <c r="M135" s="207" t="s">
        <v>1</v>
      </c>
      <c r="N135" s="208" t="s">
        <v>44</v>
      </c>
      <c r="O135" s="68"/>
      <c r="P135" s="209">
        <f t="shared" ref="P135:P151" si="6">O135*H135</f>
        <v>0</v>
      </c>
      <c r="Q135" s="209">
        <v>0</v>
      </c>
      <c r="R135" s="209">
        <f t="shared" ref="R135:R151" si="7">Q135*H135</f>
        <v>0</v>
      </c>
      <c r="S135" s="209">
        <v>0.23499999999999999</v>
      </c>
      <c r="T135" s="210">
        <f t="shared" ref="T135:T151" si="8">S135*H135</f>
        <v>2.3499999999999996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143</v>
      </c>
      <c r="AT135" s="211" t="s">
        <v>139</v>
      </c>
      <c r="AU135" s="211" t="s">
        <v>95</v>
      </c>
      <c r="AY135" s="14" t="s">
        <v>137</v>
      </c>
      <c r="BE135" s="106">
        <f t="shared" ref="BE135:BE151" si="9">IF(N135="základní",J135,0)</f>
        <v>0</v>
      </c>
      <c r="BF135" s="106">
        <f t="shared" ref="BF135:BF151" si="10">IF(N135="snížená",J135,0)</f>
        <v>0</v>
      </c>
      <c r="BG135" s="106">
        <f t="shared" ref="BG135:BG151" si="11">IF(N135="zákl. přenesená",J135,0)</f>
        <v>0</v>
      </c>
      <c r="BH135" s="106">
        <f t="shared" ref="BH135:BH151" si="12">IF(N135="sníž. přenesená",J135,0)</f>
        <v>0</v>
      </c>
      <c r="BI135" s="106">
        <f t="shared" ref="BI135:BI151" si="13">IF(N135="nulová",J135,0)</f>
        <v>0</v>
      </c>
      <c r="BJ135" s="14" t="s">
        <v>84</v>
      </c>
      <c r="BK135" s="106">
        <f t="shared" ref="BK135:BK151" si="14">ROUND(I135*H135,2)</f>
        <v>0</v>
      </c>
      <c r="BL135" s="14" t="s">
        <v>143</v>
      </c>
      <c r="BM135" s="211" t="s">
        <v>144</v>
      </c>
    </row>
    <row r="136" spans="1:65" s="2" customFormat="1" ht="24.2" customHeight="1">
      <c r="A136" s="31"/>
      <c r="B136" s="32"/>
      <c r="C136" s="199" t="s">
        <v>95</v>
      </c>
      <c r="D136" s="199" t="s">
        <v>139</v>
      </c>
      <c r="E136" s="200" t="s">
        <v>145</v>
      </c>
      <c r="F136" s="201" t="s">
        <v>146</v>
      </c>
      <c r="G136" s="202" t="s">
        <v>142</v>
      </c>
      <c r="H136" s="203">
        <v>70</v>
      </c>
      <c r="I136" s="204"/>
      <c r="J136" s="205">
        <f t="shared" si="5"/>
        <v>0</v>
      </c>
      <c r="K136" s="206"/>
      <c r="L136" s="34"/>
      <c r="M136" s="207" t="s">
        <v>1</v>
      </c>
      <c r="N136" s="208" t="s">
        <v>44</v>
      </c>
      <c r="O136" s="68"/>
      <c r="P136" s="209">
        <f t="shared" si="6"/>
        <v>0</v>
      </c>
      <c r="Q136" s="209">
        <v>0</v>
      </c>
      <c r="R136" s="209">
        <f t="shared" si="7"/>
        <v>0</v>
      </c>
      <c r="S136" s="209">
        <v>0.26</v>
      </c>
      <c r="T136" s="210">
        <f t="shared" si="8"/>
        <v>18.2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143</v>
      </c>
      <c r="AT136" s="211" t="s">
        <v>139</v>
      </c>
      <c r="AU136" s="211" t="s">
        <v>95</v>
      </c>
      <c r="AY136" s="14" t="s">
        <v>137</v>
      </c>
      <c r="BE136" s="106">
        <f t="shared" si="9"/>
        <v>0</v>
      </c>
      <c r="BF136" s="106">
        <f t="shared" si="10"/>
        <v>0</v>
      </c>
      <c r="BG136" s="106">
        <f t="shared" si="11"/>
        <v>0</v>
      </c>
      <c r="BH136" s="106">
        <f t="shared" si="12"/>
        <v>0</v>
      </c>
      <c r="BI136" s="106">
        <f t="shared" si="13"/>
        <v>0</v>
      </c>
      <c r="BJ136" s="14" t="s">
        <v>84</v>
      </c>
      <c r="BK136" s="106">
        <f t="shared" si="14"/>
        <v>0</v>
      </c>
      <c r="BL136" s="14" t="s">
        <v>143</v>
      </c>
      <c r="BM136" s="211" t="s">
        <v>147</v>
      </c>
    </row>
    <row r="137" spans="1:65" s="2" customFormat="1" ht="24.2" customHeight="1">
      <c r="A137" s="31"/>
      <c r="B137" s="32"/>
      <c r="C137" s="199" t="s">
        <v>148</v>
      </c>
      <c r="D137" s="199" t="s">
        <v>139</v>
      </c>
      <c r="E137" s="200" t="s">
        <v>149</v>
      </c>
      <c r="F137" s="201" t="s">
        <v>150</v>
      </c>
      <c r="G137" s="202" t="s">
        <v>142</v>
      </c>
      <c r="H137" s="203">
        <v>320</v>
      </c>
      <c r="I137" s="204"/>
      <c r="J137" s="205">
        <f t="shared" si="5"/>
        <v>0</v>
      </c>
      <c r="K137" s="206"/>
      <c r="L137" s="34"/>
      <c r="M137" s="207" t="s">
        <v>1</v>
      </c>
      <c r="N137" s="208" t="s">
        <v>44</v>
      </c>
      <c r="O137" s="68"/>
      <c r="P137" s="209">
        <f t="shared" si="6"/>
        <v>0</v>
      </c>
      <c r="Q137" s="209">
        <v>8.0000000000000007E-5</v>
      </c>
      <c r="R137" s="209">
        <f t="shared" si="7"/>
        <v>2.5600000000000001E-2</v>
      </c>
      <c r="S137" s="209">
        <v>0.23</v>
      </c>
      <c r="T137" s="210">
        <f t="shared" si="8"/>
        <v>73.600000000000009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143</v>
      </c>
      <c r="AT137" s="211" t="s">
        <v>139</v>
      </c>
      <c r="AU137" s="211" t="s">
        <v>95</v>
      </c>
      <c r="AY137" s="14" t="s">
        <v>137</v>
      </c>
      <c r="BE137" s="106">
        <f t="shared" si="9"/>
        <v>0</v>
      </c>
      <c r="BF137" s="106">
        <f t="shared" si="10"/>
        <v>0</v>
      </c>
      <c r="BG137" s="106">
        <f t="shared" si="11"/>
        <v>0</v>
      </c>
      <c r="BH137" s="106">
        <f t="shared" si="12"/>
        <v>0</v>
      </c>
      <c r="BI137" s="106">
        <f t="shared" si="13"/>
        <v>0</v>
      </c>
      <c r="BJ137" s="14" t="s">
        <v>84</v>
      </c>
      <c r="BK137" s="106">
        <f t="shared" si="14"/>
        <v>0</v>
      </c>
      <c r="BL137" s="14" t="s">
        <v>143</v>
      </c>
      <c r="BM137" s="211" t="s">
        <v>151</v>
      </c>
    </row>
    <row r="138" spans="1:65" s="2" customFormat="1" ht="33" customHeight="1">
      <c r="A138" s="31"/>
      <c r="B138" s="32"/>
      <c r="C138" s="199" t="s">
        <v>143</v>
      </c>
      <c r="D138" s="199" t="s">
        <v>139</v>
      </c>
      <c r="E138" s="200" t="s">
        <v>152</v>
      </c>
      <c r="F138" s="201" t="s">
        <v>153</v>
      </c>
      <c r="G138" s="202" t="s">
        <v>154</v>
      </c>
      <c r="H138" s="203">
        <v>410</v>
      </c>
      <c r="I138" s="204"/>
      <c r="J138" s="205">
        <f t="shared" si="5"/>
        <v>0</v>
      </c>
      <c r="K138" s="206"/>
      <c r="L138" s="34"/>
      <c r="M138" s="207" t="s">
        <v>1</v>
      </c>
      <c r="N138" s="208" t="s">
        <v>44</v>
      </c>
      <c r="O138" s="68"/>
      <c r="P138" s="209">
        <f t="shared" si="6"/>
        <v>0</v>
      </c>
      <c r="Q138" s="209">
        <v>0</v>
      </c>
      <c r="R138" s="209">
        <f t="shared" si="7"/>
        <v>0</v>
      </c>
      <c r="S138" s="209">
        <v>0.20499999999999999</v>
      </c>
      <c r="T138" s="210">
        <f t="shared" si="8"/>
        <v>84.05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143</v>
      </c>
      <c r="AT138" s="211" t="s">
        <v>139</v>
      </c>
      <c r="AU138" s="211" t="s">
        <v>95</v>
      </c>
      <c r="AY138" s="14" t="s">
        <v>137</v>
      </c>
      <c r="BE138" s="106">
        <f t="shared" si="9"/>
        <v>0</v>
      </c>
      <c r="BF138" s="106">
        <f t="shared" si="10"/>
        <v>0</v>
      </c>
      <c r="BG138" s="106">
        <f t="shared" si="11"/>
        <v>0</v>
      </c>
      <c r="BH138" s="106">
        <f t="shared" si="12"/>
        <v>0</v>
      </c>
      <c r="BI138" s="106">
        <f t="shared" si="13"/>
        <v>0</v>
      </c>
      <c r="BJ138" s="14" t="s">
        <v>84</v>
      </c>
      <c r="BK138" s="106">
        <f t="shared" si="14"/>
        <v>0</v>
      </c>
      <c r="BL138" s="14" t="s">
        <v>143</v>
      </c>
      <c r="BM138" s="211" t="s">
        <v>155</v>
      </c>
    </row>
    <row r="139" spans="1:65" s="2" customFormat="1" ht="37.9" customHeight="1">
      <c r="A139" s="31"/>
      <c r="B139" s="32"/>
      <c r="C139" s="199" t="s">
        <v>156</v>
      </c>
      <c r="D139" s="199" t="s">
        <v>139</v>
      </c>
      <c r="E139" s="200" t="s">
        <v>157</v>
      </c>
      <c r="F139" s="201" t="s">
        <v>158</v>
      </c>
      <c r="G139" s="202" t="s">
        <v>159</v>
      </c>
      <c r="H139" s="203">
        <v>167.4</v>
      </c>
      <c r="I139" s="204"/>
      <c r="J139" s="205">
        <f t="shared" si="5"/>
        <v>0</v>
      </c>
      <c r="K139" s="206"/>
      <c r="L139" s="34"/>
      <c r="M139" s="207" t="s">
        <v>1</v>
      </c>
      <c r="N139" s="208" t="s">
        <v>44</v>
      </c>
      <c r="O139" s="68"/>
      <c r="P139" s="209">
        <f t="shared" si="6"/>
        <v>0</v>
      </c>
      <c r="Q139" s="209">
        <v>0</v>
      </c>
      <c r="R139" s="209">
        <f t="shared" si="7"/>
        <v>0</v>
      </c>
      <c r="S139" s="209">
        <v>0</v>
      </c>
      <c r="T139" s="210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143</v>
      </c>
      <c r="AT139" s="211" t="s">
        <v>139</v>
      </c>
      <c r="AU139" s="211" t="s">
        <v>95</v>
      </c>
      <c r="AY139" s="14" t="s">
        <v>137</v>
      </c>
      <c r="BE139" s="106">
        <f t="shared" si="9"/>
        <v>0</v>
      </c>
      <c r="BF139" s="106">
        <f t="shared" si="10"/>
        <v>0</v>
      </c>
      <c r="BG139" s="106">
        <f t="shared" si="11"/>
        <v>0</v>
      </c>
      <c r="BH139" s="106">
        <f t="shared" si="12"/>
        <v>0</v>
      </c>
      <c r="BI139" s="106">
        <f t="shared" si="13"/>
        <v>0</v>
      </c>
      <c r="BJ139" s="14" t="s">
        <v>84</v>
      </c>
      <c r="BK139" s="106">
        <f t="shared" si="14"/>
        <v>0</v>
      </c>
      <c r="BL139" s="14" t="s">
        <v>143</v>
      </c>
      <c r="BM139" s="211" t="s">
        <v>160</v>
      </c>
    </row>
    <row r="140" spans="1:65" s="2" customFormat="1" ht="37.9" customHeight="1">
      <c r="A140" s="31"/>
      <c r="B140" s="32"/>
      <c r="C140" s="199" t="s">
        <v>161</v>
      </c>
      <c r="D140" s="199" t="s">
        <v>139</v>
      </c>
      <c r="E140" s="200" t="s">
        <v>162</v>
      </c>
      <c r="F140" s="201" t="s">
        <v>163</v>
      </c>
      <c r="G140" s="202" t="s">
        <v>159</v>
      </c>
      <c r="H140" s="203">
        <v>60</v>
      </c>
      <c r="I140" s="204"/>
      <c r="J140" s="205">
        <f t="shared" si="5"/>
        <v>0</v>
      </c>
      <c r="K140" s="206"/>
      <c r="L140" s="34"/>
      <c r="M140" s="207" t="s">
        <v>1</v>
      </c>
      <c r="N140" s="208" t="s">
        <v>44</v>
      </c>
      <c r="O140" s="68"/>
      <c r="P140" s="209">
        <f t="shared" si="6"/>
        <v>0</v>
      </c>
      <c r="Q140" s="209">
        <v>0</v>
      </c>
      <c r="R140" s="209">
        <f t="shared" si="7"/>
        <v>0</v>
      </c>
      <c r="S140" s="209">
        <v>0</v>
      </c>
      <c r="T140" s="210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143</v>
      </c>
      <c r="AT140" s="211" t="s">
        <v>139</v>
      </c>
      <c r="AU140" s="211" t="s">
        <v>95</v>
      </c>
      <c r="AY140" s="14" t="s">
        <v>137</v>
      </c>
      <c r="BE140" s="106">
        <f t="shared" si="9"/>
        <v>0</v>
      </c>
      <c r="BF140" s="106">
        <f t="shared" si="10"/>
        <v>0</v>
      </c>
      <c r="BG140" s="106">
        <f t="shared" si="11"/>
        <v>0</v>
      </c>
      <c r="BH140" s="106">
        <f t="shared" si="12"/>
        <v>0</v>
      </c>
      <c r="BI140" s="106">
        <f t="shared" si="13"/>
        <v>0</v>
      </c>
      <c r="BJ140" s="14" t="s">
        <v>84</v>
      </c>
      <c r="BK140" s="106">
        <f t="shared" si="14"/>
        <v>0</v>
      </c>
      <c r="BL140" s="14" t="s">
        <v>143</v>
      </c>
      <c r="BM140" s="211" t="s">
        <v>164</v>
      </c>
    </row>
    <row r="141" spans="1:65" s="2" customFormat="1" ht="37.9" customHeight="1">
      <c r="A141" s="31"/>
      <c r="B141" s="32"/>
      <c r="C141" s="199" t="s">
        <v>165</v>
      </c>
      <c r="D141" s="199" t="s">
        <v>139</v>
      </c>
      <c r="E141" s="200" t="s">
        <v>166</v>
      </c>
      <c r="F141" s="201" t="s">
        <v>167</v>
      </c>
      <c r="G141" s="202" t="s">
        <v>159</v>
      </c>
      <c r="H141" s="203">
        <v>31.5</v>
      </c>
      <c r="I141" s="204"/>
      <c r="J141" s="205">
        <f t="shared" si="5"/>
        <v>0</v>
      </c>
      <c r="K141" s="206"/>
      <c r="L141" s="34"/>
      <c r="M141" s="207" t="s">
        <v>1</v>
      </c>
      <c r="N141" s="208" t="s">
        <v>44</v>
      </c>
      <c r="O141" s="68"/>
      <c r="P141" s="209">
        <f t="shared" si="6"/>
        <v>0</v>
      </c>
      <c r="Q141" s="209">
        <v>0</v>
      </c>
      <c r="R141" s="209">
        <f t="shared" si="7"/>
        <v>0</v>
      </c>
      <c r="S141" s="209">
        <v>0</v>
      </c>
      <c r="T141" s="210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143</v>
      </c>
      <c r="AT141" s="211" t="s">
        <v>139</v>
      </c>
      <c r="AU141" s="211" t="s">
        <v>95</v>
      </c>
      <c r="AY141" s="14" t="s">
        <v>137</v>
      </c>
      <c r="BE141" s="106">
        <f t="shared" si="9"/>
        <v>0</v>
      </c>
      <c r="BF141" s="106">
        <f t="shared" si="10"/>
        <v>0</v>
      </c>
      <c r="BG141" s="106">
        <f t="shared" si="11"/>
        <v>0</v>
      </c>
      <c r="BH141" s="106">
        <f t="shared" si="12"/>
        <v>0</v>
      </c>
      <c r="BI141" s="106">
        <f t="shared" si="13"/>
        <v>0</v>
      </c>
      <c r="BJ141" s="14" t="s">
        <v>84</v>
      </c>
      <c r="BK141" s="106">
        <f t="shared" si="14"/>
        <v>0</v>
      </c>
      <c r="BL141" s="14" t="s">
        <v>143</v>
      </c>
      <c r="BM141" s="211" t="s">
        <v>168</v>
      </c>
    </row>
    <row r="142" spans="1:65" s="2" customFormat="1" ht="37.9" customHeight="1">
      <c r="A142" s="31"/>
      <c r="B142" s="32"/>
      <c r="C142" s="199" t="s">
        <v>169</v>
      </c>
      <c r="D142" s="199" t="s">
        <v>139</v>
      </c>
      <c r="E142" s="200" t="s">
        <v>170</v>
      </c>
      <c r="F142" s="201" t="s">
        <v>171</v>
      </c>
      <c r="G142" s="202" t="s">
        <v>159</v>
      </c>
      <c r="H142" s="203">
        <v>91.25</v>
      </c>
      <c r="I142" s="204"/>
      <c r="J142" s="205">
        <f t="shared" si="5"/>
        <v>0</v>
      </c>
      <c r="K142" s="206"/>
      <c r="L142" s="34"/>
      <c r="M142" s="207" t="s">
        <v>1</v>
      </c>
      <c r="N142" s="208" t="s">
        <v>44</v>
      </c>
      <c r="O142" s="68"/>
      <c r="P142" s="209">
        <f t="shared" si="6"/>
        <v>0</v>
      </c>
      <c r="Q142" s="209">
        <v>0</v>
      </c>
      <c r="R142" s="209">
        <f t="shared" si="7"/>
        <v>0</v>
      </c>
      <c r="S142" s="209">
        <v>0</v>
      </c>
      <c r="T142" s="210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143</v>
      </c>
      <c r="AT142" s="211" t="s">
        <v>139</v>
      </c>
      <c r="AU142" s="211" t="s">
        <v>95</v>
      </c>
      <c r="AY142" s="14" t="s">
        <v>137</v>
      </c>
      <c r="BE142" s="106">
        <f t="shared" si="9"/>
        <v>0</v>
      </c>
      <c r="BF142" s="106">
        <f t="shared" si="10"/>
        <v>0</v>
      </c>
      <c r="BG142" s="106">
        <f t="shared" si="11"/>
        <v>0</v>
      </c>
      <c r="BH142" s="106">
        <f t="shared" si="12"/>
        <v>0</v>
      </c>
      <c r="BI142" s="106">
        <f t="shared" si="13"/>
        <v>0</v>
      </c>
      <c r="BJ142" s="14" t="s">
        <v>84</v>
      </c>
      <c r="BK142" s="106">
        <f t="shared" si="14"/>
        <v>0</v>
      </c>
      <c r="BL142" s="14" t="s">
        <v>143</v>
      </c>
      <c r="BM142" s="211" t="s">
        <v>172</v>
      </c>
    </row>
    <row r="143" spans="1:65" s="2" customFormat="1" ht="33" customHeight="1">
      <c r="A143" s="31"/>
      <c r="B143" s="32"/>
      <c r="C143" s="199" t="s">
        <v>173</v>
      </c>
      <c r="D143" s="199" t="s">
        <v>139</v>
      </c>
      <c r="E143" s="200" t="s">
        <v>174</v>
      </c>
      <c r="F143" s="201" t="s">
        <v>175</v>
      </c>
      <c r="G143" s="202" t="s">
        <v>159</v>
      </c>
      <c r="H143" s="203">
        <v>300.14999999999998</v>
      </c>
      <c r="I143" s="204"/>
      <c r="J143" s="205">
        <f t="shared" si="5"/>
        <v>0</v>
      </c>
      <c r="K143" s="206"/>
      <c r="L143" s="34"/>
      <c r="M143" s="207" t="s">
        <v>1</v>
      </c>
      <c r="N143" s="208" t="s">
        <v>44</v>
      </c>
      <c r="O143" s="68"/>
      <c r="P143" s="209">
        <f t="shared" si="6"/>
        <v>0</v>
      </c>
      <c r="Q143" s="209">
        <v>0</v>
      </c>
      <c r="R143" s="209">
        <f t="shared" si="7"/>
        <v>0</v>
      </c>
      <c r="S143" s="209">
        <v>0</v>
      </c>
      <c r="T143" s="210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143</v>
      </c>
      <c r="AT143" s="211" t="s">
        <v>139</v>
      </c>
      <c r="AU143" s="211" t="s">
        <v>95</v>
      </c>
      <c r="AY143" s="14" t="s">
        <v>137</v>
      </c>
      <c r="BE143" s="106">
        <f t="shared" si="9"/>
        <v>0</v>
      </c>
      <c r="BF143" s="106">
        <f t="shared" si="10"/>
        <v>0</v>
      </c>
      <c r="BG143" s="106">
        <f t="shared" si="11"/>
        <v>0</v>
      </c>
      <c r="BH143" s="106">
        <f t="shared" si="12"/>
        <v>0</v>
      </c>
      <c r="BI143" s="106">
        <f t="shared" si="13"/>
        <v>0</v>
      </c>
      <c r="BJ143" s="14" t="s">
        <v>84</v>
      </c>
      <c r="BK143" s="106">
        <f t="shared" si="14"/>
        <v>0</v>
      </c>
      <c r="BL143" s="14" t="s">
        <v>143</v>
      </c>
      <c r="BM143" s="211" t="s">
        <v>176</v>
      </c>
    </row>
    <row r="144" spans="1:65" s="2" customFormat="1" ht="33" customHeight="1">
      <c r="A144" s="31"/>
      <c r="B144" s="32"/>
      <c r="C144" s="199" t="s">
        <v>177</v>
      </c>
      <c r="D144" s="199" t="s">
        <v>139</v>
      </c>
      <c r="E144" s="200" t="s">
        <v>178</v>
      </c>
      <c r="F144" s="201" t="s">
        <v>179</v>
      </c>
      <c r="G144" s="202" t="s">
        <v>180</v>
      </c>
      <c r="H144" s="203">
        <v>420.21</v>
      </c>
      <c r="I144" s="204"/>
      <c r="J144" s="205">
        <f t="shared" si="5"/>
        <v>0</v>
      </c>
      <c r="K144" s="206"/>
      <c r="L144" s="34"/>
      <c r="M144" s="207" t="s">
        <v>1</v>
      </c>
      <c r="N144" s="208" t="s">
        <v>44</v>
      </c>
      <c r="O144" s="68"/>
      <c r="P144" s="209">
        <f t="shared" si="6"/>
        <v>0</v>
      </c>
      <c r="Q144" s="209">
        <v>0</v>
      </c>
      <c r="R144" s="209">
        <f t="shared" si="7"/>
        <v>0</v>
      </c>
      <c r="S144" s="209">
        <v>0</v>
      </c>
      <c r="T144" s="210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143</v>
      </c>
      <c r="AT144" s="211" t="s">
        <v>139</v>
      </c>
      <c r="AU144" s="211" t="s">
        <v>95</v>
      </c>
      <c r="AY144" s="14" t="s">
        <v>137</v>
      </c>
      <c r="BE144" s="106">
        <f t="shared" si="9"/>
        <v>0</v>
      </c>
      <c r="BF144" s="106">
        <f t="shared" si="10"/>
        <v>0</v>
      </c>
      <c r="BG144" s="106">
        <f t="shared" si="11"/>
        <v>0</v>
      </c>
      <c r="BH144" s="106">
        <f t="shared" si="12"/>
        <v>0</v>
      </c>
      <c r="BI144" s="106">
        <f t="shared" si="13"/>
        <v>0</v>
      </c>
      <c r="BJ144" s="14" t="s">
        <v>84</v>
      </c>
      <c r="BK144" s="106">
        <f t="shared" si="14"/>
        <v>0</v>
      </c>
      <c r="BL144" s="14" t="s">
        <v>143</v>
      </c>
      <c r="BM144" s="211" t="s">
        <v>181</v>
      </c>
    </row>
    <row r="145" spans="1:65" s="2" customFormat="1" ht="37.9" customHeight="1">
      <c r="A145" s="31"/>
      <c r="B145" s="32"/>
      <c r="C145" s="199" t="s">
        <v>182</v>
      </c>
      <c r="D145" s="199" t="s">
        <v>139</v>
      </c>
      <c r="E145" s="200" t="s">
        <v>183</v>
      </c>
      <c r="F145" s="201" t="s">
        <v>184</v>
      </c>
      <c r="G145" s="202" t="s">
        <v>159</v>
      </c>
      <c r="H145" s="203">
        <v>10</v>
      </c>
      <c r="I145" s="204"/>
      <c r="J145" s="205">
        <f t="shared" si="5"/>
        <v>0</v>
      </c>
      <c r="K145" s="206"/>
      <c r="L145" s="34"/>
      <c r="M145" s="207" t="s">
        <v>1</v>
      </c>
      <c r="N145" s="208" t="s">
        <v>44</v>
      </c>
      <c r="O145" s="68"/>
      <c r="P145" s="209">
        <f t="shared" si="6"/>
        <v>0</v>
      </c>
      <c r="Q145" s="209">
        <v>0</v>
      </c>
      <c r="R145" s="209">
        <f t="shared" si="7"/>
        <v>0</v>
      </c>
      <c r="S145" s="209">
        <v>0</v>
      </c>
      <c r="T145" s="210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143</v>
      </c>
      <c r="AT145" s="211" t="s">
        <v>139</v>
      </c>
      <c r="AU145" s="211" t="s">
        <v>95</v>
      </c>
      <c r="AY145" s="14" t="s">
        <v>137</v>
      </c>
      <c r="BE145" s="106">
        <f t="shared" si="9"/>
        <v>0</v>
      </c>
      <c r="BF145" s="106">
        <f t="shared" si="10"/>
        <v>0</v>
      </c>
      <c r="BG145" s="106">
        <f t="shared" si="11"/>
        <v>0</v>
      </c>
      <c r="BH145" s="106">
        <f t="shared" si="12"/>
        <v>0</v>
      </c>
      <c r="BI145" s="106">
        <f t="shared" si="13"/>
        <v>0</v>
      </c>
      <c r="BJ145" s="14" t="s">
        <v>84</v>
      </c>
      <c r="BK145" s="106">
        <f t="shared" si="14"/>
        <v>0</v>
      </c>
      <c r="BL145" s="14" t="s">
        <v>143</v>
      </c>
      <c r="BM145" s="211" t="s">
        <v>185</v>
      </c>
    </row>
    <row r="146" spans="1:65" s="2" customFormat="1" ht="16.5" customHeight="1">
      <c r="A146" s="31"/>
      <c r="B146" s="32"/>
      <c r="C146" s="212" t="s">
        <v>186</v>
      </c>
      <c r="D146" s="212" t="s">
        <v>187</v>
      </c>
      <c r="E146" s="213" t="s">
        <v>188</v>
      </c>
      <c r="F146" s="214" t="s">
        <v>189</v>
      </c>
      <c r="G146" s="215" t="s">
        <v>180</v>
      </c>
      <c r="H146" s="216">
        <v>18</v>
      </c>
      <c r="I146" s="217"/>
      <c r="J146" s="218">
        <f t="shared" si="5"/>
        <v>0</v>
      </c>
      <c r="K146" s="219"/>
      <c r="L146" s="220"/>
      <c r="M146" s="221" t="s">
        <v>1</v>
      </c>
      <c r="N146" s="222" t="s">
        <v>44</v>
      </c>
      <c r="O146" s="68"/>
      <c r="P146" s="209">
        <f t="shared" si="6"/>
        <v>0</v>
      </c>
      <c r="Q146" s="209">
        <v>1</v>
      </c>
      <c r="R146" s="209">
        <f t="shared" si="7"/>
        <v>18</v>
      </c>
      <c r="S146" s="209">
        <v>0</v>
      </c>
      <c r="T146" s="210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169</v>
      </c>
      <c r="AT146" s="211" t="s">
        <v>187</v>
      </c>
      <c r="AU146" s="211" t="s">
        <v>95</v>
      </c>
      <c r="AY146" s="14" t="s">
        <v>137</v>
      </c>
      <c r="BE146" s="106">
        <f t="shared" si="9"/>
        <v>0</v>
      </c>
      <c r="BF146" s="106">
        <f t="shared" si="10"/>
        <v>0</v>
      </c>
      <c r="BG146" s="106">
        <f t="shared" si="11"/>
        <v>0</v>
      </c>
      <c r="BH146" s="106">
        <f t="shared" si="12"/>
        <v>0</v>
      </c>
      <c r="BI146" s="106">
        <f t="shared" si="13"/>
        <v>0</v>
      </c>
      <c r="BJ146" s="14" t="s">
        <v>84</v>
      </c>
      <c r="BK146" s="106">
        <f t="shared" si="14"/>
        <v>0</v>
      </c>
      <c r="BL146" s="14" t="s">
        <v>143</v>
      </c>
      <c r="BM146" s="211" t="s">
        <v>190</v>
      </c>
    </row>
    <row r="147" spans="1:65" s="2" customFormat="1" ht="16.5" customHeight="1">
      <c r="A147" s="31"/>
      <c r="B147" s="32"/>
      <c r="C147" s="199" t="s">
        <v>191</v>
      </c>
      <c r="D147" s="199" t="s">
        <v>139</v>
      </c>
      <c r="E147" s="200" t="s">
        <v>192</v>
      </c>
      <c r="F147" s="201" t="s">
        <v>193</v>
      </c>
      <c r="G147" s="202" t="s">
        <v>159</v>
      </c>
      <c r="H147" s="203">
        <v>92</v>
      </c>
      <c r="I147" s="204"/>
      <c r="J147" s="205">
        <f t="shared" si="5"/>
        <v>0</v>
      </c>
      <c r="K147" s="206"/>
      <c r="L147" s="34"/>
      <c r="M147" s="207" t="s">
        <v>1</v>
      </c>
      <c r="N147" s="208" t="s">
        <v>44</v>
      </c>
      <c r="O147" s="68"/>
      <c r="P147" s="209">
        <f t="shared" si="6"/>
        <v>0</v>
      </c>
      <c r="Q147" s="209">
        <v>0</v>
      </c>
      <c r="R147" s="209">
        <f t="shared" si="7"/>
        <v>0</v>
      </c>
      <c r="S147" s="209">
        <v>0</v>
      </c>
      <c r="T147" s="210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143</v>
      </c>
      <c r="AT147" s="211" t="s">
        <v>139</v>
      </c>
      <c r="AU147" s="211" t="s">
        <v>95</v>
      </c>
      <c r="AY147" s="14" t="s">
        <v>137</v>
      </c>
      <c r="BE147" s="106">
        <f t="shared" si="9"/>
        <v>0</v>
      </c>
      <c r="BF147" s="106">
        <f t="shared" si="10"/>
        <v>0</v>
      </c>
      <c r="BG147" s="106">
        <f t="shared" si="11"/>
        <v>0</v>
      </c>
      <c r="BH147" s="106">
        <f t="shared" si="12"/>
        <v>0</v>
      </c>
      <c r="BI147" s="106">
        <f t="shared" si="13"/>
        <v>0</v>
      </c>
      <c r="BJ147" s="14" t="s">
        <v>84</v>
      </c>
      <c r="BK147" s="106">
        <f t="shared" si="14"/>
        <v>0</v>
      </c>
      <c r="BL147" s="14" t="s">
        <v>143</v>
      </c>
      <c r="BM147" s="211" t="s">
        <v>194</v>
      </c>
    </row>
    <row r="148" spans="1:65" s="2" customFormat="1" ht="16.5" customHeight="1">
      <c r="A148" s="31"/>
      <c r="B148" s="32"/>
      <c r="C148" s="212" t="s">
        <v>195</v>
      </c>
      <c r="D148" s="212" t="s">
        <v>187</v>
      </c>
      <c r="E148" s="213" t="s">
        <v>196</v>
      </c>
      <c r="F148" s="214" t="s">
        <v>197</v>
      </c>
      <c r="G148" s="215" t="s">
        <v>180</v>
      </c>
      <c r="H148" s="216">
        <v>165.6</v>
      </c>
      <c r="I148" s="217"/>
      <c r="J148" s="218">
        <f t="shared" si="5"/>
        <v>0</v>
      </c>
      <c r="K148" s="219"/>
      <c r="L148" s="220"/>
      <c r="M148" s="221" t="s">
        <v>1</v>
      </c>
      <c r="N148" s="222" t="s">
        <v>44</v>
      </c>
      <c r="O148" s="68"/>
      <c r="P148" s="209">
        <f t="shared" si="6"/>
        <v>0</v>
      </c>
      <c r="Q148" s="209">
        <v>1</v>
      </c>
      <c r="R148" s="209">
        <f t="shared" si="7"/>
        <v>165.6</v>
      </c>
      <c r="S148" s="209">
        <v>0</v>
      </c>
      <c r="T148" s="210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169</v>
      </c>
      <c r="AT148" s="211" t="s">
        <v>187</v>
      </c>
      <c r="AU148" s="211" t="s">
        <v>95</v>
      </c>
      <c r="AY148" s="14" t="s">
        <v>137</v>
      </c>
      <c r="BE148" s="106">
        <f t="shared" si="9"/>
        <v>0</v>
      </c>
      <c r="BF148" s="106">
        <f t="shared" si="10"/>
        <v>0</v>
      </c>
      <c r="BG148" s="106">
        <f t="shared" si="11"/>
        <v>0</v>
      </c>
      <c r="BH148" s="106">
        <f t="shared" si="12"/>
        <v>0</v>
      </c>
      <c r="BI148" s="106">
        <f t="shared" si="13"/>
        <v>0</v>
      </c>
      <c r="BJ148" s="14" t="s">
        <v>84</v>
      </c>
      <c r="BK148" s="106">
        <f t="shared" si="14"/>
        <v>0</v>
      </c>
      <c r="BL148" s="14" t="s">
        <v>143</v>
      </c>
      <c r="BM148" s="211" t="s">
        <v>198</v>
      </c>
    </row>
    <row r="149" spans="1:65" s="2" customFormat="1" ht="49.15" customHeight="1">
      <c r="A149" s="31"/>
      <c r="B149" s="32"/>
      <c r="C149" s="199" t="s">
        <v>8</v>
      </c>
      <c r="D149" s="199" t="s">
        <v>139</v>
      </c>
      <c r="E149" s="200" t="s">
        <v>199</v>
      </c>
      <c r="F149" s="201" t="s">
        <v>200</v>
      </c>
      <c r="G149" s="202" t="s">
        <v>142</v>
      </c>
      <c r="H149" s="203">
        <v>250</v>
      </c>
      <c r="I149" s="204"/>
      <c r="J149" s="205">
        <f t="shared" si="5"/>
        <v>0</v>
      </c>
      <c r="K149" s="206"/>
      <c r="L149" s="34"/>
      <c r="M149" s="207" t="s">
        <v>1</v>
      </c>
      <c r="N149" s="208" t="s">
        <v>44</v>
      </c>
      <c r="O149" s="68"/>
      <c r="P149" s="209">
        <f t="shared" si="6"/>
        <v>0</v>
      </c>
      <c r="Q149" s="209">
        <v>0</v>
      </c>
      <c r="R149" s="209">
        <f t="shared" si="7"/>
        <v>0</v>
      </c>
      <c r="S149" s="209">
        <v>0</v>
      </c>
      <c r="T149" s="210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1" t="s">
        <v>143</v>
      </c>
      <c r="AT149" s="211" t="s">
        <v>139</v>
      </c>
      <c r="AU149" s="211" t="s">
        <v>95</v>
      </c>
      <c r="AY149" s="14" t="s">
        <v>137</v>
      </c>
      <c r="BE149" s="106">
        <f t="shared" si="9"/>
        <v>0</v>
      </c>
      <c r="BF149" s="106">
        <f t="shared" si="10"/>
        <v>0</v>
      </c>
      <c r="BG149" s="106">
        <f t="shared" si="11"/>
        <v>0</v>
      </c>
      <c r="BH149" s="106">
        <f t="shared" si="12"/>
        <v>0</v>
      </c>
      <c r="BI149" s="106">
        <f t="shared" si="13"/>
        <v>0</v>
      </c>
      <c r="BJ149" s="14" t="s">
        <v>84</v>
      </c>
      <c r="BK149" s="106">
        <f t="shared" si="14"/>
        <v>0</v>
      </c>
      <c r="BL149" s="14" t="s">
        <v>143</v>
      </c>
      <c r="BM149" s="211" t="s">
        <v>201</v>
      </c>
    </row>
    <row r="150" spans="1:65" s="2" customFormat="1" ht="24.2" customHeight="1">
      <c r="A150" s="31"/>
      <c r="B150" s="32"/>
      <c r="C150" s="199" t="s">
        <v>202</v>
      </c>
      <c r="D150" s="199" t="s">
        <v>139</v>
      </c>
      <c r="E150" s="200" t="s">
        <v>203</v>
      </c>
      <c r="F150" s="201" t="s">
        <v>204</v>
      </c>
      <c r="G150" s="202" t="s">
        <v>142</v>
      </c>
      <c r="H150" s="203">
        <v>250</v>
      </c>
      <c r="I150" s="204"/>
      <c r="J150" s="205">
        <f t="shared" si="5"/>
        <v>0</v>
      </c>
      <c r="K150" s="206"/>
      <c r="L150" s="34"/>
      <c r="M150" s="207" t="s">
        <v>1</v>
      </c>
      <c r="N150" s="208" t="s">
        <v>44</v>
      </c>
      <c r="O150" s="68"/>
      <c r="P150" s="209">
        <f t="shared" si="6"/>
        <v>0</v>
      </c>
      <c r="Q150" s="209">
        <v>0</v>
      </c>
      <c r="R150" s="209">
        <f t="shared" si="7"/>
        <v>0</v>
      </c>
      <c r="S150" s="209">
        <v>0</v>
      </c>
      <c r="T150" s="210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143</v>
      </c>
      <c r="AT150" s="211" t="s">
        <v>139</v>
      </c>
      <c r="AU150" s="211" t="s">
        <v>95</v>
      </c>
      <c r="AY150" s="14" t="s">
        <v>137</v>
      </c>
      <c r="BE150" s="106">
        <f t="shared" si="9"/>
        <v>0</v>
      </c>
      <c r="BF150" s="106">
        <f t="shared" si="10"/>
        <v>0</v>
      </c>
      <c r="BG150" s="106">
        <f t="shared" si="11"/>
        <v>0</v>
      </c>
      <c r="BH150" s="106">
        <f t="shared" si="12"/>
        <v>0</v>
      </c>
      <c r="BI150" s="106">
        <f t="shared" si="13"/>
        <v>0</v>
      </c>
      <c r="BJ150" s="14" t="s">
        <v>84</v>
      </c>
      <c r="BK150" s="106">
        <f t="shared" si="14"/>
        <v>0</v>
      </c>
      <c r="BL150" s="14" t="s">
        <v>143</v>
      </c>
      <c r="BM150" s="211" t="s">
        <v>205</v>
      </c>
    </row>
    <row r="151" spans="1:65" s="2" customFormat="1" ht="16.5" customHeight="1">
      <c r="A151" s="31"/>
      <c r="B151" s="32"/>
      <c r="C151" s="212" t="s">
        <v>206</v>
      </c>
      <c r="D151" s="212" t="s">
        <v>187</v>
      </c>
      <c r="E151" s="213" t="s">
        <v>207</v>
      </c>
      <c r="F151" s="214" t="s">
        <v>208</v>
      </c>
      <c r="G151" s="215" t="s">
        <v>209</v>
      </c>
      <c r="H151" s="216">
        <v>5</v>
      </c>
      <c r="I151" s="217"/>
      <c r="J151" s="218">
        <f t="shared" si="5"/>
        <v>0</v>
      </c>
      <c r="K151" s="219"/>
      <c r="L151" s="220"/>
      <c r="M151" s="221" t="s">
        <v>1</v>
      </c>
      <c r="N151" s="222" t="s">
        <v>44</v>
      </c>
      <c r="O151" s="68"/>
      <c r="P151" s="209">
        <f t="shared" si="6"/>
        <v>0</v>
      </c>
      <c r="Q151" s="209">
        <v>1E-3</v>
      </c>
      <c r="R151" s="209">
        <f t="shared" si="7"/>
        <v>5.0000000000000001E-3</v>
      </c>
      <c r="S151" s="209">
        <v>0</v>
      </c>
      <c r="T151" s="210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169</v>
      </c>
      <c r="AT151" s="211" t="s">
        <v>187</v>
      </c>
      <c r="AU151" s="211" t="s">
        <v>95</v>
      </c>
      <c r="AY151" s="14" t="s">
        <v>137</v>
      </c>
      <c r="BE151" s="106">
        <f t="shared" si="9"/>
        <v>0</v>
      </c>
      <c r="BF151" s="106">
        <f t="shared" si="10"/>
        <v>0</v>
      </c>
      <c r="BG151" s="106">
        <f t="shared" si="11"/>
        <v>0</v>
      </c>
      <c r="BH151" s="106">
        <f t="shared" si="12"/>
        <v>0</v>
      </c>
      <c r="BI151" s="106">
        <f t="shared" si="13"/>
        <v>0</v>
      </c>
      <c r="BJ151" s="14" t="s">
        <v>84</v>
      </c>
      <c r="BK151" s="106">
        <f t="shared" si="14"/>
        <v>0</v>
      </c>
      <c r="BL151" s="14" t="s">
        <v>143</v>
      </c>
      <c r="BM151" s="211" t="s">
        <v>210</v>
      </c>
    </row>
    <row r="152" spans="1:65" s="12" customFormat="1" ht="22.9" customHeight="1">
      <c r="B152" s="183"/>
      <c r="C152" s="184"/>
      <c r="D152" s="185" t="s">
        <v>78</v>
      </c>
      <c r="E152" s="197" t="s">
        <v>143</v>
      </c>
      <c r="F152" s="197" t="s">
        <v>211</v>
      </c>
      <c r="G152" s="184"/>
      <c r="H152" s="184"/>
      <c r="I152" s="187"/>
      <c r="J152" s="198">
        <f>BK152</f>
        <v>0</v>
      </c>
      <c r="K152" s="184"/>
      <c r="L152" s="189"/>
      <c r="M152" s="190"/>
      <c r="N152" s="191"/>
      <c r="O152" s="191"/>
      <c r="P152" s="192">
        <f>SUM(P153:P155)</f>
        <v>0</v>
      </c>
      <c r="Q152" s="191"/>
      <c r="R152" s="192">
        <f>SUM(R153:R155)</f>
        <v>2.2584599999999999</v>
      </c>
      <c r="S152" s="191"/>
      <c r="T152" s="193">
        <f>SUM(T153:T155)</f>
        <v>0</v>
      </c>
      <c r="AR152" s="194" t="s">
        <v>84</v>
      </c>
      <c r="AT152" s="195" t="s">
        <v>78</v>
      </c>
      <c r="AU152" s="195" t="s">
        <v>84</v>
      </c>
      <c r="AY152" s="194" t="s">
        <v>137</v>
      </c>
      <c r="BK152" s="196">
        <f>SUM(BK153:BK155)</f>
        <v>0</v>
      </c>
    </row>
    <row r="153" spans="1:65" s="2" customFormat="1" ht="24.2" customHeight="1">
      <c r="A153" s="31"/>
      <c r="B153" s="32"/>
      <c r="C153" s="199" t="s">
        <v>212</v>
      </c>
      <c r="D153" s="199" t="s">
        <v>139</v>
      </c>
      <c r="E153" s="200" t="s">
        <v>213</v>
      </c>
      <c r="F153" s="201" t="s">
        <v>214</v>
      </c>
      <c r="G153" s="202" t="s">
        <v>159</v>
      </c>
      <c r="H153" s="203">
        <v>7.2</v>
      </c>
      <c r="I153" s="204"/>
      <c r="J153" s="205">
        <f>ROUND(I153*H153,2)</f>
        <v>0</v>
      </c>
      <c r="K153" s="206"/>
      <c r="L153" s="34"/>
      <c r="M153" s="207" t="s">
        <v>1</v>
      </c>
      <c r="N153" s="208" t="s">
        <v>44</v>
      </c>
      <c r="O153" s="68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1" t="s">
        <v>143</v>
      </c>
      <c r="AT153" s="211" t="s">
        <v>139</v>
      </c>
      <c r="AU153" s="211" t="s">
        <v>95</v>
      </c>
      <c r="AY153" s="14" t="s">
        <v>137</v>
      </c>
      <c r="BE153" s="106">
        <f>IF(N153="základní",J153,0)</f>
        <v>0</v>
      </c>
      <c r="BF153" s="106">
        <f>IF(N153="snížená",J153,0)</f>
        <v>0</v>
      </c>
      <c r="BG153" s="106">
        <f>IF(N153="zákl. přenesená",J153,0)</f>
        <v>0</v>
      </c>
      <c r="BH153" s="106">
        <f>IF(N153="sníž. přenesená",J153,0)</f>
        <v>0</v>
      </c>
      <c r="BI153" s="106">
        <f>IF(N153="nulová",J153,0)</f>
        <v>0</v>
      </c>
      <c r="BJ153" s="14" t="s">
        <v>84</v>
      </c>
      <c r="BK153" s="106">
        <f>ROUND(I153*H153,2)</f>
        <v>0</v>
      </c>
      <c r="BL153" s="14" t="s">
        <v>143</v>
      </c>
      <c r="BM153" s="211" t="s">
        <v>215</v>
      </c>
    </row>
    <row r="154" spans="1:65" s="2" customFormat="1" ht="21.75" customHeight="1">
      <c r="A154" s="31"/>
      <c r="B154" s="32"/>
      <c r="C154" s="199" t="s">
        <v>216</v>
      </c>
      <c r="D154" s="199" t="s">
        <v>139</v>
      </c>
      <c r="E154" s="200" t="s">
        <v>217</v>
      </c>
      <c r="F154" s="201" t="s">
        <v>218</v>
      </c>
      <c r="G154" s="202" t="s">
        <v>219</v>
      </c>
      <c r="H154" s="203">
        <v>9</v>
      </c>
      <c r="I154" s="204"/>
      <c r="J154" s="205">
        <f>ROUND(I154*H154,2)</f>
        <v>0</v>
      </c>
      <c r="K154" s="206"/>
      <c r="L154" s="34"/>
      <c r="M154" s="207" t="s">
        <v>1</v>
      </c>
      <c r="N154" s="208" t="s">
        <v>44</v>
      </c>
      <c r="O154" s="68"/>
      <c r="P154" s="209">
        <f>O154*H154</f>
        <v>0</v>
      </c>
      <c r="Q154" s="209">
        <v>0.22394</v>
      </c>
      <c r="R154" s="209">
        <f>Q154*H154</f>
        <v>2.01546</v>
      </c>
      <c r="S154" s="209">
        <v>0</v>
      </c>
      <c r="T154" s="210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1" t="s">
        <v>143</v>
      </c>
      <c r="AT154" s="211" t="s">
        <v>139</v>
      </c>
      <c r="AU154" s="211" t="s">
        <v>95</v>
      </c>
      <c r="AY154" s="14" t="s">
        <v>137</v>
      </c>
      <c r="BE154" s="106">
        <f>IF(N154="základní",J154,0)</f>
        <v>0</v>
      </c>
      <c r="BF154" s="106">
        <f>IF(N154="snížená",J154,0)</f>
        <v>0</v>
      </c>
      <c r="BG154" s="106">
        <f>IF(N154="zákl. přenesená",J154,0)</f>
        <v>0</v>
      </c>
      <c r="BH154" s="106">
        <f>IF(N154="sníž. přenesená",J154,0)</f>
        <v>0</v>
      </c>
      <c r="BI154" s="106">
        <f>IF(N154="nulová",J154,0)</f>
        <v>0</v>
      </c>
      <c r="BJ154" s="14" t="s">
        <v>84</v>
      </c>
      <c r="BK154" s="106">
        <f>ROUND(I154*H154,2)</f>
        <v>0</v>
      </c>
      <c r="BL154" s="14" t="s">
        <v>143</v>
      </c>
      <c r="BM154" s="211" t="s">
        <v>220</v>
      </c>
    </row>
    <row r="155" spans="1:65" s="2" customFormat="1" ht="24.2" customHeight="1">
      <c r="A155" s="31"/>
      <c r="B155" s="32"/>
      <c r="C155" s="212" t="s">
        <v>221</v>
      </c>
      <c r="D155" s="212" t="s">
        <v>187</v>
      </c>
      <c r="E155" s="213" t="s">
        <v>222</v>
      </c>
      <c r="F155" s="214" t="s">
        <v>223</v>
      </c>
      <c r="G155" s="215" t="s">
        <v>219</v>
      </c>
      <c r="H155" s="216">
        <v>9</v>
      </c>
      <c r="I155" s="217"/>
      <c r="J155" s="218">
        <f>ROUND(I155*H155,2)</f>
        <v>0</v>
      </c>
      <c r="K155" s="219"/>
      <c r="L155" s="220"/>
      <c r="M155" s="221" t="s">
        <v>1</v>
      </c>
      <c r="N155" s="222" t="s">
        <v>44</v>
      </c>
      <c r="O155" s="68"/>
      <c r="P155" s="209">
        <f>O155*H155</f>
        <v>0</v>
      </c>
      <c r="Q155" s="209">
        <v>2.7E-2</v>
      </c>
      <c r="R155" s="209">
        <f>Q155*H155</f>
        <v>0.24299999999999999</v>
      </c>
      <c r="S155" s="209">
        <v>0</v>
      </c>
      <c r="T155" s="210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169</v>
      </c>
      <c r="AT155" s="211" t="s">
        <v>187</v>
      </c>
      <c r="AU155" s="211" t="s">
        <v>95</v>
      </c>
      <c r="AY155" s="14" t="s">
        <v>137</v>
      </c>
      <c r="BE155" s="106">
        <f>IF(N155="základní",J155,0)</f>
        <v>0</v>
      </c>
      <c r="BF155" s="106">
        <f>IF(N155="snížená",J155,0)</f>
        <v>0</v>
      </c>
      <c r="BG155" s="106">
        <f>IF(N155="zákl. přenesená",J155,0)</f>
        <v>0</v>
      </c>
      <c r="BH155" s="106">
        <f>IF(N155="sníž. přenesená",J155,0)</f>
        <v>0</v>
      </c>
      <c r="BI155" s="106">
        <f>IF(N155="nulová",J155,0)</f>
        <v>0</v>
      </c>
      <c r="BJ155" s="14" t="s">
        <v>84</v>
      </c>
      <c r="BK155" s="106">
        <f>ROUND(I155*H155,2)</f>
        <v>0</v>
      </c>
      <c r="BL155" s="14" t="s">
        <v>143</v>
      </c>
      <c r="BM155" s="211" t="s">
        <v>224</v>
      </c>
    </row>
    <row r="156" spans="1:65" s="12" customFormat="1" ht="22.9" customHeight="1">
      <c r="B156" s="183"/>
      <c r="C156" s="184"/>
      <c r="D156" s="185" t="s">
        <v>78</v>
      </c>
      <c r="E156" s="197" t="s">
        <v>156</v>
      </c>
      <c r="F156" s="197" t="s">
        <v>225</v>
      </c>
      <c r="G156" s="184"/>
      <c r="H156" s="184"/>
      <c r="I156" s="187"/>
      <c r="J156" s="198">
        <f>BK156</f>
        <v>0</v>
      </c>
      <c r="K156" s="184"/>
      <c r="L156" s="189"/>
      <c r="M156" s="190"/>
      <c r="N156" s="191"/>
      <c r="O156" s="191"/>
      <c r="P156" s="192">
        <f>SUM(P157:P171)</f>
        <v>0</v>
      </c>
      <c r="Q156" s="191"/>
      <c r="R156" s="192">
        <f>SUM(R157:R171)</f>
        <v>141.04554999999999</v>
      </c>
      <c r="S156" s="191"/>
      <c r="T156" s="193">
        <f>SUM(T157:T171)</f>
        <v>0</v>
      </c>
      <c r="AR156" s="194" t="s">
        <v>84</v>
      </c>
      <c r="AT156" s="195" t="s">
        <v>78</v>
      </c>
      <c r="AU156" s="195" t="s">
        <v>84</v>
      </c>
      <c r="AY156" s="194" t="s">
        <v>137</v>
      </c>
      <c r="BK156" s="196">
        <f>SUM(BK157:BK171)</f>
        <v>0</v>
      </c>
    </row>
    <row r="157" spans="1:65" s="2" customFormat="1" ht="24.2" customHeight="1">
      <c r="A157" s="31"/>
      <c r="B157" s="32"/>
      <c r="C157" s="199" t="s">
        <v>7</v>
      </c>
      <c r="D157" s="199" t="s">
        <v>139</v>
      </c>
      <c r="E157" s="200" t="s">
        <v>226</v>
      </c>
      <c r="F157" s="201" t="s">
        <v>227</v>
      </c>
      <c r="G157" s="202" t="s">
        <v>142</v>
      </c>
      <c r="H157" s="203">
        <v>20</v>
      </c>
      <c r="I157" s="204"/>
      <c r="J157" s="205">
        <f t="shared" ref="J157:J171" si="15">ROUND(I157*H157,2)</f>
        <v>0</v>
      </c>
      <c r="K157" s="206"/>
      <c r="L157" s="34"/>
      <c r="M157" s="207" t="s">
        <v>1</v>
      </c>
      <c r="N157" s="208" t="s">
        <v>44</v>
      </c>
      <c r="O157" s="68"/>
      <c r="P157" s="209">
        <f t="shared" ref="P157:P171" si="16">O157*H157</f>
        <v>0</v>
      </c>
      <c r="Q157" s="209">
        <v>0</v>
      </c>
      <c r="R157" s="209">
        <f t="shared" ref="R157:R171" si="17">Q157*H157</f>
        <v>0</v>
      </c>
      <c r="S157" s="209">
        <v>0</v>
      </c>
      <c r="T157" s="210">
        <f t="shared" ref="T157:T171" si="18"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1" t="s">
        <v>143</v>
      </c>
      <c r="AT157" s="211" t="s">
        <v>139</v>
      </c>
      <c r="AU157" s="211" t="s">
        <v>95</v>
      </c>
      <c r="AY157" s="14" t="s">
        <v>137</v>
      </c>
      <c r="BE157" s="106">
        <f t="shared" ref="BE157:BE171" si="19">IF(N157="základní",J157,0)</f>
        <v>0</v>
      </c>
      <c r="BF157" s="106">
        <f t="shared" ref="BF157:BF171" si="20">IF(N157="snížená",J157,0)</f>
        <v>0</v>
      </c>
      <c r="BG157" s="106">
        <f t="shared" ref="BG157:BG171" si="21">IF(N157="zákl. přenesená",J157,0)</f>
        <v>0</v>
      </c>
      <c r="BH157" s="106">
        <f t="shared" ref="BH157:BH171" si="22">IF(N157="sníž. přenesená",J157,0)</f>
        <v>0</v>
      </c>
      <c r="BI157" s="106">
        <f t="shared" ref="BI157:BI171" si="23">IF(N157="nulová",J157,0)</f>
        <v>0</v>
      </c>
      <c r="BJ157" s="14" t="s">
        <v>84</v>
      </c>
      <c r="BK157" s="106">
        <f t="shared" ref="BK157:BK171" si="24">ROUND(I157*H157,2)</f>
        <v>0</v>
      </c>
      <c r="BL157" s="14" t="s">
        <v>143</v>
      </c>
      <c r="BM157" s="211" t="s">
        <v>228</v>
      </c>
    </row>
    <row r="158" spans="1:65" s="2" customFormat="1" ht="24.2" customHeight="1">
      <c r="A158" s="31"/>
      <c r="B158" s="32"/>
      <c r="C158" s="199" t="s">
        <v>229</v>
      </c>
      <c r="D158" s="199" t="s">
        <v>139</v>
      </c>
      <c r="E158" s="200" t="s">
        <v>230</v>
      </c>
      <c r="F158" s="201" t="s">
        <v>231</v>
      </c>
      <c r="G158" s="202" t="s">
        <v>142</v>
      </c>
      <c r="H158" s="203">
        <v>28</v>
      </c>
      <c r="I158" s="204"/>
      <c r="J158" s="205">
        <f t="shared" si="15"/>
        <v>0</v>
      </c>
      <c r="K158" s="206"/>
      <c r="L158" s="34"/>
      <c r="M158" s="207" t="s">
        <v>1</v>
      </c>
      <c r="N158" s="208" t="s">
        <v>44</v>
      </c>
      <c r="O158" s="68"/>
      <c r="P158" s="209">
        <f t="shared" si="16"/>
        <v>0</v>
      </c>
      <c r="Q158" s="209">
        <v>0</v>
      </c>
      <c r="R158" s="209">
        <f t="shared" si="17"/>
        <v>0</v>
      </c>
      <c r="S158" s="209">
        <v>0</v>
      </c>
      <c r="T158" s="210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1" t="s">
        <v>143</v>
      </c>
      <c r="AT158" s="211" t="s">
        <v>139</v>
      </c>
      <c r="AU158" s="211" t="s">
        <v>95</v>
      </c>
      <c r="AY158" s="14" t="s">
        <v>137</v>
      </c>
      <c r="BE158" s="106">
        <f t="shared" si="19"/>
        <v>0</v>
      </c>
      <c r="BF158" s="106">
        <f t="shared" si="20"/>
        <v>0</v>
      </c>
      <c r="BG158" s="106">
        <f t="shared" si="21"/>
        <v>0</v>
      </c>
      <c r="BH158" s="106">
        <f t="shared" si="22"/>
        <v>0</v>
      </c>
      <c r="BI158" s="106">
        <f t="shared" si="23"/>
        <v>0</v>
      </c>
      <c r="BJ158" s="14" t="s">
        <v>84</v>
      </c>
      <c r="BK158" s="106">
        <f t="shared" si="24"/>
        <v>0</v>
      </c>
      <c r="BL158" s="14" t="s">
        <v>143</v>
      </c>
      <c r="BM158" s="211" t="s">
        <v>232</v>
      </c>
    </row>
    <row r="159" spans="1:65" s="2" customFormat="1" ht="24.2" customHeight="1">
      <c r="A159" s="31"/>
      <c r="B159" s="32"/>
      <c r="C159" s="199" t="s">
        <v>233</v>
      </c>
      <c r="D159" s="199" t="s">
        <v>139</v>
      </c>
      <c r="E159" s="200" t="s">
        <v>234</v>
      </c>
      <c r="F159" s="201" t="s">
        <v>235</v>
      </c>
      <c r="G159" s="202" t="s">
        <v>142</v>
      </c>
      <c r="H159" s="203">
        <v>510</v>
      </c>
      <c r="I159" s="204"/>
      <c r="J159" s="205">
        <f t="shared" si="15"/>
        <v>0</v>
      </c>
      <c r="K159" s="206"/>
      <c r="L159" s="34"/>
      <c r="M159" s="207" t="s">
        <v>1</v>
      </c>
      <c r="N159" s="208" t="s">
        <v>44</v>
      </c>
      <c r="O159" s="68"/>
      <c r="P159" s="209">
        <f t="shared" si="16"/>
        <v>0</v>
      </c>
      <c r="Q159" s="209">
        <v>0</v>
      </c>
      <c r="R159" s="209">
        <f t="shared" si="17"/>
        <v>0</v>
      </c>
      <c r="S159" s="209">
        <v>0</v>
      </c>
      <c r="T159" s="210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143</v>
      </c>
      <c r="AT159" s="211" t="s">
        <v>139</v>
      </c>
      <c r="AU159" s="211" t="s">
        <v>95</v>
      </c>
      <c r="AY159" s="14" t="s">
        <v>137</v>
      </c>
      <c r="BE159" s="106">
        <f t="shared" si="19"/>
        <v>0</v>
      </c>
      <c r="BF159" s="106">
        <f t="shared" si="20"/>
        <v>0</v>
      </c>
      <c r="BG159" s="106">
        <f t="shared" si="21"/>
        <v>0</v>
      </c>
      <c r="BH159" s="106">
        <f t="shared" si="22"/>
        <v>0</v>
      </c>
      <c r="BI159" s="106">
        <f t="shared" si="23"/>
        <v>0</v>
      </c>
      <c r="BJ159" s="14" t="s">
        <v>84</v>
      </c>
      <c r="BK159" s="106">
        <f t="shared" si="24"/>
        <v>0</v>
      </c>
      <c r="BL159" s="14" t="s">
        <v>143</v>
      </c>
      <c r="BM159" s="211" t="s">
        <v>236</v>
      </c>
    </row>
    <row r="160" spans="1:65" s="2" customFormat="1" ht="24.2" customHeight="1">
      <c r="A160" s="31"/>
      <c r="B160" s="32"/>
      <c r="C160" s="199" t="s">
        <v>237</v>
      </c>
      <c r="D160" s="199" t="s">
        <v>139</v>
      </c>
      <c r="E160" s="200" t="s">
        <v>238</v>
      </c>
      <c r="F160" s="201" t="s">
        <v>239</v>
      </c>
      <c r="G160" s="202" t="s">
        <v>142</v>
      </c>
      <c r="H160" s="203">
        <v>14</v>
      </c>
      <c r="I160" s="204"/>
      <c r="J160" s="205">
        <f t="shared" si="15"/>
        <v>0</v>
      </c>
      <c r="K160" s="206"/>
      <c r="L160" s="34"/>
      <c r="M160" s="207" t="s">
        <v>1</v>
      </c>
      <c r="N160" s="208" t="s">
        <v>44</v>
      </c>
      <c r="O160" s="68"/>
      <c r="P160" s="209">
        <f t="shared" si="16"/>
        <v>0</v>
      </c>
      <c r="Q160" s="209">
        <v>0</v>
      </c>
      <c r="R160" s="209">
        <f t="shared" si="17"/>
        <v>0</v>
      </c>
      <c r="S160" s="209">
        <v>0</v>
      </c>
      <c r="T160" s="210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1" t="s">
        <v>143</v>
      </c>
      <c r="AT160" s="211" t="s">
        <v>139</v>
      </c>
      <c r="AU160" s="211" t="s">
        <v>95</v>
      </c>
      <c r="AY160" s="14" t="s">
        <v>137</v>
      </c>
      <c r="BE160" s="106">
        <f t="shared" si="19"/>
        <v>0</v>
      </c>
      <c r="BF160" s="106">
        <f t="shared" si="20"/>
        <v>0</v>
      </c>
      <c r="BG160" s="106">
        <f t="shared" si="21"/>
        <v>0</v>
      </c>
      <c r="BH160" s="106">
        <f t="shared" si="22"/>
        <v>0</v>
      </c>
      <c r="BI160" s="106">
        <f t="shared" si="23"/>
        <v>0</v>
      </c>
      <c r="BJ160" s="14" t="s">
        <v>84</v>
      </c>
      <c r="BK160" s="106">
        <f t="shared" si="24"/>
        <v>0</v>
      </c>
      <c r="BL160" s="14" t="s">
        <v>143</v>
      </c>
      <c r="BM160" s="211" t="s">
        <v>240</v>
      </c>
    </row>
    <row r="161" spans="1:65" s="2" customFormat="1" ht="33" customHeight="1">
      <c r="A161" s="31"/>
      <c r="B161" s="32"/>
      <c r="C161" s="199" t="s">
        <v>241</v>
      </c>
      <c r="D161" s="199" t="s">
        <v>139</v>
      </c>
      <c r="E161" s="200" t="s">
        <v>242</v>
      </c>
      <c r="F161" s="201" t="s">
        <v>243</v>
      </c>
      <c r="G161" s="202" t="s">
        <v>142</v>
      </c>
      <c r="H161" s="203">
        <v>220</v>
      </c>
      <c r="I161" s="204"/>
      <c r="J161" s="205">
        <f t="shared" si="15"/>
        <v>0</v>
      </c>
      <c r="K161" s="206"/>
      <c r="L161" s="34"/>
      <c r="M161" s="207" t="s">
        <v>1</v>
      </c>
      <c r="N161" s="208" t="s">
        <v>44</v>
      </c>
      <c r="O161" s="68"/>
      <c r="P161" s="209">
        <f t="shared" si="16"/>
        <v>0</v>
      </c>
      <c r="Q161" s="209">
        <v>0</v>
      </c>
      <c r="R161" s="209">
        <f t="shared" si="17"/>
        <v>0</v>
      </c>
      <c r="S161" s="209">
        <v>0</v>
      </c>
      <c r="T161" s="210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143</v>
      </c>
      <c r="AT161" s="211" t="s">
        <v>139</v>
      </c>
      <c r="AU161" s="211" t="s">
        <v>95</v>
      </c>
      <c r="AY161" s="14" t="s">
        <v>137</v>
      </c>
      <c r="BE161" s="106">
        <f t="shared" si="19"/>
        <v>0</v>
      </c>
      <c r="BF161" s="106">
        <f t="shared" si="20"/>
        <v>0</v>
      </c>
      <c r="BG161" s="106">
        <f t="shared" si="21"/>
        <v>0</v>
      </c>
      <c r="BH161" s="106">
        <f t="shared" si="22"/>
        <v>0</v>
      </c>
      <c r="BI161" s="106">
        <f t="shared" si="23"/>
        <v>0</v>
      </c>
      <c r="BJ161" s="14" t="s">
        <v>84</v>
      </c>
      <c r="BK161" s="106">
        <f t="shared" si="24"/>
        <v>0</v>
      </c>
      <c r="BL161" s="14" t="s">
        <v>143</v>
      </c>
      <c r="BM161" s="211" t="s">
        <v>244</v>
      </c>
    </row>
    <row r="162" spans="1:65" s="2" customFormat="1" ht="24.2" customHeight="1">
      <c r="A162" s="31"/>
      <c r="B162" s="32"/>
      <c r="C162" s="199" t="s">
        <v>245</v>
      </c>
      <c r="D162" s="199" t="s">
        <v>139</v>
      </c>
      <c r="E162" s="200" t="s">
        <v>246</v>
      </c>
      <c r="F162" s="201" t="s">
        <v>247</v>
      </c>
      <c r="G162" s="202" t="s">
        <v>142</v>
      </c>
      <c r="H162" s="203">
        <v>220</v>
      </c>
      <c r="I162" s="204"/>
      <c r="J162" s="205">
        <f t="shared" si="15"/>
        <v>0</v>
      </c>
      <c r="K162" s="206"/>
      <c r="L162" s="34"/>
      <c r="M162" s="207" t="s">
        <v>1</v>
      </c>
      <c r="N162" s="208" t="s">
        <v>44</v>
      </c>
      <c r="O162" s="68"/>
      <c r="P162" s="209">
        <f t="shared" si="16"/>
        <v>0</v>
      </c>
      <c r="Q162" s="209">
        <v>0</v>
      </c>
      <c r="R162" s="209">
        <f t="shared" si="17"/>
        <v>0</v>
      </c>
      <c r="S162" s="209">
        <v>0</v>
      </c>
      <c r="T162" s="210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1" t="s">
        <v>143</v>
      </c>
      <c r="AT162" s="211" t="s">
        <v>139</v>
      </c>
      <c r="AU162" s="211" t="s">
        <v>95</v>
      </c>
      <c r="AY162" s="14" t="s">
        <v>137</v>
      </c>
      <c r="BE162" s="106">
        <f t="shared" si="19"/>
        <v>0</v>
      </c>
      <c r="BF162" s="106">
        <f t="shared" si="20"/>
        <v>0</v>
      </c>
      <c r="BG162" s="106">
        <f t="shared" si="21"/>
        <v>0</v>
      </c>
      <c r="BH162" s="106">
        <f t="shared" si="22"/>
        <v>0</v>
      </c>
      <c r="BI162" s="106">
        <f t="shared" si="23"/>
        <v>0</v>
      </c>
      <c r="BJ162" s="14" t="s">
        <v>84</v>
      </c>
      <c r="BK162" s="106">
        <f t="shared" si="24"/>
        <v>0</v>
      </c>
      <c r="BL162" s="14" t="s">
        <v>143</v>
      </c>
      <c r="BM162" s="211" t="s">
        <v>248</v>
      </c>
    </row>
    <row r="163" spans="1:65" s="2" customFormat="1" ht="24.2" customHeight="1">
      <c r="A163" s="31"/>
      <c r="B163" s="32"/>
      <c r="C163" s="199" t="s">
        <v>249</v>
      </c>
      <c r="D163" s="199" t="s">
        <v>139</v>
      </c>
      <c r="E163" s="200" t="s">
        <v>250</v>
      </c>
      <c r="F163" s="201" t="s">
        <v>251</v>
      </c>
      <c r="G163" s="202" t="s">
        <v>142</v>
      </c>
      <c r="H163" s="203">
        <v>220</v>
      </c>
      <c r="I163" s="204"/>
      <c r="J163" s="205">
        <f t="shared" si="15"/>
        <v>0</v>
      </c>
      <c r="K163" s="206"/>
      <c r="L163" s="34"/>
      <c r="M163" s="207" t="s">
        <v>1</v>
      </c>
      <c r="N163" s="208" t="s">
        <v>44</v>
      </c>
      <c r="O163" s="68"/>
      <c r="P163" s="209">
        <f t="shared" si="16"/>
        <v>0</v>
      </c>
      <c r="Q163" s="209">
        <v>0</v>
      </c>
      <c r="R163" s="209">
        <f t="shared" si="17"/>
        <v>0</v>
      </c>
      <c r="S163" s="209">
        <v>0</v>
      </c>
      <c r="T163" s="210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143</v>
      </c>
      <c r="AT163" s="211" t="s">
        <v>139</v>
      </c>
      <c r="AU163" s="211" t="s">
        <v>95</v>
      </c>
      <c r="AY163" s="14" t="s">
        <v>137</v>
      </c>
      <c r="BE163" s="106">
        <f t="shared" si="19"/>
        <v>0</v>
      </c>
      <c r="BF163" s="106">
        <f t="shared" si="20"/>
        <v>0</v>
      </c>
      <c r="BG163" s="106">
        <f t="shared" si="21"/>
        <v>0</v>
      </c>
      <c r="BH163" s="106">
        <f t="shared" si="22"/>
        <v>0</v>
      </c>
      <c r="BI163" s="106">
        <f t="shared" si="23"/>
        <v>0</v>
      </c>
      <c r="BJ163" s="14" t="s">
        <v>84</v>
      </c>
      <c r="BK163" s="106">
        <f t="shared" si="24"/>
        <v>0</v>
      </c>
      <c r="BL163" s="14" t="s">
        <v>143</v>
      </c>
      <c r="BM163" s="211" t="s">
        <v>252</v>
      </c>
    </row>
    <row r="164" spans="1:65" s="2" customFormat="1" ht="24.2" customHeight="1">
      <c r="A164" s="31"/>
      <c r="B164" s="32"/>
      <c r="C164" s="199" t="s">
        <v>253</v>
      </c>
      <c r="D164" s="199" t="s">
        <v>139</v>
      </c>
      <c r="E164" s="200" t="s">
        <v>254</v>
      </c>
      <c r="F164" s="201" t="s">
        <v>255</v>
      </c>
      <c r="G164" s="202" t="s">
        <v>142</v>
      </c>
      <c r="H164" s="203">
        <v>220</v>
      </c>
      <c r="I164" s="204"/>
      <c r="J164" s="205">
        <f t="shared" si="15"/>
        <v>0</v>
      </c>
      <c r="K164" s="206"/>
      <c r="L164" s="34"/>
      <c r="M164" s="207" t="s">
        <v>1</v>
      </c>
      <c r="N164" s="208" t="s">
        <v>44</v>
      </c>
      <c r="O164" s="68"/>
      <c r="P164" s="209">
        <f t="shared" si="16"/>
        <v>0</v>
      </c>
      <c r="Q164" s="209">
        <v>0</v>
      </c>
      <c r="R164" s="209">
        <f t="shared" si="17"/>
        <v>0</v>
      </c>
      <c r="S164" s="209">
        <v>0</v>
      </c>
      <c r="T164" s="210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143</v>
      </c>
      <c r="AT164" s="211" t="s">
        <v>139</v>
      </c>
      <c r="AU164" s="211" t="s">
        <v>95</v>
      </c>
      <c r="AY164" s="14" t="s">
        <v>137</v>
      </c>
      <c r="BE164" s="106">
        <f t="shared" si="19"/>
        <v>0</v>
      </c>
      <c r="BF164" s="106">
        <f t="shared" si="20"/>
        <v>0</v>
      </c>
      <c r="BG164" s="106">
        <f t="shared" si="21"/>
        <v>0</v>
      </c>
      <c r="BH164" s="106">
        <f t="shared" si="22"/>
        <v>0</v>
      </c>
      <c r="BI164" s="106">
        <f t="shared" si="23"/>
        <v>0</v>
      </c>
      <c r="BJ164" s="14" t="s">
        <v>84</v>
      </c>
      <c r="BK164" s="106">
        <f t="shared" si="24"/>
        <v>0</v>
      </c>
      <c r="BL164" s="14" t="s">
        <v>143</v>
      </c>
      <c r="BM164" s="211" t="s">
        <v>256</v>
      </c>
    </row>
    <row r="165" spans="1:65" s="2" customFormat="1" ht="24.2" customHeight="1">
      <c r="A165" s="31"/>
      <c r="B165" s="32"/>
      <c r="C165" s="199" t="s">
        <v>257</v>
      </c>
      <c r="D165" s="199" t="s">
        <v>139</v>
      </c>
      <c r="E165" s="200" t="s">
        <v>258</v>
      </c>
      <c r="F165" s="201" t="s">
        <v>259</v>
      </c>
      <c r="G165" s="202" t="s">
        <v>142</v>
      </c>
      <c r="H165" s="203">
        <v>513</v>
      </c>
      <c r="I165" s="204"/>
      <c r="J165" s="205">
        <f t="shared" si="15"/>
        <v>0</v>
      </c>
      <c r="K165" s="206"/>
      <c r="L165" s="34"/>
      <c r="M165" s="207" t="s">
        <v>1</v>
      </c>
      <c r="N165" s="208" t="s">
        <v>44</v>
      </c>
      <c r="O165" s="68"/>
      <c r="P165" s="209">
        <f t="shared" si="16"/>
        <v>0</v>
      </c>
      <c r="Q165" s="209">
        <v>9.0620000000000006E-2</v>
      </c>
      <c r="R165" s="209">
        <f t="shared" si="17"/>
        <v>46.488060000000004</v>
      </c>
      <c r="S165" s="209">
        <v>0</v>
      </c>
      <c r="T165" s="210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1" t="s">
        <v>143</v>
      </c>
      <c r="AT165" s="211" t="s">
        <v>139</v>
      </c>
      <c r="AU165" s="211" t="s">
        <v>95</v>
      </c>
      <c r="AY165" s="14" t="s">
        <v>137</v>
      </c>
      <c r="BE165" s="106">
        <f t="shared" si="19"/>
        <v>0</v>
      </c>
      <c r="BF165" s="106">
        <f t="shared" si="20"/>
        <v>0</v>
      </c>
      <c r="BG165" s="106">
        <f t="shared" si="21"/>
        <v>0</v>
      </c>
      <c r="BH165" s="106">
        <f t="shared" si="22"/>
        <v>0</v>
      </c>
      <c r="BI165" s="106">
        <f t="shared" si="23"/>
        <v>0</v>
      </c>
      <c r="BJ165" s="14" t="s">
        <v>84</v>
      </c>
      <c r="BK165" s="106">
        <f t="shared" si="24"/>
        <v>0</v>
      </c>
      <c r="BL165" s="14" t="s">
        <v>143</v>
      </c>
      <c r="BM165" s="211" t="s">
        <v>260</v>
      </c>
    </row>
    <row r="166" spans="1:65" s="2" customFormat="1" ht="24.2" customHeight="1">
      <c r="A166" s="31"/>
      <c r="B166" s="32"/>
      <c r="C166" s="212" t="s">
        <v>261</v>
      </c>
      <c r="D166" s="212" t="s">
        <v>187</v>
      </c>
      <c r="E166" s="213" t="s">
        <v>262</v>
      </c>
      <c r="F166" s="214" t="s">
        <v>263</v>
      </c>
      <c r="G166" s="215" t="s">
        <v>142</v>
      </c>
      <c r="H166" s="216">
        <v>505</v>
      </c>
      <c r="I166" s="217"/>
      <c r="J166" s="218">
        <f t="shared" si="15"/>
        <v>0</v>
      </c>
      <c r="K166" s="219"/>
      <c r="L166" s="220"/>
      <c r="M166" s="221" t="s">
        <v>1</v>
      </c>
      <c r="N166" s="222" t="s">
        <v>44</v>
      </c>
      <c r="O166" s="68"/>
      <c r="P166" s="209">
        <f t="shared" si="16"/>
        <v>0</v>
      </c>
      <c r="Q166" s="209">
        <v>0.17</v>
      </c>
      <c r="R166" s="209">
        <f t="shared" si="17"/>
        <v>85.850000000000009</v>
      </c>
      <c r="S166" s="209">
        <v>0</v>
      </c>
      <c r="T166" s="210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1" t="s">
        <v>169</v>
      </c>
      <c r="AT166" s="211" t="s">
        <v>187</v>
      </c>
      <c r="AU166" s="211" t="s">
        <v>95</v>
      </c>
      <c r="AY166" s="14" t="s">
        <v>137</v>
      </c>
      <c r="BE166" s="106">
        <f t="shared" si="19"/>
        <v>0</v>
      </c>
      <c r="BF166" s="106">
        <f t="shared" si="20"/>
        <v>0</v>
      </c>
      <c r="BG166" s="106">
        <f t="shared" si="21"/>
        <v>0</v>
      </c>
      <c r="BH166" s="106">
        <f t="shared" si="22"/>
        <v>0</v>
      </c>
      <c r="BI166" s="106">
        <f t="shared" si="23"/>
        <v>0</v>
      </c>
      <c r="BJ166" s="14" t="s">
        <v>84</v>
      </c>
      <c r="BK166" s="106">
        <f t="shared" si="24"/>
        <v>0</v>
      </c>
      <c r="BL166" s="14" t="s">
        <v>143</v>
      </c>
      <c r="BM166" s="211" t="s">
        <v>264</v>
      </c>
    </row>
    <row r="167" spans="1:65" s="2" customFormat="1" ht="24.2" customHeight="1">
      <c r="A167" s="31"/>
      <c r="B167" s="32"/>
      <c r="C167" s="212" t="s">
        <v>265</v>
      </c>
      <c r="D167" s="212" t="s">
        <v>187</v>
      </c>
      <c r="E167" s="213" t="s">
        <v>266</v>
      </c>
      <c r="F167" s="214" t="s">
        <v>267</v>
      </c>
      <c r="G167" s="215" t="s">
        <v>142</v>
      </c>
      <c r="H167" s="216">
        <v>13.13</v>
      </c>
      <c r="I167" s="217"/>
      <c r="J167" s="218">
        <f t="shared" si="15"/>
        <v>0</v>
      </c>
      <c r="K167" s="219"/>
      <c r="L167" s="220"/>
      <c r="M167" s="221" t="s">
        <v>1</v>
      </c>
      <c r="N167" s="222" t="s">
        <v>44</v>
      </c>
      <c r="O167" s="68"/>
      <c r="P167" s="209">
        <f t="shared" si="16"/>
        <v>0</v>
      </c>
      <c r="Q167" s="209">
        <v>0.16300000000000001</v>
      </c>
      <c r="R167" s="209">
        <f t="shared" si="17"/>
        <v>2.14019</v>
      </c>
      <c r="S167" s="209">
        <v>0</v>
      </c>
      <c r="T167" s="210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169</v>
      </c>
      <c r="AT167" s="211" t="s">
        <v>187</v>
      </c>
      <c r="AU167" s="211" t="s">
        <v>95</v>
      </c>
      <c r="AY167" s="14" t="s">
        <v>137</v>
      </c>
      <c r="BE167" s="106">
        <f t="shared" si="19"/>
        <v>0</v>
      </c>
      <c r="BF167" s="106">
        <f t="shared" si="20"/>
        <v>0</v>
      </c>
      <c r="BG167" s="106">
        <f t="shared" si="21"/>
        <v>0</v>
      </c>
      <c r="BH167" s="106">
        <f t="shared" si="22"/>
        <v>0</v>
      </c>
      <c r="BI167" s="106">
        <f t="shared" si="23"/>
        <v>0</v>
      </c>
      <c r="BJ167" s="14" t="s">
        <v>84</v>
      </c>
      <c r="BK167" s="106">
        <f t="shared" si="24"/>
        <v>0</v>
      </c>
      <c r="BL167" s="14" t="s">
        <v>143</v>
      </c>
      <c r="BM167" s="211" t="s">
        <v>268</v>
      </c>
    </row>
    <row r="168" spans="1:65" s="2" customFormat="1" ht="37.9" customHeight="1">
      <c r="A168" s="31"/>
      <c r="B168" s="32"/>
      <c r="C168" s="199" t="s">
        <v>269</v>
      </c>
      <c r="D168" s="199" t="s">
        <v>139</v>
      </c>
      <c r="E168" s="200" t="s">
        <v>270</v>
      </c>
      <c r="F168" s="201" t="s">
        <v>271</v>
      </c>
      <c r="G168" s="202" t="s">
        <v>142</v>
      </c>
      <c r="H168" s="203">
        <v>513</v>
      </c>
      <c r="I168" s="204"/>
      <c r="J168" s="205">
        <f t="shared" si="15"/>
        <v>0</v>
      </c>
      <c r="K168" s="206"/>
      <c r="L168" s="34"/>
      <c r="M168" s="207" t="s">
        <v>1</v>
      </c>
      <c r="N168" s="208" t="s">
        <v>44</v>
      </c>
      <c r="O168" s="68"/>
      <c r="P168" s="209">
        <f t="shared" si="16"/>
        <v>0</v>
      </c>
      <c r="Q168" s="209">
        <v>0</v>
      </c>
      <c r="R168" s="209">
        <f t="shared" si="17"/>
        <v>0</v>
      </c>
      <c r="S168" s="209">
        <v>0</v>
      </c>
      <c r="T168" s="210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143</v>
      </c>
      <c r="AT168" s="211" t="s">
        <v>139</v>
      </c>
      <c r="AU168" s="211" t="s">
        <v>95</v>
      </c>
      <c r="AY168" s="14" t="s">
        <v>137</v>
      </c>
      <c r="BE168" s="106">
        <f t="shared" si="19"/>
        <v>0</v>
      </c>
      <c r="BF168" s="106">
        <f t="shared" si="20"/>
        <v>0</v>
      </c>
      <c r="BG168" s="106">
        <f t="shared" si="21"/>
        <v>0</v>
      </c>
      <c r="BH168" s="106">
        <f t="shared" si="22"/>
        <v>0</v>
      </c>
      <c r="BI168" s="106">
        <f t="shared" si="23"/>
        <v>0</v>
      </c>
      <c r="BJ168" s="14" t="s">
        <v>84</v>
      </c>
      <c r="BK168" s="106">
        <f t="shared" si="24"/>
        <v>0</v>
      </c>
      <c r="BL168" s="14" t="s">
        <v>143</v>
      </c>
      <c r="BM168" s="211" t="s">
        <v>272</v>
      </c>
    </row>
    <row r="169" spans="1:65" s="2" customFormat="1" ht="24.2" customHeight="1">
      <c r="A169" s="31"/>
      <c r="B169" s="32"/>
      <c r="C169" s="199" t="s">
        <v>273</v>
      </c>
      <c r="D169" s="199" t="s">
        <v>139</v>
      </c>
      <c r="E169" s="200" t="s">
        <v>274</v>
      </c>
      <c r="F169" s="201" t="s">
        <v>275</v>
      </c>
      <c r="G169" s="202" t="s">
        <v>142</v>
      </c>
      <c r="H169" s="203">
        <v>15</v>
      </c>
      <c r="I169" s="204"/>
      <c r="J169" s="205">
        <f t="shared" si="15"/>
        <v>0</v>
      </c>
      <c r="K169" s="206"/>
      <c r="L169" s="34"/>
      <c r="M169" s="207" t="s">
        <v>1</v>
      </c>
      <c r="N169" s="208" t="s">
        <v>44</v>
      </c>
      <c r="O169" s="68"/>
      <c r="P169" s="209">
        <f t="shared" si="16"/>
        <v>0</v>
      </c>
      <c r="Q169" s="209">
        <v>0.11162</v>
      </c>
      <c r="R169" s="209">
        <f t="shared" si="17"/>
        <v>1.6742999999999999</v>
      </c>
      <c r="S169" s="209">
        <v>0</v>
      </c>
      <c r="T169" s="210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143</v>
      </c>
      <c r="AT169" s="211" t="s">
        <v>139</v>
      </c>
      <c r="AU169" s="211" t="s">
        <v>95</v>
      </c>
      <c r="AY169" s="14" t="s">
        <v>137</v>
      </c>
      <c r="BE169" s="106">
        <f t="shared" si="19"/>
        <v>0</v>
      </c>
      <c r="BF169" s="106">
        <f t="shared" si="20"/>
        <v>0</v>
      </c>
      <c r="BG169" s="106">
        <f t="shared" si="21"/>
        <v>0</v>
      </c>
      <c r="BH169" s="106">
        <f t="shared" si="22"/>
        <v>0</v>
      </c>
      <c r="BI169" s="106">
        <f t="shared" si="23"/>
        <v>0</v>
      </c>
      <c r="BJ169" s="14" t="s">
        <v>84</v>
      </c>
      <c r="BK169" s="106">
        <f t="shared" si="24"/>
        <v>0</v>
      </c>
      <c r="BL169" s="14" t="s">
        <v>143</v>
      </c>
      <c r="BM169" s="211" t="s">
        <v>276</v>
      </c>
    </row>
    <row r="170" spans="1:65" s="2" customFormat="1" ht="24.2" customHeight="1">
      <c r="A170" s="31"/>
      <c r="B170" s="32"/>
      <c r="C170" s="212" t="s">
        <v>277</v>
      </c>
      <c r="D170" s="212" t="s">
        <v>187</v>
      </c>
      <c r="E170" s="213" t="s">
        <v>278</v>
      </c>
      <c r="F170" s="214" t="s">
        <v>279</v>
      </c>
      <c r="G170" s="215" t="s">
        <v>142</v>
      </c>
      <c r="H170" s="216">
        <v>15.45</v>
      </c>
      <c r="I170" s="217"/>
      <c r="J170" s="218">
        <f t="shared" si="15"/>
        <v>0</v>
      </c>
      <c r="K170" s="219"/>
      <c r="L170" s="220"/>
      <c r="M170" s="221" t="s">
        <v>1</v>
      </c>
      <c r="N170" s="222" t="s">
        <v>44</v>
      </c>
      <c r="O170" s="68"/>
      <c r="P170" s="209">
        <f t="shared" si="16"/>
        <v>0</v>
      </c>
      <c r="Q170" s="209">
        <v>0.22</v>
      </c>
      <c r="R170" s="209">
        <f t="shared" si="17"/>
        <v>3.399</v>
      </c>
      <c r="S170" s="209">
        <v>0</v>
      </c>
      <c r="T170" s="210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169</v>
      </c>
      <c r="AT170" s="211" t="s">
        <v>187</v>
      </c>
      <c r="AU170" s="211" t="s">
        <v>95</v>
      </c>
      <c r="AY170" s="14" t="s">
        <v>137</v>
      </c>
      <c r="BE170" s="106">
        <f t="shared" si="19"/>
        <v>0</v>
      </c>
      <c r="BF170" s="106">
        <f t="shared" si="20"/>
        <v>0</v>
      </c>
      <c r="BG170" s="106">
        <f t="shared" si="21"/>
        <v>0</v>
      </c>
      <c r="BH170" s="106">
        <f t="shared" si="22"/>
        <v>0</v>
      </c>
      <c r="BI170" s="106">
        <f t="shared" si="23"/>
        <v>0</v>
      </c>
      <c r="BJ170" s="14" t="s">
        <v>84</v>
      </c>
      <c r="BK170" s="106">
        <f t="shared" si="24"/>
        <v>0</v>
      </c>
      <c r="BL170" s="14" t="s">
        <v>143</v>
      </c>
      <c r="BM170" s="211" t="s">
        <v>280</v>
      </c>
    </row>
    <row r="171" spans="1:65" s="2" customFormat="1" ht="16.5" customHeight="1">
      <c r="A171" s="31"/>
      <c r="B171" s="32"/>
      <c r="C171" s="199" t="s">
        <v>281</v>
      </c>
      <c r="D171" s="199" t="s">
        <v>139</v>
      </c>
      <c r="E171" s="200" t="s">
        <v>282</v>
      </c>
      <c r="F171" s="201" t="s">
        <v>283</v>
      </c>
      <c r="G171" s="202" t="s">
        <v>154</v>
      </c>
      <c r="H171" s="203">
        <v>415</v>
      </c>
      <c r="I171" s="204"/>
      <c r="J171" s="205">
        <f t="shared" si="15"/>
        <v>0</v>
      </c>
      <c r="K171" s="206"/>
      <c r="L171" s="34"/>
      <c r="M171" s="207" t="s">
        <v>1</v>
      </c>
      <c r="N171" s="208" t="s">
        <v>44</v>
      </c>
      <c r="O171" s="68"/>
      <c r="P171" s="209">
        <f t="shared" si="16"/>
        <v>0</v>
      </c>
      <c r="Q171" s="209">
        <v>3.5999999999999999E-3</v>
      </c>
      <c r="R171" s="209">
        <f t="shared" si="17"/>
        <v>1.494</v>
      </c>
      <c r="S171" s="209">
        <v>0</v>
      </c>
      <c r="T171" s="210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1" t="s">
        <v>143</v>
      </c>
      <c r="AT171" s="211" t="s">
        <v>139</v>
      </c>
      <c r="AU171" s="211" t="s">
        <v>95</v>
      </c>
      <c r="AY171" s="14" t="s">
        <v>137</v>
      </c>
      <c r="BE171" s="106">
        <f t="shared" si="19"/>
        <v>0</v>
      </c>
      <c r="BF171" s="106">
        <f t="shared" si="20"/>
        <v>0</v>
      </c>
      <c r="BG171" s="106">
        <f t="shared" si="21"/>
        <v>0</v>
      </c>
      <c r="BH171" s="106">
        <f t="shared" si="22"/>
        <v>0</v>
      </c>
      <c r="BI171" s="106">
        <f t="shared" si="23"/>
        <v>0</v>
      </c>
      <c r="BJ171" s="14" t="s">
        <v>84</v>
      </c>
      <c r="BK171" s="106">
        <f t="shared" si="24"/>
        <v>0</v>
      </c>
      <c r="BL171" s="14" t="s">
        <v>143</v>
      </c>
      <c r="BM171" s="211" t="s">
        <v>284</v>
      </c>
    </row>
    <row r="172" spans="1:65" s="12" customFormat="1" ht="22.9" customHeight="1">
      <c r="B172" s="183"/>
      <c r="C172" s="184"/>
      <c r="D172" s="185" t="s">
        <v>78</v>
      </c>
      <c r="E172" s="197" t="s">
        <v>169</v>
      </c>
      <c r="F172" s="197" t="s">
        <v>285</v>
      </c>
      <c r="G172" s="184"/>
      <c r="H172" s="184"/>
      <c r="I172" s="187"/>
      <c r="J172" s="198">
        <f>BK172</f>
        <v>0</v>
      </c>
      <c r="K172" s="184"/>
      <c r="L172" s="189"/>
      <c r="M172" s="190"/>
      <c r="N172" s="191"/>
      <c r="O172" s="191"/>
      <c r="P172" s="192">
        <f>SUM(P173:P187)</f>
        <v>0</v>
      </c>
      <c r="Q172" s="191"/>
      <c r="R172" s="192">
        <f>SUM(R173:R187)</f>
        <v>6.4585439999999998</v>
      </c>
      <c r="S172" s="191"/>
      <c r="T172" s="193">
        <f>SUM(T173:T187)</f>
        <v>6.0120000000000005</v>
      </c>
      <c r="AR172" s="194" t="s">
        <v>84</v>
      </c>
      <c r="AT172" s="195" t="s">
        <v>78</v>
      </c>
      <c r="AU172" s="195" t="s">
        <v>84</v>
      </c>
      <c r="AY172" s="194" t="s">
        <v>137</v>
      </c>
      <c r="BK172" s="196">
        <f>SUM(BK173:BK187)</f>
        <v>0</v>
      </c>
    </row>
    <row r="173" spans="1:65" s="2" customFormat="1" ht="24.2" customHeight="1">
      <c r="A173" s="31"/>
      <c r="B173" s="32"/>
      <c r="C173" s="199" t="s">
        <v>286</v>
      </c>
      <c r="D173" s="199" t="s">
        <v>139</v>
      </c>
      <c r="E173" s="200" t="s">
        <v>287</v>
      </c>
      <c r="F173" s="201" t="s">
        <v>288</v>
      </c>
      <c r="G173" s="202" t="s">
        <v>154</v>
      </c>
      <c r="H173" s="203">
        <v>370</v>
      </c>
      <c r="I173" s="204"/>
      <c r="J173" s="205">
        <f t="shared" ref="J173:J187" si="25">ROUND(I173*H173,2)</f>
        <v>0</v>
      </c>
      <c r="K173" s="206"/>
      <c r="L173" s="34"/>
      <c r="M173" s="207" t="s">
        <v>1</v>
      </c>
      <c r="N173" s="208" t="s">
        <v>44</v>
      </c>
      <c r="O173" s="68"/>
      <c r="P173" s="209">
        <f t="shared" ref="P173:P187" si="26">O173*H173</f>
        <v>0</v>
      </c>
      <c r="Q173" s="209">
        <v>0</v>
      </c>
      <c r="R173" s="209">
        <f t="shared" ref="R173:R187" si="27">Q173*H173</f>
        <v>0</v>
      </c>
      <c r="S173" s="209">
        <v>0</v>
      </c>
      <c r="T173" s="210">
        <f t="shared" ref="T173:T187" si="28"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143</v>
      </c>
      <c r="AT173" s="211" t="s">
        <v>139</v>
      </c>
      <c r="AU173" s="211" t="s">
        <v>95</v>
      </c>
      <c r="AY173" s="14" t="s">
        <v>137</v>
      </c>
      <c r="BE173" s="106">
        <f t="shared" ref="BE173:BE187" si="29">IF(N173="základní",J173,0)</f>
        <v>0</v>
      </c>
      <c r="BF173" s="106">
        <f t="shared" ref="BF173:BF187" si="30">IF(N173="snížená",J173,0)</f>
        <v>0</v>
      </c>
      <c r="BG173" s="106">
        <f t="shared" ref="BG173:BG187" si="31">IF(N173="zákl. přenesená",J173,0)</f>
        <v>0</v>
      </c>
      <c r="BH173" s="106">
        <f t="shared" ref="BH173:BH187" si="32">IF(N173="sníž. přenesená",J173,0)</f>
        <v>0</v>
      </c>
      <c r="BI173" s="106">
        <f t="shared" ref="BI173:BI187" si="33">IF(N173="nulová",J173,0)</f>
        <v>0</v>
      </c>
      <c r="BJ173" s="14" t="s">
        <v>84</v>
      </c>
      <c r="BK173" s="106">
        <f t="shared" ref="BK173:BK187" si="34">ROUND(I173*H173,2)</f>
        <v>0</v>
      </c>
      <c r="BL173" s="14" t="s">
        <v>143</v>
      </c>
      <c r="BM173" s="211" t="s">
        <v>289</v>
      </c>
    </row>
    <row r="174" spans="1:65" s="2" customFormat="1" ht="24.2" customHeight="1">
      <c r="A174" s="31"/>
      <c r="B174" s="32"/>
      <c r="C174" s="212" t="s">
        <v>290</v>
      </c>
      <c r="D174" s="212" t="s">
        <v>187</v>
      </c>
      <c r="E174" s="213" t="s">
        <v>291</v>
      </c>
      <c r="F174" s="214" t="s">
        <v>292</v>
      </c>
      <c r="G174" s="215" t="s">
        <v>154</v>
      </c>
      <c r="H174" s="216">
        <v>373.7</v>
      </c>
      <c r="I174" s="217"/>
      <c r="J174" s="218">
        <f t="shared" si="25"/>
        <v>0</v>
      </c>
      <c r="K174" s="219"/>
      <c r="L174" s="220"/>
      <c r="M174" s="221" t="s">
        <v>1</v>
      </c>
      <c r="N174" s="222" t="s">
        <v>44</v>
      </c>
      <c r="O174" s="68"/>
      <c r="P174" s="209">
        <f t="shared" si="26"/>
        <v>0</v>
      </c>
      <c r="Q174" s="209">
        <v>7.2000000000000005E-4</v>
      </c>
      <c r="R174" s="209">
        <f t="shared" si="27"/>
        <v>0.26906400000000003</v>
      </c>
      <c r="S174" s="209">
        <v>0</v>
      </c>
      <c r="T174" s="210">
        <f t="shared" si="2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1" t="s">
        <v>169</v>
      </c>
      <c r="AT174" s="211" t="s">
        <v>187</v>
      </c>
      <c r="AU174" s="211" t="s">
        <v>95</v>
      </c>
      <c r="AY174" s="14" t="s">
        <v>137</v>
      </c>
      <c r="BE174" s="106">
        <f t="shared" si="29"/>
        <v>0</v>
      </c>
      <c r="BF174" s="106">
        <f t="shared" si="30"/>
        <v>0</v>
      </c>
      <c r="BG174" s="106">
        <f t="shared" si="31"/>
        <v>0</v>
      </c>
      <c r="BH174" s="106">
        <f t="shared" si="32"/>
        <v>0</v>
      </c>
      <c r="BI174" s="106">
        <f t="shared" si="33"/>
        <v>0</v>
      </c>
      <c r="BJ174" s="14" t="s">
        <v>84</v>
      </c>
      <c r="BK174" s="106">
        <f t="shared" si="34"/>
        <v>0</v>
      </c>
      <c r="BL174" s="14" t="s">
        <v>143</v>
      </c>
      <c r="BM174" s="211" t="s">
        <v>293</v>
      </c>
    </row>
    <row r="175" spans="1:65" s="2" customFormat="1" ht="33" customHeight="1">
      <c r="A175" s="31"/>
      <c r="B175" s="32"/>
      <c r="C175" s="199" t="s">
        <v>294</v>
      </c>
      <c r="D175" s="199" t="s">
        <v>139</v>
      </c>
      <c r="E175" s="200" t="s">
        <v>295</v>
      </c>
      <c r="F175" s="201" t="s">
        <v>296</v>
      </c>
      <c r="G175" s="202" t="s">
        <v>154</v>
      </c>
      <c r="H175" s="203">
        <v>18</v>
      </c>
      <c r="I175" s="204"/>
      <c r="J175" s="205">
        <f t="shared" si="25"/>
        <v>0</v>
      </c>
      <c r="K175" s="206"/>
      <c r="L175" s="34"/>
      <c r="M175" s="207" t="s">
        <v>1</v>
      </c>
      <c r="N175" s="208" t="s">
        <v>44</v>
      </c>
      <c r="O175" s="68"/>
      <c r="P175" s="209">
        <f t="shared" si="26"/>
        <v>0</v>
      </c>
      <c r="Q175" s="209">
        <v>1.0000000000000001E-5</v>
      </c>
      <c r="R175" s="209">
        <f t="shared" si="27"/>
        <v>1.8000000000000001E-4</v>
      </c>
      <c r="S175" s="209">
        <v>0</v>
      </c>
      <c r="T175" s="210">
        <f t="shared" si="2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1" t="s">
        <v>143</v>
      </c>
      <c r="AT175" s="211" t="s">
        <v>139</v>
      </c>
      <c r="AU175" s="211" t="s">
        <v>95</v>
      </c>
      <c r="AY175" s="14" t="s">
        <v>137</v>
      </c>
      <c r="BE175" s="106">
        <f t="shared" si="29"/>
        <v>0</v>
      </c>
      <c r="BF175" s="106">
        <f t="shared" si="30"/>
        <v>0</v>
      </c>
      <c r="BG175" s="106">
        <f t="shared" si="31"/>
        <v>0</v>
      </c>
      <c r="BH175" s="106">
        <f t="shared" si="32"/>
        <v>0</v>
      </c>
      <c r="BI175" s="106">
        <f t="shared" si="33"/>
        <v>0</v>
      </c>
      <c r="BJ175" s="14" t="s">
        <v>84</v>
      </c>
      <c r="BK175" s="106">
        <f t="shared" si="34"/>
        <v>0</v>
      </c>
      <c r="BL175" s="14" t="s">
        <v>143</v>
      </c>
      <c r="BM175" s="211" t="s">
        <v>297</v>
      </c>
    </row>
    <row r="176" spans="1:65" s="2" customFormat="1" ht="24.2" customHeight="1">
      <c r="A176" s="31"/>
      <c r="B176" s="32"/>
      <c r="C176" s="212" t="s">
        <v>298</v>
      </c>
      <c r="D176" s="212" t="s">
        <v>187</v>
      </c>
      <c r="E176" s="213" t="s">
        <v>299</v>
      </c>
      <c r="F176" s="214" t="s">
        <v>300</v>
      </c>
      <c r="G176" s="215" t="s">
        <v>219</v>
      </c>
      <c r="H176" s="216">
        <v>9</v>
      </c>
      <c r="I176" s="217"/>
      <c r="J176" s="218">
        <f t="shared" si="25"/>
        <v>0</v>
      </c>
      <c r="K176" s="219"/>
      <c r="L176" s="220"/>
      <c r="M176" s="221" t="s">
        <v>1</v>
      </c>
      <c r="N176" s="222" t="s">
        <v>44</v>
      </c>
      <c r="O176" s="68"/>
      <c r="P176" s="209">
        <f t="shared" si="26"/>
        <v>0</v>
      </c>
      <c r="Q176" s="209">
        <v>7.2399999999999999E-3</v>
      </c>
      <c r="R176" s="209">
        <f t="shared" si="27"/>
        <v>6.5159999999999996E-2</v>
      </c>
      <c r="S176" s="209">
        <v>0</v>
      </c>
      <c r="T176" s="210">
        <f t="shared" si="2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1" t="s">
        <v>169</v>
      </c>
      <c r="AT176" s="211" t="s">
        <v>187</v>
      </c>
      <c r="AU176" s="211" t="s">
        <v>95</v>
      </c>
      <c r="AY176" s="14" t="s">
        <v>137</v>
      </c>
      <c r="BE176" s="106">
        <f t="shared" si="29"/>
        <v>0</v>
      </c>
      <c r="BF176" s="106">
        <f t="shared" si="30"/>
        <v>0</v>
      </c>
      <c r="BG176" s="106">
        <f t="shared" si="31"/>
        <v>0</v>
      </c>
      <c r="BH176" s="106">
        <f t="shared" si="32"/>
        <v>0</v>
      </c>
      <c r="BI176" s="106">
        <f t="shared" si="33"/>
        <v>0</v>
      </c>
      <c r="BJ176" s="14" t="s">
        <v>84</v>
      </c>
      <c r="BK176" s="106">
        <f t="shared" si="34"/>
        <v>0</v>
      </c>
      <c r="BL176" s="14" t="s">
        <v>143</v>
      </c>
      <c r="BM176" s="211" t="s">
        <v>301</v>
      </c>
    </row>
    <row r="177" spans="1:65" s="2" customFormat="1" ht="24.2" customHeight="1">
      <c r="A177" s="31"/>
      <c r="B177" s="32"/>
      <c r="C177" s="199" t="s">
        <v>302</v>
      </c>
      <c r="D177" s="199" t="s">
        <v>139</v>
      </c>
      <c r="E177" s="200" t="s">
        <v>303</v>
      </c>
      <c r="F177" s="201" t="s">
        <v>304</v>
      </c>
      <c r="G177" s="202" t="s">
        <v>159</v>
      </c>
      <c r="H177" s="203">
        <v>3.375</v>
      </c>
      <c r="I177" s="204"/>
      <c r="J177" s="205">
        <f t="shared" si="25"/>
        <v>0</v>
      </c>
      <c r="K177" s="206"/>
      <c r="L177" s="34"/>
      <c r="M177" s="207" t="s">
        <v>1</v>
      </c>
      <c r="N177" s="208" t="s">
        <v>44</v>
      </c>
      <c r="O177" s="68"/>
      <c r="P177" s="209">
        <f t="shared" si="26"/>
        <v>0</v>
      </c>
      <c r="Q177" s="209">
        <v>0</v>
      </c>
      <c r="R177" s="209">
        <f t="shared" si="27"/>
        <v>0</v>
      </c>
      <c r="S177" s="209">
        <v>1.76</v>
      </c>
      <c r="T177" s="210">
        <f t="shared" si="28"/>
        <v>5.94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1" t="s">
        <v>143</v>
      </c>
      <c r="AT177" s="211" t="s">
        <v>139</v>
      </c>
      <c r="AU177" s="211" t="s">
        <v>95</v>
      </c>
      <c r="AY177" s="14" t="s">
        <v>137</v>
      </c>
      <c r="BE177" s="106">
        <f t="shared" si="29"/>
        <v>0</v>
      </c>
      <c r="BF177" s="106">
        <f t="shared" si="30"/>
        <v>0</v>
      </c>
      <c r="BG177" s="106">
        <f t="shared" si="31"/>
        <v>0</v>
      </c>
      <c r="BH177" s="106">
        <f t="shared" si="32"/>
        <v>0</v>
      </c>
      <c r="BI177" s="106">
        <f t="shared" si="33"/>
        <v>0</v>
      </c>
      <c r="BJ177" s="14" t="s">
        <v>84</v>
      </c>
      <c r="BK177" s="106">
        <f t="shared" si="34"/>
        <v>0</v>
      </c>
      <c r="BL177" s="14" t="s">
        <v>143</v>
      </c>
      <c r="BM177" s="211" t="s">
        <v>305</v>
      </c>
    </row>
    <row r="178" spans="1:65" s="2" customFormat="1" ht="24.2" customHeight="1">
      <c r="A178" s="31"/>
      <c r="B178" s="32"/>
      <c r="C178" s="199" t="s">
        <v>306</v>
      </c>
      <c r="D178" s="199" t="s">
        <v>139</v>
      </c>
      <c r="E178" s="200" t="s">
        <v>307</v>
      </c>
      <c r="F178" s="201" t="s">
        <v>308</v>
      </c>
      <c r="G178" s="202" t="s">
        <v>219</v>
      </c>
      <c r="H178" s="203">
        <v>9</v>
      </c>
      <c r="I178" s="204"/>
      <c r="J178" s="205">
        <f t="shared" si="25"/>
        <v>0</v>
      </c>
      <c r="K178" s="206"/>
      <c r="L178" s="34"/>
      <c r="M178" s="207" t="s">
        <v>1</v>
      </c>
      <c r="N178" s="208" t="s">
        <v>44</v>
      </c>
      <c r="O178" s="68"/>
      <c r="P178" s="209">
        <f t="shared" si="26"/>
        <v>0</v>
      </c>
      <c r="Q178" s="209">
        <v>0.12422</v>
      </c>
      <c r="R178" s="209">
        <f t="shared" si="27"/>
        <v>1.11798</v>
      </c>
      <c r="S178" s="209">
        <v>0</v>
      </c>
      <c r="T178" s="210">
        <f t="shared" si="2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1" t="s">
        <v>143</v>
      </c>
      <c r="AT178" s="211" t="s">
        <v>139</v>
      </c>
      <c r="AU178" s="211" t="s">
        <v>95</v>
      </c>
      <c r="AY178" s="14" t="s">
        <v>137</v>
      </c>
      <c r="BE178" s="106">
        <f t="shared" si="29"/>
        <v>0</v>
      </c>
      <c r="BF178" s="106">
        <f t="shared" si="30"/>
        <v>0</v>
      </c>
      <c r="BG178" s="106">
        <f t="shared" si="31"/>
        <v>0</v>
      </c>
      <c r="BH178" s="106">
        <f t="shared" si="32"/>
        <v>0</v>
      </c>
      <c r="BI178" s="106">
        <f t="shared" si="33"/>
        <v>0</v>
      </c>
      <c r="BJ178" s="14" t="s">
        <v>84</v>
      </c>
      <c r="BK178" s="106">
        <f t="shared" si="34"/>
        <v>0</v>
      </c>
      <c r="BL178" s="14" t="s">
        <v>143</v>
      </c>
      <c r="BM178" s="211" t="s">
        <v>309</v>
      </c>
    </row>
    <row r="179" spans="1:65" s="2" customFormat="1" ht="16.5" customHeight="1">
      <c r="A179" s="31"/>
      <c r="B179" s="32"/>
      <c r="C179" s="212" t="s">
        <v>310</v>
      </c>
      <c r="D179" s="212" t="s">
        <v>187</v>
      </c>
      <c r="E179" s="213" t="s">
        <v>311</v>
      </c>
      <c r="F179" s="214" t="s">
        <v>312</v>
      </c>
      <c r="G179" s="215" t="s">
        <v>219</v>
      </c>
      <c r="H179" s="216">
        <v>9</v>
      </c>
      <c r="I179" s="217"/>
      <c r="J179" s="218">
        <f t="shared" si="25"/>
        <v>0</v>
      </c>
      <c r="K179" s="219"/>
      <c r="L179" s="220"/>
      <c r="M179" s="221" t="s">
        <v>1</v>
      </c>
      <c r="N179" s="222" t="s">
        <v>44</v>
      </c>
      <c r="O179" s="68"/>
      <c r="P179" s="209">
        <f t="shared" si="26"/>
        <v>0</v>
      </c>
      <c r="Q179" s="209">
        <v>6.7000000000000004E-2</v>
      </c>
      <c r="R179" s="209">
        <f t="shared" si="27"/>
        <v>0.60299999999999998</v>
      </c>
      <c r="S179" s="209">
        <v>0</v>
      </c>
      <c r="T179" s="210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1" t="s">
        <v>169</v>
      </c>
      <c r="AT179" s="211" t="s">
        <v>187</v>
      </c>
      <c r="AU179" s="211" t="s">
        <v>95</v>
      </c>
      <c r="AY179" s="14" t="s">
        <v>137</v>
      </c>
      <c r="BE179" s="106">
        <f t="shared" si="29"/>
        <v>0</v>
      </c>
      <c r="BF179" s="106">
        <f t="shared" si="30"/>
        <v>0</v>
      </c>
      <c r="BG179" s="106">
        <f t="shared" si="31"/>
        <v>0</v>
      </c>
      <c r="BH179" s="106">
        <f t="shared" si="32"/>
        <v>0</v>
      </c>
      <c r="BI179" s="106">
        <f t="shared" si="33"/>
        <v>0</v>
      </c>
      <c r="BJ179" s="14" t="s">
        <v>84</v>
      </c>
      <c r="BK179" s="106">
        <f t="shared" si="34"/>
        <v>0</v>
      </c>
      <c r="BL179" s="14" t="s">
        <v>143</v>
      </c>
      <c r="BM179" s="211" t="s">
        <v>313</v>
      </c>
    </row>
    <row r="180" spans="1:65" s="2" customFormat="1" ht="24.2" customHeight="1">
      <c r="A180" s="31"/>
      <c r="B180" s="32"/>
      <c r="C180" s="199" t="s">
        <v>314</v>
      </c>
      <c r="D180" s="199" t="s">
        <v>139</v>
      </c>
      <c r="E180" s="200" t="s">
        <v>315</v>
      </c>
      <c r="F180" s="201" t="s">
        <v>316</v>
      </c>
      <c r="G180" s="202" t="s">
        <v>219</v>
      </c>
      <c r="H180" s="203">
        <v>9</v>
      </c>
      <c r="I180" s="204"/>
      <c r="J180" s="205">
        <f t="shared" si="25"/>
        <v>0</v>
      </c>
      <c r="K180" s="206"/>
      <c r="L180" s="34"/>
      <c r="M180" s="207" t="s">
        <v>1</v>
      </c>
      <c r="N180" s="208" t="s">
        <v>44</v>
      </c>
      <c r="O180" s="68"/>
      <c r="P180" s="209">
        <f t="shared" si="26"/>
        <v>0</v>
      </c>
      <c r="Q180" s="209">
        <v>2.972E-2</v>
      </c>
      <c r="R180" s="209">
        <f t="shared" si="27"/>
        <v>0.26748</v>
      </c>
      <c r="S180" s="209">
        <v>0</v>
      </c>
      <c r="T180" s="210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1" t="s">
        <v>143</v>
      </c>
      <c r="AT180" s="211" t="s">
        <v>139</v>
      </c>
      <c r="AU180" s="211" t="s">
        <v>95</v>
      </c>
      <c r="AY180" s="14" t="s">
        <v>137</v>
      </c>
      <c r="BE180" s="106">
        <f t="shared" si="29"/>
        <v>0</v>
      </c>
      <c r="BF180" s="106">
        <f t="shared" si="30"/>
        <v>0</v>
      </c>
      <c r="BG180" s="106">
        <f t="shared" si="31"/>
        <v>0</v>
      </c>
      <c r="BH180" s="106">
        <f t="shared" si="32"/>
        <v>0</v>
      </c>
      <c r="BI180" s="106">
        <f t="shared" si="33"/>
        <v>0</v>
      </c>
      <c r="BJ180" s="14" t="s">
        <v>84</v>
      </c>
      <c r="BK180" s="106">
        <f t="shared" si="34"/>
        <v>0</v>
      </c>
      <c r="BL180" s="14" t="s">
        <v>143</v>
      </c>
      <c r="BM180" s="211" t="s">
        <v>317</v>
      </c>
    </row>
    <row r="181" spans="1:65" s="2" customFormat="1" ht="16.5" customHeight="1">
      <c r="A181" s="31"/>
      <c r="B181" s="32"/>
      <c r="C181" s="212" t="s">
        <v>318</v>
      </c>
      <c r="D181" s="212" t="s">
        <v>187</v>
      </c>
      <c r="E181" s="213" t="s">
        <v>319</v>
      </c>
      <c r="F181" s="214" t="s">
        <v>320</v>
      </c>
      <c r="G181" s="215" t="s">
        <v>219</v>
      </c>
      <c r="H181" s="216">
        <v>9</v>
      </c>
      <c r="I181" s="217"/>
      <c r="J181" s="218">
        <f t="shared" si="25"/>
        <v>0</v>
      </c>
      <c r="K181" s="219"/>
      <c r="L181" s="220"/>
      <c r="M181" s="221" t="s">
        <v>1</v>
      </c>
      <c r="N181" s="222" t="s">
        <v>44</v>
      </c>
      <c r="O181" s="68"/>
      <c r="P181" s="209">
        <f t="shared" si="26"/>
        <v>0</v>
      </c>
      <c r="Q181" s="209">
        <v>0.04</v>
      </c>
      <c r="R181" s="209">
        <f t="shared" si="27"/>
        <v>0.36</v>
      </c>
      <c r="S181" s="209">
        <v>0</v>
      </c>
      <c r="T181" s="210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1" t="s">
        <v>169</v>
      </c>
      <c r="AT181" s="211" t="s">
        <v>187</v>
      </c>
      <c r="AU181" s="211" t="s">
        <v>95</v>
      </c>
      <c r="AY181" s="14" t="s">
        <v>137</v>
      </c>
      <c r="BE181" s="106">
        <f t="shared" si="29"/>
        <v>0</v>
      </c>
      <c r="BF181" s="106">
        <f t="shared" si="30"/>
        <v>0</v>
      </c>
      <c r="BG181" s="106">
        <f t="shared" si="31"/>
        <v>0</v>
      </c>
      <c r="BH181" s="106">
        <f t="shared" si="32"/>
        <v>0</v>
      </c>
      <c r="BI181" s="106">
        <f t="shared" si="33"/>
        <v>0</v>
      </c>
      <c r="BJ181" s="14" t="s">
        <v>84</v>
      </c>
      <c r="BK181" s="106">
        <f t="shared" si="34"/>
        <v>0</v>
      </c>
      <c r="BL181" s="14" t="s">
        <v>143</v>
      </c>
      <c r="BM181" s="211" t="s">
        <v>321</v>
      </c>
    </row>
    <row r="182" spans="1:65" s="2" customFormat="1" ht="24.2" customHeight="1">
      <c r="A182" s="31"/>
      <c r="B182" s="32"/>
      <c r="C182" s="199" t="s">
        <v>322</v>
      </c>
      <c r="D182" s="199" t="s">
        <v>139</v>
      </c>
      <c r="E182" s="200" t="s">
        <v>323</v>
      </c>
      <c r="F182" s="201" t="s">
        <v>324</v>
      </c>
      <c r="G182" s="202" t="s">
        <v>219</v>
      </c>
      <c r="H182" s="203">
        <v>9</v>
      </c>
      <c r="I182" s="204"/>
      <c r="J182" s="205">
        <f t="shared" si="25"/>
        <v>0</v>
      </c>
      <c r="K182" s="206"/>
      <c r="L182" s="34"/>
      <c r="M182" s="207" t="s">
        <v>1</v>
      </c>
      <c r="N182" s="208" t="s">
        <v>44</v>
      </c>
      <c r="O182" s="68"/>
      <c r="P182" s="209">
        <f t="shared" si="26"/>
        <v>0</v>
      </c>
      <c r="Q182" s="209">
        <v>2.972E-2</v>
      </c>
      <c r="R182" s="209">
        <f t="shared" si="27"/>
        <v>0.26748</v>
      </c>
      <c r="S182" s="209">
        <v>0</v>
      </c>
      <c r="T182" s="210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1" t="s">
        <v>143</v>
      </c>
      <c r="AT182" s="211" t="s">
        <v>139</v>
      </c>
      <c r="AU182" s="211" t="s">
        <v>95</v>
      </c>
      <c r="AY182" s="14" t="s">
        <v>137</v>
      </c>
      <c r="BE182" s="106">
        <f t="shared" si="29"/>
        <v>0</v>
      </c>
      <c r="BF182" s="106">
        <f t="shared" si="30"/>
        <v>0</v>
      </c>
      <c r="BG182" s="106">
        <f t="shared" si="31"/>
        <v>0</v>
      </c>
      <c r="BH182" s="106">
        <f t="shared" si="32"/>
        <v>0</v>
      </c>
      <c r="BI182" s="106">
        <f t="shared" si="33"/>
        <v>0</v>
      </c>
      <c r="BJ182" s="14" t="s">
        <v>84</v>
      </c>
      <c r="BK182" s="106">
        <f t="shared" si="34"/>
        <v>0</v>
      </c>
      <c r="BL182" s="14" t="s">
        <v>143</v>
      </c>
      <c r="BM182" s="211" t="s">
        <v>325</v>
      </c>
    </row>
    <row r="183" spans="1:65" s="2" customFormat="1" ht="21.75" customHeight="1">
      <c r="A183" s="31"/>
      <c r="B183" s="32"/>
      <c r="C183" s="212" t="s">
        <v>326</v>
      </c>
      <c r="D183" s="212" t="s">
        <v>187</v>
      </c>
      <c r="E183" s="213" t="s">
        <v>327</v>
      </c>
      <c r="F183" s="214" t="s">
        <v>328</v>
      </c>
      <c r="G183" s="215" t="s">
        <v>219</v>
      </c>
      <c r="H183" s="216">
        <v>9</v>
      </c>
      <c r="I183" s="217"/>
      <c r="J183" s="218">
        <f t="shared" si="25"/>
        <v>0</v>
      </c>
      <c r="K183" s="219"/>
      <c r="L183" s="220"/>
      <c r="M183" s="221" t="s">
        <v>1</v>
      </c>
      <c r="N183" s="222" t="s">
        <v>44</v>
      </c>
      <c r="O183" s="68"/>
      <c r="P183" s="209">
        <f t="shared" si="26"/>
        <v>0</v>
      </c>
      <c r="Q183" s="209">
        <v>0.11</v>
      </c>
      <c r="R183" s="209">
        <f t="shared" si="27"/>
        <v>0.99</v>
      </c>
      <c r="S183" s="209">
        <v>0</v>
      </c>
      <c r="T183" s="210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11" t="s">
        <v>169</v>
      </c>
      <c r="AT183" s="211" t="s">
        <v>187</v>
      </c>
      <c r="AU183" s="211" t="s">
        <v>95</v>
      </c>
      <c r="AY183" s="14" t="s">
        <v>137</v>
      </c>
      <c r="BE183" s="106">
        <f t="shared" si="29"/>
        <v>0</v>
      </c>
      <c r="BF183" s="106">
        <f t="shared" si="30"/>
        <v>0</v>
      </c>
      <c r="BG183" s="106">
        <f t="shared" si="31"/>
        <v>0</v>
      </c>
      <c r="BH183" s="106">
        <f t="shared" si="32"/>
        <v>0</v>
      </c>
      <c r="BI183" s="106">
        <f t="shared" si="33"/>
        <v>0</v>
      </c>
      <c r="BJ183" s="14" t="s">
        <v>84</v>
      </c>
      <c r="BK183" s="106">
        <f t="shared" si="34"/>
        <v>0</v>
      </c>
      <c r="BL183" s="14" t="s">
        <v>143</v>
      </c>
      <c r="BM183" s="211" t="s">
        <v>329</v>
      </c>
    </row>
    <row r="184" spans="1:65" s="2" customFormat="1" ht="24.2" customHeight="1">
      <c r="A184" s="31"/>
      <c r="B184" s="32"/>
      <c r="C184" s="199" t="s">
        <v>330</v>
      </c>
      <c r="D184" s="199" t="s">
        <v>139</v>
      </c>
      <c r="E184" s="200" t="s">
        <v>331</v>
      </c>
      <c r="F184" s="201" t="s">
        <v>332</v>
      </c>
      <c r="G184" s="202" t="s">
        <v>219</v>
      </c>
      <c r="H184" s="203">
        <v>9</v>
      </c>
      <c r="I184" s="204"/>
      <c r="J184" s="205">
        <f t="shared" si="25"/>
        <v>0</v>
      </c>
      <c r="K184" s="206"/>
      <c r="L184" s="34"/>
      <c r="M184" s="207" t="s">
        <v>1</v>
      </c>
      <c r="N184" s="208" t="s">
        <v>44</v>
      </c>
      <c r="O184" s="68"/>
      <c r="P184" s="209">
        <f t="shared" si="26"/>
        <v>0</v>
      </c>
      <c r="Q184" s="209">
        <v>0.21734000000000001</v>
      </c>
      <c r="R184" s="209">
        <f t="shared" si="27"/>
        <v>1.9560600000000001</v>
      </c>
      <c r="S184" s="209">
        <v>0</v>
      </c>
      <c r="T184" s="210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1" t="s">
        <v>143</v>
      </c>
      <c r="AT184" s="211" t="s">
        <v>139</v>
      </c>
      <c r="AU184" s="211" t="s">
        <v>95</v>
      </c>
      <c r="AY184" s="14" t="s">
        <v>137</v>
      </c>
      <c r="BE184" s="106">
        <f t="shared" si="29"/>
        <v>0</v>
      </c>
      <c r="BF184" s="106">
        <f t="shared" si="30"/>
        <v>0</v>
      </c>
      <c r="BG184" s="106">
        <f t="shared" si="31"/>
        <v>0</v>
      </c>
      <c r="BH184" s="106">
        <f t="shared" si="32"/>
        <v>0</v>
      </c>
      <c r="BI184" s="106">
        <f t="shared" si="33"/>
        <v>0</v>
      </c>
      <c r="BJ184" s="14" t="s">
        <v>84</v>
      </c>
      <c r="BK184" s="106">
        <f t="shared" si="34"/>
        <v>0</v>
      </c>
      <c r="BL184" s="14" t="s">
        <v>143</v>
      </c>
      <c r="BM184" s="211" t="s">
        <v>333</v>
      </c>
    </row>
    <row r="185" spans="1:65" s="2" customFormat="1" ht="16.5" customHeight="1">
      <c r="A185" s="31"/>
      <c r="B185" s="32"/>
      <c r="C185" s="212" t="s">
        <v>334</v>
      </c>
      <c r="D185" s="212" t="s">
        <v>187</v>
      </c>
      <c r="E185" s="213" t="s">
        <v>335</v>
      </c>
      <c r="F185" s="214" t="s">
        <v>336</v>
      </c>
      <c r="G185" s="215" t="s">
        <v>219</v>
      </c>
      <c r="H185" s="216">
        <v>9</v>
      </c>
      <c r="I185" s="217"/>
      <c r="J185" s="218">
        <f t="shared" si="25"/>
        <v>0</v>
      </c>
      <c r="K185" s="219"/>
      <c r="L185" s="220"/>
      <c r="M185" s="221" t="s">
        <v>1</v>
      </c>
      <c r="N185" s="222" t="s">
        <v>44</v>
      </c>
      <c r="O185" s="68"/>
      <c r="P185" s="209">
        <f t="shared" si="26"/>
        <v>0</v>
      </c>
      <c r="Q185" s="209">
        <v>0.05</v>
      </c>
      <c r="R185" s="209">
        <f t="shared" si="27"/>
        <v>0.45</v>
      </c>
      <c r="S185" s="209">
        <v>0</v>
      </c>
      <c r="T185" s="210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11" t="s">
        <v>169</v>
      </c>
      <c r="AT185" s="211" t="s">
        <v>187</v>
      </c>
      <c r="AU185" s="211" t="s">
        <v>95</v>
      </c>
      <c r="AY185" s="14" t="s">
        <v>137</v>
      </c>
      <c r="BE185" s="106">
        <f t="shared" si="29"/>
        <v>0</v>
      </c>
      <c r="BF185" s="106">
        <f t="shared" si="30"/>
        <v>0</v>
      </c>
      <c r="BG185" s="106">
        <f t="shared" si="31"/>
        <v>0</v>
      </c>
      <c r="BH185" s="106">
        <f t="shared" si="32"/>
        <v>0</v>
      </c>
      <c r="BI185" s="106">
        <f t="shared" si="33"/>
        <v>0</v>
      </c>
      <c r="BJ185" s="14" t="s">
        <v>84</v>
      </c>
      <c r="BK185" s="106">
        <f t="shared" si="34"/>
        <v>0</v>
      </c>
      <c r="BL185" s="14" t="s">
        <v>143</v>
      </c>
      <c r="BM185" s="211" t="s">
        <v>337</v>
      </c>
    </row>
    <row r="186" spans="1:65" s="2" customFormat="1" ht="16.5" customHeight="1">
      <c r="A186" s="31"/>
      <c r="B186" s="32"/>
      <c r="C186" s="212" t="s">
        <v>338</v>
      </c>
      <c r="D186" s="212" t="s">
        <v>187</v>
      </c>
      <c r="E186" s="213" t="s">
        <v>339</v>
      </c>
      <c r="F186" s="214" t="s">
        <v>340</v>
      </c>
      <c r="G186" s="215" t="s">
        <v>219</v>
      </c>
      <c r="H186" s="216">
        <v>9</v>
      </c>
      <c r="I186" s="217"/>
      <c r="J186" s="218">
        <f t="shared" si="25"/>
        <v>0</v>
      </c>
      <c r="K186" s="219"/>
      <c r="L186" s="220"/>
      <c r="M186" s="221" t="s">
        <v>1</v>
      </c>
      <c r="N186" s="222" t="s">
        <v>44</v>
      </c>
      <c r="O186" s="68"/>
      <c r="P186" s="209">
        <f t="shared" si="26"/>
        <v>0</v>
      </c>
      <c r="Q186" s="209">
        <v>0</v>
      </c>
      <c r="R186" s="209">
        <f t="shared" si="27"/>
        <v>0</v>
      </c>
      <c r="S186" s="209">
        <v>0</v>
      </c>
      <c r="T186" s="210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1" t="s">
        <v>169</v>
      </c>
      <c r="AT186" s="211" t="s">
        <v>187</v>
      </c>
      <c r="AU186" s="211" t="s">
        <v>95</v>
      </c>
      <c r="AY186" s="14" t="s">
        <v>137</v>
      </c>
      <c r="BE186" s="106">
        <f t="shared" si="29"/>
        <v>0</v>
      </c>
      <c r="BF186" s="106">
        <f t="shared" si="30"/>
        <v>0</v>
      </c>
      <c r="BG186" s="106">
        <f t="shared" si="31"/>
        <v>0</v>
      </c>
      <c r="BH186" s="106">
        <f t="shared" si="32"/>
        <v>0</v>
      </c>
      <c r="BI186" s="106">
        <f t="shared" si="33"/>
        <v>0</v>
      </c>
      <c r="BJ186" s="14" t="s">
        <v>84</v>
      </c>
      <c r="BK186" s="106">
        <f t="shared" si="34"/>
        <v>0</v>
      </c>
      <c r="BL186" s="14" t="s">
        <v>143</v>
      </c>
      <c r="BM186" s="211" t="s">
        <v>341</v>
      </c>
    </row>
    <row r="187" spans="1:65" s="2" customFormat="1" ht="24.2" customHeight="1">
      <c r="A187" s="31"/>
      <c r="B187" s="32"/>
      <c r="C187" s="199" t="s">
        <v>342</v>
      </c>
      <c r="D187" s="199" t="s">
        <v>139</v>
      </c>
      <c r="E187" s="200" t="s">
        <v>343</v>
      </c>
      <c r="F187" s="201" t="s">
        <v>344</v>
      </c>
      <c r="G187" s="202" t="s">
        <v>219</v>
      </c>
      <c r="H187" s="203">
        <v>9</v>
      </c>
      <c r="I187" s="204"/>
      <c r="J187" s="205">
        <f t="shared" si="25"/>
        <v>0</v>
      </c>
      <c r="K187" s="206"/>
      <c r="L187" s="34"/>
      <c r="M187" s="207" t="s">
        <v>1</v>
      </c>
      <c r="N187" s="208" t="s">
        <v>44</v>
      </c>
      <c r="O187" s="68"/>
      <c r="P187" s="209">
        <f t="shared" si="26"/>
        <v>0</v>
      </c>
      <c r="Q187" s="209">
        <v>1.2460000000000001E-2</v>
      </c>
      <c r="R187" s="209">
        <f t="shared" si="27"/>
        <v>0.11214</v>
      </c>
      <c r="S187" s="209">
        <v>8.0000000000000002E-3</v>
      </c>
      <c r="T187" s="210">
        <f t="shared" si="28"/>
        <v>7.2000000000000008E-2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1" t="s">
        <v>143</v>
      </c>
      <c r="AT187" s="211" t="s">
        <v>139</v>
      </c>
      <c r="AU187" s="211" t="s">
        <v>95</v>
      </c>
      <c r="AY187" s="14" t="s">
        <v>137</v>
      </c>
      <c r="BE187" s="106">
        <f t="shared" si="29"/>
        <v>0</v>
      </c>
      <c r="BF187" s="106">
        <f t="shared" si="30"/>
        <v>0</v>
      </c>
      <c r="BG187" s="106">
        <f t="shared" si="31"/>
        <v>0</v>
      </c>
      <c r="BH187" s="106">
        <f t="shared" si="32"/>
        <v>0</v>
      </c>
      <c r="BI187" s="106">
        <f t="shared" si="33"/>
        <v>0</v>
      </c>
      <c r="BJ187" s="14" t="s">
        <v>84</v>
      </c>
      <c r="BK187" s="106">
        <f t="shared" si="34"/>
        <v>0</v>
      </c>
      <c r="BL187" s="14" t="s">
        <v>143</v>
      </c>
      <c r="BM187" s="211" t="s">
        <v>345</v>
      </c>
    </row>
    <row r="188" spans="1:65" s="12" customFormat="1" ht="22.9" customHeight="1">
      <c r="B188" s="183"/>
      <c r="C188" s="184"/>
      <c r="D188" s="185" t="s">
        <v>78</v>
      </c>
      <c r="E188" s="197" t="s">
        <v>173</v>
      </c>
      <c r="F188" s="197" t="s">
        <v>346</v>
      </c>
      <c r="G188" s="184"/>
      <c r="H188" s="184"/>
      <c r="I188" s="187"/>
      <c r="J188" s="198">
        <f>BK188</f>
        <v>0</v>
      </c>
      <c r="K188" s="184"/>
      <c r="L188" s="189"/>
      <c r="M188" s="190"/>
      <c r="N188" s="191"/>
      <c r="O188" s="191"/>
      <c r="P188" s="192">
        <f>SUM(P189:P204)</f>
        <v>0</v>
      </c>
      <c r="Q188" s="191"/>
      <c r="R188" s="192">
        <f>SUM(R189:R204)</f>
        <v>195.72170259999999</v>
      </c>
      <c r="S188" s="191"/>
      <c r="T188" s="193">
        <f>SUM(T189:T204)</f>
        <v>0</v>
      </c>
      <c r="AR188" s="194" t="s">
        <v>84</v>
      </c>
      <c r="AT188" s="195" t="s">
        <v>78</v>
      </c>
      <c r="AU188" s="195" t="s">
        <v>84</v>
      </c>
      <c r="AY188" s="194" t="s">
        <v>137</v>
      </c>
      <c r="BK188" s="196">
        <f>SUM(BK189:BK204)</f>
        <v>0</v>
      </c>
    </row>
    <row r="189" spans="1:65" s="2" customFormat="1" ht="16.5" customHeight="1">
      <c r="A189" s="31"/>
      <c r="B189" s="32"/>
      <c r="C189" s="199" t="s">
        <v>347</v>
      </c>
      <c r="D189" s="199" t="s">
        <v>139</v>
      </c>
      <c r="E189" s="200" t="s">
        <v>348</v>
      </c>
      <c r="F189" s="201" t="s">
        <v>349</v>
      </c>
      <c r="G189" s="202" t="s">
        <v>350</v>
      </c>
      <c r="H189" s="203">
        <v>1</v>
      </c>
      <c r="I189" s="204"/>
      <c r="J189" s="205">
        <f t="shared" ref="J189:J204" si="35">ROUND(I189*H189,2)</f>
        <v>0</v>
      </c>
      <c r="K189" s="206"/>
      <c r="L189" s="34"/>
      <c r="M189" s="207" t="s">
        <v>1</v>
      </c>
      <c r="N189" s="208" t="s">
        <v>44</v>
      </c>
      <c r="O189" s="68"/>
      <c r="P189" s="209">
        <f t="shared" ref="P189:P204" si="36">O189*H189</f>
        <v>0</v>
      </c>
      <c r="Q189" s="209">
        <v>0</v>
      </c>
      <c r="R189" s="209">
        <f t="shared" ref="R189:R204" si="37">Q189*H189</f>
        <v>0</v>
      </c>
      <c r="S189" s="209">
        <v>0</v>
      </c>
      <c r="T189" s="210">
        <f t="shared" ref="T189:T204" si="38"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11" t="s">
        <v>143</v>
      </c>
      <c r="AT189" s="211" t="s">
        <v>139</v>
      </c>
      <c r="AU189" s="211" t="s">
        <v>95</v>
      </c>
      <c r="AY189" s="14" t="s">
        <v>137</v>
      </c>
      <c r="BE189" s="106">
        <f t="shared" ref="BE189:BE204" si="39">IF(N189="základní",J189,0)</f>
        <v>0</v>
      </c>
      <c r="BF189" s="106">
        <f t="shared" ref="BF189:BF204" si="40">IF(N189="snížená",J189,0)</f>
        <v>0</v>
      </c>
      <c r="BG189" s="106">
        <f t="shared" ref="BG189:BG204" si="41">IF(N189="zákl. přenesená",J189,0)</f>
        <v>0</v>
      </c>
      <c r="BH189" s="106">
        <f t="shared" ref="BH189:BH204" si="42">IF(N189="sníž. přenesená",J189,0)</f>
        <v>0</v>
      </c>
      <c r="BI189" s="106">
        <f t="shared" ref="BI189:BI204" si="43">IF(N189="nulová",J189,0)</f>
        <v>0</v>
      </c>
      <c r="BJ189" s="14" t="s">
        <v>84</v>
      </c>
      <c r="BK189" s="106">
        <f t="shared" ref="BK189:BK204" si="44">ROUND(I189*H189,2)</f>
        <v>0</v>
      </c>
      <c r="BL189" s="14" t="s">
        <v>143</v>
      </c>
      <c r="BM189" s="211" t="s">
        <v>351</v>
      </c>
    </row>
    <row r="190" spans="1:65" s="2" customFormat="1" ht="24.2" customHeight="1">
      <c r="A190" s="31"/>
      <c r="B190" s="32"/>
      <c r="C190" s="199" t="s">
        <v>352</v>
      </c>
      <c r="D190" s="199" t="s">
        <v>139</v>
      </c>
      <c r="E190" s="200" t="s">
        <v>353</v>
      </c>
      <c r="F190" s="201" t="s">
        <v>354</v>
      </c>
      <c r="G190" s="202" t="s">
        <v>154</v>
      </c>
      <c r="H190" s="203">
        <v>215</v>
      </c>
      <c r="I190" s="204"/>
      <c r="J190" s="205">
        <f t="shared" si="35"/>
        <v>0</v>
      </c>
      <c r="K190" s="206"/>
      <c r="L190" s="34"/>
      <c r="M190" s="207" t="s">
        <v>1</v>
      </c>
      <c r="N190" s="208" t="s">
        <v>44</v>
      </c>
      <c r="O190" s="68"/>
      <c r="P190" s="209">
        <f t="shared" si="36"/>
        <v>0</v>
      </c>
      <c r="Q190" s="209">
        <v>1E-4</v>
      </c>
      <c r="R190" s="209">
        <f t="shared" si="37"/>
        <v>2.1500000000000002E-2</v>
      </c>
      <c r="S190" s="209">
        <v>0</v>
      </c>
      <c r="T190" s="210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11" t="s">
        <v>143</v>
      </c>
      <c r="AT190" s="211" t="s">
        <v>139</v>
      </c>
      <c r="AU190" s="211" t="s">
        <v>95</v>
      </c>
      <c r="AY190" s="14" t="s">
        <v>137</v>
      </c>
      <c r="BE190" s="106">
        <f t="shared" si="39"/>
        <v>0</v>
      </c>
      <c r="BF190" s="106">
        <f t="shared" si="40"/>
        <v>0</v>
      </c>
      <c r="BG190" s="106">
        <f t="shared" si="41"/>
        <v>0</v>
      </c>
      <c r="BH190" s="106">
        <f t="shared" si="42"/>
        <v>0</v>
      </c>
      <c r="BI190" s="106">
        <f t="shared" si="43"/>
        <v>0</v>
      </c>
      <c r="BJ190" s="14" t="s">
        <v>84</v>
      </c>
      <c r="BK190" s="106">
        <f t="shared" si="44"/>
        <v>0</v>
      </c>
      <c r="BL190" s="14" t="s">
        <v>143</v>
      </c>
      <c r="BM190" s="211" t="s">
        <v>355</v>
      </c>
    </row>
    <row r="191" spans="1:65" s="2" customFormat="1" ht="24.2" customHeight="1">
      <c r="A191" s="31"/>
      <c r="B191" s="32"/>
      <c r="C191" s="199" t="s">
        <v>356</v>
      </c>
      <c r="D191" s="199" t="s">
        <v>139</v>
      </c>
      <c r="E191" s="200" t="s">
        <v>357</v>
      </c>
      <c r="F191" s="201" t="s">
        <v>358</v>
      </c>
      <c r="G191" s="202" t="s">
        <v>154</v>
      </c>
      <c r="H191" s="203">
        <v>220</v>
      </c>
      <c r="I191" s="204"/>
      <c r="J191" s="205">
        <f t="shared" si="35"/>
        <v>0</v>
      </c>
      <c r="K191" s="206"/>
      <c r="L191" s="34"/>
      <c r="M191" s="207" t="s">
        <v>1</v>
      </c>
      <c r="N191" s="208" t="s">
        <v>44</v>
      </c>
      <c r="O191" s="68"/>
      <c r="P191" s="209">
        <f t="shared" si="36"/>
        <v>0</v>
      </c>
      <c r="Q191" s="209">
        <v>1E-4</v>
      </c>
      <c r="R191" s="209">
        <f t="shared" si="37"/>
        <v>2.2000000000000002E-2</v>
      </c>
      <c r="S191" s="209">
        <v>0</v>
      </c>
      <c r="T191" s="210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11" t="s">
        <v>143</v>
      </c>
      <c r="AT191" s="211" t="s">
        <v>139</v>
      </c>
      <c r="AU191" s="211" t="s">
        <v>95</v>
      </c>
      <c r="AY191" s="14" t="s">
        <v>137</v>
      </c>
      <c r="BE191" s="106">
        <f t="shared" si="39"/>
        <v>0</v>
      </c>
      <c r="BF191" s="106">
        <f t="shared" si="40"/>
        <v>0</v>
      </c>
      <c r="BG191" s="106">
        <f t="shared" si="41"/>
        <v>0</v>
      </c>
      <c r="BH191" s="106">
        <f t="shared" si="42"/>
        <v>0</v>
      </c>
      <c r="BI191" s="106">
        <f t="shared" si="43"/>
        <v>0</v>
      </c>
      <c r="BJ191" s="14" t="s">
        <v>84</v>
      </c>
      <c r="BK191" s="106">
        <f t="shared" si="44"/>
        <v>0</v>
      </c>
      <c r="BL191" s="14" t="s">
        <v>143</v>
      </c>
      <c r="BM191" s="211" t="s">
        <v>359</v>
      </c>
    </row>
    <row r="192" spans="1:65" s="2" customFormat="1" ht="24.2" customHeight="1">
      <c r="A192" s="31"/>
      <c r="B192" s="32"/>
      <c r="C192" s="199" t="s">
        <v>360</v>
      </c>
      <c r="D192" s="199" t="s">
        <v>139</v>
      </c>
      <c r="E192" s="200" t="s">
        <v>361</v>
      </c>
      <c r="F192" s="201" t="s">
        <v>362</v>
      </c>
      <c r="G192" s="202" t="s">
        <v>154</v>
      </c>
      <c r="H192" s="203">
        <v>210</v>
      </c>
      <c r="I192" s="204"/>
      <c r="J192" s="205">
        <f t="shared" si="35"/>
        <v>0</v>
      </c>
      <c r="K192" s="206"/>
      <c r="L192" s="34"/>
      <c r="M192" s="207" t="s">
        <v>1</v>
      </c>
      <c r="N192" s="208" t="s">
        <v>44</v>
      </c>
      <c r="O192" s="68"/>
      <c r="P192" s="209">
        <f t="shared" si="36"/>
        <v>0</v>
      </c>
      <c r="Q192" s="209">
        <v>2.0000000000000001E-4</v>
      </c>
      <c r="R192" s="209">
        <f t="shared" si="37"/>
        <v>4.2000000000000003E-2</v>
      </c>
      <c r="S192" s="209">
        <v>0</v>
      </c>
      <c r="T192" s="210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1" t="s">
        <v>143</v>
      </c>
      <c r="AT192" s="211" t="s">
        <v>139</v>
      </c>
      <c r="AU192" s="211" t="s">
        <v>95</v>
      </c>
      <c r="AY192" s="14" t="s">
        <v>137</v>
      </c>
      <c r="BE192" s="106">
        <f t="shared" si="39"/>
        <v>0</v>
      </c>
      <c r="BF192" s="106">
        <f t="shared" si="40"/>
        <v>0</v>
      </c>
      <c r="BG192" s="106">
        <f t="shared" si="41"/>
        <v>0</v>
      </c>
      <c r="BH192" s="106">
        <f t="shared" si="42"/>
        <v>0</v>
      </c>
      <c r="BI192" s="106">
        <f t="shared" si="43"/>
        <v>0</v>
      </c>
      <c r="BJ192" s="14" t="s">
        <v>84</v>
      </c>
      <c r="BK192" s="106">
        <f t="shared" si="44"/>
        <v>0</v>
      </c>
      <c r="BL192" s="14" t="s">
        <v>143</v>
      </c>
      <c r="BM192" s="211" t="s">
        <v>363</v>
      </c>
    </row>
    <row r="193" spans="1:65" s="2" customFormat="1" ht="33" customHeight="1">
      <c r="A193" s="31"/>
      <c r="B193" s="32"/>
      <c r="C193" s="199" t="s">
        <v>364</v>
      </c>
      <c r="D193" s="199" t="s">
        <v>139</v>
      </c>
      <c r="E193" s="200" t="s">
        <v>365</v>
      </c>
      <c r="F193" s="201" t="s">
        <v>366</v>
      </c>
      <c r="G193" s="202" t="s">
        <v>154</v>
      </c>
      <c r="H193" s="203">
        <v>6.5</v>
      </c>
      <c r="I193" s="204"/>
      <c r="J193" s="205">
        <f t="shared" si="35"/>
        <v>0</v>
      </c>
      <c r="K193" s="206"/>
      <c r="L193" s="34"/>
      <c r="M193" s="207" t="s">
        <v>1</v>
      </c>
      <c r="N193" s="208" t="s">
        <v>44</v>
      </c>
      <c r="O193" s="68"/>
      <c r="P193" s="209">
        <f t="shared" si="36"/>
        <v>0</v>
      </c>
      <c r="Q193" s="209">
        <v>6.9999999999999994E-5</v>
      </c>
      <c r="R193" s="209">
        <f t="shared" si="37"/>
        <v>4.5499999999999995E-4</v>
      </c>
      <c r="S193" s="209">
        <v>0</v>
      </c>
      <c r="T193" s="210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1" t="s">
        <v>143</v>
      </c>
      <c r="AT193" s="211" t="s">
        <v>139</v>
      </c>
      <c r="AU193" s="211" t="s">
        <v>95</v>
      </c>
      <c r="AY193" s="14" t="s">
        <v>137</v>
      </c>
      <c r="BE193" s="106">
        <f t="shared" si="39"/>
        <v>0</v>
      </c>
      <c r="BF193" s="106">
        <f t="shared" si="40"/>
        <v>0</v>
      </c>
      <c r="BG193" s="106">
        <f t="shared" si="41"/>
        <v>0</v>
      </c>
      <c r="BH193" s="106">
        <f t="shared" si="42"/>
        <v>0</v>
      </c>
      <c r="BI193" s="106">
        <f t="shared" si="43"/>
        <v>0</v>
      </c>
      <c r="BJ193" s="14" t="s">
        <v>84</v>
      </c>
      <c r="BK193" s="106">
        <f t="shared" si="44"/>
        <v>0</v>
      </c>
      <c r="BL193" s="14" t="s">
        <v>143</v>
      </c>
      <c r="BM193" s="211" t="s">
        <v>367</v>
      </c>
    </row>
    <row r="194" spans="1:65" s="2" customFormat="1" ht="33" customHeight="1">
      <c r="A194" s="31"/>
      <c r="B194" s="32"/>
      <c r="C194" s="199" t="s">
        <v>368</v>
      </c>
      <c r="D194" s="199" t="s">
        <v>139</v>
      </c>
      <c r="E194" s="200" t="s">
        <v>369</v>
      </c>
      <c r="F194" s="201" t="s">
        <v>370</v>
      </c>
      <c r="G194" s="202" t="s">
        <v>154</v>
      </c>
      <c r="H194" s="203">
        <v>370</v>
      </c>
      <c r="I194" s="204"/>
      <c r="J194" s="205">
        <f t="shared" si="35"/>
        <v>0</v>
      </c>
      <c r="K194" s="206"/>
      <c r="L194" s="34"/>
      <c r="M194" s="207" t="s">
        <v>1</v>
      </c>
      <c r="N194" s="208" t="s">
        <v>44</v>
      </c>
      <c r="O194" s="68"/>
      <c r="P194" s="209">
        <f t="shared" si="36"/>
        <v>0</v>
      </c>
      <c r="Q194" s="209">
        <v>8.9779999999999999E-2</v>
      </c>
      <c r="R194" s="209">
        <f t="shared" si="37"/>
        <v>33.218600000000002</v>
      </c>
      <c r="S194" s="209">
        <v>0</v>
      </c>
      <c r="T194" s="210">
        <f t="shared" si="3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11" t="s">
        <v>143</v>
      </c>
      <c r="AT194" s="211" t="s">
        <v>139</v>
      </c>
      <c r="AU194" s="211" t="s">
        <v>95</v>
      </c>
      <c r="AY194" s="14" t="s">
        <v>137</v>
      </c>
      <c r="BE194" s="106">
        <f t="shared" si="39"/>
        <v>0</v>
      </c>
      <c r="BF194" s="106">
        <f t="shared" si="40"/>
        <v>0</v>
      </c>
      <c r="BG194" s="106">
        <f t="shared" si="41"/>
        <v>0</v>
      </c>
      <c r="BH194" s="106">
        <f t="shared" si="42"/>
        <v>0</v>
      </c>
      <c r="BI194" s="106">
        <f t="shared" si="43"/>
        <v>0</v>
      </c>
      <c r="BJ194" s="14" t="s">
        <v>84</v>
      </c>
      <c r="BK194" s="106">
        <f t="shared" si="44"/>
        <v>0</v>
      </c>
      <c r="BL194" s="14" t="s">
        <v>143</v>
      </c>
      <c r="BM194" s="211" t="s">
        <v>371</v>
      </c>
    </row>
    <row r="195" spans="1:65" s="2" customFormat="1" ht="24.2" customHeight="1">
      <c r="A195" s="31"/>
      <c r="B195" s="32"/>
      <c r="C195" s="212" t="s">
        <v>372</v>
      </c>
      <c r="D195" s="212" t="s">
        <v>187</v>
      </c>
      <c r="E195" s="213" t="s">
        <v>373</v>
      </c>
      <c r="F195" s="214" t="s">
        <v>374</v>
      </c>
      <c r="G195" s="215" t="s">
        <v>142</v>
      </c>
      <c r="H195" s="216">
        <v>37</v>
      </c>
      <c r="I195" s="217"/>
      <c r="J195" s="218">
        <f t="shared" si="35"/>
        <v>0</v>
      </c>
      <c r="K195" s="219"/>
      <c r="L195" s="220"/>
      <c r="M195" s="221" t="s">
        <v>1</v>
      </c>
      <c r="N195" s="222" t="s">
        <v>44</v>
      </c>
      <c r="O195" s="68"/>
      <c r="P195" s="209">
        <f t="shared" si="36"/>
        <v>0</v>
      </c>
      <c r="Q195" s="209">
        <v>0.222</v>
      </c>
      <c r="R195" s="209">
        <f t="shared" si="37"/>
        <v>8.2140000000000004</v>
      </c>
      <c r="S195" s="209">
        <v>0</v>
      </c>
      <c r="T195" s="210">
        <f t="shared" si="3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11" t="s">
        <v>169</v>
      </c>
      <c r="AT195" s="211" t="s">
        <v>187</v>
      </c>
      <c r="AU195" s="211" t="s">
        <v>95</v>
      </c>
      <c r="AY195" s="14" t="s">
        <v>137</v>
      </c>
      <c r="BE195" s="106">
        <f t="shared" si="39"/>
        <v>0</v>
      </c>
      <c r="BF195" s="106">
        <f t="shared" si="40"/>
        <v>0</v>
      </c>
      <c r="BG195" s="106">
        <f t="shared" si="41"/>
        <v>0</v>
      </c>
      <c r="BH195" s="106">
        <f t="shared" si="42"/>
        <v>0</v>
      </c>
      <c r="BI195" s="106">
        <f t="shared" si="43"/>
        <v>0</v>
      </c>
      <c r="BJ195" s="14" t="s">
        <v>84</v>
      </c>
      <c r="BK195" s="106">
        <f t="shared" si="44"/>
        <v>0</v>
      </c>
      <c r="BL195" s="14" t="s">
        <v>143</v>
      </c>
      <c r="BM195" s="211" t="s">
        <v>375</v>
      </c>
    </row>
    <row r="196" spans="1:65" s="2" customFormat="1" ht="33" customHeight="1">
      <c r="A196" s="31"/>
      <c r="B196" s="32"/>
      <c r="C196" s="199" t="s">
        <v>376</v>
      </c>
      <c r="D196" s="199" t="s">
        <v>139</v>
      </c>
      <c r="E196" s="200" t="s">
        <v>377</v>
      </c>
      <c r="F196" s="201" t="s">
        <v>378</v>
      </c>
      <c r="G196" s="202" t="s">
        <v>154</v>
      </c>
      <c r="H196" s="203">
        <v>370</v>
      </c>
      <c r="I196" s="204"/>
      <c r="J196" s="205">
        <f t="shared" si="35"/>
        <v>0</v>
      </c>
      <c r="K196" s="206"/>
      <c r="L196" s="34"/>
      <c r="M196" s="207" t="s">
        <v>1</v>
      </c>
      <c r="N196" s="208" t="s">
        <v>44</v>
      </c>
      <c r="O196" s="68"/>
      <c r="P196" s="209">
        <f t="shared" si="36"/>
        <v>0</v>
      </c>
      <c r="Q196" s="209">
        <v>0.15540000000000001</v>
      </c>
      <c r="R196" s="209">
        <f t="shared" si="37"/>
        <v>57.498000000000005</v>
      </c>
      <c r="S196" s="209">
        <v>0</v>
      </c>
      <c r="T196" s="210">
        <f t="shared" si="3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1" t="s">
        <v>143</v>
      </c>
      <c r="AT196" s="211" t="s">
        <v>139</v>
      </c>
      <c r="AU196" s="211" t="s">
        <v>95</v>
      </c>
      <c r="AY196" s="14" t="s">
        <v>137</v>
      </c>
      <c r="BE196" s="106">
        <f t="shared" si="39"/>
        <v>0</v>
      </c>
      <c r="BF196" s="106">
        <f t="shared" si="40"/>
        <v>0</v>
      </c>
      <c r="BG196" s="106">
        <f t="shared" si="41"/>
        <v>0</v>
      </c>
      <c r="BH196" s="106">
        <f t="shared" si="42"/>
        <v>0</v>
      </c>
      <c r="BI196" s="106">
        <f t="shared" si="43"/>
        <v>0</v>
      </c>
      <c r="BJ196" s="14" t="s">
        <v>84</v>
      </c>
      <c r="BK196" s="106">
        <f t="shared" si="44"/>
        <v>0</v>
      </c>
      <c r="BL196" s="14" t="s">
        <v>143</v>
      </c>
      <c r="BM196" s="211" t="s">
        <v>379</v>
      </c>
    </row>
    <row r="197" spans="1:65" s="2" customFormat="1" ht="16.5" customHeight="1">
      <c r="A197" s="31"/>
      <c r="B197" s="32"/>
      <c r="C197" s="212" t="s">
        <v>380</v>
      </c>
      <c r="D197" s="212" t="s">
        <v>187</v>
      </c>
      <c r="E197" s="213" t="s">
        <v>381</v>
      </c>
      <c r="F197" s="214" t="s">
        <v>382</v>
      </c>
      <c r="G197" s="215" t="s">
        <v>154</v>
      </c>
      <c r="H197" s="216">
        <v>336.6</v>
      </c>
      <c r="I197" s="217"/>
      <c r="J197" s="218">
        <f t="shared" si="35"/>
        <v>0</v>
      </c>
      <c r="K197" s="219"/>
      <c r="L197" s="220"/>
      <c r="M197" s="221" t="s">
        <v>1</v>
      </c>
      <c r="N197" s="222" t="s">
        <v>44</v>
      </c>
      <c r="O197" s="68"/>
      <c r="P197" s="209">
        <f t="shared" si="36"/>
        <v>0</v>
      </c>
      <c r="Q197" s="209">
        <v>0.08</v>
      </c>
      <c r="R197" s="209">
        <f t="shared" si="37"/>
        <v>26.928000000000001</v>
      </c>
      <c r="S197" s="209">
        <v>0</v>
      </c>
      <c r="T197" s="210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11" t="s">
        <v>169</v>
      </c>
      <c r="AT197" s="211" t="s">
        <v>187</v>
      </c>
      <c r="AU197" s="211" t="s">
        <v>95</v>
      </c>
      <c r="AY197" s="14" t="s">
        <v>137</v>
      </c>
      <c r="BE197" s="106">
        <f t="shared" si="39"/>
        <v>0</v>
      </c>
      <c r="BF197" s="106">
        <f t="shared" si="40"/>
        <v>0</v>
      </c>
      <c r="BG197" s="106">
        <f t="shared" si="41"/>
        <v>0</v>
      </c>
      <c r="BH197" s="106">
        <f t="shared" si="42"/>
        <v>0</v>
      </c>
      <c r="BI197" s="106">
        <f t="shared" si="43"/>
        <v>0</v>
      </c>
      <c r="BJ197" s="14" t="s">
        <v>84</v>
      </c>
      <c r="BK197" s="106">
        <f t="shared" si="44"/>
        <v>0</v>
      </c>
      <c r="BL197" s="14" t="s">
        <v>143</v>
      </c>
      <c r="BM197" s="211" t="s">
        <v>383</v>
      </c>
    </row>
    <row r="198" spans="1:65" s="2" customFormat="1" ht="24.2" customHeight="1">
      <c r="A198" s="31"/>
      <c r="B198" s="32"/>
      <c r="C198" s="212" t="s">
        <v>384</v>
      </c>
      <c r="D198" s="212" t="s">
        <v>187</v>
      </c>
      <c r="E198" s="213" t="s">
        <v>385</v>
      </c>
      <c r="F198" s="214" t="s">
        <v>386</v>
      </c>
      <c r="G198" s="215" t="s">
        <v>154</v>
      </c>
      <c r="H198" s="216">
        <v>26.52</v>
      </c>
      <c r="I198" s="217"/>
      <c r="J198" s="218">
        <f t="shared" si="35"/>
        <v>0</v>
      </c>
      <c r="K198" s="219"/>
      <c r="L198" s="220"/>
      <c r="M198" s="221" t="s">
        <v>1</v>
      </c>
      <c r="N198" s="222" t="s">
        <v>44</v>
      </c>
      <c r="O198" s="68"/>
      <c r="P198" s="209">
        <f t="shared" si="36"/>
        <v>0</v>
      </c>
      <c r="Q198" s="209">
        <v>4.8300000000000003E-2</v>
      </c>
      <c r="R198" s="209">
        <f t="shared" si="37"/>
        <v>1.2809159999999999</v>
      </c>
      <c r="S198" s="209">
        <v>0</v>
      </c>
      <c r="T198" s="210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1" t="s">
        <v>169</v>
      </c>
      <c r="AT198" s="211" t="s">
        <v>187</v>
      </c>
      <c r="AU198" s="211" t="s">
        <v>95</v>
      </c>
      <c r="AY198" s="14" t="s">
        <v>137</v>
      </c>
      <c r="BE198" s="106">
        <f t="shared" si="39"/>
        <v>0</v>
      </c>
      <c r="BF198" s="106">
        <f t="shared" si="40"/>
        <v>0</v>
      </c>
      <c r="BG198" s="106">
        <f t="shared" si="41"/>
        <v>0</v>
      </c>
      <c r="BH198" s="106">
        <f t="shared" si="42"/>
        <v>0</v>
      </c>
      <c r="BI198" s="106">
        <f t="shared" si="43"/>
        <v>0</v>
      </c>
      <c r="BJ198" s="14" t="s">
        <v>84</v>
      </c>
      <c r="BK198" s="106">
        <f t="shared" si="44"/>
        <v>0</v>
      </c>
      <c r="BL198" s="14" t="s">
        <v>143</v>
      </c>
      <c r="BM198" s="211" t="s">
        <v>387</v>
      </c>
    </row>
    <row r="199" spans="1:65" s="2" customFormat="1" ht="24.2" customHeight="1">
      <c r="A199" s="31"/>
      <c r="B199" s="32"/>
      <c r="C199" s="212" t="s">
        <v>388</v>
      </c>
      <c r="D199" s="212" t="s">
        <v>187</v>
      </c>
      <c r="E199" s="213" t="s">
        <v>389</v>
      </c>
      <c r="F199" s="214" t="s">
        <v>390</v>
      </c>
      <c r="G199" s="215" t="s">
        <v>154</v>
      </c>
      <c r="H199" s="216">
        <v>14.28</v>
      </c>
      <c r="I199" s="217"/>
      <c r="J199" s="218">
        <f t="shared" si="35"/>
        <v>0</v>
      </c>
      <c r="K199" s="219"/>
      <c r="L199" s="220"/>
      <c r="M199" s="221" t="s">
        <v>1</v>
      </c>
      <c r="N199" s="222" t="s">
        <v>44</v>
      </c>
      <c r="O199" s="68"/>
      <c r="P199" s="209">
        <f t="shared" si="36"/>
        <v>0</v>
      </c>
      <c r="Q199" s="209">
        <v>6.5670000000000006E-2</v>
      </c>
      <c r="R199" s="209">
        <f t="shared" si="37"/>
        <v>0.93776760000000003</v>
      </c>
      <c r="S199" s="209">
        <v>0</v>
      </c>
      <c r="T199" s="210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11" t="s">
        <v>169</v>
      </c>
      <c r="AT199" s="211" t="s">
        <v>187</v>
      </c>
      <c r="AU199" s="211" t="s">
        <v>95</v>
      </c>
      <c r="AY199" s="14" t="s">
        <v>137</v>
      </c>
      <c r="BE199" s="106">
        <f t="shared" si="39"/>
        <v>0</v>
      </c>
      <c r="BF199" s="106">
        <f t="shared" si="40"/>
        <v>0</v>
      </c>
      <c r="BG199" s="106">
        <f t="shared" si="41"/>
        <v>0</v>
      </c>
      <c r="BH199" s="106">
        <f t="shared" si="42"/>
        <v>0</v>
      </c>
      <c r="BI199" s="106">
        <f t="shared" si="43"/>
        <v>0</v>
      </c>
      <c r="BJ199" s="14" t="s">
        <v>84</v>
      </c>
      <c r="BK199" s="106">
        <f t="shared" si="44"/>
        <v>0</v>
      </c>
      <c r="BL199" s="14" t="s">
        <v>143</v>
      </c>
      <c r="BM199" s="211" t="s">
        <v>391</v>
      </c>
    </row>
    <row r="200" spans="1:65" s="2" customFormat="1" ht="33" customHeight="1">
      <c r="A200" s="31"/>
      <c r="B200" s="32"/>
      <c r="C200" s="199" t="s">
        <v>392</v>
      </c>
      <c r="D200" s="199" t="s">
        <v>139</v>
      </c>
      <c r="E200" s="200" t="s">
        <v>393</v>
      </c>
      <c r="F200" s="201" t="s">
        <v>394</v>
      </c>
      <c r="G200" s="202" t="s">
        <v>154</v>
      </c>
      <c r="H200" s="203">
        <v>360</v>
      </c>
      <c r="I200" s="204"/>
      <c r="J200" s="205">
        <f t="shared" si="35"/>
        <v>0</v>
      </c>
      <c r="K200" s="206"/>
      <c r="L200" s="34"/>
      <c r="M200" s="207" t="s">
        <v>1</v>
      </c>
      <c r="N200" s="208" t="s">
        <v>44</v>
      </c>
      <c r="O200" s="68"/>
      <c r="P200" s="209">
        <f t="shared" si="36"/>
        <v>0</v>
      </c>
      <c r="Q200" s="209">
        <v>0.1295</v>
      </c>
      <c r="R200" s="209">
        <f t="shared" si="37"/>
        <v>46.620000000000005</v>
      </c>
      <c r="S200" s="209">
        <v>0</v>
      </c>
      <c r="T200" s="210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11" t="s">
        <v>143</v>
      </c>
      <c r="AT200" s="211" t="s">
        <v>139</v>
      </c>
      <c r="AU200" s="211" t="s">
        <v>95</v>
      </c>
      <c r="AY200" s="14" t="s">
        <v>137</v>
      </c>
      <c r="BE200" s="106">
        <f t="shared" si="39"/>
        <v>0</v>
      </c>
      <c r="BF200" s="106">
        <f t="shared" si="40"/>
        <v>0</v>
      </c>
      <c r="BG200" s="106">
        <f t="shared" si="41"/>
        <v>0</v>
      </c>
      <c r="BH200" s="106">
        <f t="shared" si="42"/>
        <v>0</v>
      </c>
      <c r="BI200" s="106">
        <f t="shared" si="43"/>
        <v>0</v>
      </c>
      <c r="BJ200" s="14" t="s">
        <v>84</v>
      </c>
      <c r="BK200" s="106">
        <f t="shared" si="44"/>
        <v>0</v>
      </c>
      <c r="BL200" s="14" t="s">
        <v>143</v>
      </c>
      <c r="BM200" s="211" t="s">
        <v>395</v>
      </c>
    </row>
    <row r="201" spans="1:65" s="2" customFormat="1" ht="16.5" customHeight="1">
      <c r="A201" s="31"/>
      <c r="B201" s="32"/>
      <c r="C201" s="212" t="s">
        <v>396</v>
      </c>
      <c r="D201" s="212" t="s">
        <v>187</v>
      </c>
      <c r="E201" s="213" t="s">
        <v>397</v>
      </c>
      <c r="F201" s="214" t="s">
        <v>398</v>
      </c>
      <c r="G201" s="215" t="s">
        <v>154</v>
      </c>
      <c r="H201" s="216">
        <v>367.2</v>
      </c>
      <c r="I201" s="217"/>
      <c r="J201" s="218">
        <f t="shared" si="35"/>
        <v>0</v>
      </c>
      <c r="K201" s="219"/>
      <c r="L201" s="220"/>
      <c r="M201" s="221" t="s">
        <v>1</v>
      </c>
      <c r="N201" s="222" t="s">
        <v>44</v>
      </c>
      <c r="O201" s="68"/>
      <c r="P201" s="209">
        <f t="shared" si="36"/>
        <v>0</v>
      </c>
      <c r="Q201" s="209">
        <v>5.6120000000000003E-2</v>
      </c>
      <c r="R201" s="209">
        <f t="shared" si="37"/>
        <v>20.607264000000001</v>
      </c>
      <c r="S201" s="209">
        <v>0</v>
      </c>
      <c r="T201" s="210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11" t="s">
        <v>169</v>
      </c>
      <c r="AT201" s="211" t="s">
        <v>187</v>
      </c>
      <c r="AU201" s="211" t="s">
        <v>95</v>
      </c>
      <c r="AY201" s="14" t="s">
        <v>137</v>
      </c>
      <c r="BE201" s="106">
        <f t="shared" si="39"/>
        <v>0</v>
      </c>
      <c r="BF201" s="106">
        <f t="shared" si="40"/>
        <v>0</v>
      </c>
      <c r="BG201" s="106">
        <f t="shared" si="41"/>
        <v>0</v>
      </c>
      <c r="BH201" s="106">
        <f t="shared" si="42"/>
        <v>0</v>
      </c>
      <c r="BI201" s="106">
        <f t="shared" si="43"/>
        <v>0</v>
      </c>
      <c r="BJ201" s="14" t="s">
        <v>84</v>
      </c>
      <c r="BK201" s="106">
        <f t="shared" si="44"/>
        <v>0</v>
      </c>
      <c r="BL201" s="14" t="s">
        <v>143</v>
      </c>
      <c r="BM201" s="211" t="s">
        <v>399</v>
      </c>
    </row>
    <row r="202" spans="1:65" s="2" customFormat="1" ht="37.9" customHeight="1">
      <c r="A202" s="31"/>
      <c r="B202" s="32"/>
      <c r="C202" s="199" t="s">
        <v>400</v>
      </c>
      <c r="D202" s="199" t="s">
        <v>139</v>
      </c>
      <c r="E202" s="200" t="s">
        <v>401</v>
      </c>
      <c r="F202" s="201" t="s">
        <v>402</v>
      </c>
      <c r="G202" s="202" t="s">
        <v>142</v>
      </c>
      <c r="H202" s="203">
        <v>920</v>
      </c>
      <c r="I202" s="204"/>
      <c r="J202" s="205">
        <f t="shared" si="35"/>
        <v>0</v>
      </c>
      <c r="K202" s="206"/>
      <c r="L202" s="34"/>
      <c r="M202" s="207" t="s">
        <v>1</v>
      </c>
      <c r="N202" s="208" t="s">
        <v>44</v>
      </c>
      <c r="O202" s="68"/>
      <c r="P202" s="209">
        <f t="shared" si="36"/>
        <v>0</v>
      </c>
      <c r="Q202" s="209">
        <v>3.6000000000000002E-4</v>
      </c>
      <c r="R202" s="209">
        <f t="shared" si="37"/>
        <v>0.33119999999999999</v>
      </c>
      <c r="S202" s="209">
        <v>0</v>
      </c>
      <c r="T202" s="210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11" t="s">
        <v>143</v>
      </c>
      <c r="AT202" s="211" t="s">
        <v>139</v>
      </c>
      <c r="AU202" s="211" t="s">
        <v>95</v>
      </c>
      <c r="AY202" s="14" t="s">
        <v>137</v>
      </c>
      <c r="BE202" s="106">
        <f t="shared" si="39"/>
        <v>0</v>
      </c>
      <c r="BF202" s="106">
        <f t="shared" si="40"/>
        <v>0</v>
      </c>
      <c r="BG202" s="106">
        <f t="shared" si="41"/>
        <v>0</v>
      </c>
      <c r="BH202" s="106">
        <f t="shared" si="42"/>
        <v>0</v>
      </c>
      <c r="BI202" s="106">
        <f t="shared" si="43"/>
        <v>0</v>
      </c>
      <c r="BJ202" s="14" t="s">
        <v>84</v>
      </c>
      <c r="BK202" s="106">
        <f t="shared" si="44"/>
        <v>0</v>
      </c>
      <c r="BL202" s="14" t="s">
        <v>143</v>
      </c>
      <c r="BM202" s="211" t="s">
        <v>403</v>
      </c>
    </row>
    <row r="203" spans="1:65" s="2" customFormat="1" ht="16.5" customHeight="1">
      <c r="A203" s="31"/>
      <c r="B203" s="32"/>
      <c r="C203" s="199" t="s">
        <v>404</v>
      </c>
      <c r="D203" s="199" t="s">
        <v>139</v>
      </c>
      <c r="E203" s="200" t="s">
        <v>405</v>
      </c>
      <c r="F203" s="201" t="s">
        <v>406</v>
      </c>
      <c r="G203" s="202" t="s">
        <v>154</v>
      </c>
      <c r="H203" s="203">
        <v>415</v>
      </c>
      <c r="I203" s="204"/>
      <c r="J203" s="205">
        <f t="shared" si="35"/>
        <v>0</v>
      </c>
      <c r="K203" s="206"/>
      <c r="L203" s="34"/>
      <c r="M203" s="207" t="s">
        <v>1</v>
      </c>
      <c r="N203" s="208" t="s">
        <v>44</v>
      </c>
      <c r="O203" s="68"/>
      <c r="P203" s="209">
        <f t="shared" si="36"/>
        <v>0</v>
      </c>
      <c r="Q203" s="209">
        <v>0</v>
      </c>
      <c r="R203" s="209">
        <f t="shared" si="37"/>
        <v>0</v>
      </c>
      <c r="S203" s="209">
        <v>0</v>
      </c>
      <c r="T203" s="210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11" t="s">
        <v>143</v>
      </c>
      <c r="AT203" s="211" t="s">
        <v>139</v>
      </c>
      <c r="AU203" s="211" t="s">
        <v>95</v>
      </c>
      <c r="AY203" s="14" t="s">
        <v>137</v>
      </c>
      <c r="BE203" s="106">
        <f t="shared" si="39"/>
        <v>0</v>
      </c>
      <c r="BF203" s="106">
        <f t="shared" si="40"/>
        <v>0</v>
      </c>
      <c r="BG203" s="106">
        <f t="shared" si="41"/>
        <v>0</v>
      </c>
      <c r="BH203" s="106">
        <f t="shared" si="42"/>
        <v>0</v>
      </c>
      <c r="BI203" s="106">
        <f t="shared" si="43"/>
        <v>0</v>
      </c>
      <c r="BJ203" s="14" t="s">
        <v>84</v>
      </c>
      <c r="BK203" s="106">
        <f t="shared" si="44"/>
        <v>0</v>
      </c>
      <c r="BL203" s="14" t="s">
        <v>143</v>
      </c>
      <c r="BM203" s="211" t="s">
        <v>407</v>
      </c>
    </row>
    <row r="204" spans="1:65" s="2" customFormat="1" ht="24.2" customHeight="1">
      <c r="A204" s="31"/>
      <c r="B204" s="32"/>
      <c r="C204" s="199" t="s">
        <v>408</v>
      </c>
      <c r="D204" s="199" t="s">
        <v>139</v>
      </c>
      <c r="E204" s="200" t="s">
        <v>409</v>
      </c>
      <c r="F204" s="201" t="s">
        <v>410</v>
      </c>
      <c r="G204" s="202" t="s">
        <v>411</v>
      </c>
      <c r="H204" s="203">
        <v>4</v>
      </c>
      <c r="I204" s="204"/>
      <c r="J204" s="205">
        <f t="shared" si="35"/>
        <v>0</v>
      </c>
      <c r="K204" s="206"/>
      <c r="L204" s="34"/>
      <c r="M204" s="207" t="s">
        <v>1</v>
      </c>
      <c r="N204" s="208" t="s">
        <v>44</v>
      </c>
      <c r="O204" s="68"/>
      <c r="P204" s="209">
        <f t="shared" si="36"/>
        <v>0</v>
      </c>
      <c r="Q204" s="209">
        <v>0</v>
      </c>
      <c r="R204" s="209">
        <f t="shared" si="37"/>
        <v>0</v>
      </c>
      <c r="S204" s="209">
        <v>0</v>
      </c>
      <c r="T204" s="210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11" t="s">
        <v>143</v>
      </c>
      <c r="AT204" s="211" t="s">
        <v>139</v>
      </c>
      <c r="AU204" s="211" t="s">
        <v>95</v>
      </c>
      <c r="AY204" s="14" t="s">
        <v>137</v>
      </c>
      <c r="BE204" s="106">
        <f t="shared" si="39"/>
        <v>0</v>
      </c>
      <c r="BF204" s="106">
        <f t="shared" si="40"/>
        <v>0</v>
      </c>
      <c r="BG204" s="106">
        <f t="shared" si="41"/>
        <v>0</v>
      </c>
      <c r="BH204" s="106">
        <f t="shared" si="42"/>
        <v>0</v>
      </c>
      <c r="BI204" s="106">
        <f t="shared" si="43"/>
        <v>0</v>
      </c>
      <c r="BJ204" s="14" t="s">
        <v>84</v>
      </c>
      <c r="BK204" s="106">
        <f t="shared" si="44"/>
        <v>0</v>
      </c>
      <c r="BL204" s="14" t="s">
        <v>143</v>
      </c>
      <c r="BM204" s="211" t="s">
        <v>412</v>
      </c>
    </row>
    <row r="205" spans="1:65" s="12" customFormat="1" ht="22.9" customHeight="1">
      <c r="B205" s="183"/>
      <c r="C205" s="184"/>
      <c r="D205" s="185" t="s">
        <v>78</v>
      </c>
      <c r="E205" s="197" t="s">
        <v>413</v>
      </c>
      <c r="F205" s="197" t="s">
        <v>414</v>
      </c>
      <c r="G205" s="184"/>
      <c r="H205" s="184"/>
      <c r="I205" s="187"/>
      <c r="J205" s="198">
        <f>BK205</f>
        <v>0</v>
      </c>
      <c r="K205" s="184"/>
      <c r="L205" s="189"/>
      <c r="M205" s="190"/>
      <c r="N205" s="191"/>
      <c r="O205" s="191"/>
      <c r="P205" s="192">
        <f>SUM(P206:P209)</f>
        <v>0</v>
      </c>
      <c r="Q205" s="191"/>
      <c r="R205" s="192">
        <f>SUM(R206:R209)</f>
        <v>0</v>
      </c>
      <c r="S205" s="191"/>
      <c r="T205" s="193">
        <f>SUM(T206:T209)</f>
        <v>0</v>
      </c>
      <c r="AR205" s="194" t="s">
        <v>84</v>
      </c>
      <c r="AT205" s="195" t="s">
        <v>78</v>
      </c>
      <c r="AU205" s="195" t="s">
        <v>84</v>
      </c>
      <c r="AY205" s="194" t="s">
        <v>137</v>
      </c>
      <c r="BK205" s="196">
        <f>SUM(BK206:BK209)</f>
        <v>0</v>
      </c>
    </row>
    <row r="206" spans="1:65" s="2" customFormat="1" ht="21.75" customHeight="1">
      <c r="A206" s="31"/>
      <c r="B206" s="32"/>
      <c r="C206" s="199" t="s">
        <v>415</v>
      </c>
      <c r="D206" s="199" t="s">
        <v>139</v>
      </c>
      <c r="E206" s="200" t="s">
        <v>416</v>
      </c>
      <c r="F206" s="201" t="s">
        <v>417</v>
      </c>
      <c r="G206" s="202" t="s">
        <v>180</v>
      </c>
      <c r="H206" s="203">
        <v>184.21199999999999</v>
      </c>
      <c r="I206" s="204"/>
      <c r="J206" s="205">
        <f>ROUND(I206*H206,2)</f>
        <v>0</v>
      </c>
      <c r="K206" s="206"/>
      <c r="L206" s="34"/>
      <c r="M206" s="207" t="s">
        <v>1</v>
      </c>
      <c r="N206" s="208" t="s">
        <v>44</v>
      </c>
      <c r="O206" s="68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11" t="s">
        <v>143</v>
      </c>
      <c r="AT206" s="211" t="s">
        <v>139</v>
      </c>
      <c r="AU206" s="211" t="s">
        <v>95</v>
      </c>
      <c r="AY206" s="14" t="s">
        <v>137</v>
      </c>
      <c r="BE206" s="106">
        <f>IF(N206="základní",J206,0)</f>
        <v>0</v>
      </c>
      <c r="BF206" s="106">
        <f>IF(N206="snížená",J206,0)</f>
        <v>0</v>
      </c>
      <c r="BG206" s="106">
        <f>IF(N206="zákl. přenesená",J206,0)</f>
        <v>0</v>
      </c>
      <c r="BH206" s="106">
        <f>IF(N206="sníž. přenesená",J206,0)</f>
        <v>0</v>
      </c>
      <c r="BI206" s="106">
        <f>IF(N206="nulová",J206,0)</f>
        <v>0</v>
      </c>
      <c r="BJ206" s="14" t="s">
        <v>84</v>
      </c>
      <c r="BK206" s="106">
        <f>ROUND(I206*H206,2)</f>
        <v>0</v>
      </c>
      <c r="BL206" s="14" t="s">
        <v>143</v>
      </c>
      <c r="BM206" s="211" t="s">
        <v>418</v>
      </c>
    </row>
    <row r="207" spans="1:65" s="2" customFormat="1" ht="24.2" customHeight="1">
      <c r="A207" s="31"/>
      <c r="B207" s="32"/>
      <c r="C207" s="199" t="s">
        <v>419</v>
      </c>
      <c r="D207" s="199" t="s">
        <v>139</v>
      </c>
      <c r="E207" s="200" t="s">
        <v>420</v>
      </c>
      <c r="F207" s="201" t="s">
        <v>421</v>
      </c>
      <c r="G207" s="202" t="s">
        <v>180</v>
      </c>
      <c r="H207" s="203">
        <v>1657.9079999999999</v>
      </c>
      <c r="I207" s="204"/>
      <c r="J207" s="205">
        <f>ROUND(I207*H207,2)</f>
        <v>0</v>
      </c>
      <c r="K207" s="206"/>
      <c r="L207" s="34"/>
      <c r="M207" s="207" t="s">
        <v>1</v>
      </c>
      <c r="N207" s="208" t="s">
        <v>44</v>
      </c>
      <c r="O207" s="68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11" t="s">
        <v>143</v>
      </c>
      <c r="AT207" s="211" t="s">
        <v>139</v>
      </c>
      <c r="AU207" s="211" t="s">
        <v>95</v>
      </c>
      <c r="AY207" s="14" t="s">
        <v>137</v>
      </c>
      <c r="BE207" s="106">
        <f>IF(N207="základní",J207,0)</f>
        <v>0</v>
      </c>
      <c r="BF207" s="106">
        <f>IF(N207="snížená",J207,0)</f>
        <v>0</v>
      </c>
      <c r="BG207" s="106">
        <f>IF(N207="zákl. přenesená",J207,0)</f>
        <v>0</v>
      </c>
      <c r="BH207" s="106">
        <f>IF(N207="sníž. přenesená",J207,0)</f>
        <v>0</v>
      </c>
      <c r="BI207" s="106">
        <f>IF(N207="nulová",J207,0)</f>
        <v>0</v>
      </c>
      <c r="BJ207" s="14" t="s">
        <v>84</v>
      </c>
      <c r="BK207" s="106">
        <f>ROUND(I207*H207,2)</f>
        <v>0</v>
      </c>
      <c r="BL207" s="14" t="s">
        <v>143</v>
      </c>
      <c r="BM207" s="211" t="s">
        <v>422</v>
      </c>
    </row>
    <row r="208" spans="1:65" s="2" customFormat="1" ht="33" customHeight="1">
      <c r="A208" s="31"/>
      <c r="B208" s="32"/>
      <c r="C208" s="199" t="s">
        <v>423</v>
      </c>
      <c r="D208" s="199" t="s">
        <v>139</v>
      </c>
      <c r="E208" s="200" t="s">
        <v>424</v>
      </c>
      <c r="F208" s="201" t="s">
        <v>425</v>
      </c>
      <c r="G208" s="202" t="s">
        <v>180</v>
      </c>
      <c r="H208" s="203">
        <v>110.61199999999999</v>
      </c>
      <c r="I208" s="204"/>
      <c r="J208" s="205">
        <f>ROUND(I208*H208,2)</f>
        <v>0</v>
      </c>
      <c r="K208" s="206"/>
      <c r="L208" s="34"/>
      <c r="M208" s="207" t="s">
        <v>1</v>
      </c>
      <c r="N208" s="208" t="s">
        <v>44</v>
      </c>
      <c r="O208" s="68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11" t="s">
        <v>143</v>
      </c>
      <c r="AT208" s="211" t="s">
        <v>139</v>
      </c>
      <c r="AU208" s="211" t="s">
        <v>95</v>
      </c>
      <c r="AY208" s="14" t="s">
        <v>137</v>
      </c>
      <c r="BE208" s="106">
        <f>IF(N208="základní",J208,0)</f>
        <v>0</v>
      </c>
      <c r="BF208" s="106">
        <f>IF(N208="snížená",J208,0)</f>
        <v>0</v>
      </c>
      <c r="BG208" s="106">
        <f>IF(N208="zákl. přenesená",J208,0)</f>
        <v>0</v>
      </c>
      <c r="BH208" s="106">
        <f>IF(N208="sníž. přenesená",J208,0)</f>
        <v>0</v>
      </c>
      <c r="BI208" s="106">
        <f>IF(N208="nulová",J208,0)</f>
        <v>0</v>
      </c>
      <c r="BJ208" s="14" t="s">
        <v>84</v>
      </c>
      <c r="BK208" s="106">
        <f>ROUND(I208*H208,2)</f>
        <v>0</v>
      </c>
      <c r="BL208" s="14" t="s">
        <v>143</v>
      </c>
      <c r="BM208" s="211" t="s">
        <v>426</v>
      </c>
    </row>
    <row r="209" spans="1:65" s="2" customFormat="1" ht="37.9" customHeight="1">
      <c r="A209" s="31"/>
      <c r="B209" s="32"/>
      <c r="C209" s="199" t="s">
        <v>427</v>
      </c>
      <c r="D209" s="199" t="s">
        <v>139</v>
      </c>
      <c r="E209" s="200" t="s">
        <v>428</v>
      </c>
      <c r="F209" s="201" t="s">
        <v>429</v>
      </c>
      <c r="G209" s="202" t="s">
        <v>180</v>
      </c>
      <c r="H209" s="203">
        <v>73.599999999999994</v>
      </c>
      <c r="I209" s="204"/>
      <c r="J209" s="205">
        <f>ROUND(I209*H209,2)</f>
        <v>0</v>
      </c>
      <c r="K209" s="206"/>
      <c r="L209" s="34"/>
      <c r="M209" s="207" t="s">
        <v>1</v>
      </c>
      <c r="N209" s="208" t="s">
        <v>44</v>
      </c>
      <c r="O209" s="68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11" t="s">
        <v>143</v>
      </c>
      <c r="AT209" s="211" t="s">
        <v>139</v>
      </c>
      <c r="AU209" s="211" t="s">
        <v>95</v>
      </c>
      <c r="AY209" s="14" t="s">
        <v>137</v>
      </c>
      <c r="BE209" s="106">
        <f>IF(N209="základní",J209,0)</f>
        <v>0</v>
      </c>
      <c r="BF209" s="106">
        <f>IF(N209="snížená",J209,0)</f>
        <v>0</v>
      </c>
      <c r="BG209" s="106">
        <f>IF(N209="zákl. přenesená",J209,0)</f>
        <v>0</v>
      </c>
      <c r="BH209" s="106">
        <f>IF(N209="sníž. přenesená",J209,0)</f>
        <v>0</v>
      </c>
      <c r="BI209" s="106">
        <f>IF(N209="nulová",J209,0)</f>
        <v>0</v>
      </c>
      <c r="BJ209" s="14" t="s">
        <v>84</v>
      </c>
      <c r="BK209" s="106">
        <f>ROUND(I209*H209,2)</f>
        <v>0</v>
      </c>
      <c r="BL209" s="14" t="s">
        <v>143</v>
      </c>
      <c r="BM209" s="211" t="s">
        <v>430</v>
      </c>
    </row>
    <row r="210" spans="1:65" s="12" customFormat="1" ht="22.9" customHeight="1">
      <c r="B210" s="183"/>
      <c r="C210" s="184"/>
      <c r="D210" s="185" t="s">
        <v>78</v>
      </c>
      <c r="E210" s="197" t="s">
        <v>431</v>
      </c>
      <c r="F210" s="197" t="s">
        <v>432</v>
      </c>
      <c r="G210" s="184"/>
      <c r="H210" s="184"/>
      <c r="I210" s="187"/>
      <c r="J210" s="198">
        <f>BK210</f>
        <v>0</v>
      </c>
      <c r="K210" s="184"/>
      <c r="L210" s="189"/>
      <c r="M210" s="190"/>
      <c r="N210" s="191"/>
      <c r="O210" s="191"/>
      <c r="P210" s="192">
        <f>P211</f>
        <v>0</v>
      </c>
      <c r="Q210" s="191"/>
      <c r="R210" s="192">
        <f>R211</f>
        <v>0</v>
      </c>
      <c r="S210" s="191"/>
      <c r="T210" s="193">
        <f>T211</f>
        <v>0</v>
      </c>
      <c r="AR210" s="194" t="s">
        <v>84</v>
      </c>
      <c r="AT210" s="195" t="s">
        <v>78</v>
      </c>
      <c r="AU210" s="195" t="s">
        <v>84</v>
      </c>
      <c r="AY210" s="194" t="s">
        <v>137</v>
      </c>
      <c r="BK210" s="196">
        <f>BK211</f>
        <v>0</v>
      </c>
    </row>
    <row r="211" spans="1:65" s="2" customFormat="1" ht="24.2" customHeight="1">
      <c r="A211" s="31"/>
      <c r="B211" s="32"/>
      <c r="C211" s="199" t="s">
        <v>433</v>
      </c>
      <c r="D211" s="199" t="s">
        <v>139</v>
      </c>
      <c r="E211" s="200" t="s">
        <v>434</v>
      </c>
      <c r="F211" s="201" t="s">
        <v>435</v>
      </c>
      <c r="G211" s="202" t="s">
        <v>180</v>
      </c>
      <c r="H211" s="203">
        <v>529.11500000000001</v>
      </c>
      <c r="I211" s="204"/>
      <c r="J211" s="205">
        <f>ROUND(I211*H211,2)</f>
        <v>0</v>
      </c>
      <c r="K211" s="206"/>
      <c r="L211" s="34"/>
      <c r="M211" s="207" t="s">
        <v>1</v>
      </c>
      <c r="N211" s="208" t="s">
        <v>44</v>
      </c>
      <c r="O211" s="68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11" t="s">
        <v>143</v>
      </c>
      <c r="AT211" s="211" t="s">
        <v>139</v>
      </c>
      <c r="AU211" s="211" t="s">
        <v>95</v>
      </c>
      <c r="AY211" s="14" t="s">
        <v>137</v>
      </c>
      <c r="BE211" s="106">
        <f>IF(N211="základní",J211,0)</f>
        <v>0</v>
      </c>
      <c r="BF211" s="106">
        <f>IF(N211="snížená",J211,0)</f>
        <v>0</v>
      </c>
      <c r="BG211" s="106">
        <f>IF(N211="zákl. přenesená",J211,0)</f>
        <v>0</v>
      </c>
      <c r="BH211" s="106">
        <f>IF(N211="sníž. přenesená",J211,0)</f>
        <v>0</v>
      </c>
      <c r="BI211" s="106">
        <f>IF(N211="nulová",J211,0)</f>
        <v>0</v>
      </c>
      <c r="BJ211" s="14" t="s">
        <v>84</v>
      </c>
      <c r="BK211" s="106">
        <f>ROUND(I211*H211,2)</f>
        <v>0</v>
      </c>
      <c r="BL211" s="14" t="s">
        <v>143</v>
      </c>
      <c r="BM211" s="211" t="s">
        <v>436</v>
      </c>
    </row>
    <row r="212" spans="1:65" s="12" customFormat="1" ht="25.9" customHeight="1">
      <c r="B212" s="183"/>
      <c r="C212" s="184"/>
      <c r="D212" s="185" t="s">
        <v>78</v>
      </c>
      <c r="E212" s="186" t="s">
        <v>187</v>
      </c>
      <c r="F212" s="186" t="s">
        <v>437</v>
      </c>
      <c r="G212" s="184"/>
      <c r="H212" s="184"/>
      <c r="I212" s="187"/>
      <c r="J212" s="188">
        <f>BK212</f>
        <v>0</v>
      </c>
      <c r="K212" s="184"/>
      <c r="L212" s="189"/>
      <c r="M212" s="190"/>
      <c r="N212" s="191"/>
      <c r="O212" s="191"/>
      <c r="P212" s="192">
        <f>P213</f>
        <v>0</v>
      </c>
      <c r="Q212" s="191"/>
      <c r="R212" s="192">
        <f>R213</f>
        <v>0</v>
      </c>
      <c r="S212" s="191"/>
      <c r="T212" s="193">
        <f>T213</f>
        <v>0</v>
      </c>
      <c r="AR212" s="194" t="s">
        <v>148</v>
      </c>
      <c r="AT212" s="195" t="s">
        <v>78</v>
      </c>
      <c r="AU212" s="195" t="s">
        <v>79</v>
      </c>
      <c r="AY212" s="194" t="s">
        <v>137</v>
      </c>
      <c r="BK212" s="196">
        <f>BK213</f>
        <v>0</v>
      </c>
    </row>
    <row r="213" spans="1:65" s="12" customFormat="1" ht="22.9" customHeight="1">
      <c r="B213" s="183"/>
      <c r="C213" s="184"/>
      <c r="D213" s="185" t="s">
        <v>78</v>
      </c>
      <c r="E213" s="197" t="s">
        <v>438</v>
      </c>
      <c r="F213" s="197" t="s">
        <v>439</v>
      </c>
      <c r="G213" s="184"/>
      <c r="H213" s="184"/>
      <c r="I213" s="187"/>
      <c r="J213" s="198">
        <f>BK213</f>
        <v>0</v>
      </c>
      <c r="K213" s="184"/>
      <c r="L213" s="189"/>
      <c r="M213" s="190"/>
      <c r="N213" s="191"/>
      <c r="O213" s="191"/>
      <c r="P213" s="192">
        <f>SUM(P214:P220)</f>
        <v>0</v>
      </c>
      <c r="Q213" s="191"/>
      <c r="R213" s="192">
        <f>SUM(R214:R220)</f>
        <v>0</v>
      </c>
      <c r="S213" s="191"/>
      <c r="T213" s="193">
        <f>SUM(T214:T220)</f>
        <v>0</v>
      </c>
      <c r="AR213" s="194" t="s">
        <v>148</v>
      </c>
      <c r="AT213" s="195" t="s">
        <v>78</v>
      </c>
      <c r="AU213" s="195" t="s">
        <v>84</v>
      </c>
      <c r="AY213" s="194" t="s">
        <v>137</v>
      </c>
      <c r="BK213" s="196">
        <f>SUM(BK214:BK220)</f>
        <v>0</v>
      </c>
    </row>
    <row r="214" spans="1:65" s="2" customFormat="1" ht="37.9" customHeight="1">
      <c r="A214" s="31"/>
      <c r="B214" s="32"/>
      <c r="C214" s="199" t="s">
        <v>440</v>
      </c>
      <c r="D214" s="199" t="s">
        <v>139</v>
      </c>
      <c r="E214" s="200" t="s">
        <v>441</v>
      </c>
      <c r="F214" s="201" t="s">
        <v>442</v>
      </c>
      <c r="G214" s="202" t="s">
        <v>219</v>
      </c>
      <c r="H214" s="203">
        <v>3</v>
      </c>
      <c r="I214" s="204"/>
      <c r="J214" s="205">
        <f t="shared" ref="J214:J220" si="45">ROUND(I214*H214,2)</f>
        <v>0</v>
      </c>
      <c r="K214" s="206"/>
      <c r="L214" s="34"/>
      <c r="M214" s="207" t="s">
        <v>1</v>
      </c>
      <c r="N214" s="208" t="s">
        <v>44</v>
      </c>
      <c r="O214" s="68"/>
      <c r="P214" s="209">
        <f t="shared" ref="P214:P220" si="46">O214*H214</f>
        <v>0</v>
      </c>
      <c r="Q214" s="209">
        <v>0</v>
      </c>
      <c r="R214" s="209">
        <f t="shared" ref="R214:R220" si="47">Q214*H214</f>
        <v>0</v>
      </c>
      <c r="S214" s="209">
        <v>0</v>
      </c>
      <c r="T214" s="210">
        <f t="shared" ref="T214:T220" si="48"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11" t="s">
        <v>400</v>
      </c>
      <c r="AT214" s="211" t="s">
        <v>139</v>
      </c>
      <c r="AU214" s="211" t="s">
        <v>95</v>
      </c>
      <c r="AY214" s="14" t="s">
        <v>137</v>
      </c>
      <c r="BE214" s="106">
        <f t="shared" ref="BE214:BE220" si="49">IF(N214="základní",J214,0)</f>
        <v>0</v>
      </c>
      <c r="BF214" s="106">
        <f t="shared" ref="BF214:BF220" si="50">IF(N214="snížená",J214,0)</f>
        <v>0</v>
      </c>
      <c r="BG214" s="106">
        <f t="shared" ref="BG214:BG220" si="51">IF(N214="zákl. přenesená",J214,0)</f>
        <v>0</v>
      </c>
      <c r="BH214" s="106">
        <f t="shared" ref="BH214:BH220" si="52">IF(N214="sníž. přenesená",J214,0)</f>
        <v>0</v>
      </c>
      <c r="BI214" s="106">
        <f t="shared" ref="BI214:BI220" si="53">IF(N214="nulová",J214,0)</f>
        <v>0</v>
      </c>
      <c r="BJ214" s="14" t="s">
        <v>84</v>
      </c>
      <c r="BK214" s="106">
        <f t="shared" ref="BK214:BK220" si="54">ROUND(I214*H214,2)</f>
        <v>0</v>
      </c>
      <c r="BL214" s="14" t="s">
        <v>400</v>
      </c>
      <c r="BM214" s="211" t="s">
        <v>443</v>
      </c>
    </row>
    <row r="215" spans="1:65" s="2" customFormat="1" ht="24.2" customHeight="1">
      <c r="A215" s="31"/>
      <c r="B215" s="32"/>
      <c r="C215" s="199" t="s">
        <v>444</v>
      </c>
      <c r="D215" s="199" t="s">
        <v>139</v>
      </c>
      <c r="E215" s="200" t="s">
        <v>445</v>
      </c>
      <c r="F215" s="201" t="s">
        <v>446</v>
      </c>
      <c r="G215" s="202" t="s">
        <v>219</v>
      </c>
      <c r="H215" s="203">
        <v>1</v>
      </c>
      <c r="I215" s="204"/>
      <c r="J215" s="205">
        <f t="shared" si="45"/>
        <v>0</v>
      </c>
      <c r="K215" s="206"/>
      <c r="L215" s="34"/>
      <c r="M215" s="207" t="s">
        <v>1</v>
      </c>
      <c r="N215" s="208" t="s">
        <v>44</v>
      </c>
      <c r="O215" s="68"/>
      <c r="P215" s="209">
        <f t="shared" si="46"/>
        <v>0</v>
      </c>
      <c r="Q215" s="209">
        <v>0</v>
      </c>
      <c r="R215" s="209">
        <f t="shared" si="47"/>
        <v>0</v>
      </c>
      <c r="S215" s="209">
        <v>0</v>
      </c>
      <c r="T215" s="210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11" t="s">
        <v>400</v>
      </c>
      <c r="AT215" s="211" t="s">
        <v>139</v>
      </c>
      <c r="AU215" s="211" t="s">
        <v>95</v>
      </c>
      <c r="AY215" s="14" t="s">
        <v>137</v>
      </c>
      <c r="BE215" s="106">
        <f t="shared" si="49"/>
        <v>0</v>
      </c>
      <c r="BF215" s="106">
        <f t="shared" si="50"/>
        <v>0</v>
      </c>
      <c r="BG215" s="106">
        <f t="shared" si="51"/>
        <v>0</v>
      </c>
      <c r="BH215" s="106">
        <f t="shared" si="52"/>
        <v>0</v>
      </c>
      <c r="BI215" s="106">
        <f t="shared" si="53"/>
        <v>0</v>
      </c>
      <c r="BJ215" s="14" t="s">
        <v>84</v>
      </c>
      <c r="BK215" s="106">
        <f t="shared" si="54"/>
        <v>0</v>
      </c>
      <c r="BL215" s="14" t="s">
        <v>400</v>
      </c>
      <c r="BM215" s="211" t="s">
        <v>447</v>
      </c>
    </row>
    <row r="216" spans="1:65" s="2" customFormat="1" ht="24.2" customHeight="1">
      <c r="A216" s="31"/>
      <c r="B216" s="32"/>
      <c r="C216" s="212" t="s">
        <v>448</v>
      </c>
      <c r="D216" s="212" t="s">
        <v>187</v>
      </c>
      <c r="E216" s="213" t="s">
        <v>449</v>
      </c>
      <c r="F216" s="214" t="s">
        <v>450</v>
      </c>
      <c r="G216" s="215" t="s">
        <v>219</v>
      </c>
      <c r="H216" s="216">
        <v>1</v>
      </c>
      <c r="I216" s="217"/>
      <c r="J216" s="218">
        <f t="shared" si="45"/>
        <v>0</v>
      </c>
      <c r="K216" s="219"/>
      <c r="L216" s="220"/>
      <c r="M216" s="221" t="s">
        <v>1</v>
      </c>
      <c r="N216" s="222" t="s">
        <v>44</v>
      </c>
      <c r="O216" s="68"/>
      <c r="P216" s="209">
        <f t="shared" si="46"/>
        <v>0</v>
      </c>
      <c r="Q216" s="209">
        <v>0</v>
      </c>
      <c r="R216" s="209">
        <f t="shared" si="47"/>
        <v>0</v>
      </c>
      <c r="S216" s="209">
        <v>0</v>
      </c>
      <c r="T216" s="210">
        <f t="shared" si="4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11" t="s">
        <v>451</v>
      </c>
      <c r="AT216" s="211" t="s">
        <v>187</v>
      </c>
      <c r="AU216" s="211" t="s">
        <v>95</v>
      </c>
      <c r="AY216" s="14" t="s">
        <v>137</v>
      </c>
      <c r="BE216" s="106">
        <f t="shared" si="49"/>
        <v>0</v>
      </c>
      <c r="BF216" s="106">
        <f t="shared" si="50"/>
        <v>0</v>
      </c>
      <c r="BG216" s="106">
        <f t="shared" si="51"/>
        <v>0</v>
      </c>
      <c r="BH216" s="106">
        <f t="shared" si="52"/>
        <v>0</v>
      </c>
      <c r="BI216" s="106">
        <f t="shared" si="53"/>
        <v>0</v>
      </c>
      <c r="BJ216" s="14" t="s">
        <v>84</v>
      </c>
      <c r="BK216" s="106">
        <f t="shared" si="54"/>
        <v>0</v>
      </c>
      <c r="BL216" s="14" t="s">
        <v>451</v>
      </c>
      <c r="BM216" s="211" t="s">
        <v>452</v>
      </c>
    </row>
    <row r="217" spans="1:65" s="2" customFormat="1" ht="16.5" customHeight="1">
      <c r="A217" s="31"/>
      <c r="B217" s="32"/>
      <c r="C217" s="199" t="s">
        <v>453</v>
      </c>
      <c r="D217" s="199" t="s">
        <v>139</v>
      </c>
      <c r="E217" s="200" t="s">
        <v>454</v>
      </c>
      <c r="F217" s="201" t="s">
        <v>455</v>
      </c>
      <c r="G217" s="202" t="s">
        <v>219</v>
      </c>
      <c r="H217" s="203">
        <v>3</v>
      </c>
      <c r="I217" s="204"/>
      <c r="J217" s="205">
        <f t="shared" si="45"/>
        <v>0</v>
      </c>
      <c r="K217" s="206"/>
      <c r="L217" s="34"/>
      <c r="M217" s="207" t="s">
        <v>1</v>
      </c>
      <c r="N217" s="208" t="s">
        <v>44</v>
      </c>
      <c r="O217" s="68"/>
      <c r="P217" s="209">
        <f t="shared" si="46"/>
        <v>0</v>
      </c>
      <c r="Q217" s="209">
        <v>0</v>
      </c>
      <c r="R217" s="209">
        <f t="shared" si="47"/>
        <v>0</v>
      </c>
      <c r="S217" s="209">
        <v>0</v>
      </c>
      <c r="T217" s="210">
        <f t="shared" si="4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11" t="s">
        <v>400</v>
      </c>
      <c r="AT217" s="211" t="s">
        <v>139</v>
      </c>
      <c r="AU217" s="211" t="s">
        <v>95</v>
      </c>
      <c r="AY217" s="14" t="s">
        <v>137</v>
      </c>
      <c r="BE217" s="106">
        <f t="shared" si="49"/>
        <v>0</v>
      </c>
      <c r="BF217" s="106">
        <f t="shared" si="50"/>
        <v>0</v>
      </c>
      <c r="BG217" s="106">
        <f t="shared" si="51"/>
        <v>0</v>
      </c>
      <c r="BH217" s="106">
        <f t="shared" si="52"/>
        <v>0</v>
      </c>
      <c r="BI217" s="106">
        <f t="shared" si="53"/>
        <v>0</v>
      </c>
      <c r="BJ217" s="14" t="s">
        <v>84</v>
      </c>
      <c r="BK217" s="106">
        <f t="shared" si="54"/>
        <v>0</v>
      </c>
      <c r="BL217" s="14" t="s">
        <v>400</v>
      </c>
      <c r="BM217" s="211" t="s">
        <v>456</v>
      </c>
    </row>
    <row r="218" spans="1:65" s="2" customFormat="1" ht="24.2" customHeight="1">
      <c r="A218" s="31"/>
      <c r="B218" s="32"/>
      <c r="C218" s="199" t="s">
        <v>457</v>
      </c>
      <c r="D218" s="199" t="s">
        <v>139</v>
      </c>
      <c r="E218" s="200" t="s">
        <v>458</v>
      </c>
      <c r="F218" s="201" t="s">
        <v>459</v>
      </c>
      <c r="G218" s="202" t="s">
        <v>219</v>
      </c>
      <c r="H218" s="203">
        <v>1</v>
      </c>
      <c r="I218" s="204"/>
      <c r="J218" s="205">
        <f t="shared" si="45"/>
        <v>0</v>
      </c>
      <c r="K218" s="206"/>
      <c r="L218" s="34"/>
      <c r="M218" s="207" t="s">
        <v>1</v>
      </c>
      <c r="N218" s="208" t="s">
        <v>44</v>
      </c>
      <c r="O218" s="68"/>
      <c r="P218" s="209">
        <f t="shared" si="46"/>
        <v>0</v>
      </c>
      <c r="Q218" s="209">
        <v>0</v>
      </c>
      <c r="R218" s="209">
        <f t="shared" si="47"/>
        <v>0</v>
      </c>
      <c r="S218" s="209">
        <v>0</v>
      </c>
      <c r="T218" s="210">
        <f t="shared" si="4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11" t="s">
        <v>400</v>
      </c>
      <c r="AT218" s="211" t="s">
        <v>139</v>
      </c>
      <c r="AU218" s="211" t="s">
        <v>95</v>
      </c>
      <c r="AY218" s="14" t="s">
        <v>137</v>
      </c>
      <c r="BE218" s="106">
        <f t="shared" si="49"/>
        <v>0</v>
      </c>
      <c r="BF218" s="106">
        <f t="shared" si="50"/>
        <v>0</v>
      </c>
      <c r="BG218" s="106">
        <f t="shared" si="51"/>
        <v>0</v>
      </c>
      <c r="BH218" s="106">
        <f t="shared" si="52"/>
        <v>0</v>
      </c>
      <c r="BI218" s="106">
        <f t="shared" si="53"/>
        <v>0</v>
      </c>
      <c r="BJ218" s="14" t="s">
        <v>84</v>
      </c>
      <c r="BK218" s="106">
        <f t="shared" si="54"/>
        <v>0</v>
      </c>
      <c r="BL218" s="14" t="s">
        <v>400</v>
      </c>
      <c r="BM218" s="211" t="s">
        <v>460</v>
      </c>
    </row>
    <row r="219" spans="1:65" s="2" customFormat="1" ht="16.5" customHeight="1">
      <c r="A219" s="31"/>
      <c r="B219" s="32"/>
      <c r="C219" s="199" t="s">
        <v>461</v>
      </c>
      <c r="D219" s="199" t="s">
        <v>139</v>
      </c>
      <c r="E219" s="200" t="s">
        <v>462</v>
      </c>
      <c r="F219" s="201" t="s">
        <v>463</v>
      </c>
      <c r="G219" s="202" t="s">
        <v>464</v>
      </c>
      <c r="H219" s="203">
        <v>1</v>
      </c>
      <c r="I219" s="204"/>
      <c r="J219" s="205">
        <f t="shared" si="45"/>
        <v>0</v>
      </c>
      <c r="K219" s="206"/>
      <c r="L219" s="34"/>
      <c r="M219" s="207" t="s">
        <v>1</v>
      </c>
      <c r="N219" s="208" t="s">
        <v>44</v>
      </c>
      <c r="O219" s="68"/>
      <c r="P219" s="209">
        <f t="shared" si="46"/>
        <v>0</v>
      </c>
      <c r="Q219" s="209">
        <v>0</v>
      </c>
      <c r="R219" s="209">
        <f t="shared" si="47"/>
        <v>0</v>
      </c>
      <c r="S219" s="209">
        <v>0</v>
      </c>
      <c r="T219" s="210">
        <f t="shared" si="4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11" t="s">
        <v>400</v>
      </c>
      <c r="AT219" s="211" t="s">
        <v>139</v>
      </c>
      <c r="AU219" s="211" t="s">
        <v>95</v>
      </c>
      <c r="AY219" s="14" t="s">
        <v>137</v>
      </c>
      <c r="BE219" s="106">
        <f t="shared" si="49"/>
        <v>0</v>
      </c>
      <c r="BF219" s="106">
        <f t="shared" si="50"/>
        <v>0</v>
      </c>
      <c r="BG219" s="106">
        <f t="shared" si="51"/>
        <v>0</v>
      </c>
      <c r="BH219" s="106">
        <f t="shared" si="52"/>
        <v>0</v>
      </c>
      <c r="BI219" s="106">
        <f t="shared" si="53"/>
        <v>0</v>
      </c>
      <c r="BJ219" s="14" t="s">
        <v>84</v>
      </c>
      <c r="BK219" s="106">
        <f t="shared" si="54"/>
        <v>0</v>
      </c>
      <c r="BL219" s="14" t="s">
        <v>400</v>
      </c>
      <c r="BM219" s="211" t="s">
        <v>465</v>
      </c>
    </row>
    <row r="220" spans="1:65" s="2" customFormat="1" ht="16.5" customHeight="1">
      <c r="A220" s="31"/>
      <c r="B220" s="32"/>
      <c r="C220" s="199" t="s">
        <v>466</v>
      </c>
      <c r="D220" s="199" t="s">
        <v>139</v>
      </c>
      <c r="E220" s="200" t="s">
        <v>467</v>
      </c>
      <c r="F220" s="201" t="s">
        <v>468</v>
      </c>
      <c r="G220" s="202" t="s">
        <v>464</v>
      </c>
      <c r="H220" s="203">
        <v>1</v>
      </c>
      <c r="I220" s="204"/>
      <c r="J220" s="205">
        <f t="shared" si="45"/>
        <v>0</v>
      </c>
      <c r="K220" s="206"/>
      <c r="L220" s="34"/>
      <c r="M220" s="223" t="s">
        <v>1</v>
      </c>
      <c r="N220" s="224" t="s">
        <v>44</v>
      </c>
      <c r="O220" s="225"/>
      <c r="P220" s="226">
        <f t="shared" si="46"/>
        <v>0</v>
      </c>
      <c r="Q220" s="226">
        <v>0</v>
      </c>
      <c r="R220" s="226">
        <f t="shared" si="47"/>
        <v>0</v>
      </c>
      <c r="S220" s="226">
        <v>0</v>
      </c>
      <c r="T220" s="227">
        <f t="shared" si="4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11" t="s">
        <v>400</v>
      </c>
      <c r="AT220" s="211" t="s">
        <v>139</v>
      </c>
      <c r="AU220" s="211" t="s">
        <v>95</v>
      </c>
      <c r="AY220" s="14" t="s">
        <v>137</v>
      </c>
      <c r="BE220" s="106">
        <f t="shared" si="49"/>
        <v>0</v>
      </c>
      <c r="BF220" s="106">
        <f t="shared" si="50"/>
        <v>0</v>
      </c>
      <c r="BG220" s="106">
        <f t="shared" si="51"/>
        <v>0</v>
      </c>
      <c r="BH220" s="106">
        <f t="shared" si="52"/>
        <v>0</v>
      </c>
      <c r="BI220" s="106">
        <f t="shared" si="53"/>
        <v>0</v>
      </c>
      <c r="BJ220" s="14" t="s">
        <v>84</v>
      </c>
      <c r="BK220" s="106">
        <f t="shared" si="54"/>
        <v>0</v>
      </c>
      <c r="BL220" s="14" t="s">
        <v>400</v>
      </c>
      <c r="BM220" s="211" t="s">
        <v>469</v>
      </c>
    </row>
    <row r="221" spans="1:65" s="2" customFormat="1" ht="6.95" customHeight="1">
      <c r="A221" s="31"/>
      <c r="B221" s="51"/>
      <c r="C221" s="52"/>
      <c r="D221" s="52"/>
      <c r="E221" s="52"/>
      <c r="F221" s="52"/>
      <c r="G221" s="52"/>
      <c r="H221" s="52"/>
      <c r="I221" s="52"/>
      <c r="J221" s="52"/>
      <c r="K221" s="52"/>
      <c r="L221" s="34"/>
      <c r="M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</row>
  </sheetData>
  <sheetProtection algorithmName="SHA-512" hashValue="2r18m0mIsTT2anoVyKfcdYo4b75mlljkLtCGhl/UJ5/HoqowCqtQJcIHtTKEOIsesLNIETiLQrzDyU93bUhwFA==" saltValue="9lTMAQ7P+5WECBAYI+D8hg==" spinCount="100000" sheet="1" objects="1" scenarios="1" formatColumns="0" formatRows="0" autoFilter="0"/>
  <autoFilter ref="C131:K220" xr:uid="{00000000-0009-0000-0000-000001000000}"/>
  <mergeCells count="14">
    <mergeCell ref="L2:V2"/>
    <mergeCell ref="B4:J4"/>
    <mergeCell ref="B82:J82"/>
    <mergeCell ref="B121:J121"/>
    <mergeCell ref="D109:F109"/>
    <mergeCell ref="D110:F110"/>
    <mergeCell ref="D111:F111"/>
    <mergeCell ref="D112:F112"/>
    <mergeCell ref="E124:H124"/>
    <mergeCell ref="E7:H7"/>
    <mergeCell ref="E16:H16"/>
    <mergeCell ref="E25:H25"/>
    <mergeCell ref="E85:H85"/>
    <mergeCell ref="D108:F108"/>
  </mergeCells>
  <printOptions horizontalCentered="1"/>
  <pageMargins left="0.39370078740157483" right="0.39370078740157483" top="0.39370078740157483" bottom="0.39370078740157483" header="0" footer="0.19685039370078741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Rozpočet</vt:lpstr>
      <vt:lpstr>'Rekapitulace stavby'!Názvy_tisku</vt:lpstr>
      <vt:lpstr>Rozpočet!Názvy_tisku</vt:lpstr>
      <vt:lpstr>'Rekapitulace stavby'!Oblast_tisku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gardian</dc:creator>
  <cp:lastModifiedBy>gardian</cp:lastModifiedBy>
  <cp:lastPrinted>2023-03-31T11:25:59Z</cp:lastPrinted>
  <dcterms:created xsi:type="dcterms:W3CDTF">2023-03-31T11:21:18Z</dcterms:created>
  <dcterms:modified xsi:type="dcterms:W3CDTF">2023-03-31T11:28:31Z</dcterms:modified>
</cp:coreProperties>
</file>