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19215" windowHeight="1002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4" i="1" l="1"/>
  <c r="O60" i="1" s="1"/>
  <c r="I60" i="1"/>
  <c r="O56" i="1"/>
  <c r="G56" i="1"/>
  <c r="I56" i="1" s="1"/>
  <c r="O52" i="1"/>
  <c r="I52" i="1"/>
  <c r="O48" i="1"/>
  <c r="I48" i="1"/>
  <c r="O44" i="1"/>
  <c r="I44" i="1"/>
  <c r="O40" i="1"/>
  <c r="I39" i="1"/>
  <c r="O37" i="1"/>
  <c r="G36" i="1"/>
  <c r="I36" i="1" s="1"/>
  <c r="I35" i="1" s="1"/>
  <c r="O31" i="1"/>
  <c r="I31" i="1"/>
  <c r="O27" i="1" s="1"/>
  <c r="I27" i="1"/>
  <c r="I26" i="1" s="1"/>
  <c r="O23" i="1"/>
  <c r="R22" i="1" s="1"/>
  <c r="O22" i="1" s="1"/>
  <c r="Q22" i="1"/>
  <c r="I22" i="1"/>
  <c r="O18" i="1" s="1"/>
  <c r="R17" i="1" s="1"/>
  <c r="O17" i="1" s="1"/>
  <c r="I18" i="1"/>
  <c r="I17" i="1" s="1"/>
  <c r="I13" i="1"/>
  <c r="I9" i="1"/>
  <c r="O9" i="1" s="1"/>
  <c r="Q8" i="1" l="1"/>
  <c r="I8" i="1" s="1"/>
  <c r="R36" i="1"/>
  <c r="O36" i="1" s="1"/>
  <c r="Q36" i="1"/>
  <c r="O13" i="1"/>
  <c r="R8" i="1" s="1"/>
  <c r="O8" i="1" s="1"/>
  <c r="I43" i="1"/>
  <c r="I3" i="1" s="1"/>
  <c r="Q17" i="1"/>
  <c r="O2" i="1" l="1"/>
</calcChain>
</file>

<file path=xl/sharedStrings.xml><?xml version="1.0" encoding="utf-8"?>
<sst xmlns="http://schemas.openxmlformats.org/spreadsheetml/2006/main" count="210" uniqueCount="105">
  <si>
    <t>ASPE10</t>
  </si>
  <si>
    <t>3</t>
  </si>
  <si>
    <t>Soupis prací objektu</t>
  </si>
  <si>
    <t>S</t>
  </si>
  <si>
    <t xml:space="preserve">Stavba: </t>
  </si>
  <si>
    <t>SO201</t>
  </si>
  <si>
    <t>SO 201</t>
  </si>
  <si>
    <t>0,00</t>
  </si>
  <si>
    <t>2</t>
  </si>
  <si>
    <t>O</t>
  </si>
  <si>
    <t>Rozpočet:</t>
  </si>
  <si>
    <t>15,00</t>
  </si>
  <si>
    <t>Typ</t>
  </si>
  <si>
    <t>Poř. číslo</t>
  </si>
  <si>
    <t>Kód položky</t>
  </si>
  <si>
    <t>Varianta</t>
  </si>
  <si>
    <t>Název položky</t>
  </si>
  <si>
    <t>MJ</t>
  </si>
  <si>
    <t>Množství</t>
  </si>
  <si>
    <t>Jednotková cena</t>
  </si>
  <si>
    <t>21,00</t>
  </si>
  <si>
    <t>Jednotková</t>
  </si>
  <si>
    <t>Celkem</t>
  </si>
  <si>
    <t>0</t>
  </si>
  <si>
    <t>1</t>
  </si>
  <si>
    <t>4</t>
  </si>
  <si>
    <t>5</t>
  </si>
  <si>
    <t>6</t>
  </si>
  <si>
    <t>9</t>
  </si>
  <si>
    <t>10</t>
  </si>
  <si>
    <t>SD</t>
  </si>
  <si>
    <t>Všeobecné konstrukce a práce</t>
  </si>
  <si>
    <t>P</t>
  </si>
  <si>
    <t>014102</t>
  </si>
  <si>
    <t/>
  </si>
  <si>
    <t>POPLATKY ZA SKLÁDKU</t>
  </si>
  <si>
    <t>T</t>
  </si>
  <si>
    <t>PP</t>
  </si>
  <si>
    <t>ODPAD PO TRYSKÁNÍ BETONŮ</t>
  </si>
  <si>
    <t>VV</t>
  </si>
  <si>
    <t>ODHAD: 1,00t</t>
  </si>
  <si>
    <t>TS</t>
  </si>
  <si>
    <t>zahrnuje veškeré poplatky provozovateli skládky související s uložením odpadu na skládce.</t>
  </si>
  <si>
    <t xml:space="preserve">Odstraněn asfaltové izolace v případě nadlimitního zastižení, bude účtování dle skutečnosti, čerpáno se souhlasem TDS a investora, v případě, že zkouška potvrdí přítomnost dehtu v asfaltových vrstvách. </t>
  </si>
  <si>
    <t>Zemní práce</t>
  </si>
  <si>
    <t>111204</t>
  </si>
  <si>
    <t>ODSTRANĚNÍ KŘOVIN S ODVOZEM DO 5KM</t>
  </si>
  <si>
    <t>M2</t>
  </si>
  <si>
    <t>odstranění vegetace v prostoru přístupu k opěrné zdi</t>
  </si>
  <si>
    <t>odstranění křovin a stromů do průměru 100 mm doprava dřevin na předepsanou vzdálenost  
spálení na hromadách nebo štěpkování</t>
  </si>
  <si>
    <t>13183</t>
  </si>
  <si>
    <t>HLOUBENÍ JAM ZAPAŽ I NEPAŽ TŘ II</t>
  </si>
  <si>
    <t>M3</t>
  </si>
  <si>
    <t>vyhloubení výkopů pro přídlažbu na koncích levostranné římsy</t>
  </si>
  <si>
    <t>v prostoru konců křídel opěr: 4*3m3</t>
  </si>
  <si>
    <t>Úpravy povrchů, podlahy, výplně otvorů</t>
  </si>
  <si>
    <t>626212</t>
  </si>
  <si>
    <t>REPROFILACE VODOROVNÝCH PLOCH SHORA SANAČNÍ MALTOU JEDNOVRST TL 20MM</t>
  </si>
  <si>
    <t>Levá římsa: 0,75*16=12,000 
Pravá římsa: 0,75*16=12,000  
NK: 10*3,5=35,000
Celková plocha sanace tl.20mm: 59,00m2</t>
  </si>
  <si>
    <t>položka zahrnuje:  
dodávku veškerého materiálu potřebného pro předepsanou úpravu v předepsané kvalitě  
nutné vyspravení podkladu, případně zatření spar zdiva  
položení vrstvy v předepsané tloušťce  
potřebná lešení a podpěrné konstrukce</t>
  </si>
  <si>
    <t>62631</t>
  </si>
  <si>
    <t>SPOJOVACÍ MŮSTEK MEZI STARÝM A NOVÝM BETONEM</t>
  </si>
  <si>
    <t>Spojovací můstek mezi stávajícím betonem říms a novým monolitickým obrubníkem ze sanační hmoty; mezi betonovým povrchem římsy po odstranění stávajícího povrchu chodníku z ABJ a po otryskání betonu pod zábradlím a novou sanační vrstvou. Dále mezi očištěným povrchem svahového křídla opěry 1 a novou reprofilační vrstvou železobetonu.</t>
  </si>
  <si>
    <t>Povrch na levostranné římse:0,7*80=56,000 [A] 
Povrch chodníku na pravostranné římse po odstranění ABJ: 2,0*65=130,000 [B] 
Povrch otryskaného betonu pod zábradlím na pravostranné římse: 0,35*55=19,250 [C] 
Povrch po odstranění obrubníku levostranné+pravostranné římsy: 0,3*(60+80)=42,000 [D] 
Povrch svahového křídla opěry 1: 12*2,0=24,000 [E] 
CELKEM: A+B+C+D=247,250 [F]</t>
  </si>
  <si>
    <t>7</t>
  </si>
  <si>
    <t>Přidružená stavební výroba</t>
  </si>
  <si>
    <t>PROTIKOR OCHR DOPLŇK OK NÁT VÍCEVRST SE ZÁKL S VYS OBSAH ZN</t>
  </si>
  <si>
    <t xml:space="preserve">Nový nátěr zábradlí </t>
  </si>
  <si>
    <t>Madla: 3*3,14*0,063*15*2
Sloupky: 14*(0,08*2+0,04*4+0,15*0,15)</t>
  </si>
  <si>
    <t>711415R</t>
  </si>
  <si>
    <t>IZOLACE MOSTOVEK CELOPLOŠ POLYMERNÍ</t>
  </si>
  <si>
    <t>Levá římsa: 0,75*16=12,000 
Pravá římsa: 0,75*16=12,000  
NK: 10*3,5=35,000
Celková plocha : 59,00m2</t>
  </si>
  <si>
    <t>#N/A</t>
  </si>
  <si>
    <t>Ostatní konstrukce a práce</t>
  </si>
  <si>
    <t>9111B1R</t>
  </si>
  <si>
    <t>ZÁBRADLÍ SILNIČNÍ SE SVISLOU VÝPLNÍ - DODÁVKA A  MONTÁŽ</t>
  </si>
  <si>
    <t>M</t>
  </si>
  <si>
    <t>D+M výplní zábradlí z tahokovu 22*12mm včetně PKO</t>
  </si>
  <si>
    <t>Celková délka: 15+15=30,000 [A]</t>
  </si>
  <si>
    <t>položka zahrnuje:  
- dopravu demontovaného zařízení z dočasné skládky  
- jeho montáž a osazení na určeném místě včetně všech nutných konstrukcí a prací  
- nutnou opravu poškozených částí, opravu nátěrů  
- případnou náhradu zničených částí  
nezahrnuje kompletní novou PKO</t>
  </si>
  <si>
    <t>DROBNÉ DOPLŇK KONSTR KOVOVÉ NEREZ</t>
  </si>
  <si>
    <t>KG</t>
  </si>
  <si>
    <t>Nové šrouby pro ZÁBRADLÍ</t>
  </si>
  <si>
    <t>- dílenská dokumentace, včetně technologického předpisu spojování,  
- dodání  materiálu  v požadované kvalitě a výroba konstrukce i dílenská (včetně  pomůcek,  přípravků a prostředků pro výrobu) bez ohledu na náročnost a její hmotnost, dílenská montáž,  
- dodání spojovacího materiálu,  
- zřízení  montážních  a  dilatačních  spojů,  spar, včetně potřebných úprav, vložek, opracování, očištění a ošetření,  
- podpěr. konstr. a lešení všech druhů pro montáž konstrukcí i doplňkových, včetně požadovaných otvorů, ochranných a bezpečnostních opatření a základů pro tyto konstrukce a lešení,  
- jakákoliv doprava a manipulace dílců  a  montážních  sestav,  včetně  dopravy konstrukce z výrobny na stavbu,  
- montáž konstrukce na staveništi, včetně montážních prostředků a pomůcek a zednických výpomocí,  
- montážní dokumentace včetně technologického předpisu montáže,  
- výplň, těsnění a tmelení spar a spojů,  
- čištění konstrukce a odstranění všech vrubů (vrypy, otlačeniny a pod.),  
- veškeré druhy opracování povrchů, včetně úprav pod nátěry a pod izolaci,  
- veškeré druhy dílenských základů a základních nátěrů a povlaků,  
- všechny druhy ocelového kotvení,  
- dílenskou přejímku a montážní prohlídku, včetně požadovaných dokladů,  
- zřízení kotevních otvorů nebo jam, nejsou-li částí jiné konstrukce, jejich úpravy, očištění a ošetření,  
- osazení kotvení nebo přímo částí konstrukce do podpůrné konstrukce nebo do zeminy,  
- výplň kotevních otvorů  (příp.  podlití  patních  desek)  maltou,  betonem  nebo  jinou speciální hmotou, vyplnění jam zeminou,  
- ošetření kotevní oblasti proti vzniku trhlin, vlivu povětrnosti a pod.,  
- osazení nivelačních značek, včetně jejich zaměření, označení znakem výrobce a vyznačení letopočtu.  
Dokumentace pro zadání stavby může dále předepsat že cena položky ještě obsahuje například:  
- veškeré druhy protikorozní ochrany a nátěry konstrukcí,  
- žárové zinkování ponorem nebo žárové stříkání (metalizace) kovem,  
- zvláštní spojovací prostředky, rozebíratelnost konstrukce,  
- osazení měřících zařízení a úpravy pro ně  
- ochranná opatření před účinky bludných proudů  
- ochranu před přepětím.</t>
  </si>
  <si>
    <t>938543</t>
  </si>
  <si>
    <t>OČIŠTĚNÍ BETON KONSTR OTRYSKÁNÍM TLAK VODOU DO 1000 BARŮ</t>
  </si>
  <si>
    <t>Otryskání povrchu betonu po odbourání stávajících obrubníků a původního povrchu chodníku, povrchů říms a povrchu svahového křídla opěry 1 a povrchu stávajících římsových prefabrikátů.</t>
  </si>
  <si>
    <t>položka zahrnuje očištění předepsaným způsobem včetně odklizení vzniklého odpadu</t>
  </si>
  <si>
    <t>938654</t>
  </si>
  <si>
    <t>OČIŠTĚNÍ OCEL KONSTR OTRYSKÁNÍM NA SUCHO KOVOVOU DRTÍ</t>
  </si>
  <si>
    <t>Očištění zábradlí na obou římsách (na pravostranné po dil. závěr opěry 2.</t>
  </si>
  <si>
    <t>94490</t>
  </si>
  <si>
    <t>OCHRANNÁ KONSTRUKCE</t>
  </si>
  <si>
    <t>Záchytná síť pod bourané části říms.</t>
  </si>
  <si>
    <t>15*2*2</t>
  </si>
  <si>
    <t>Položka zahrnuje dovoz, montáž, údržbu, opotřebení (nájemné), demontáž, konzervaci, odvoz.</t>
  </si>
  <si>
    <t>97817</t>
  </si>
  <si>
    <t>ODSTRANĚNÍ MOSTNÍ IZOLACE</t>
  </si>
  <si>
    <t>Odstranění mostní izolace v okolí povrchového mostního závěru opěry 2.</t>
  </si>
  <si>
    <t>NK= 3,5*10</t>
  </si>
  <si>
    <t>- položka zahrnuje veškerou manipulaci s vybouranou sutí a hmotami včetně uložení na skládku. Nezahrnuje poplatek za skládku, který se vykazuje v položce 0141** (s výjimkou malého množství bouraného materiálu, kde je možné poplatek zahrnout do jednotkové ceny bourání – tento fakt musí být uveden v doplňujícím textu k položce)  
- položka zahrnuje veškeré další práce plynoucí z technologického předpisu a z platných předpisů</t>
  </si>
  <si>
    <t>Most M16</t>
  </si>
  <si>
    <t>Kyjov - Most M16 za šroubárnou</t>
  </si>
  <si>
    <t>položka zahrnuje:  
- vodorovná a svislá doprava, přemístění, přeložení, manipulace s výkopkem  
- kompletní provedení vykopávky nezapažené i zapažené  
- ošetření výkopiště po celou dobu práce v něm vč. klimatických opatření  
- ztížení vykopávek v blízkosti podzemního vedení, konstrukcí a objektů vč. jejich dočasného zajištění  
- ztížení pod vodou, v okolí výbušnin, ve stísněných prostorech a pod.  
- těžení po vrstvách, pásech a po jiných nutných částech (figurách)  
- čerpání vody vč. čerpacích jímek, potrubí a pohotovostní čerpací soupravy  
- potřebné snížení hladiny podzemní vody  
- těžení a rozpojování jednotlivých balvanů  
- vytahování a nošení výkopku  
- svahování a přesvah. svahů do konečného tvaru, výměna hornin v podloží a v pláni znehodnocené klimatickými vlivy  
- eventuelně nutné druhotné rozpojení odstřelené horniny  
- ruční vykopávky, odstranění kořenů a napadávek  
- pažení, vzepření a rozepření vč. přepažování (vyjma štětových stěn)  
- úpravu, ochranu a očištění dna, základové spáry, stěn a svahů  
- odvedení nebo obvedení vody v okolí výkopiště a ve výkopišti  
- třídění výkopku  
- veškeré pomocné konstrukce umožňující provedení vykopávky (příjezdy, sjezdy, nájezdy, lešení, podpěr. konstr., přemostění, zpevněné plochy, zakrytí a pod.)  
- nezahrnuje uložení zeminy (na skládku, do násypu) ani poplatky za skládku, vykazují se v položce č.0141**</t>
  </si>
  <si>
    <t xml:space="preserve">Pochůzná izolace, vč. pečetící vrstvy a posypu křemičitým pískem. Zahrnuje všechny práce a dodání materiálu vč. předepsané povrchové úpravy.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</si>
</sst>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"/>
    <numFmt numFmtId="165" formatCode="#\ ###\ ###\ ###\ ##0.000"/>
    <numFmt numFmtId="166" formatCode="#\ ###\ ###\ ###\ ##0.00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6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0"/>
      <color rgb="FFFFFFFF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CB441A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2" borderId="0" xfId="1" applyFont="1" applyFill="1"/>
    <xf numFmtId="4" fontId="0" fillId="0" borderId="0" xfId="0" applyNumberFormat="1"/>
    <xf numFmtId="0" fontId="2" fillId="2" borderId="0" xfId="1" applyFont="1" applyFill="1" applyAlignment="1">
      <alignment horizontal="center" vertical="center"/>
    </xf>
    <xf numFmtId="0" fontId="0" fillId="2" borderId="1" xfId="1" applyFont="1" applyFill="1" applyBorder="1"/>
    <xf numFmtId="0" fontId="3" fillId="2" borderId="0" xfId="1" applyFont="1" applyFill="1"/>
    <xf numFmtId="0" fontId="3" fillId="2" borderId="0" xfId="1" applyFont="1" applyFill="1" applyAlignment="1">
      <alignment horizontal="left"/>
    </xf>
    <xf numFmtId="0" fontId="0" fillId="2" borderId="2" xfId="1" applyFont="1" applyFill="1" applyBorder="1"/>
    <xf numFmtId="0" fontId="0" fillId="2" borderId="3" xfId="1" applyFont="1" applyFill="1" applyBorder="1" applyAlignment="1">
      <alignment horizontal="center"/>
    </xf>
    <xf numFmtId="4" fontId="0" fillId="2" borderId="3" xfId="1" applyNumberFormat="1" applyFont="1" applyFill="1" applyBorder="1" applyAlignment="1">
      <alignment horizontal="center"/>
    </xf>
    <xf numFmtId="0" fontId="3" fillId="2" borderId="1" xfId="1" applyFont="1" applyFill="1" applyBorder="1"/>
    <xf numFmtId="0" fontId="3" fillId="2" borderId="1" xfId="1" applyFont="1" applyFill="1" applyBorder="1" applyAlignment="1">
      <alignment horizontal="left"/>
    </xf>
    <xf numFmtId="0" fontId="0" fillId="2" borderId="4" xfId="1" applyFont="1" applyFill="1" applyBorder="1"/>
    <xf numFmtId="0" fontId="4" fillId="3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right"/>
    </xf>
    <xf numFmtId="0" fontId="5" fillId="2" borderId="4" xfId="1" applyFont="1" applyFill="1" applyBorder="1" applyAlignment="1">
      <alignment wrapText="1"/>
    </xf>
    <xf numFmtId="4" fontId="5" fillId="2" borderId="4" xfId="1" applyNumberFormat="1" applyFont="1" applyFill="1" applyBorder="1" applyAlignment="1">
      <alignment horizontal="center"/>
    </xf>
    <xf numFmtId="0" fontId="0" fillId="0" borderId="3" xfId="1" applyFont="1" applyBorder="1"/>
    <xf numFmtId="0" fontId="0" fillId="0" borderId="3" xfId="1" applyFont="1" applyBorder="1" applyAlignment="1">
      <alignment horizontal="right"/>
    </xf>
    <xf numFmtId="0" fontId="0" fillId="0" borderId="3" xfId="1" applyFont="1" applyBorder="1" applyAlignment="1">
      <alignment wrapText="1"/>
    </xf>
    <xf numFmtId="0" fontId="0" fillId="0" borderId="3" xfId="1" applyFont="1" applyBorder="1" applyAlignment="1">
      <alignment horizontal="center"/>
    </xf>
    <xf numFmtId="164" fontId="0" fillId="0" borderId="3" xfId="1" applyNumberFormat="1" applyFont="1" applyBorder="1" applyAlignment="1">
      <alignment horizontal="center"/>
    </xf>
    <xf numFmtId="4" fontId="0" fillId="0" borderId="3" xfId="1" applyNumberFormat="1" applyFont="1" applyBorder="1" applyAlignment="1">
      <alignment horizontal="center"/>
    </xf>
    <xf numFmtId="0" fontId="0" fillId="0" borderId="5" xfId="1" applyFont="1" applyBorder="1" applyAlignment="1">
      <alignment vertical="top"/>
    </xf>
    <xf numFmtId="0" fontId="0" fillId="0" borderId="3" xfId="1" applyFont="1" applyBorder="1" applyAlignment="1">
      <alignment horizontal="left" vertical="center" wrapText="1"/>
    </xf>
    <xf numFmtId="0" fontId="0" fillId="0" borderId="0" xfId="1" applyFont="1" applyAlignment="1">
      <alignment vertical="top"/>
    </xf>
    <xf numFmtId="0" fontId="6" fillId="0" borderId="3" xfId="1" applyFont="1" applyBorder="1" applyAlignment="1">
      <alignment horizontal="left" vertical="center" wrapText="1"/>
    </xf>
    <xf numFmtId="0" fontId="5" fillId="2" borderId="1" xfId="1" applyFont="1" applyFill="1" applyBorder="1" applyAlignment="1">
      <alignment horizontal="right"/>
    </xf>
    <xf numFmtId="4" fontId="5" fillId="2" borderId="1" xfId="1" applyNumberFormat="1" applyFont="1" applyFill="1" applyBorder="1" applyAlignment="1">
      <alignment horizontal="center"/>
    </xf>
    <xf numFmtId="0" fontId="0" fillId="0" borderId="6" xfId="0" applyBorder="1" applyAlignment="1">
      <alignment horizontal="right"/>
    </xf>
    <xf numFmtId="0" fontId="0" fillId="0" borderId="6" xfId="0" applyBorder="1"/>
    <xf numFmtId="0" fontId="0" fillId="0" borderId="6" xfId="0" applyBorder="1" applyAlignment="1">
      <alignment wrapText="1"/>
    </xf>
    <xf numFmtId="0" fontId="0" fillId="0" borderId="6" xfId="0" applyBorder="1" applyAlignment="1">
      <alignment horizontal="center"/>
    </xf>
    <xf numFmtId="165" fontId="0" fillId="0" borderId="6" xfId="0" applyNumberFormat="1" applyBorder="1" applyAlignment="1">
      <alignment horizontal="center"/>
    </xf>
    <xf numFmtId="166" fontId="0" fillId="0" borderId="6" xfId="0" applyNumberFormat="1" applyBorder="1" applyAlignment="1">
      <alignment horizontal="center"/>
    </xf>
    <xf numFmtId="0" fontId="0" fillId="0" borderId="7" xfId="0" applyBorder="1"/>
    <xf numFmtId="0" fontId="4" fillId="3" borderId="3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right"/>
    </xf>
    <xf numFmtId="0" fontId="0" fillId="2" borderId="0" xfId="1" applyFont="1" applyFill="1"/>
    <xf numFmtId="0" fontId="3" fillId="2" borderId="1" xfId="1" applyFont="1" applyFill="1" applyBorder="1" applyAlignment="1">
      <alignment horizontal="right"/>
    </xf>
    <xf numFmtId="0" fontId="0" fillId="2" borderId="1" xfId="1" applyFont="1" applyFill="1" applyBorder="1"/>
    <xf numFmtId="0" fontId="8" fillId="0" borderId="3" xfId="1" applyFont="1" applyBorder="1" applyAlignment="1">
      <alignment horizontal="left" vertical="center" wrapText="1"/>
    </xf>
    <xf numFmtId="0" fontId="7" fillId="0" borderId="3" xfId="1" applyFont="1" applyBorder="1" applyAlignment="1">
      <alignment horizontal="left" vertical="center" wrapText="1"/>
    </xf>
  </cellXfs>
  <cellStyles count="2">
    <cellStyle name="Normal" xfId="1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9525</xdr:rowOff>
    </xdr:from>
    <xdr:to>
      <xdr:col>2</xdr:col>
      <xdr:colOff>495300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F00745-98DD-4FF2-9902-4D3CEF550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276350" cy="4667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7"/>
  <sheetViews>
    <sheetView tabSelected="1" view="pageBreakPreview" topLeftCell="B37" zoomScaleNormal="100" zoomScaleSheetLayoutView="100" workbookViewId="0">
      <selection activeCell="E41" sqref="E41"/>
    </sheetView>
  </sheetViews>
  <sheetFormatPr defaultColWidth="9.140625" defaultRowHeight="15" x14ac:dyDescent="0.25"/>
  <cols>
    <col min="1" max="1" width="9.140625" hidden="1" customWidth="1"/>
    <col min="2" max="2" width="11.7109375" customWidth="1"/>
    <col min="3" max="3" width="14.7109375" customWidth="1"/>
    <col min="4" max="4" width="9.7109375" customWidth="1"/>
    <col min="5" max="5" width="70.7109375" customWidth="1"/>
    <col min="6" max="6" width="11.7109375" customWidth="1"/>
    <col min="7" max="9" width="16.7109375" customWidth="1"/>
    <col min="11" max="11" width="11.7109375" style="2" bestFit="1" customWidth="1"/>
    <col min="15" max="18" width="9.140625" hidden="1" customWidth="1"/>
  </cols>
  <sheetData>
    <row r="1" spans="1:18" ht="12.75" customHeight="1" x14ac:dyDescent="0.25">
      <c r="A1" t="s">
        <v>0</v>
      </c>
      <c r="B1" s="1"/>
      <c r="C1" s="1"/>
      <c r="D1" s="1"/>
      <c r="E1" s="1"/>
      <c r="F1" s="1"/>
      <c r="G1" s="1"/>
      <c r="H1" s="1"/>
      <c r="I1" s="1"/>
      <c r="P1" t="s">
        <v>1</v>
      </c>
    </row>
    <row r="2" spans="1:18" ht="24.95" customHeight="1" x14ac:dyDescent="0.25">
      <c r="B2" s="1"/>
      <c r="C2" s="1"/>
      <c r="D2" s="1"/>
      <c r="E2" s="3" t="s">
        <v>2</v>
      </c>
      <c r="F2" s="1"/>
      <c r="G2" s="1"/>
      <c r="H2" s="4"/>
      <c r="I2" s="4"/>
      <c r="O2" t="e">
        <f>0+O8+O17+O22+#REF!+#REF!+#REF!+#REF!+#REF!+O36</f>
        <v>#REF!</v>
      </c>
      <c r="P2" t="s">
        <v>1</v>
      </c>
    </row>
    <row r="3" spans="1:18" ht="15" customHeight="1" x14ac:dyDescent="0.25">
      <c r="A3" t="s">
        <v>3</v>
      </c>
      <c r="B3" s="5" t="s">
        <v>4</v>
      </c>
      <c r="C3" s="37" t="s">
        <v>5</v>
      </c>
      <c r="D3" s="38"/>
      <c r="E3" s="6" t="s">
        <v>102</v>
      </c>
      <c r="F3" s="1"/>
      <c r="G3" s="7"/>
      <c r="H3" s="8" t="s">
        <v>6</v>
      </c>
      <c r="I3" s="9">
        <f>I8+I17+I26+I35+I43</f>
        <v>0</v>
      </c>
      <c r="O3" t="s">
        <v>7</v>
      </c>
      <c r="P3" t="s">
        <v>8</v>
      </c>
    </row>
    <row r="4" spans="1:18" ht="15" customHeight="1" x14ac:dyDescent="0.25">
      <c r="A4" t="s">
        <v>9</v>
      </c>
      <c r="B4" s="10" t="s">
        <v>10</v>
      </c>
      <c r="C4" s="39" t="s">
        <v>6</v>
      </c>
      <c r="D4" s="40"/>
      <c r="E4" s="11" t="s">
        <v>101</v>
      </c>
      <c r="F4" s="4"/>
      <c r="G4" s="4"/>
      <c r="H4" s="12"/>
      <c r="I4" s="12"/>
      <c r="O4" t="s">
        <v>11</v>
      </c>
      <c r="P4" t="s">
        <v>8</v>
      </c>
    </row>
    <row r="5" spans="1:18" ht="12.75" customHeight="1" x14ac:dyDescent="0.25">
      <c r="A5" s="36" t="s">
        <v>12</v>
      </c>
      <c r="B5" s="36" t="s">
        <v>13</v>
      </c>
      <c r="C5" s="36" t="s">
        <v>14</v>
      </c>
      <c r="D5" s="36" t="s">
        <v>15</v>
      </c>
      <c r="E5" s="36" t="s">
        <v>16</v>
      </c>
      <c r="F5" s="36" t="s">
        <v>17</v>
      </c>
      <c r="G5" s="36" t="s">
        <v>18</v>
      </c>
      <c r="H5" s="36" t="s">
        <v>19</v>
      </c>
      <c r="I5" s="36"/>
      <c r="O5" t="s">
        <v>20</v>
      </c>
      <c r="P5" t="s">
        <v>8</v>
      </c>
    </row>
    <row r="6" spans="1:18" ht="12.75" customHeight="1" x14ac:dyDescent="0.25">
      <c r="A6" s="36"/>
      <c r="B6" s="36"/>
      <c r="C6" s="36"/>
      <c r="D6" s="36"/>
      <c r="E6" s="36"/>
      <c r="F6" s="36"/>
      <c r="G6" s="36"/>
      <c r="H6" s="13" t="s">
        <v>21</v>
      </c>
      <c r="I6" s="13" t="s">
        <v>22</v>
      </c>
    </row>
    <row r="7" spans="1:18" ht="12.75" customHeight="1" x14ac:dyDescent="0.25">
      <c r="A7" s="13" t="s">
        <v>23</v>
      </c>
      <c r="B7" s="13" t="s">
        <v>24</v>
      </c>
      <c r="C7" s="13" t="s">
        <v>8</v>
      </c>
      <c r="D7" s="13" t="s">
        <v>1</v>
      </c>
      <c r="E7" s="13" t="s">
        <v>25</v>
      </c>
      <c r="F7" s="13" t="s">
        <v>26</v>
      </c>
      <c r="G7" s="13" t="s">
        <v>27</v>
      </c>
      <c r="H7" s="13" t="s">
        <v>28</v>
      </c>
      <c r="I7" s="13" t="s">
        <v>29</v>
      </c>
    </row>
    <row r="8" spans="1:18" ht="12.75" customHeight="1" x14ac:dyDescent="0.25">
      <c r="A8" s="12" t="s">
        <v>30</v>
      </c>
      <c r="B8" s="12"/>
      <c r="C8" s="14" t="s">
        <v>23</v>
      </c>
      <c r="D8" s="12"/>
      <c r="E8" s="15" t="s">
        <v>31</v>
      </c>
      <c r="F8" s="12"/>
      <c r="G8" s="12"/>
      <c r="H8" s="12"/>
      <c r="I8" s="16">
        <f>0+Q8</f>
        <v>0</v>
      </c>
      <c r="O8">
        <f>0+R8</f>
        <v>0</v>
      </c>
      <c r="Q8">
        <f>0+I9+I13</f>
        <v>0</v>
      </c>
      <c r="R8">
        <f>0+O9+O13</f>
        <v>0</v>
      </c>
    </row>
    <row r="9" spans="1:18" x14ac:dyDescent="0.25">
      <c r="A9" s="17" t="s">
        <v>32</v>
      </c>
      <c r="B9" s="18" t="s">
        <v>24</v>
      </c>
      <c r="C9" s="18" t="s">
        <v>33</v>
      </c>
      <c r="D9" s="17" t="s">
        <v>34</v>
      </c>
      <c r="E9" s="19" t="s">
        <v>35</v>
      </c>
      <c r="F9" s="20" t="s">
        <v>36</v>
      </c>
      <c r="G9" s="21">
        <v>1</v>
      </c>
      <c r="H9" s="22">
        <v>0</v>
      </c>
      <c r="I9" s="22">
        <f>ROUND(ROUND(H9,2)*ROUND(G9,3),2)</f>
        <v>0</v>
      </c>
      <c r="O9">
        <f>(I9*21)/100</f>
        <v>0</v>
      </c>
      <c r="P9" t="s">
        <v>8</v>
      </c>
    </row>
    <row r="10" spans="1:18" x14ac:dyDescent="0.25">
      <c r="A10" s="23" t="s">
        <v>37</v>
      </c>
      <c r="E10" s="24" t="s">
        <v>38</v>
      </c>
    </row>
    <row r="11" spans="1:18" x14ac:dyDescent="0.25">
      <c r="A11" s="25" t="s">
        <v>39</v>
      </c>
      <c r="E11" s="26" t="s">
        <v>40</v>
      </c>
    </row>
    <row r="12" spans="1:18" ht="30" x14ac:dyDescent="0.25">
      <c r="A12" t="s">
        <v>41</v>
      </c>
      <c r="E12" s="24" t="s">
        <v>42</v>
      </c>
    </row>
    <row r="13" spans="1:18" x14ac:dyDescent="0.25">
      <c r="A13" s="17" t="s">
        <v>32</v>
      </c>
      <c r="B13" s="18">
        <v>2</v>
      </c>
      <c r="C13" s="18" t="s">
        <v>33</v>
      </c>
      <c r="D13" s="17" t="s">
        <v>24</v>
      </c>
      <c r="E13" s="19" t="s">
        <v>35</v>
      </c>
      <c r="F13" s="20" t="s">
        <v>36</v>
      </c>
      <c r="G13" s="21">
        <v>0.05</v>
      </c>
      <c r="H13" s="22">
        <v>0</v>
      </c>
      <c r="I13" s="22">
        <f>ROUND(ROUND(H13,2)*ROUND(G13,3),2)</f>
        <v>0</v>
      </c>
      <c r="O13">
        <f>(I13*21)/100</f>
        <v>0</v>
      </c>
      <c r="P13" t="s">
        <v>8</v>
      </c>
    </row>
    <row r="14" spans="1:18" ht="45" x14ac:dyDescent="0.25">
      <c r="A14" s="23" t="s">
        <v>37</v>
      </c>
      <c r="E14" s="24" t="s">
        <v>43</v>
      </c>
    </row>
    <row r="15" spans="1:18" x14ac:dyDescent="0.25">
      <c r="A15" s="25" t="s">
        <v>39</v>
      </c>
      <c r="E15" s="26" t="s">
        <v>34</v>
      </c>
    </row>
    <row r="16" spans="1:18" ht="30" x14ac:dyDescent="0.25">
      <c r="A16" t="s">
        <v>41</v>
      </c>
      <c r="E16" s="24" t="s">
        <v>42</v>
      </c>
    </row>
    <row r="17" spans="1:18" ht="12.75" customHeight="1" x14ac:dyDescent="0.25">
      <c r="A17" s="4" t="s">
        <v>30</v>
      </c>
      <c r="B17" s="4"/>
      <c r="C17" s="27" t="s">
        <v>24</v>
      </c>
      <c r="D17" s="4"/>
      <c r="E17" s="15" t="s">
        <v>44</v>
      </c>
      <c r="F17" s="4"/>
      <c r="G17" s="4"/>
      <c r="H17" s="4"/>
      <c r="I17" s="28">
        <f>SUM(I18:I25)</f>
        <v>0</v>
      </c>
      <c r="O17" t="e">
        <f>0+R17</f>
        <v>#REF!</v>
      </c>
      <c r="Q17" t="e">
        <f>0+#REF!+#REF!+#REF!+#REF!+#REF!+#REF!+I22</f>
        <v>#REF!</v>
      </c>
      <c r="R17" t="e">
        <f>0+#REF!+#REF!+#REF!+#REF!+#REF!+#REF!+O18</f>
        <v>#REF!</v>
      </c>
    </row>
    <row r="18" spans="1:18" x14ac:dyDescent="0.25">
      <c r="A18" s="17" t="s">
        <v>32</v>
      </c>
      <c r="B18" s="18">
        <v>3</v>
      </c>
      <c r="C18" s="18" t="s">
        <v>45</v>
      </c>
      <c r="D18" s="17" t="s">
        <v>34</v>
      </c>
      <c r="E18" s="19" t="s">
        <v>46</v>
      </c>
      <c r="F18" s="20" t="s">
        <v>47</v>
      </c>
      <c r="G18" s="21">
        <v>60</v>
      </c>
      <c r="H18" s="22">
        <v>0</v>
      </c>
      <c r="I18" s="22">
        <f>ROUND(ROUND(H18,2)*ROUND(G18,3),2)</f>
        <v>0</v>
      </c>
      <c r="O18">
        <f>(I22*21)/100</f>
        <v>0</v>
      </c>
      <c r="P18" t="s">
        <v>8</v>
      </c>
    </row>
    <row r="19" spans="1:18" x14ac:dyDescent="0.25">
      <c r="A19" s="23" t="s">
        <v>37</v>
      </c>
      <c r="E19" s="24" t="s">
        <v>48</v>
      </c>
    </row>
    <row r="20" spans="1:18" x14ac:dyDescent="0.25">
      <c r="A20" s="25" t="s">
        <v>39</v>
      </c>
      <c r="E20" s="26"/>
    </row>
    <row r="21" spans="1:18" ht="45" x14ac:dyDescent="0.25">
      <c r="A21" t="s">
        <v>41</v>
      </c>
      <c r="E21" s="24" t="s">
        <v>49</v>
      </c>
    </row>
    <row r="22" spans="1:18" ht="12.75" customHeight="1" x14ac:dyDescent="0.25">
      <c r="A22" s="4" t="s">
        <v>30</v>
      </c>
      <c r="B22" s="18">
        <v>4</v>
      </c>
      <c r="C22" s="18" t="s">
        <v>50</v>
      </c>
      <c r="D22" s="17" t="s">
        <v>34</v>
      </c>
      <c r="E22" s="19" t="s">
        <v>51</v>
      </c>
      <c r="F22" s="20" t="s">
        <v>52</v>
      </c>
      <c r="G22" s="21">
        <v>12</v>
      </c>
      <c r="H22" s="22">
        <v>0</v>
      </c>
      <c r="I22" s="22">
        <f>ROUND(ROUND(H22,2)*ROUND(G22,3),2)</f>
        <v>0</v>
      </c>
      <c r="O22" t="e">
        <f>0+R22</f>
        <v>#REF!</v>
      </c>
      <c r="Q22" t="e">
        <f>0+#REF!+#REF!</f>
        <v>#REF!</v>
      </c>
      <c r="R22" t="e">
        <f>0+O23+#REF!</f>
        <v>#REF!</v>
      </c>
    </row>
    <row r="23" spans="1:18" x14ac:dyDescent="0.25">
      <c r="A23" s="17" t="s">
        <v>32</v>
      </c>
      <c r="E23" s="24" t="s">
        <v>53</v>
      </c>
      <c r="O23" t="e">
        <f>(#REF!*21)/100</f>
        <v>#REF!</v>
      </c>
      <c r="P23" t="s">
        <v>8</v>
      </c>
    </row>
    <row r="24" spans="1:18" x14ac:dyDescent="0.25">
      <c r="A24" s="23" t="s">
        <v>37</v>
      </c>
      <c r="E24" s="26" t="s">
        <v>54</v>
      </c>
    </row>
    <row r="25" spans="1:18" ht="375" x14ac:dyDescent="0.25">
      <c r="A25" s="25" t="s">
        <v>39</v>
      </c>
      <c r="E25" s="24" t="s">
        <v>103</v>
      </c>
    </row>
    <row r="26" spans="1:18" x14ac:dyDescent="0.25">
      <c r="A26" t="s">
        <v>41</v>
      </c>
      <c r="B26" s="4"/>
      <c r="C26" s="27" t="s">
        <v>27</v>
      </c>
      <c r="D26" s="4"/>
      <c r="E26" s="15" t="s">
        <v>55</v>
      </c>
      <c r="F26" s="4"/>
      <c r="G26" s="4"/>
      <c r="H26" s="4"/>
      <c r="I26" s="28">
        <f>SUM(I27:I34)</f>
        <v>0</v>
      </c>
    </row>
    <row r="27" spans="1:18" ht="30" x14ac:dyDescent="0.25">
      <c r="A27" s="17" t="s">
        <v>32</v>
      </c>
      <c r="B27" s="18">
        <v>10</v>
      </c>
      <c r="C27" s="18" t="s">
        <v>56</v>
      </c>
      <c r="D27" s="17" t="s">
        <v>34</v>
      </c>
      <c r="E27" s="19" t="s">
        <v>57</v>
      </c>
      <c r="F27" s="20" t="s">
        <v>47</v>
      </c>
      <c r="G27" s="21">
        <v>59</v>
      </c>
      <c r="H27" s="22">
        <v>0</v>
      </c>
      <c r="I27" s="22">
        <f>ROUND(ROUND(H27,2)*ROUND(G27,3),2)</f>
        <v>0</v>
      </c>
      <c r="O27">
        <f>(I31*21)/100</f>
        <v>0</v>
      </c>
      <c r="P27" t="s">
        <v>8</v>
      </c>
    </row>
    <row r="28" spans="1:18" x14ac:dyDescent="0.25">
      <c r="A28" s="23" t="s">
        <v>37</v>
      </c>
      <c r="E28" s="24"/>
    </row>
    <row r="29" spans="1:18" ht="51" x14ac:dyDescent="0.25">
      <c r="A29" s="25" t="s">
        <v>39</v>
      </c>
      <c r="E29" s="26" t="s">
        <v>58</v>
      </c>
    </row>
    <row r="30" spans="1:18" ht="90" x14ac:dyDescent="0.25">
      <c r="A30" t="s">
        <v>41</v>
      </c>
      <c r="E30" s="24" t="s">
        <v>59</v>
      </c>
    </row>
    <row r="31" spans="1:18" x14ac:dyDescent="0.25">
      <c r="A31" s="17" t="s">
        <v>32</v>
      </c>
      <c r="B31" s="18">
        <v>12</v>
      </c>
      <c r="C31" s="18" t="s">
        <v>60</v>
      </c>
      <c r="D31" s="17" t="s">
        <v>34</v>
      </c>
      <c r="E31" s="19" t="s">
        <v>61</v>
      </c>
      <c r="F31" s="20" t="s">
        <v>47</v>
      </c>
      <c r="G31" s="21">
        <v>59</v>
      </c>
      <c r="H31" s="22">
        <v>0</v>
      </c>
      <c r="I31" s="22">
        <f>ROUND(ROUND(H31,2)*ROUND(G31,3),2)</f>
        <v>0</v>
      </c>
      <c r="O31" t="e">
        <f>(#REF!*21)/100</f>
        <v>#REF!</v>
      </c>
      <c r="P31" t="s">
        <v>8</v>
      </c>
    </row>
    <row r="32" spans="1:18" ht="75" x14ac:dyDescent="0.25">
      <c r="A32" s="23" t="s">
        <v>37</v>
      </c>
      <c r="E32" s="24" t="s">
        <v>62</v>
      </c>
    </row>
    <row r="33" spans="1:18" ht="102" x14ac:dyDescent="0.25">
      <c r="A33" s="25" t="s">
        <v>39</v>
      </c>
      <c r="E33" s="26" t="s">
        <v>63</v>
      </c>
    </row>
    <row r="34" spans="1:18" ht="90" x14ac:dyDescent="0.25">
      <c r="A34" t="s">
        <v>41</v>
      </c>
      <c r="E34" s="24" t="s">
        <v>59</v>
      </c>
    </row>
    <row r="35" spans="1:18" x14ac:dyDescent="0.25">
      <c r="A35" t="s">
        <v>41</v>
      </c>
      <c r="B35" s="4"/>
      <c r="C35" s="27" t="s">
        <v>64</v>
      </c>
      <c r="D35" s="4"/>
      <c r="E35" s="15" t="s">
        <v>65</v>
      </c>
      <c r="F35" s="4"/>
      <c r="G35" s="4"/>
      <c r="H35" s="4"/>
      <c r="I35" s="28">
        <f>I36+I39</f>
        <v>0</v>
      </c>
    </row>
    <row r="36" spans="1:18" ht="12.75" customHeight="1" x14ac:dyDescent="0.25">
      <c r="A36" s="4" t="s">
        <v>30</v>
      </c>
      <c r="B36" s="18">
        <v>13</v>
      </c>
      <c r="C36" s="18">
        <v>783221</v>
      </c>
      <c r="D36" s="17" t="s">
        <v>34</v>
      </c>
      <c r="E36" s="19" t="s">
        <v>66</v>
      </c>
      <c r="F36" s="20" t="s">
        <v>47</v>
      </c>
      <c r="G36" s="21">
        <f>3*3.14*0.063*15*2+14*(0.08*2+0.04*4+0.15*0.15)</f>
        <v>22.598799999999997</v>
      </c>
      <c r="H36" s="22">
        <v>0</v>
      </c>
      <c r="I36" s="22">
        <f>ROUND(ROUND(H36,2)*ROUND(G36,3),2)</f>
        <v>0</v>
      </c>
      <c r="O36" t="e">
        <f>0+R36</f>
        <v>#REF!</v>
      </c>
      <c r="Q36" t="e">
        <f>0+#REF!+I44+#REF!+#REF!+#REF!+#REF!+#REF!+#REF!+#REF!+#REF!+#REF!+I48+#REF!+#REF!+#REF!+I52+I56+I60+#REF!+#REF!+#REF!+I64</f>
        <v>#REF!</v>
      </c>
      <c r="R36" t="e">
        <f>0+O37+#REF!+O40+#REF!+#REF!+#REF!+#REF!+#REF!+#REF!+#REF!+#REF!+#REF!+O44+#REF!+O48+#REF!+#REF!+#REF!+O52+O56+#REF!+O60</f>
        <v>#REF!</v>
      </c>
    </row>
    <row r="37" spans="1:18" x14ac:dyDescent="0.25">
      <c r="A37" s="17" t="s">
        <v>32</v>
      </c>
      <c r="E37" s="24" t="s">
        <v>67</v>
      </c>
      <c r="O37" t="e">
        <f>(#REF!*21)/100</f>
        <v>#REF!</v>
      </c>
      <c r="P37" t="s">
        <v>8</v>
      </c>
    </row>
    <row r="38" spans="1:18" ht="30" x14ac:dyDescent="0.25">
      <c r="A38" s="25" t="s">
        <v>39</v>
      </c>
      <c r="E38" s="24" t="s">
        <v>68</v>
      </c>
    </row>
    <row r="39" spans="1:18" x14ac:dyDescent="0.25">
      <c r="A39" t="s">
        <v>41</v>
      </c>
      <c r="B39" s="30">
        <v>14</v>
      </c>
      <c r="C39" s="29" t="s">
        <v>69</v>
      </c>
      <c r="D39" s="30" t="s">
        <v>34</v>
      </c>
      <c r="E39" s="31" t="s">
        <v>70</v>
      </c>
      <c r="F39" s="32" t="s">
        <v>47</v>
      </c>
      <c r="G39" s="33">
        <v>59</v>
      </c>
      <c r="H39" s="34">
        <v>0</v>
      </c>
      <c r="I39" s="34">
        <f>G39*H39</f>
        <v>0</v>
      </c>
    </row>
    <row r="40" spans="1:18" ht="30" x14ac:dyDescent="0.25">
      <c r="A40" s="17" t="s">
        <v>32</v>
      </c>
      <c r="B40" s="35"/>
      <c r="E40" s="31" t="s">
        <v>104</v>
      </c>
      <c r="O40" t="e">
        <f>(#REF!*21)/100</f>
        <v>#REF!</v>
      </c>
      <c r="P40" t="s">
        <v>8</v>
      </c>
    </row>
    <row r="41" spans="1:18" ht="51" x14ac:dyDescent="0.25">
      <c r="A41" s="23" t="s">
        <v>37</v>
      </c>
      <c r="B41" s="35"/>
      <c r="E41" s="26" t="s">
        <v>71</v>
      </c>
    </row>
    <row r="42" spans="1:18" x14ac:dyDescent="0.25">
      <c r="A42" s="25" t="s">
        <v>39</v>
      </c>
      <c r="B42" s="35"/>
      <c r="E42" s="31" t="s">
        <v>72</v>
      </c>
    </row>
    <row r="43" spans="1:18" x14ac:dyDescent="0.25">
      <c r="A43" t="s">
        <v>41</v>
      </c>
      <c r="B43" s="4"/>
      <c r="C43" s="27" t="s">
        <v>28</v>
      </c>
      <c r="D43" s="4"/>
      <c r="E43" s="15" t="s">
        <v>73</v>
      </c>
      <c r="F43" s="4"/>
      <c r="G43" s="4"/>
      <c r="H43" s="4"/>
      <c r="I43" s="28">
        <f>SUM(I44:I67)</f>
        <v>0</v>
      </c>
    </row>
    <row r="44" spans="1:18" x14ac:dyDescent="0.25">
      <c r="A44" s="17" t="s">
        <v>32</v>
      </c>
      <c r="B44" s="18">
        <v>15</v>
      </c>
      <c r="C44" s="18" t="s">
        <v>74</v>
      </c>
      <c r="D44" s="17" t="s">
        <v>34</v>
      </c>
      <c r="E44" s="19" t="s">
        <v>75</v>
      </c>
      <c r="F44" s="20" t="s">
        <v>76</v>
      </c>
      <c r="G44" s="21">
        <v>30</v>
      </c>
      <c r="H44" s="22">
        <v>0</v>
      </c>
      <c r="I44" s="22">
        <f>ROUND(ROUND(H44,2)*ROUND(G44,3),2)</f>
        <v>0</v>
      </c>
      <c r="O44" t="e">
        <f>(#REF!*21)/100</f>
        <v>#REF!</v>
      </c>
      <c r="P44" t="s">
        <v>8</v>
      </c>
    </row>
    <row r="45" spans="1:18" x14ac:dyDescent="0.25">
      <c r="A45" s="23" t="s">
        <v>37</v>
      </c>
      <c r="E45" s="24" t="s">
        <v>77</v>
      </c>
    </row>
    <row r="46" spans="1:18" x14ac:dyDescent="0.25">
      <c r="A46" s="25" t="s">
        <v>39</v>
      </c>
      <c r="E46" s="26" t="s">
        <v>78</v>
      </c>
    </row>
    <row r="47" spans="1:18" ht="105" x14ac:dyDescent="0.25">
      <c r="A47" t="s">
        <v>41</v>
      </c>
      <c r="E47" s="24" t="s">
        <v>79</v>
      </c>
    </row>
    <row r="48" spans="1:18" x14ac:dyDescent="0.25">
      <c r="A48" s="17" t="s">
        <v>32</v>
      </c>
      <c r="B48" s="18">
        <v>16</v>
      </c>
      <c r="C48" s="18">
        <v>936501</v>
      </c>
      <c r="D48" s="17" t="s">
        <v>34</v>
      </c>
      <c r="E48" s="19" t="s">
        <v>80</v>
      </c>
      <c r="F48" s="20" t="s">
        <v>81</v>
      </c>
      <c r="G48" s="21">
        <v>15</v>
      </c>
      <c r="H48" s="22">
        <v>0</v>
      </c>
      <c r="I48" s="22">
        <f>ROUND(ROUND(H48,2)*ROUND(G48,3),2)</f>
        <v>0</v>
      </c>
      <c r="O48" t="e">
        <f>(#REF!*21)/100</f>
        <v>#REF!</v>
      </c>
      <c r="P48" t="s">
        <v>8</v>
      </c>
    </row>
    <row r="49" spans="1:16" x14ac:dyDescent="0.25">
      <c r="A49" s="23" t="s">
        <v>37</v>
      </c>
      <c r="E49" s="24" t="s">
        <v>82</v>
      </c>
    </row>
    <row r="50" spans="1:16" x14ac:dyDescent="0.25">
      <c r="A50" s="25" t="s">
        <v>39</v>
      </c>
      <c r="E50" s="26"/>
    </row>
    <row r="51" spans="1:16" ht="348.75" x14ac:dyDescent="0.25">
      <c r="A51" t="s">
        <v>41</v>
      </c>
      <c r="E51" s="41" t="s">
        <v>83</v>
      </c>
    </row>
    <row r="52" spans="1:16" x14ac:dyDescent="0.25">
      <c r="A52" s="17" t="s">
        <v>32</v>
      </c>
      <c r="B52" s="18">
        <v>17</v>
      </c>
      <c r="C52" s="18" t="s">
        <v>84</v>
      </c>
      <c r="D52" s="17" t="s">
        <v>34</v>
      </c>
      <c r="E52" s="19" t="s">
        <v>85</v>
      </c>
      <c r="F52" s="20" t="s">
        <v>47</v>
      </c>
      <c r="G52" s="21">
        <v>59</v>
      </c>
      <c r="H52" s="22">
        <v>0</v>
      </c>
      <c r="I52" s="22">
        <f>ROUND(ROUND(H52,2)*ROUND(G52,3),2)</f>
        <v>0</v>
      </c>
      <c r="O52" t="e">
        <f>(#REF!*21)/100</f>
        <v>#REF!</v>
      </c>
      <c r="P52" t="s">
        <v>8</v>
      </c>
    </row>
    <row r="53" spans="1:16" ht="45" x14ac:dyDescent="0.25">
      <c r="A53" s="23" t="s">
        <v>37</v>
      </c>
      <c r="E53" s="24" t="s">
        <v>86</v>
      </c>
    </row>
    <row r="54" spans="1:16" ht="51" x14ac:dyDescent="0.25">
      <c r="A54" s="25" t="s">
        <v>39</v>
      </c>
      <c r="E54" s="26" t="s">
        <v>71</v>
      </c>
    </row>
    <row r="55" spans="1:16" ht="30" x14ac:dyDescent="0.25">
      <c r="A55" t="s">
        <v>41</v>
      </c>
      <c r="E55" s="24" t="s">
        <v>87</v>
      </c>
    </row>
    <row r="56" spans="1:16" x14ac:dyDescent="0.25">
      <c r="A56" s="17" t="s">
        <v>32</v>
      </c>
      <c r="B56" s="18">
        <v>18</v>
      </c>
      <c r="C56" s="18" t="s">
        <v>88</v>
      </c>
      <c r="D56" s="17" t="s">
        <v>34</v>
      </c>
      <c r="E56" s="19" t="s">
        <v>89</v>
      </c>
      <c r="F56" s="20" t="s">
        <v>47</v>
      </c>
      <c r="G56" s="21">
        <f>3*3.14*0.063*15*2+14*(0.08*2+0.04*4+0.15*0.15)</f>
        <v>22.598799999999997</v>
      </c>
      <c r="H56" s="22">
        <v>0</v>
      </c>
      <c r="I56" s="22">
        <f>ROUND(ROUND(H56,2)*ROUND(G56,3),2)</f>
        <v>0</v>
      </c>
      <c r="O56" t="e">
        <f>(#REF!*21)/100</f>
        <v>#REF!</v>
      </c>
      <c r="P56" t="s">
        <v>8</v>
      </c>
    </row>
    <row r="57" spans="1:16" x14ac:dyDescent="0.25">
      <c r="A57" s="23" t="s">
        <v>37</v>
      </c>
      <c r="E57" s="24" t="s">
        <v>90</v>
      </c>
    </row>
    <row r="58" spans="1:16" ht="30" x14ac:dyDescent="0.25">
      <c r="A58" s="25" t="s">
        <v>39</v>
      </c>
      <c r="E58" s="24" t="s">
        <v>68</v>
      </c>
    </row>
    <row r="59" spans="1:16" ht="30" x14ac:dyDescent="0.25">
      <c r="A59" t="s">
        <v>41</v>
      </c>
      <c r="E59" s="24" t="s">
        <v>87</v>
      </c>
    </row>
    <row r="60" spans="1:16" x14ac:dyDescent="0.25">
      <c r="A60" s="17" t="s">
        <v>32</v>
      </c>
      <c r="B60" s="18">
        <v>19</v>
      </c>
      <c r="C60" s="18" t="s">
        <v>91</v>
      </c>
      <c r="D60" s="17" t="s">
        <v>34</v>
      </c>
      <c r="E60" s="19" t="s">
        <v>92</v>
      </c>
      <c r="F60" s="20" t="s">
        <v>47</v>
      </c>
      <c r="G60" s="21">
        <v>60</v>
      </c>
      <c r="H60" s="22">
        <v>0</v>
      </c>
      <c r="I60" s="22">
        <f>ROUND(ROUND(H60,2)*ROUND(G60,3),2)</f>
        <v>0</v>
      </c>
      <c r="O60">
        <f>(I64*21)/100</f>
        <v>0</v>
      </c>
      <c r="P60" t="s">
        <v>8</v>
      </c>
    </row>
    <row r="61" spans="1:16" x14ac:dyDescent="0.25">
      <c r="A61" s="23" t="s">
        <v>37</v>
      </c>
      <c r="E61" s="24" t="s">
        <v>93</v>
      </c>
    </row>
    <row r="62" spans="1:16" x14ac:dyDescent="0.25">
      <c r="A62" s="25" t="s">
        <v>39</v>
      </c>
      <c r="E62" s="26" t="s">
        <v>94</v>
      </c>
    </row>
    <row r="63" spans="1:16" ht="30" x14ac:dyDescent="0.25">
      <c r="A63" t="s">
        <v>41</v>
      </c>
      <c r="E63" s="24" t="s">
        <v>95</v>
      </c>
    </row>
    <row r="64" spans="1:16" x14ac:dyDescent="0.25">
      <c r="B64" s="18">
        <v>20</v>
      </c>
      <c r="C64" s="18" t="s">
        <v>96</v>
      </c>
      <c r="D64" s="17" t="s">
        <v>34</v>
      </c>
      <c r="E64" s="19" t="s">
        <v>97</v>
      </c>
      <c r="F64" s="20" t="s">
        <v>47</v>
      </c>
      <c r="G64" s="21">
        <v>35</v>
      </c>
      <c r="H64" s="22">
        <v>0</v>
      </c>
      <c r="I64" s="22">
        <f>ROUND(ROUND(H64,2)*ROUND(G64,3),2)</f>
        <v>0</v>
      </c>
    </row>
    <row r="65" spans="5:5" x14ac:dyDescent="0.25">
      <c r="E65" s="24" t="s">
        <v>98</v>
      </c>
    </row>
    <row r="66" spans="5:5" x14ac:dyDescent="0.25">
      <c r="E66" s="26" t="s">
        <v>99</v>
      </c>
    </row>
    <row r="67" spans="5:5" ht="105" x14ac:dyDescent="0.25">
      <c r="E67" s="42" t="s">
        <v>100</v>
      </c>
    </row>
  </sheetData>
  <mergeCells count="10">
    <mergeCell ref="F5:F6"/>
    <mergeCell ref="G5:G6"/>
    <mergeCell ref="H5:I5"/>
    <mergeCell ref="C3:D3"/>
    <mergeCell ref="C4:D4"/>
    <mergeCell ref="A5:A6"/>
    <mergeCell ref="B5:B6"/>
    <mergeCell ref="C5:C6"/>
    <mergeCell ref="D5:D6"/>
    <mergeCell ref="E5:E6"/>
  </mergeCells>
  <pageMargins left="0.7" right="0.7" top="0.78740157499999996" bottom="0.78740157499999996" header="0.3" footer="0.3"/>
  <pageSetup paperSize="9"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2026-03-13T10:33:26Z</dcterms:created>
  <dcterms:modified xsi:type="dcterms:W3CDTF">2026-04-21T07:24:24Z</dcterms:modified>
</cp:coreProperties>
</file>