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C:\Users\kubisal\Desktop\UPRAVIT PD M9ROVA A MICHALKOVICE\Rozpočty\e-mail 2026_05_04\"/>
    </mc:Choice>
  </mc:AlternateContent>
  <xr:revisionPtr revIDLastSave="0" documentId="8_{CD573D4C-EFC2-4C6E-85A1-C9BC83F3851F}" xr6:coauthVersionLast="47" xr6:coauthVersionMax="47" xr10:uidLastSave="{00000000-0000-0000-0000-000000000000}"/>
  <bookViews>
    <workbookView xWindow="14295" yWindow="0" windowWidth="14610" windowHeight="15585" tabRatio="978" firstSheet="13" activeTab="13" xr2:uid="{00000000-000D-0000-FFFF-FFFF00000000}"/>
  </bookViews>
  <sheets>
    <sheet name="Rekapitulace stavby" sheetId="1" r:id="rId1"/>
    <sheet name="PS01.1 - Střídavá část 22 kV" sheetId="5" r:id="rId2"/>
    <sheet name="PS01.2 - Trakční technol..." sheetId="6" r:id="rId3"/>
    <sheet name="PS01.3 - Vlastní spotřeba" sheetId="7" r:id="rId4"/>
    <sheet name="PS01.4 - ZDP" sheetId="8" r:id="rId5"/>
    <sheet name="PS01.5 - Uzemnění a hromosvod" sheetId="16" r:id="rId6"/>
    <sheet name="PS01.6 - Staveb. elektroinstal." sheetId="15" r:id="rId7"/>
    <sheet name="PS01.7 - Dalkove ovl. + vizual." sheetId="21" r:id="rId8"/>
    <sheet name="PS01.8 - Kamerový systém" sheetId="3" r:id="rId9"/>
    <sheet name="SO01 - Trolejové vedení" sheetId="23" r:id="rId10"/>
    <sheet name="SO02 - Trakční kabely" sheetId="24" r:id="rId11"/>
    <sheet name="SO03 - Kiosková měnírna" sheetId="28" r:id="rId12"/>
    <sheet name="SO04 - Přípojka VN" sheetId="25" r:id="rId13"/>
    <sheet name="SO05 - Přípojky zázemí + MR" sheetId="26" r:id="rId14"/>
    <sheet name="SO06 - Zázemí řidičů - příprava" sheetId="30" r:id="rId15"/>
    <sheet name="SO07 - Přípojka IT" sheetId="27" r:id="rId16"/>
    <sheet name="VON" sheetId="29" r:id="rId17"/>
  </sheets>
  <definedNames>
    <definedName name="_xlnm._FilterDatabase" localSheetId="1" hidden="1">'PS01.1 - Střídavá část 22 kV'!$C$79:$K$107</definedName>
    <definedName name="_xlnm._FilterDatabase" localSheetId="2" hidden="1">'PS01.2 - Trakční technol...'!$C$79:$K$129</definedName>
    <definedName name="_xlnm._FilterDatabase" localSheetId="3" hidden="1">'PS01.3 - Vlastní spotřeba'!$C$79:$K$113</definedName>
    <definedName name="_xlnm._FilterDatabase" localSheetId="4" hidden="1">'PS01.4 - ZDP'!$C$79:$K$99</definedName>
    <definedName name="_xlnm._FilterDatabase" localSheetId="5" hidden="1">'PS01.5 - Uzemnění a hromosvod'!$C$79:$K$153</definedName>
    <definedName name="_xlnm._FilterDatabase" localSheetId="6" hidden="1">'PS01.6 - Staveb. elektroinstal.'!$C$79:$K$131</definedName>
    <definedName name="_xlnm._FilterDatabase" localSheetId="7" hidden="1">'PS01.7 - Dalkove ovl. + vizual.'!$C$79:$K$93</definedName>
    <definedName name="_xlnm._FilterDatabase" localSheetId="8" hidden="1">'PS01.8 - Kamerový systém'!$C$79:$K$103</definedName>
    <definedName name="_xlnm._FilterDatabase" localSheetId="9" hidden="1">'SO01 - Trolejové vedení'!$C$79:$K$193</definedName>
    <definedName name="_xlnm._FilterDatabase" localSheetId="10" hidden="1">'SO02 - Trakční kabely'!$C$79:$K$105</definedName>
    <definedName name="_xlnm._FilterDatabase" localSheetId="11" hidden="1">'SO03 - Kiosková měnírna'!$C$79:$K$85</definedName>
    <definedName name="_xlnm._FilterDatabase" localSheetId="12" hidden="1">'SO04 - Přípojka VN'!$C$79:$K$111</definedName>
    <definedName name="_xlnm._FilterDatabase" localSheetId="13" hidden="1">'SO05 - Přípojky zázemí + MR'!$C$79:$K$157</definedName>
    <definedName name="_xlnm._FilterDatabase" localSheetId="14" hidden="1">'SO06 - Zázemí řidičů - příprava'!$C$79:$K$150</definedName>
    <definedName name="_xlnm._FilterDatabase" localSheetId="15" hidden="1">'SO07 - Přípojka IT'!$C$79:$K$95</definedName>
    <definedName name="_xlnm._FilterDatabase" localSheetId="16" hidden="1">VON!$C$79:$K$102</definedName>
    <definedName name="_xlnm.Print_Titles" localSheetId="1">'PS01.1 - Střídavá část 22 kV'!$79:$79</definedName>
    <definedName name="_xlnm.Print_Titles" localSheetId="2">'PS01.2 - Trakční technol...'!$79:$79</definedName>
    <definedName name="_xlnm.Print_Titles" localSheetId="3">'PS01.3 - Vlastní spotřeba'!$79:$79</definedName>
    <definedName name="_xlnm.Print_Titles" localSheetId="4">'PS01.4 - ZDP'!$79:$79</definedName>
    <definedName name="_xlnm.Print_Titles" localSheetId="5">'PS01.5 - Uzemnění a hromosvod'!$79:$79</definedName>
    <definedName name="_xlnm.Print_Titles" localSheetId="6">'PS01.6 - Staveb. elektroinstal.'!$79:$79</definedName>
    <definedName name="_xlnm.Print_Titles" localSheetId="7">'PS01.7 - Dalkove ovl. + vizual.'!$79:$79</definedName>
    <definedName name="_xlnm.Print_Titles" localSheetId="8">'PS01.8 - Kamerový systém'!$79:$79</definedName>
    <definedName name="_xlnm.Print_Titles" localSheetId="0">'Rekapitulace stavby'!$52:$52</definedName>
    <definedName name="_xlnm.Print_Titles" localSheetId="9">'SO01 - Trolejové vedení'!$79:$79</definedName>
    <definedName name="_xlnm.Print_Titles" localSheetId="10">'SO02 - Trakční kabely'!$79:$79</definedName>
    <definedName name="_xlnm.Print_Titles" localSheetId="11">'SO03 - Kiosková měnírna'!$79:$79</definedName>
    <definedName name="_xlnm.Print_Titles" localSheetId="12">'SO04 - Přípojka VN'!$79:$79</definedName>
    <definedName name="_xlnm.Print_Titles" localSheetId="13">'SO05 - Přípojky zázemí + MR'!$79:$79</definedName>
    <definedName name="_xlnm.Print_Titles" localSheetId="14">'SO06 - Zázemí řidičů - příprava'!$79:$79</definedName>
    <definedName name="_xlnm.Print_Titles" localSheetId="15">'SO07 - Přípojka IT'!$79:$79</definedName>
    <definedName name="_xlnm.Print_Titles" localSheetId="16">VON!$79:$79</definedName>
    <definedName name="_xlnm.Print_Area" localSheetId="1">'PS01.1 - Střídavá část 22 kV'!$C$4:$J$39,'PS01.1 - Střídavá část 22 kV'!$C$45:$J$61,'PS01.1 - Střídavá část 22 kV'!$C$67:$K$107</definedName>
    <definedName name="_xlnm.Print_Area" localSheetId="2">'PS01.2 - Trakční technol...'!$C$4:$J$39,'PS01.2 - Trakční technol...'!$C$45:$J$61,'PS01.2 - Trakční technol...'!$C$67:$K$129</definedName>
    <definedName name="_xlnm.Print_Area" localSheetId="3">'PS01.3 - Vlastní spotřeba'!$C$4:$J$39,'PS01.3 - Vlastní spotřeba'!$C$45:$J$61,'PS01.3 - Vlastní spotřeba'!$C$67:$K$113</definedName>
    <definedName name="_xlnm.Print_Area" localSheetId="4">'PS01.4 - ZDP'!$C$4:$J$39,'PS01.4 - ZDP'!$C$45:$J$61,'PS01.4 - ZDP'!$C$67:$K$99</definedName>
    <definedName name="_xlnm.Print_Area" localSheetId="5">'PS01.5 - Uzemnění a hromosvod'!$C$4:$J$39,'PS01.5 - Uzemnění a hromosvod'!$C$45:$J$61,'PS01.5 - Uzemnění a hromosvod'!$C$67:$K$153</definedName>
    <definedName name="_xlnm.Print_Area" localSheetId="6">'PS01.6 - Staveb. elektroinstal.'!$C$4:$J$39,'PS01.6 - Staveb. elektroinstal.'!$C$45:$J$61,'PS01.6 - Staveb. elektroinstal.'!$C$67:$K$131</definedName>
    <definedName name="_xlnm.Print_Area" localSheetId="7">'PS01.7 - Dalkove ovl. + vizual.'!$C$4:$J$39,'PS01.7 - Dalkove ovl. + vizual.'!$C$45:$J$61,'PS01.7 - Dalkove ovl. + vizual.'!$C$67:$K$93</definedName>
    <definedName name="_xlnm.Print_Area" localSheetId="8">'PS01.8 - Kamerový systém'!$C$4:$J$39,'PS01.8 - Kamerový systém'!$C$45:$J$61,'PS01.8 - Kamerový systém'!$C$67:$K$103</definedName>
    <definedName name="_xlnm.Print_Area" localSheetId="0">'Rekapitulace stavby'!$D$4:$AO$36,'Rekapitulace stavby'!$C$42:$AQ$71</definedName>
    <definedName name="_xlnm.Print_Area" localSheetId="9">'SO01 - Trolejové vedení'!$C$4:$J$39,'SO01 - Trolejové vedení'!$C$45:$J$61,'SO01 - Trolejové vedení'!$C$67:$K$193</definedName>
    <definedName name="_xlnm.Print_Area" localSheetId="10">'SO02 - Trakční kabely'!$C$4:$J$39,'SO02 - Trakční kabely'!$C$45:$J$61,'SO02 - Trakční kabely'!$C$67:$K$105</definedName>
    <definedName name="_xlnm.Print_Area" localSheetId="11">'SO03 - Kiosková měnírna'!$C$4:$J$39,'SO03 - Kiosková měnírna'!$C$45:$J$61,'SO03 - Kiosková měnírna'!$C$67:$K$85</definedName>
    <definedName name="_xlnm.Print_Area" localSheetId="12">'SO04 - Přípojka VN'!$C$4:$J$39,'SO04 - Přípojka VN'!$C$45:$J$61,'SO04 - Přípojka VN'!$C$67:$K$111</definedName>
    <definedName name="_xlnm.Print_Area" localSheetId="13">'SO05 - Přípojky zázemí + MR'!$C$4:$J$39,'SO05 - Přípojky zázemí + MR'!$C$45:$J$61,'SO05 - Přípojky zázemí + MR'!$C$67:$K$157</definedName>
    <definedName name="_xlnm.Print_Area" localSheetId="14">'SO06 - Zázemí řidičů - příprava'!$C$4:$J$39,'SO06 - Zázemí řidičů - příprava'!$C$45:$J$61,'SO06 - Zázemí řidičů - příprava'!$C$67:$K$150</definedName>
    <definedName name="_xlnm.Print_Area" localSheetId="15">'SO07 - Přípojka IT'!$C$4:$J$39,'SO07 - Přípojka IT'!$C$45:$J$61,'SO07 - Přípojka IT'!$C$67:$K$95</definedName>
    <definedName name="_xlnm.Print_Area" localSheetId="16">VON!$C$4:$J$39,VON!$C$45:$J$61,VON!$C$67:$K$102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2" i="28" l="1"/>
  <c r="J170" i="28"/>
  <c r="J168" i="28"/>
  <c r="J166" i="28"/>
  <c r="J164" i="28"/>
  <c r="J162" i="28"/>
  <c r="J160" i="28"/>
  <c r="J158" i="28"/>
  <c r="J156" i="28"/>
  <c r="J174" i="28" l="1"/>
  <c r="J182" i="28"/>
  <c r="J180" i="28"/>
  <c r="J178" i="28"/>
  <c r="J176" i="28"/>
  <c r="J154" i="28"/>
  <c r="J152" i="28"/>
  <c r="J150" i="28"/>
  <c r="J148" i="28"/>
  <c r="J146" i="28"/>
  <c r="J144" i="28"/>
  <c r="J142" i="28"/>
  <c r="J140" i="28"/>
  <c r="J138" i="28"/>
  <c r="J136" i="28"/>
  <c r="J130" i="28"/>
  <c r="J124" i="28"/>
  <c r="J117" i="28"/>
  <c r="J113" i="28"/>
  <c r="J111" i="28"/>
  <c r="J109" i="28"/>
  <c r="J107" i="28"/>
  <c r="J105" i="28"/>
  <c r="J103" i="28"/>
  <c r="J101" i="28"/>
  <c r="J99" i="28"/>
  <c r="J97" i="28"/>
  <c r="J95" i="28"/>
  <c r="J93" i="28"/>
  <c r="J91" i="28"/>
  <c r="J89" i="28"/>
  <c r="J86" i="28"/>
  <c r="J261" i="23" l="1"/>
  <c r="J259" i="23"/>
  <c r="J257" i="23"/>
  <c r="J255" i="23"/>
  <c r="J253" i="23"/>
  <c r="J251" i="23"/>
  <c r="J249" i="23"/>
  <c r="J247" i="23"/>
  <c r="J245" i="23"/>
  <c r="J243" i="23"/>
  <c r="J241" i="23"/>
  <c r="J239" i="23"/>
  <c r="J237" i="23"/>
  <c r="J235" i="23"/>
  <c r="J233" i="23"/>
  <c r="J229" i="23"/>
  <c r="J226" i="23"/>
  <c r="J224" i="23"/>
  <c r="J222" i="23"/>
  <c r="J220" i="23"/>
  <c r="J218" i="23"/>
  <c r="J216" i="23"/>
  <c r="J214" i="23"/>
  <c r="J212" i="23"/>
  <c r="J210" i="23"/>
  <c r="J208" i="23"/>
  <c r="J206" i="23"/>
  <c r="J202" i="23"/>
  <c r="J200" i="23"/>
  <c r="J198" i="23"/>
  <c r="J196" i="23"/>
  <c r="J194" i="23"/>
  <c r="J82" i="30" l="1"/>
  <c r="J84" i="30"/>
  <c r="J86" i="30"/>
  <c r="J88" i="30"/>
  <c r="J90" i="30"/>
  <c r="J92" i="30"/>
  <c r="J94" i="30"/>
  <c r="J96" i="30"/>
  <c r="J98" i="30"/>
  <c r="J100" i="30"/>
  <c r="J102" i="30"/>
  <c r="J104" i="30"/>
  <c r="J106" i="30"/>
  <c r="J113" i="30"/>
  <c r="J119" i="30"/>
  <c r="J125" i="30"/>
  <c r="J127" i="30"/>
  <c r="J129" i="30"/>
  <c r="J135" i="30"/>
  <c r="J137" i="30"/>
  <c r="J139" i="30"/>
  <c r="J141" i="30"/>
  <c r="J143" i="30"/>
  <c r="J145" i="30"/>
  <c r="J147" i="30"/>
  <c r="J149" i="30"/>
  <c r="J80" i="30" l="1"/>
  <c r="BK81" i="30"/>
  <c r="BK80" i="30" s="1"/>
  <c r="F37" i="30"/>
  <c r="F36" i="30"/>
  <c r="F35" i="30"/>
  <c r="J34" i="30"/>
  <c r="T81" i="30"/>
  <c r="T80" i="30" s="1"/>
  <c r="R81" i="30"/>
  <c r="R80" i="30" s="1"/>
  <c r="P81" i="30"/>
  <c r="P80" i="30" s="1"/>
  <c r="E72" i="30"/>
  <c r="E50" i="30"/>
  <c r="J37" i="30"/>
  <c r="J36" i="30"/>
  <c r="J35" i="30"/>
  <c r="J24" i="30"/>
  <c r="E24" i="30"/>
  <c r="J77" i="30" s="1"/>
  <c r="J23" i="30"/>
  <c r="J21" i="30"/>
  <c r="E21" i="30"/>
  <c r="J54" i="30" s="1"/>
  <c r="J20" i="30"/>
  <c r="J18" i="30"/>
  <c r="E18" i="30"/>
  <c r="F55" i="30" s="1"/>
  <c r="J17" i="30"/>
  <c r="J15" i="30"/>
  <c r="E15" i="30"/>
  <c r="F76" i="30" s="1"/>
  <c r="J14" i="30"/>
  <c r="J12" i="30"/>
  <c r="J52" i="30" s="1"/>
  <c r="F12" i="30"/>
  <c r="F74" i="30" s="1"/>
  <c r="E7" i="30"/>
  <c r="E48" i="30" s="1"/>
  <c r="J102" i="29"/>
  <c r="J100" i="29"/>
  <c r="J98" i="29"/>
  <c r="J96" i="29"/>
  <c r="J88" i="29"/>
  <c r="J86" i="29"/>
  <c r="J84" i="29"/>
  <c r="J82" i="29"/>
  <c r="E70" i="30" l="1"/>
  <c r="F77" i="30"/>
  <c r="F52" i="30"/>
  <c r="F34" i="30"/>
  <c r="J30" i="30"/>
  <c r="AG69" i="1" s="1"/>
  <c r="J59" i="30"/>
  <c r="J55" i="30"/>
  <c r="J74" i="30"/>
  <c r="J76" i="30"/>
  <c r="F54" i="30"/>
  <c r="BK94" i="29"/>
  <c r="BK81" i="29" s="1"/>
  <c r="BK80" i="29" s="1"/>
  <c r="BI94" i="29"/>
  <c r="F37" i="29" s="1"/>
  <c r="BH94" i="29"/>
  <c r="F36" i="29" s="1"/>
  <c r="BG94" i="29"/>
  <c r="F35" i="29" s="1"/>
  <c r="BF94" i="29"/>
  <c r="F34" i="29" s="1"/>
  <c r="BE94" i="29"/>
  <c r="J94" i="29"/>
  <c r="J92" i="29"/>
  <c r="J90" i="29"/>
  <c r="J80" i="29" s="1"/>
  <c r="T81" i="29"/>
  <c r="T80" i="29" s="1"/>
  <c r="R81" i="29"/>
  <c r="P81" i="29"/>
  <c r="P80" i="29" s="1"/>
  <c r="R80" i="29"/>
  <c r="F74" i="29"/>
  <c r="E72" i="29"/>
  <c r="E50" i="29"/>
  <c r="J37" i="29"/>
  <c r="J36" i="29"/>
  <c r="J35" i="29"/>
  <c r="J24" i="29"/>
  <c r="E24" i="29"/>
  <c r="J55" i="29" s="1"/>
  <c r="J23" i="29"/>
  <c r="J21" i="29"/>
  <c r="E21" i="29"/>
  <c r="J54" i="29" s="1"/>
  <c r="J20" i="29"/>
  <c r="J18" i="29"/>
  <c r="E18" i="29"/>
  <c r="F77" i="29" s="1"/>
  <c r="J17" i="29"/>
  <c r="J15" i="29"/>
  <c r="E15" i="29"/>
  <c r="F76" i="29" s="1"/>
  <c r="J14" i="29"/>
  <c r="J12" i="29"/>
  <c r="J52" i="29" s="1"/>
  <c r="F12" i="29"/>
  <c r="F52" i="29" s="1"/>
  <c r="E7" i="29"/>
  <c r="E70" i="29" s="1"/>
  <c r="F33" i="30" l="1"/>
  <c r="J33" i="30" s="1"/>
  <c r="J39" i="30" s="1"/>
  <c r="AN69" i="1" s="1"/>
  <c r="J34" i="29"/>
  <c r="J59" i="29"/>
  <c r="J74" i="29"/>
  <c r="J76" i="29"/>
  <c r="J77" i="29"/>
  <c r="F54" i="29"/>
  <c r="F55" i="29"/>
  <c r="E48" i="29"/>
  <c r="J30" i="29" l="1"/>
  <c r="AG71" i="1" s="1"/>
  <c r="F33" i="29" l="1"/>
  <c r="J33" i="29" s="1"/>
  <c r="J39" i="29" s="1"/>
  <c r="AN71" i="1" s="1"/>
  <c r="J84" i="28"/>
  <c r="BK82" i="28"/>
  <c r="BK81" i="28" s="1"/>
  <c r="BK80" i="28" s="1"/>
  <c r="BI82" i="28"/>
  <c r="F37" i="28" s="1"/>
  <c r="BH82" i="28"/>
  <c r="F36" i="28" s="1"/>
  <c r="BG82" i="28"/>
  <c r="F35" i="28" s="1"/>
  <c r="BF82" i="28"/>
  <c r="J34" i="28" s="1"/>
  <c r="T82" i="28"/>
  <c r="T81" i="28" s="1"/>
  <c r="T80" i="28" s="1"/>
  <c r="R82" i="28"/>
  <c r="R81" i="28" s="1"/>
  <c r="R80" i="28" s="1"/>
  <c r="P82" i="28"/>
  <c r="P81" i="28" s="1"/>
  <c r="P80" i="28" s="1"/>
  <c r="J82" i="28"/>
  <c r="J80" i="28" s="1"/>
  <c r="E72" i="28"/>
  <c r="E50" i="28"/>
  <c r="J37" i="28"/>
  <c r="J36" i="28"/>
  <c r="J35" i="28"/>
  <c r="J24" i="28"/>
  <c r="E24" i="28"/>
  <c r="J55" i="28" s="1"/>
  <c r="J23" i="28"/>
  <c r="J21" i="28"/>
  <c r="E21" i="28"/>
  <c r="J54" i="28" s="1"/>
  <c r="J20" i="28"/>
  <c r="J18" i="28"/>
  <c r="E18" i="28"/>
  <c r="F77" i="28" s="1"/>
  <c r="J17" i="28"/>
  <c r="J15" i="28"/>
  <c r="E15" i="28"/>
  <c r="F76" i="28" s="1"/>
  <c r="J14" i="28"/>
  <c r="J12" i="28"/>
  <c r="J74" i="28" s="1"/>
  <c r="F12" i="28"/>
  <c r="F52" i="28" s="1"/>
  <c r="E7" i="28"/>
  <c r="E48" i="28" s="1"/>
  <c r="BE82" i="28" l="1"/>
  <c r="J30" i="28"/>
  <c r="AG65" i="1" s="1"/>
  <c r="F55" i="28"/>
  <c r="F34" i="28"/>
  <c r="E70" i="28"/>
  <c r="J76" i="28"/>
  <c r="J77" i="28"/>
  <c r="J52" i="28"/>
  <c r="F74" i="28"/>
  <c r="F54" i="28"/>
  <c r="J150" i="26"/>
  <c r="J148" i="26"/>
  <c r="J146" i="26"/>
  <c r="J144" i="26"/>
  <c r="J142" i="26"/>
  <c r="J140" i="26"/>
  <c r="J138" i="26"/>
  <c r="J136" i="26"/>
  <c r="J134" i="26"/>
  <c r="J132" i="26"/>
  <c r="J130" i="26"/>
  <c r="J128" i="26"/>
  <c r="J126" i="26"/>
  <c r="J124" i="26"/>
  <c r="J122" i="26"/>
  <c r="J120" i="26"/>
  <c r="J118" i="26"/>
  <c r="J116" i="26"/>
  <c r="J114" i="26"/>
  <c r="J112" i="26"/>
  <c r="J110" i="26"/>
  <c r="J108" i="26"/>
  <c r="J106" i="26"/>
  <c r="J104" i="26"/>
  <c r="J102" i="26"/>
  <c r="J100" i="26"/>
  <c r="J98" i="26"/>
  <c r="J96" i="26"/>
  <c r="J94" i="26"/>
  <c r="J152" i="26"/>
  <c r="J154" i="26"/>
  <c r="J156" i="26"/>
  <c r="J59" i="28" l="1"/>
  <c r="F33" i="28"/>
  <c r="J33" i="28" s="1"/>
  <c r="J39" i="28" s="1"/>
  <c r="AN65" i="1" s="1"/>
  <c r="F12" i="27"/>
  <c r="F52" i="27" s="1"/>
  <c r="F12" i="26"/>
  <c r="F12" i="25"/>
  <c r="F12" i="24"/>
  <c r="F12" i="23"/>
  <c r="J92" i="26"/>
  <c r="J90" i="26"/>
  <c r="J88" i="26"/>
  <c r="J86" i="26"/>
  <c r="J84" i="26"/>
  <c r="BK94" i="27"/>
  <c r="BK81" i="27" s="1"/>
  <c r="BK80" i="27" s="1"/>
  <c r="BI94" i="27"/>
  <c r="F37" i="27" s="1"/>
  <c r="BH94" i="27"/>
  <c r="F36" i="27" s="1"/>
  <c r="BG94" i="27"/>
  <c r="F35" i="27" s="1"/>
  <c r="BF94" i="27"/>
  <c r="F34" i="27" s="1"/>
  <c r="BE94" i="27"/>
  <c r="J94" i="27"/>
  <c r="J92" i="27"/>
  <c r="J90" i="27"/>
  <c r="J88" i="27"/>
  <c r="J86" i="27"/>
  <c r="J84" i="27"/>
  <c r="J82" i="27"/>
  <c r="T81" i="27"/>
  <c r="T80" i="27" s="1"/>
  <c r="R81" i="27"/>
  <c r="R80" i="27" s="1"/>
  <c r="P81" i="27"/>
  <c r="P80" i="27" s="1"/>
  <c r="E72" i="27"/>
  <c r="E50" i="27"/>
  <c r="J37" i="27"/>
  <c r="J36" i="27"/>
  <c r="J35" i="27"/>
  <c r="J24" i="27"/>
  <c r="E24" i="27"/>
  <c r="J55" i="27" s="1"/>
  <c r="J23" i="27"/>
  <c r="J21" i="27"/>
  <c r="E21" i="27"/>
  <c r="J54" i="27" s="1"/>
  <c r="J20" i="27"/>
  <c r="J18" i="27"/>
  <c r="E18" i="27"/>
  <c r="F55" i="27" s="1"/>
  <c r="J17" i="27"/>
  <c r="J15" i="27"/>
  <c r="E15" i="27"/>
  <c r="F76" i="27" s="1"/>
  <c r="J14" i="27"/>
  <c r="J12" i="27"/>
  <c r="J52" i="27" s="1"/>
  <c r="E7" i="27"/>
  <c r="E48" i="27" s="1"/>
  <c r="J150" i="23"/>
  <c r="J148" i="23"/>
  <c r="J146" i="23"/>
  <c r="J144" i="23"/>
  <c r="J142" i="23"/>
  <c r="J140" i="23"/>
  <c r="J138" i="23"/>
  <c r="J136" i="23"/>
  <c r="J134" i="23"/>
  <c r="J132" i="23"/>
  <c r="J156" i="23"/>
  <c r="J154" i="23"/>
  <c r="J152" i="23"/>
  <c r="J130" i="23"/>
  <c r="J128" i="23"/>
  <c r="J126" i="23"/>
  <c r="J124" i="23"/>
  <c r="J122" i="23"/>
  <c r="J120" i="23"/>
  <c r="J118" i="23"/>
  <c r="J116" i="23"/>
  <c r="J114" i="23"/>
  <c r="J112" i="23"/>
  <c r="J110" i="23"/>
  <c r="J108" i="23"/>
  <c r="J106" i="23"/>
  <c r="J104" i="23"/>
  <c r="J102" i="23"/>
  <c r="J92" i="23"/>
  <c r="J100" i="23"/>
  <c r="J98" i="23"/>
  <c r="J96" i="23"/>
  <c r="J94" i="23"/>
  <c r="J90" i="23"/>
  <c r="J88" i="23"/>
  <c r="J86" i="23"/>
  <c r="J84" i="23"/>
  <c r="J82" i="23"/>
  <c r="J110" i="25"/>
  <c r="J108" i="25"/>
  <c r="J106" i="25"/>
  <c r="J104" i="25"/>
  <c r="J102" i="25"/>
  <c r="J100" i="25"/>
  <c r="J98" i="25"/>
  <c r="J96" i="25"/>
  <c r="J94" i="25"/>
  <c r="J92" i="25"/>
  <c r="J90" i="25"/>
  <c r="J80" i="27" l="1"/>
  <c r="E70" i="27"/>
  <c r="F74" i="27"/>
  <c r="J74" i="27"/>
  <c r="J76" i="27"/>
  <c r="J77" i="27"/>
  <c r="J30" i="27"/>
  <c r="AG70" i="1" s="1"/>
  <c r="J34" i="27"/>
  <c r="F54" i="27"/>
  <c r="F77" i="27"/>
  <c r="J59" i="27" l="1"/>
  <c r="F33" i="27"/>
  <c r="J33" i="27" s="1"/>
  <c r="J39" i="27" s="1"/>
  <c r="AN70" i="1" s="1"/>
  <c r="J88" i="25" l="1"/>
  <c r="J86" i="25"/>
  <c r="J84" i="25"/>
  <c r="J82" i="25"/>
  <c r="J80" i="25" s="1"/>
  <c r="J104" i="24"/>
  <c r="J102" i="24"/>
  <c r="J100" i="24"/>
  <c r="J98" i="24"/>
  <c r="J96" i="24"/>
  <c r="J94" i="24"/>
  <c r="J92" i="24"/>
  <c r="J90" i="24"/>
  <c r="J88" i="24"/>
  <c r="J86" i="24"/>
  <c r="J84" i="24"/>
  <c r="J82" i="24"/>
  <c r="J80" i="24" l="1"/>
  <c r="J90" i="3"/>
  <c r="J92" i="15"/>
  <c r="J146" i="16"/>
  <c r="J144" i="16"/>
  <c r="J142" i="16"/>
  <c r="J140" i="16"/>
  <c r="J138" i="16"/>
  <c r="J136" i="16"/>
  <c r="J134" i="16"/>
  <c r="J132" i="16"/>
  <c r="J130" i="16"/>
  <c r="J128" i="16"/>
  <c r="J126" i="16"/>
  <c r="J124" i="16"/>
  <c r="J122" i="16"/>
  <c r="J120" i="16"/>
  <c r="J118" i="16"/>
  <c r="J116" i="16"/>
  <c r="J114" i="16"/>
  <c r="J112" i="16"/>
  <c r="J110" i="16"/>
  <c r="J108" i="16"/>
  <c r="J106" i="16"/>
  <c r="J104" i="16"/>
  <c r="J102" i="16"/>
  <c r="J100" i="16"/>
  <c r="J98" i="16"/>
  <c r="J96" i="16"/>
  <c r="J94" i="16"/>
  <c r="J92" i="16"/>
  <c r="J90" i="16"/>
  <c r="J88" i="16"/>
  <c r="J86" i="16"/>
  <c r="J100" i="7"/>
  <c r="J186" i="23" l="1"/>
  <c r="J82" i="21" l="1"/>
  <c r="J148" i="16"/>
  <c r="J94" i="8"/>
  <c r="J92" i="8"/>
  <c r="J184" i="23"/>
  <c r="J182" i="23"/>
  <c r="J190" i="23"/>
  <c r="J180" i="23"/>
  <c r="J178" i="23"/>
  <c r="J188" i="23"/>
  <c r="J176" i="23"/>
  <c r="J174" i="23"/>
  <c r="J172" i="23"/>
  <c r="J170" i="23"/>
  <c r="J168" i="23"/>
  <c r="J166" i="23"/>
  <c r="J164" i="23"/>
  <c r="J162" i="23"/>
  <c r="J160" i="23"/>
  <c r="J158" i="23"/>
  <c r="J80" i="23" s="1"/>
  <c r="J82" i="26"/>
  <c r="BE82" i="25"/>
  <c r="BK156" i="26"/>
  <c r="BI156" i="26"/>
  <c r="BH156" i="26"/>
  <c r="BG156" i="26"/>
  <c r="BF156" i="26"/>
  <c r="BE156" i="26"/>
  <c r="F74" i="26"/>
  <c r="E72" i="26"/>
  <c r="F52" i="26"/>
  <c r="E50" i="26"/>
  <c r="J37" i="26"/>
  <c r="J36" i="26"/>
  <c r="J35" i="26"/>
  <c r="J24" i="26"/>
  <c r="E24" i="26"/>
  <c r="J55" i="26" s="1"/>
  <c r="J23" i="26"/>
  <c r="J21" i="26"/>
  <c r="E21" i="26"/>
  <c r="J76" i="26" s="1"/>
  <c r="J20" i="26"/>
  <c r="J18" i="26"/>
  <c r="E18" i="26"/>
  <c r="F55" i="26" s="1"/>
  <c r="J17" i="26"/>
  <c r="J15" i="26"/>
  <c r="E15" i="26"/>
  <c r="F76" i="26" s="1"/>
  <c r="J14" i="26"/>
  <c r="J12" i="26"/>
  <c r="J74" i="26" s="1"/>
  <c r="E7" i="26"/>
  <c r="E48" i="26" s="1"/>
  <c r="BK106" i="25"/>
  <c r="BI106" i="25"/>
  <c r="BH106" i="25"/>
  <c r="BG106" i="25"/>
  <c r="BF106" i="25"/>
  <c r="BE106" i="25"/>
  <c r="BK82" i="25"/>
  <c r="BI82" i="25"/>
  <c r="BH82" i="25"/>
  <c r="BG82" i="25"/>
  <c r="BF82" i="25"/>
  <c r="R80" i="25"/>
  <c r="F74" i="25"/>
  <c r="E72" i="25"/>
  <c r="F52" i="25"/>
  <c r="E50" i="25"/>
  <c r="J37" i="25"/>
  <c r="J36" i="25"/>
  <c r="J35" i="25"/>
  <c r="J24" i="25"/>
  <c r="E24" i="25"/>
  <c r="J55" i="25" s="1"/>
  <c r="J23" i="25"/>
  <c r="J21" i="25"/>
  <c r="E21" i="25"/>
  <c r="J76" i="25" s="1"/>
  <c r="J20" i="25"/>
  <c r="J18" i="25"/>
  <c r="E18" i="25"/>
  <c r="F55" i="25" s="1"/>
  <c r="J17" i="25"/>
  <c r="J15" i="25"/>
  <c r="E15" i="25"/>
  <c r="F76" i="25" s="1"/>
  <c r="J14" i="25"/>
  <c r="J12" i="25"/>
  <c r="J74" i="25" s="1"/>
  <c r="E7" i="25"/>
  <c r="E48" i="25" s="1"/>
  <c r="BK82" i="24"/>
  <c r="BI82" i="24"/>
  <c r="BH82" i="24"/>
  <c r="BG82" i="24"/>
  <c r="BF82" i="24"/>
  <c r="T82" i="24"/>
  <c r="R82" i="24"/>
  <c r="P82" i="24"/>
  <c r="F74" i="24"/>
  <c r="E72" i="24"/>
  <c r="F52" i="24"/>
  <c r="E50" i="24"/>
  <c r="J37" i="24"/>
  <c r="J36" i="24"/>
  <c r="J35" i="24"/>
  <c r="J24" i="24"/>
  <c r="E24" i="24"/>
  <c r="J55" i="24" s="1"/>
  <c r="J23" i="24"/>
  <c r="J21" i="24"/>
  <c r="E21" i="24"/>
  <c r="J76" i="24" s="1"/>
  <c r="J20" i="24"/>
  <c r="J18" i="24"/>
  <c r="E18" i="24"/>
  <c r="F55" i="24" s="1"/>
  <c r="J17" i="24"/>
  <c r="J15" i="24"/>
  <c r="E15" i="24"/>
  <c r="F76" i="24" s="1"/>
  <c r="J14" i="24"/>
  <c r="J12" i="24"/>
  <c r="J52" i="24" s="1"/>
  <c r="E7" i="24"/>
  <c r="E48" i="24" s="1"/>
  <c r="BK192" i="23"/>
  <c r="BI192" i="23"/>
  <c r="BH192" i="23"/>
  <c r="BG192" i="23"/>
  <c r="BF192" i="23"/>
  <c r="T192" i="23"/>
  <c r="R192" i="23"/>
  <c r="P192" i="23"/>
  <c r="J192" i="23"/>
  <c r="BE192" i="23" s="1"/>
  <c r="F74" i="23"/>
  <c r="E72" i="23"/>
  <c r="F52" i="23"/>
  <c r="E50" i="23"/>
  <c r="J37" i="23"/>
  <c r="J36" i="23"/>
  <c r="J35" i="23"/>
  <c r="J24" i="23"/>
  <c r="E24" i="23"/>
  <c r="J77" i="23" s="1"/>
  <c r="J23" i="23"/>
  <c r="J21" i="23"/>
  <c r="E21" i="23"/>
  <c r="J76" i="23" s="1"/>
  <c r="J20" i="23"/>
  <c r="J18" i="23"/>
  <c r="E18" i="23"/>
  <c r="F77" i="23" s="1"/>
  <c r="J17" i="23"/>
  <c r="J15" i="23"/>
  <c r="E15" i="23"/>
  <c r="F76" i="23" s="1"/>
  <c r="J14" i="23"/>
  <c r="J12" i="23"/>
  <c r="J52" i="23" s="1"/>
  <c r="E7" i="23"/>
  <c r="E48" i="23" s="1"/>
  <c r="J104" i="5"/>
  <c r="J102" i="5"/>
  <c r="J100" i="5"/>
  <c r="J98" i="5"/>
  <c r="J96" i="5"/>
  <c r="J94" i="5"/>
  <c r="J92" i="5"/>
  <c r="J90" i="5"/>
  <c r="J88" i="5"/>
  <c r="J86" i="5"/>
  <c r="J84" i="5"/>
  <c r="J82" i="5"/>
  <c r="J126" i="6"/>
  <c r="J124" i="6"/>
  <c r="J122" i="6"/>
  <c r="J120" i="6"/>
  <c r="J118" i="6"/>
  <c r="J116" i="6"/>
  <c r="J114" i="6"/>
  <c r="J112" i="6"/>
  <c r="J110" i="6"/>
  <c r="J108" i="6"/>
  <c r="J106" i="6"/>
  <c r="J104" i="6"/>
  <c r="J102" i="6"/>
  <c r="J100" i="6"/>
  <c r="J98" i="6"/>
  <c r="J96" i="6"/>
  <c r="J94" i="6"/>
  <c r="J92" i="6"/>
  <c r="J90" i="6"/>
  <c r="J88" i="6"/>
  <c r="J86" i="6"/>
  <c r="J84" i="6"/>
  <c r="J110" i="7"/>
  <c r="J108" i="7"/>
  <c r="J106" i="7"/>
  <c r="J104" i="7"/>
  <c r="J102" i="7"/>
  <c r="J98" i="7"/>
  <c r="J96" i="7"/>
  <c r="J94" i="7"/>
  <c r="J92" i="7"/>
  <c r="J90" i="7"/>
  <c r="J88" i="7"/>
  <c r="J86" i="7"/>
  <c r="J84" i="7"/>
  <c r="J150" i="16"/>
  <c r="J84" i="16"/>
  <c r="J128" i="15"/>
  <c r="J126" i="15"/>
  <c r="J124" i="15"/>
  <c r="J122" i="15"/>
  <c r="J120" i="15"/>
  <c r="J118" i="15"/>
  <c r="J116" i="15"/>
  <c r="J114" i="15"/>
  <c r="J112" i="15"/>
  <c r="J110" i="15"/>
  <c r="J108" i="15"/>
  <c r="J106" i="15"/>
  <c r="J104" i="15"/>
  <c r="J102" i="15"/>
  <c r="J100" i="15"/>
  <c r="J98" i="15"/>
  <c r="J96" i="15"/>
  <c r="J94" i="15"/>
  <c r="J90" i="15"/>
  <c r="J88" i="15"/>
  <c r="J86" i="15"/>
  <c r="J84" i="15"/>
  <c r="J82" i="15"/>
  <c r="J90" i="21"/>
  <c r="J88" i="21"/>
  <c r="J86" i="21"/>
  <c r="J84" i="21"/>
  <c r="J100" i="3"/>
  <c r="J98" i="3"/>
  <c r="J96" i="3"/>
  <c r="J94" i="3"/>
  <c r="J92" i="3"/>
  <c r="J88" i="3"/>
  <c r="J86" i="3"/>
  <c r="J84" i="3"/>
  <c r="J90" i="8"/>
  <c r="J88" i="8"/>
  <c r="BK92" i="21"/>
  <c r="BI92" i="21"/>
  <c r="BH92" i="21"/>
  <c r="BG92" i="21"/>
  <c r="BF92" i="21"/>
  <c r="T92" i="21"/>
  <c r="R92" i="21"/>
  <c r="P92" i="21"/>
  <c r="J92" i="21"/>
  <c r="BE92" i="21" s="1"/>
  <c r="BK82" i="21"/>
  <c r="BI82" i="21"/>
  <c r="BH82" i="21"/>
  <c r="BG82" i="21"/>
  <c r="BF82" i="21"/>
  <c r="T82" i="21"/>
  <c r="R82" i="21"/>
  <c r="P82" i="21"/>
  <c r="BE82" i="21"/>
  <c r="E72" i="21"/>
  <c r="E50" i="21"/>
  <c r="J37" i="21"/>
  <c r="J36" i="21"/>
  <c r="J35" i="21"/>
  <c r="J24" i="21"/>
  <c r="E24" i="21"/>
  <c r="J77" i="21" s="1"/>
  <c r="J23" i="21"/>
  <c r="J21" i="21"/>
  <c r="E21" i="21"/>
  <c r="J54" i="21" s="1"/>
  <c r="J20" i="21"/>
  <c r="J18" i="21"/>
  <c r="E18" i="21"/>
  <c r="F77" i="21" s="1"/>
  <c r="J17" i="21"/>
  <c r="J15" i="21"/>
  <c r="E15" i="21"/>
  <c r="F54" i="21" s="1"/>
  <c r="J14" i="21"/>
  <c r="J12" i="21"/>
  <c r="J74" i="21" s="1"/>
  <c r="E7" i="21"/>
  <c r="E48" i="21" s="1"/>
  <c r="AY67" i="1"/>
  <c r="AX67" i="1"/>
  <c r="J37" i="16"/>
  <c r="J36" i="16"/>
  <c r="AY66" i="1" s="1"/>
  <c r="J35" i="16"/>
  <c r="AX66" i="1" s="1"/>
  <c r="BI152" i="16"/>
  <c r="BH152" i="16"/>
  <c r="BG152" i="16"/>
  <c r="BF152" i="16"/>
  <c r="T152" i="16"/>
  <c r="R152" i="16"/>
  <c r="P152" i="16"/>
  <c r="BI82" i="16"/>
  <c r="BH82" i="16"/>
  <c r="BG82" i="16"/>
  <c r="BF82" i="16"/>
  <c r="T82" i="16"/>
  <c r="R82" i="16"/>
  <c r="P82" i="16"/>
  <c r="E72" i="16"/>
  <c r="E50" i="16"/>
  <c r="J24" i="16"/>
  <c r="E24" i="16"/>
  <c r="J77" i="16" s="1"/>
  <c r="J23" i="16"/>
  <c r="J21" i="16"/>
  <c r="E21" i="16"/>
  <c r="J54" i="16" s="1"/>
  <c r="J20" i="16"/>
  <c r="J18" i="16"/>
  <c r="E18" i="16"/>
  <c r="F77" i="16" s="1"/>
  <c r="J17" i="16"/>
  <c r="J15" i="16"/>
  <c r="E15" i="16"/>
  <c r="F76" i="16" s="1"/>
  <c r="J14" i="16"/>
  <c r="J12" i="16"/>
  <c r="J74" i="16" s="1"/>
  <c r="E7" i="16"/>
  <c r="E70" i="16" s="1"/>
  <c r="J37" i="15"/>
  <c r="J36" i="15"/>
  <c r="AY64" i="1" s="1"/>
  <c r="J35" i="15"/>
  <c r="AX64" i="1" s="1"/>
  <c r="BI130" i="15"/>
  <c r="BH130" i="15"/>
  <c r="BG130" i="15"/>
  <c r="BF130" i="15"/>
  <c r="T130" i="15"/>
  <c r="R130" i="15"/>
  <c r="P130" i="15"/>
  <c r="E72" i="15"/>
  <c r="E50" i="15"/>
  <c r="J24" i="15"/>
  <c r="E24" i="15"/>
  <c r="J77" i="15" s="1"/>
  <c r="J23" i="15"/>
  <c r="J21" i="15"/>
  <c r="E21" i="15"/>
  <c r="J76" i="15" s="1"/>
  <c r="J20" i="15"/>
  <c r="J18" i="15"/>
  <c r="E18" i="15"/>
  <c r="F77" i="15" s="1"/>
  <c r="J17" i="15"/>
  <c r="J15" i="15"/>
  <c r="E15" i="15"/>
  <c r="F54" i="15" s="1"/>
  <c r="J14" i="15"/>
  <c r="J12" i="15"/>
  <c r="J74" i="15" s="1"/>
  <c r="E7" i="15"/>
  <c r="E48" i="15" s="1"/>
  <c r="AY62" i="1"/>
  <c r="AX62" i="1"/>
  <c r="J37" i="8"/>
  <c r="J36" i="8"/>
  <c r="AY61" i="1" s="1"/>
  <c r="J35" i="8"/>
  <c r="AX61" i="1" s="1"/>
  <c r="BI98" i="8"/>
  <c r="BH98" i="8"/>
  <c r="BG98" i="8"/>
  <c r="BF98" i="8"/>
  <c r="T98" i="8"/>
  <c r="R98" i="8"/>
  <c r="P98" i="8"/>
  <c r="BI96" i="8"/>
  <c r="BH96" i="8"/>
  <c r="BG96" i="8"/>
  <c r="BF96" i="8"/>
  <c r="T96" i="8"/>
  <c r="R96" i="8"/>
  <c r="P96" i="8"/>
  <c r="BI86" i="8"/>
  <c r="BH86" i="8"/>
  <c r="BG86" i="8"/>
  <c r="BF86" i="8"/>
  <c r="T86" i="8"/>
  <c r="R86" i="8"/>
  <c r="P86" i="8"/>
  <c r="BI84" i="8"/>
  <c r="BH84" i="8"/>
  <c r="BG84" i="8"/>
  <c r="BF84" i="8"/>
  <c r="T84" i="8"/>
  <c r="R84" i="8"/>
  <c r="P84" i="8"/>
  <c r="BI82" i="8"/>
  <c r="BH82" i="8"/>
  <c r="BG82" i="8"/>
  <c r="BF82" i="8"/>
  <c r="T82" i="8"/>
  <c r="R82" i="8"/>
  <c r="P82" i="8"/>
  <c r="E72" i="8"/>
  <c r="E50" i="8"/>
  <c r="J24" i="8"/>
  <c r="E24" i="8"/>
  <c r="J77" i="8" s="1"/>
  <c r="J23" i="8"/>
  <c r="J21" i="8"/>
  <c r="E21" i="8"/>
  <c r="J76" i="8" s="1"/>
  <c r="J20" i="8"/>
  <c r="J18" i="8"/>
  <c r="E18" i="8"/>
  <c r="F55" i="8" s="1"/>
  <c r="J17" i="8"/>
  <c r="J15" i="8"/>
  <c r="E15" i="8"/>
  <c r="F54" i="8" s="1"/>
  <c r="J14" i="8"/>
  <c r="J12" i="8"/>
  <c r="J74" i="8" s="1"/>
  <c r="E7" i="8"/>
  <c r="E70" i="8" s="1"/>
  <c r="J37" i="7"/>
  <c r="J36" i="7"/>
  <c r="AY60" i="1" s="1"/>
  <c r="J35" i="7"/>
  <c r="AX60" i="1" s="1"/>
  <c r="BI112" i="7"/>
  <c r="BH112" i="7"/>
  <c r="BG112" i="7"/>
  <c r="BF112" i="7"/>
  <c r="T112" i="7"/>
  <c r="R112" i="7"/>
  <c r="P112" i="7"/>
  <c r="BI82" i="7"/>
  <c r="BH82" i="7"/>
  <c r="BG82" i="7"/>
  <c r="BF82" i="7"/>
  <c r="T82" i="7"/>
  <c r="R82" i="7"/>
  <c r="P82" i="7"/>
  <c r="E72" i="7"/>
  <c r="E50" i="7"/>
  <c r="J24" i="7"/>
  <c r="E24" i="7"/>
  <c r="J77" i="7" s="1"/>
  <c r="J23" i="7"/>
  <c r="J21" i="7"/>
  <c r="E21" i="7"/>
  <c r="J76" i="7" s="1"/>
  <c r="J20" i="7"/>
  <c r="J18" i="7"/>
  <c r="E18" i="7"/>
  <c r="F77" i="7" s="1"/>
  <c r="J17" i="7"/>
  <c r="J15" i="7"/>
  <c r="E15" i="7"/>
  <c r="F54" i="7" s="1"/>
  <c r="J14" i="7"/>
  <c r="J12" i="7"/>
  <c r="J52" i="7" s="1"/>
  <c r="E7" i="7"/>
  <c r="E70" i="7" s="1"/>
  <c r="J37" i="6"/>
  <c r="J36" i="6"/>
  <c r="AY59" i="1" s="1"/>
  <c r="J35" i="6"/>
  <c r="AX59" i="1" s="1"/>
  <c r="BI128" i="6"/>
  <c r="BH128" i="6"/>
  <c r="BG128" i="6"/>
  <c r="BF128" i="6"/>
  <c r="T128" i="6"/>
  <c r="R128" i="6"/>
  <c r="P128" i="6"/>
  <c r="BI82" i="6"/>
  <c r="BH82" i="6"/>
  <c r="BG82" i="6"/>
  <c r="BF82" i="6"/>
  <c r="T82" i="6"/>
  <c r="R82" i="6"/>
  <c r="P82" i="6"/>
  <c r="E72" i="6"/>
  <c r="E50" i="6"/>
  <c r="J24" i="6"/>
  <c r="E24" i="6"/>
  <c r="J55" i="6" s="1"/>
  <c r="J23" i="6"/>
  <c r="J21" i="6"/>
  <c r="E21" i="6"/>
  <c r="J54" i="6" s="1"/>
  <c r="J20" i="6"/>
  <c r="J18" i="6"/>
  <c r="E18" i="6"/>
  <c r="F55" i="6" s="1"/>
  <c r="J17" i="6"/>
  <c r="J15" i="6"/>
  <c r="E15" i="6"/>
  <c r="F76" i="6" s="1"/>
  <c r="J14" i="6"/>
  <c r="J12" i="6"/>
  <c r="J74" i="6" s="1"/>
  <c r="E7" i="6"/>
  <c r="E70" i="6" s="1"/>
  <c r="J37" i="5"/>
  <c r="J36" i="5"/>
  <c r="AY58" i="1" s="1"/>
  <c r="J35" i="5"/>
  <c r="AX58" i="1" s="1"/>
  <c r="BI106" i="5"/>
  <c r="BH106" i="5"/>
  <c r="BG106" i="5"/>
  <c r="BF106" i="5"/>
  <c r="T106" i="5"/>
  <c r="R106" i="5"/>
  <c r="P106" i="5"/>
  <c r="E72" i="5"/>
  <c r="E50" i="5"/>
  <c r="J24" i="5"/>
  <c r="E24" i="5"/>
  <c r="J77" i="5" s="1"/>
  <c r="J23" i="5"/>
  <c r="J21" i="5"/>
  <c r="E21" i="5"/>
  <c r="J76" i="5" s="1"/>
  <c r="J20" i="5"/>
  <c r="J18" i="5"/>
  <c r="E18" i="5"/>
  <c r="F55" i="5" s="1"/>
  <c r="J17" i="5"/>
  <c r="J15" i="5"/>
  <c r="E15" i="5"/>
  <c r="F76" i="5" s="1"/>
  <c r="J14" i="5"/>
  <c r="J12" i="5"/>
  <c r="J52" i="5" s="1"/>
  <c r="E7" i="5"/>
  <c r="E48" i="5" s="1"/>
  <c r="AY57" i="1"/>
  <c r="AX57" i="1"/>
  <c r="J37" i="3"/>
  <c r="J36" i="3"/>
  <c r="AY56" i="1" s="1"/>
  <c r="J35" i="3"/>
  <c r="AX56" i="1" s="1"/>
  <c r="BI102" i="3"/>
  <c r="BH102" i="3"/>
  <c r="BG102" i="3"/>
  <c r="BF102" i="3"/>
  <c r="T102" i="3"/>
  <c r="R102" i="3"/>
  <c r="P102" i="3"/>
  <c r="BI82" i="3"/>
  <c r="BH82" i="3"/>
  <c r="BG82" i="3"/>
  <c r="BF82" i="3"/>
  <c r="T82" i="3"/>
  <c r="R82" i="3"/>
  <c r="P82" i="3"/>
  <c r="E72" i="3"/>
  <c r="E50" i="3"/>
  <c r="J24" i="3"/>
  <c r="E24" i="3"/>
  <c r="J77" i="3" s="1"/>
  <c r="J23" i="3"/>
  <c r="J21" i="3"/>
  <c r="E21" i="3"/>
  <c r="J76" i="3" s="1"/>
  <c r="J20" i="3"/>
  <c r="J18" i="3"/>
  <c r="E18" i="3"/>
  <c r="F77" i="3" s="1"/>
  <c r="J17" i="3"/>
  <c r="J15" i="3"/>
  <c r="E15" i="3"/>
  <c r="F54" i="3" s="1"/>
  <c r="J14" i="3"/>
  <c r="J12" i="3"/>
  <c r="J52" i="3" s="1"/>
  <c r="E7" i="3"/>
  <c r="E48" i="3" s="1"/>
  <c r="AY55" i="1"/>
  <c r="AX55" i="1"/>
  <c r="L50" i="1"/>
  <c r="AM50" i="1"/>
  <c r="AM49" i="1"/>
  <c r="L49" i="1"/>
  <c r="AM47" i="1"/>
  <c r="L47" i="1"/>
  <c r="L45" i="1"/>
  <c r="L44" i="1"/>
  <c r="J128" i="6"/>
  <c r="BK82" i="7"/>
  <c r="BD67" i="1"/>
  <c r="BK82" i="3"/>
  <c r="J82" i="6"/>
  <c r="J130" i="15"/>
  <c r="BC67" i="1"/>
  <c r="J84" i="8"/>
  <c r="BK152" i="16"/>
  <c r="AS63" i="1"/>
  <c r="J112" i="7"/>
  <c r="J82" i="16"/>
  <c r="BK98" i="8"/>
  <c r="J98" i="8"/>
  <c r="J82" i="8"/>
  <c r="J80" i="8" s="1"/>
  <c r="BK82" i="16"/>
  <c r="BB67" i="1"/>
  <c r="BK86" i="8"/>
  <c r="BA57" i="1"/>
  <c r="BK96" i="8"/>
  <c r="BK106" i="5"/>
  <c r="BK112" i="7"/>
  <c r="BK82" i="6"/>
  <c r="J152" i="16"/>
  <c r="BK130" i="15"/>
  <c r="AW67" i="1"/>
  <c r="BK84" i="8"/>
  <c r="J86" i="8"/>
  <c r="J102" i="3"/>
  <c r="J82" i="3"/>
  <c r="J106" i="5"/>
  <c r="BK128" i="6"/>
  <c r="BK82" i="8"/>
  <c r="BK102" i="3"/>
  <c r="J96" i="8"/>
  <c r="J82" i="7"/>
  <c r="J80" i="3" l="1"/>
  <c r="J80" i="15"/>
  <c r="J80" i="16"/>
  <c r="J80" i="6"/>
  <c r="F36" i="25"/>
  <c r="F37" i="25"/>
  <c r="F12" i="3"/>
  <c r="F12" i="21"/>
  <c r="F12" i="5"/>
  <c r="F12" i="16"/>
  <c r="F12" i="8"/>
  <c r="F12" i="7"/>
  <c r="F12" i="6"/>
  <c r="F12" i="15"/>
  <c r="J80" i="5"/>
  <c r="J77" i="25"/>
  <c r="J80" i="26"/>
  <c r="BE82" i="24"/>
  <c r="J80" i="21"/>
  <c r="J80" i="7"/>
  <c r="BK81" i="24"/>
  <c r="P81" i="24"/>
  <c r="P80" i="24" s="1"/>
  <c r="F37" i="24"/>
  <c r="R81" i="24"/>
  <c r="R80" i="24" s="1"/>
  <c r="F35" i="24"/>
  <c r="F34" i="24"/>
  <c r="T81" i="24"/>
  <c r="T80" i="24" s="1"/>
  <c r="J74" i="24"/>
  <c r="J77" i="24"/>
  <c r="F36" i="24"/>
  <c r="J54" i="24"/>
  <c r="E70" i="24"/>
  <c r="BK81" i="25"/>
  <c r="P80" i="25"/>
  <c r="J52" i="25"/>
  <c r="E70" i="25"/>
  <c r="F34" i="25"/>
  <c r="F35" i="25"/>
  <c r="T81" i="26"/>
  <c r="T80" i="26" s="1"/>
  <c r="F37" i="26"/>
  <c r="P81" i="26"/>
  <c r="P80" i="26" s="1"/>
  <c r="F34" i="26"/>
  <c r="BK81" i="26"/>
  <c r="BK80" i="26" s="1"/>
  <c r="R81" i="26"/>
  <c r="R80" i="26" s="1"/>
  <c r="J52" i="26"/>
  <c r="J54" i="26"/>
  <c r="E70" i="26"/>
  <c r="J77" i="26"/>
  <c r="F35" i="26"/>
  <c r="F36" i="26"/>
  <c r="T80" i="25"/>
  <c r="J34" i="26"/>
  <c r="F77" i="26"/>
  <c r="F54" i="26"/>
  <c r="J34" i="25"/>
  <c r="F77" i="25"/>
  <c r="F54" i="25"/>
  <c r="J54" i="25"/>
  <c r="J34" i="24"/>
  <c r="F77" i="24"/>
  <c r="F54" i="24"/>
  <c r="BK81" i="23"/>
  <c r="F36" i="23"/>
  <c r="P81" i="23"/>
  <c r="P80" i="23" s="1"/>
  <c r="T81" i="23"/>
  <c r="T80" i="23" s="1"/>
  <c r="F35" i="23"/>
  <c r="J54" i="23"/>
  <c r="J74" i="23"/>
  <c r="F37" i="23"/>
  <c r="R81" i="23"/>
  <c r="R80" i="23" s="1"/>
  <c r="J34" i="23"/>
  <c r="F54" i="23"/>
  <c r="E70" i="23"/>
  <c r="F55" i="23"/>
  <c r="F34" i="23"/>
  <c r="J55" i="23"/>
  <c r="F35" i="21"/>
  <c r="BK81" i="21"/>
  <c r="T81" i="21"/>
  <c r="T80" i="21" s="1"/>
  <c r="F36" i="21"/>
  <c r="F34" i="21"/>
  <c r="F37" i="21"/>
  <c r="P81" i="21"/>
  <c r="P80" i="21" s="1"/>
  <c r="R81" i="21"/>
  <c r="R80" i="21" s="1"/>
  <c r="E70" i="21"/>
  <c r="J34" i="21"/>
  <c r="F55" i="21"/>
  <c r="F76" i="21"/>
  <c r="J55" i="21"/>
  <c r="J76" i="21"/>
  <c r="J52" i="21"/>
  <c r="R81" i="3"/>
  <c r="R80" i="3" s="1"/>
  <c r="T81" i="7"/>
  <c r="T80" i="7" s="1"/>
  <c r="P81" i="8"/>
  <c r="P80" i="8" s="1"/>
  <c r="AU61" i="1" s="1"/>
  <c r="T81" i="5"/>
  <c r="T80" i="5" s="1"/>
  <c r="T81" i="6"/>
  <c r="T80" i="6" s="1"/>
  <c r="R81" i="7"/>
  <c r="R80" i="7" s="1"/>
  <c r="P81" i="15"/>
  <c r="P80" i="15" s="1"/>
  <c r="AU64" i="1" s="1"/>
  <c r="T81" i="3"/>
  <c r="T80" i="3" s="1"/>
  <c r="P81" i="5"/>
  <c r="P80" i="5" s="1"/>
  <c r="AU58" i="1" s="1"/>
  <c r="P81" i="6"/>
  <c r="P80" i="6" s="1"/>
  <c r="AU59" i="1" s="1"/>
  <c r="R81" i="16"/>
  <c r="R80" i="16" s="1"/>
  <c r="AU67" i="1"/>
  <c r="BK81" i="15"/>
  <c r="BK81" i="16"/>
  <c r="BK80" i="16" s="1"/>
  <c r="BK81" i="3"/>
  <c r="BK80" i="3" s="1"/>
  <c r="T81" i="8"/>
  <c r="T80" i="8" s="1"/>
  <c r="R81" i="15"/>
  <c r="R80" i="15" s="1"/>
  <c r="AU57" i="1"/>
  <c r="BK81" i="6"/>
  <c r="BK80" i="6" s="1"/>
  <c r="BK81" i="7"/>
  <c r="BK80" i="7" s="1"/>
  <c r="P81" i="7"/>
  <c r="P80" i="7" s="1"/>
  <c r="AU60" i="1" s="1"/>
  <c r="R81" i="8"/>
  <c r="R80" i="8" s="1"/>
  <c r="T81" i="15"/>
  <c r="T80" i="15" s="1"/>
  <c r="P81" i="3"/>
  <c r="P80" i="3" s="1"/>
  <c r="AU56" i="1" s="1"/>
  <c r="P81" i="16"/>
  <c r="P80" i="16" s="1"/>
  <c r="AU66" i="1" s="1"/>
  <c r="BK81" i="5"/>
  <c r="BK81" i="8"/>
  <c r="BK80" i="8" s="1"/>
  <c r="J30" i="8" s="1"/>
  <c r="T81" i="16"/>
  <c r="T80" i="16" s="1"/>
  <c r="AU55" i="1"/>
  <c r="R81" i="5"/>
  <c r="R80" i="5" s="1"/>
  <c r="R81" i="6"/>
  <c r="R80" i="6" s="1"/>
  <c r="J55" i="15"/>
  <c r="J76" i="16"/>
  <c r="BE82" i="16"/>
  <c r="F55" i="16"/>
  <c r="BE152" i="16"/>
  <c r="J55" i="16"/>
  <c r="E48" i="16"/>
  <c r="F54" i="16"/>
  <c r="J52" i="16"/>
  <c r="J52" i="15"/>
  <c r="F76" i="15"/>
  <c r="J54" i="15"/>
  <c r="E70" i="15"/>
  <c r="BE130" i="15"/>
  <c r="F55" i="15"/>
  <c r="E48" i="8"/>
  <c r="F76" i="8"/>
  <c r="J55" i="8"/>
  <c r="BE84" i="8"/>
  <c r="BE98" i="8"/>
  <c r="J54" i="8"/>
  <c r="BE82" i="8"/>
  <c r="F77" i="8"/>
  <c r="BE96" i="8"/>
  <c r="J52" i="8"/>
  <c r="BE86" i="8"/>
  <c r="E48" i="7"/>
  <c r="J74" i="7"/>
  <c r="BE112" i="7"/>
  <c r="J54" i="7"/>
  <c r="F76" i="7"/>
  <c r="BE82" i="7"/>
  <c r="F55" i="7"/>
  <c r="J55" i="7"/>
  <c r="E48" i="6"/>
  <c r="J76" i="6"/>
  <c r="BE128" i="6"/>
  <c r="F54" i="6"/>
  <c r="J77" i="6"/>
  <c r="J52" i="6"/>
  <c r="BE82" i="6"/>
  <c r="F77" i="6"/>
  <c r="E70" i="5"/>
  <c r="J74" i="5"/>
  <c r="BE106" i="5"/>
  <c r="J55" i="5"/>
  <c r="J54" i="5"/>
  <c r="F77" i="5"/>
  <c r="F54" i="5"/>
  <c r="BC57" i="1"/>
  <c r="F76" i="3"/>
  <c r="J55" i="3"/>
  <c r="J74" i="3"/>
  <c r="BE82" i="3"/>
  <c r="F55" i="3"/>
  <c r="J54" i="3"/>
  <c r="E70" i="3"/>
  <c r="BE102" i="3"/>
  <c r="F34" i="5"/>
  <c r="BA58" i="1" s="1"/>
  <c r="F37" i="3"/>
  <c r="BD56" i="1" s="1"/>
  <c r="BD57" i="1"/>
  <c r="F35" i="15"/>
  <c r="BB64" i="1" s="1"/>
  <c r="F34" i="15"/>
  <c r="BA64" i="1" s="1"/>
  <c r="BC55" i="1"/>
  <c r="BD62" i="1"/>
  <c r="F35" i="7"/>
  <c r="BB60" i="1" s="1"/>
  <c r="BB57" i="1"/>
  <c r="F35" i="16"/>
  <c r="BB66" i="1" s="1"/>
  <c r="AW57" i="1"/>
  <c r="BA62" i="1"/>
  <c r="J34" i="8"/>
  <c r="AW61" i="1" s="1"/>
  <c r="F37" i="6"/>
  <c r="BD59" i="1" s="1"/>
  <c r="J34" i="5"/>
  <c r="AW58" i="1" s="1"/>
  <c r="F37" i="8"/>
  <c r="BD61" i="1" s="1"/>
  <c r="F35" i="5"/>
  <c r="BB58" i="1" s="1"/>
  <c r="BC62" i="1"/>
  <c r="F35" i="6"/>
  <c r="BB59" i="1" s="1"/>
  <c r="F37" i="16"/>
  <c r="BD66" i="1" s="1"/>
  <c r="AS54" i="1"/>
  <c r="F34" i="3"/>
  <c r="BA56" i="1" s="1"/>
  <c r="J34" i="3"/>
  <c r="AW56" i="1" s="1"/>
  <c r="BB55" i="1"/>
  <c r="F36" i="8"/>
  <c r="BC61" i="1" s="1"/>
  <c r="F36" i="16"/>
  <c r="BC66" i="1" s="1"/>
  <c r="BA67" i="1"/>
  <c r="F35" i="8"/>
  <c r="BB61" i="1" s="1"/>
  <c r="BD55" i="1"/>
  <c r="F35" i="3"/>
  <c r="BB56" i="1" s="1"/>
  <c r="F36" i="5"/>
  <c r="BC58" i="1" s="1"/>
  <c r="J34" i="15"/>
  <c r="AW64" i="1" s="1"/>
  <c r="F36" i="7"/>
  <c r="BC60" i="1" s="1"/>
  <c r="F34" i="8"/>
  <c r="BA61" i="1" s="1"/>
  <c r="F34" i="6"/>
  <c r="BA59" i="1" s="1"/>
  <c r="F37" i="5"/>
  <c r="BD58" i="1" s="1"/>
  <c r="F36" i="6"/>
  <c r="BC59" i="1" s="1"/>
  <c r="J34" i="6"/>
  <c r="AW59" i="1" s="1"/>
  <c r="F34" i="16"/>
  <c r="BA66" i="1" s="1"/>
  <c r="BA55" i="1"/>
  <c r="F36" i="15"/>
  <c r="BC64" i="1" s="1"/>
  <c r="F34" i="7"/>
  <c r="BA60" i="1" s="1"/>
  <c r="BB62" i="1"/>
  <c r="J34" i="16"/>
  <c r="AW66" i="1" s="1"/>
  <c r="F36" i="3"/>
  <c r="BC56" i="1" s="1"/>
  <c r="J34" i="7"/>
  <c r="AW60" i="1" s="1"/>
  <c r="F37" i="7"/>
  <c r="BD60" i="1" s="1"/>
  <c r="AW55" i="1"/>
  <c r="AW62" i="1"/>
  <c r="F37" i="15"/>
  <c r="BD64" i="1" s="1"/>
  <c r="F74" i="3" l="1"/>
  <c r="F52" i="3"/>
  <c r="F74" i="15"/>
  <c r="F52" i="15"/>
  <c r="F74" i="6"/>
  <c r="F52" i="6"/>
  <c r="F74" i="7"/>
  <c r="F52" i="7"/>
  <c r="F74" i="8"/>
  <c r="F52" i="8"/>
  <c r="F74" i="16"/>
  <c r="F52" i="16"/>
  <c r="F74" i="5"/>
  <c r="F52" i="5"/>
  <c r="F74" i="21"/>
  <c r="F52" i="21"/>
  <c r="J30" i="6"/>
  <c r="F33" i="8"/>
  <c r="J33" i="8" s="1"/>
  <c r="AV61" i="1" s="1"/>
  <c r="AT61" i="1" s="1"/>
  <c r="AG58" i="1"/>
  <c r="BK80" i="24"/>
  <c r="J59" i="24" s="1"/>
  <c r="BK80" i="25"/>
  <c r="J30" i="25" s="1"/>
  <c r="J30" i="26"/>
  <c r="J59" i="26"/>
  <c r="J30" i="24"/>
  <c r="BK80" i="23"/>
  <c r="J59" i="23" s="1"/>
  <c r="BK80" i="5"/>
  <c r="J30" i="5" s="1"/>
  <c r="BK80" i="15"/>
  <c r="J59" i="15" s="1"/>
  <c r="BK80" i="21"/>
  <c r="J30" i="21" s="1"/>
  <c r="J30" i="16"/>
  <c r="J59" i="16"/>
  <c r="J59" i="7"/>
  <c r="J30" i="7"/>
  <c r="J59" i="3"/>
  <c r="J30" i="3"/>
  <c r="AU63" i="1"/>
  <c r="AU62" i="1"/>
  <c r="J59" i="8"/>
  <c r="J59" i="6"/>
  <c r="AV55" i="1"/>
  <c r="AT55" i="1" s="1"/>
  <c r="BB63" i="1"/>
  <c r="AX63" i="1" s="1"/>
  <c r="AV57" i="1"/>
  <c r="AT57" i="1" s="1"/>
  <c r="BA63" i="1"/>
  <c r="AW63" i="1" s="1"/>
  <c r="BC63" i="1"/>
  <c r="AY63" i="1" s="1"/>
  <c r="AV67" i="1"/>
  <c r="AT67" i="1" s="1"/>
  <c r="AZ62" i="1"/>
  <c r="AV62" i="1"/>
  <c r="AT62" i="1" s="1"/>
  <c r="AZ67" i="1"/>
  <c r="AZ61" i="1"/>
  <c r="AZ57" i="1"/>
  <c r="BD63" i="1"/>
  <c r="AZ55" i="1"/>
  <c r="AG61" i="1" l="1"/>
  <c r="F33" i="21"/>
  <c r="J33" i="21" s="1"/>
  <c r="J39" i="21" s="1"/>
  <c r="AN61" i="1" s="1"/>
  <c r="AG67" i="1"/>
  <c r="F33" i="26"/>
  <c r="J33" i="26" s="1"/>
  <c r="J39" i="26" s="1"/>
  <c r="AN67" i="1" s="1"/>
  <c r="AG66" i="1"/>
  <c r="F33" i="25"/>
  <c r="J33" i="25" s="1"/>
  <c r="J39" i="25" s="1"/>
  <c r="AN66" i="1" s="1"/>
  <c r="AG64" i="1"/>
  <c r="F33" i="24"/>
  <c r="J33" i="24" s="1"/>
  <c r="J39" i="24" s="1"/>
  <c r="AN64" i="1" s="1"/>
  <c r="AG56" i="1"/>
  <c r="F33" i="6"/>
  <c r="F33" i="3"/>
  <c r="AG62" i="1"/>
  <c r="AG59" i="1"/>
  <c r="F33" i="16"/>
  <c r="F33" i="7"/>
  <c r="AG57" i="1"/>
  <c r="AG55" i="1"/>
  <c r="F33" i="5"/>
  <c r="J59" i="25"/>
  <c r="J30" i="23"/>
  <c r="J59" i="5"/>
  <c r="J30" i="15"/>
  <c r="J59" i="21"/>
  <c r="J39" i="8"/>
  <c r="AN58" i="1" s="1"/>
  <c r="BD54" i="1"/>
  <c r="W33" i="1" s="1"/>
  <c r="AZ63" i="1"/>
  <c r="AV63" i="1" s="1"/>
  <c r="AT63" i="1" s="1"/>
  <c r="BC54" i="1"/>
  <c r="W32" i="1" s="1"/>
  <c r="AU54" i="1"/>
  <c r="BA54" i="1"/>
  <c r="BB54" i="1"/>
  <c r="W31" i="1" s="1"/>
  <c r="F33" i="23" l="1"/>
  <c r="J33" i="23" s="1"/>
  <c r="J39" i="23" s="1"/>
  <c r="AN63" i="1" s="1"/>
  <c r="AG63" i="1"/>
  <c r="J33" i="6"/>
  <c r="AZ59" i="1"/>
  <c r="J33" i="3"/>
  <c r="AZ56" i="1"/>
  <c r="F33" i="15"/>
  <c r="AG60" i="1"/>
  <c r="J33" i="16"/>
  <c r="AZ66" i="1"/>
  <c r="J33" i="7"/>
  <c r="AZ60" i="1"/>
  <c r="J33" i="5"/>
  <c r="AZ58" i="1"/>
  <c r="AX54" i="1"/>
  <c r="AY54" i="1"/>
  <c r="AW54" i="1"/>
  <c r="AG54" i="1" l="1"/>
  <c r="AK26" i="1" s="1"/>
  <c r="AV59" i="1"/>
  <c r="AT59" i="1" s="1"/>
  <c r="J39" i="6"/>
  <c r="AN56" i="1" s="1"/>
  <c r="AV56" i="1"/>
  <c r="AT56" i="1" s="1"/>
  <c r="J39" i="3"/>
  <c r="AN62" i="1" s="1"/>
  <c r="J33" i="15"/>
  <c r="AZ64" i="1"/>
  <c r="AZ54" i="1" s="1"/>
  <c r="AV54" i="1" s="1"/>
  <c r="AT54" i="1" s="1"/>
  <c r="AV66" i="1"/>
  <c r="AT66" i="1" s="1"/>
  <c r="J39" i="16"/>
  <c r="AN59" i="1" s="1"/>
  <c r="AV60" i="1"/>
  <c r="AT60" i="1" s="1"/>
  <c r="J39" i="7"/>
  <c r="AN57" i="1" s="1"/>
  <c r="AV58" i="1"/>
  <c r="AT58" i="1" s="1"/>
  <c r="J39" i="5"/>
  <c r="AN55" i="1" s="1"/>
  <c r="AV64" i="1" l="1"/>
  <c r="AT64" i="1" s="1"/>
  <c r="J39" i="15"/>
  <c r="AN60" i="1" s="1"/>
  <c r="AN54" i="1" s="1"/>
  <c r="W29" i="1"/>
  <c r="AK29" i="1" s="1"/>
  <c r="AK35" i="1" s="1"/>
</calcChain>
</file>

<file path=xl/sharedStrings.xml><?xml version="1.0" encoding="utf-8"?>
<sst xmlns="http://schemas.openxmlformats.org/spreadsheetml/2006/main" count="4759" uniqueCount="719">
  <si>
    <t>Export Komplet</t>
  </si>
  <si>
    <t>VZ</t>
  </si>
  <si>
    <t>2.0</t>
  </si>
  <si>
    <t/>
  </si>
  <si>
    <t>False</t>
  </si>
  <si>
    <t>{f834c2b8-48df-4442-904c-680590bd6566}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</si>
  <si>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</si>
  <si>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</si>
  <si>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</si>
  <si>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</si>
  <si>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</si>
  <si>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</si>
  <si>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</si>
  <si>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</si>
  <si>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</si>
  <si>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</si>
  <si>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</si>
  <si>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INFRASTRUKTURA PRO ELEKTROMOBILITU - lokalita Michálkovice</t>
  </si>
  <si>
    <t>KSO:</t>
  </si>
  <si>
    <t>CC-CZ:</t>
  </si>
  <si>
    <t>Místo:</t>
  </si>
  <si>
    <t xml:space="preserve">k.ú. Michálkovice [714747], LV: 1259, 1423, 1207 </t>
  </si>
  <si>
    <t>Datum: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</si>
  <si>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</si>
  <si>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</si>
  <si>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</si>
  <si>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</si>
  <si>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</si>
  <si>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</si>
  <si>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</si>
  <si>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OHLA ŽS, a.s., Tuřanka 1554/115b, 627 00 Brno - Slatina</t>
  </si>
  <si>
    <t>CZ46342796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</si>
  <si>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</si>
  <si>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</si>
  <si>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</si>
  <si>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</si>
  <si>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</si>
  <si>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</si>
  <si>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</si>
  <si>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</si>
  <si>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</si>
  <si>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</si>
  <si>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</si>
  <si>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</si>
  <si>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</si>
  <si>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</si>
  <si>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</si>
  <si>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</si>
  <si>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</si>
  <si>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</si>
  <si>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</si>
  <si>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</si>
  <si>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</si>
  <si>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</si>
  <si>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</si>
  <si>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</si>
  <si>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</si>
  <si>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</si>
  <si>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</si>
  <si>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</si>
  <si>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</si>
  <si>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</si>
  <si>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</si>
  <si>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</si>
  <si>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</si>
  <si>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</si>
  <si>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</si>
  <si>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</si>
  <si>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</si>
  <si>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</si>
  <si>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</si>
  <si>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</si>
  <si>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</si>
  <si>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</si>
  <si>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PS 01.1</t>
  </si>
  <si>
    <t>Střídavá část - rozvodna 22 kV</t>
  </si>
  <si>
    <t>STA</t>
  </si>
  <si>
    <t>1</t>
  </si>
  <si>
    <t>{8bfa51ff-9f28-466f-b5da-2c58ab2c3e59}</t>
  </si>
  <si>
    <t>2</t>
  </si>
  <si>
    <t>PS 01.2</t>
  </si>
  <si>
    <t>Trakční technologie</t>
  </si>
  <si>
    <t>{53425f7d-9d27-46f7-b86f-8274c02f82af}</t>
  </si>
  <si>
    <t>PS 01.3</t>
  </si>
  <si>
    <t>Vlastní spotřeba</t>
  </si>
  <si>
    <t>{3700386f-baa1-4c54-8baf-c957151491df}</t>
  </si>
  <si>
    <t>PS 01.4</t>
  </si>
  <si>
    <t>Zařízení pro detekekci požáru</t>
  </si>
  <si>
    <t>{f50f5f26-2c13-42c3-b1c5-1fadad462bf9}</t>
  </si>
  <si>
    <t>PS 01.5</t>
  </si>
  <si>
    <t>Uzemnění a hromosvod</t>
  </si>
  <si>
    <t>{be11232e-dcb0-4751-b110-1349f4988b6b}</t>
  </si>
  <si>
    <t>PS 01.6</t>
  </si>
  <si>
    <t>Stavební elektroinstalace</t>
  </si>
  <si>
    <t>{adeec8b7-5cf7-49bc-8782-148b5b432f6a}</t>
  </si>
  <si>
    <t>PS 01.7</t>
  </si>
  <si>
    <t>Dálkové ovládání + vizualizace</t>
  </si>
  <si>
    <t>{bffc76ce-a231-49bd-9602-ad78d884927b}</t>
  </si>
  <si>
    <t>PS 01.8</t>
  </si>
  <si>
    <t>Kamerový systém</t>
  </si>
  <si>
    <t>{0fa944a1-8bee-4ac1-bdd0-547ae651701a}</t>
  </si>
  <si>
    <t>SO 01</t>
  </si>
  <si>
    <t>Trolejové vedení a udržovací stopy</t>
  </si>
  <si>
    <t>{cf6a0305-0875-46fe-a9b0-90bf5d4f7028}</t>
  </si>
  <si>
    <t>SO 02</t>
  </si>
  <si>
    <t>Trakční kabely</t>
  </si>
  <si>
    <t>{5d7e9e43-e61c-4795-9cac-9cb457772d1b}</t>
  </si>
  <si>
    <t>SO 03</t>
  </si>
  <si>
    <t>Kiosková trakční měnírna</t>
  </si>
  <si>
    <t>SO 04</t>
  </si>
  <si>
    <t>Přípojka VN</t>
  </si>
  <si>
    <t>{8651d7b3-5b1e-4887-8b25-c8d5da2248bf}</t>
  </si>
  <si>
    <t>SO 05</t>
  </si>
  <si>
    <t>Přípojka pro soc. zázemí řidičů a cizího zdroje pro kioskovou měnírnu</t>
  </si>
  <si>
    <t>{3095a489-43d3-4d3a-9a05-678dc38c3c8f}</t>
  </si>
  <si>
    <t>SO 06</t>
  </si>
  <si>
    <t>Stavební příprava pro osazení modulárního soc. zázemí řidičů</t>
  </si>
  <si>
    <t>SO 07</t>
  </si>
  <si>
    <t>Přípojka IT</t>
  </si>
  <si>
    <t>VON</t>
  </si>
  <si>
    <t>Vedlejší a ostatní náklady</t>
  </si>
  <si>
    <t>KRYCÍ LIST SOUPISU PRACÍ</t>
  </si>
  <si>
    <t>Objekt:</t>
  </si>
  <si>
    <t>PS01.1 - Střídavá část - rozvodna 22 kV</t>
  </si>
  <si>
    <t>REKAPITULACE ČLENĚNÍ SOUPISU PRACÍ</t>
  </si>
  <si>
    <t>Kód dílu - Popis</t>
  </si>
  <si>
    <t>Cena celkem [CZK]</t>
  </si>
  <si>
    <t>-1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</si>
  <si>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</si>
  <si>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</si>
  <si>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</si>
  <si>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</si>
  <si>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</si>
  <si>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</si>
  <si>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</si>
  <si>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</si>
  <si>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</si>
  <si>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</si>
  <si>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</si>
  <si>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</si>
  <si>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</si>
  <si>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ROZPOCET</t>
  </si>
  <si>
    <t>K</t>
  </si>
  <si>
    <t>74xxxR.1.1</t>
  </si>
  <si>
    <t>R22.1 - Přívodní pole 22 kV. Pole je vybavené dvoupolohovým odpojovačem s uzemňovačem, svodičem přepětí a koncovkou typu C.</t>
  </si>
  <si>
    <t>ks</t>
  </si>
  <si>
    <t>PP</t>
  </si>
  <si>
    <t>74xxxR.1.2</t>
  </si>
  <si>
    <t>R22.2 - Pole spojky s kabelovým přívodem vybavené vypínačem včetně podpěťové cívky, dvoupolohovým odpojovačem s uzemňovačem, nadproudovou a zkratovou ochranou se zemním článkem, 3x MTP 100 / 1 A, 5 VA, 5P10, pro ochranu a dálkovou signalizací přítomnosti napětí na přívodu.</t>
  </si>
  <si>
    <t>74xxxR.1.3</t>
  </si>
  <si>
    <t>R22.3 - Pole obchodního měření vybavené následujícími MTP a MTN ve standardu ČEZ:
-2x měřící transformátor proudu
pro L1 a L3 – 10 / 5 A, 10 VA, 0,5S FS5, úřední ověření
pro L2 – 10 // 5 / 1 A, 10 VA, 0,5S FS5, úřední ověření
10 VA, 1FS10
-3x měřicí transformátory napětí 22000/√3 // 100/√3 / 100/3 V1. sek. vinutí 50 VA, tř. přesnosti 0,5 (úředně cejchovány) 2. sek. vinutí 30 VA, tř. přesnosti 3P (dodat včetně ochrany proti ferorezonanci a umožnit zapojení signalizace přítomnosti napětí 22 kV). Všechny úředně cejchované MTP a MTN je nutné dodat s protokolem o ověření stanoveného měřidla.</t>
  </si>
  <si>
    <t>74xxxR.1.4</t>
  </si>
  <si>
    <t>R22.4 - Pole spojky s kabelovým přívodem vybavené vypínačem včetně podpěťové cívky, dvoupolohovým odpojovačem s uzemňovačem, nadproudovou a zkratovou ochranou se zemním článkem, 3x MTP 100 / 1 A, 5 VA, 5P10, pro ochranu a dálkovou signalizací přítomnosti napětí na přívodu. dodat s protokolem o ověření stanoveného měřidla.</t>
  </si>
  <si>
    <t>74xxxR.1.5</t>
  </si>
  <si>
    <t>R22.5 - Pole vývodu na trakční transformátor vybavené pevně uchyceným vypínačem včetně podpěťové cívky, dvoupolohovým odpojovačem s uzemňovačem, nadproudovou a zkratovou ochranu se zemním článkem, 3x MTP 60 / 1 A, 5 VA, 5P10, pro ochranu a signalizací přítomnosti napětí na přívodu, svodičem přepětí a koncovkou typu C.</t>
  </si>
  <si>
    <t>74xxxR.1.6</t>
  </si>
  <si>
    <t>R22.6 - Pole vývodu na trakční transformátor vybavené pevně uchyceným vypínačem včetně podpěťové cívky, dvoupolohovým odpojovačem s uzemňovačem, nadproudovou a zkratovou ochranu se zemním článkem, 3x MTP 60 / 1 A, 5 VA, 5P10, pro ochranu a signalizací přítomnosti napětí na přívodu, svodičem přepětí a koncovkou typu C.</t>
  </si>
  <si>
    <t>74xxxR.1.7</t>
  </si>
  <si>
    <t>R22.7 - Pole vývodu na transformátor vlastní spotřeby s VN pojistkou a uzemňovačem a koncovkou typu A.</t>
  </si>
  <si>
    <t>74xxxR.2</t>
  </si>
  <si>
    <t>USM - Elektroměrová skříň nepřímého obchodního měření pro jeden dvousystémový čtyřkvadrantový elektroměr schválená pro ČEZ včetně optooddělovače.</t>
  </si>
  <si>
    <t>74xxxR.3</t>
  </si>
  <si>
    <t>Kabel 22-AXEKVCEY 1x70 mm2</t>
  </si>
  <si>
    <t>m</t>
  </si>
  <si>
    <t>74xxxR.4</t>
  </si>
  <si>
    <t>Kabelové soubory pro připojení kabelů 22-AXEKVCEY 1x70 mm2</t>
  </si>
  <si>
    <t>74xxxR.5</t>
  </si>
  <si>
    <t>Drobný montážní materiál a montáž vyspecifikované technologie</t>
  </si>
  <si>
    <t>kpl</t>
  </si>
  <si>
    <t>74xxxR.6</t>
  </si>
  <si>
    <t>Dodavatelská dokumentace vyspecifikované technologie</t>
  </si>
  <si>
    <t>74xxxR.7</t>
  </si>
  <si>
    <t>Zkoušky, měření, revize včetně získání průkazu způsobilosti UTZ</t>
  </si>
  <si>
    <t>4</t>
  </si>
  <si>
    <t>30</t>
  </si>
  <si>
    <t>PS01.2 - Trakční technologie</t>
  </si>
  <si>
    <t>74xxxR.1</t>
  </si>
  <si>
    <t>Třífázový suchý trakční transformátor dvouvinuťový pro šestipulsní usměrňovač bez nulové tlumivky, 22/0,514 kV, 630 kVA, konkrétní parametry transformátoru jsou specifikovány v dokumentu D1.2.2.2.5</t>
  </si>
  <si>
    <t>GU - rozváděč usměrňovací jednotky, konkrétní výstroj rozváděče je specifikována v dokumentu D1.2.2.2.5</t>
  </si>
  <si>
    <t>RU.N1 - rozváděč stejnosměrný skříňový kombinovaný a výklopný, pro napájení trakčních vývodu včetně zkratovacích a uzemňovacích praporců a příslušných propojů, konkrétní výstroj rozváděče je specifikována v dokumentu D1.2.2.2.5</t>
  </si>
  <si>
    <t>RU.N2 - rozváděč stejnosměrný (náhradní) skříňový kombinovaný a výklopný, pro napájení trakčních vývodu včetně zkratovacích a uzemňovacích praporců a příslušných propojů, konkrétní výstroj rozváděče je specifikována v dokumentu D1.2.2.2.5</t>
  </si>
  <si>
    <t>RU.P1,2 - rozváděč stejnosměrný přívodní kombinovaný pro vývody trolejbusové, konkrétní výstroj rozváděče je specifikována v dokumentu D1.2.2.2.5</t>
  </si>
  <si>
    <t>Kabel CYKY-O 2x1,5 včetně montáže</t>
  </si>
  <si>
    <t>Kabel FTP Cat.5e včetně montáže</t>
  </si>
  <si>
    <t>74xxxR.8</t>
  </si>
  <si>
    <t>Kabel JYTY-O 19x1 včetně montáže</t>
  </si>
  <si>
    <t>74xxxR.9</t>
  </si>
  <si>
    <t>Kabel JYTY-O 14x1 včetně montáže</t>
  </si>
  <si>
    <t>74xxxR.10</t>
  </si>
  <si>
    <t>Kabel JYTY-O 7x1 včetně montáže</t>
  </si>
  <si>
    <t>74xxxR.11</t>
  </si>
  <si>
    <t>Standartní výbava rozvodny detailněji specifikována v dokumentu D1.2.2.2.5</t>
  </si>
  <si>
    <t>74xxxR.12</t>
  </si>
  <si>
    <t>Dielektrický koberec</t>
  </si>
  <si>
    <t>74xxxR.13</t>
  </si>
  <si>
    <t>Kabelový žebřík, šířka 500 mm</t>
  </si>
  <si>
    <t>74xxxR.14</t>
  </si>
  <si>
    <t>Betonový kabelový žlab 500x250 mm</t>
  </si>
  <si>
    <t>74xxxR.15</t>
  </si>
  <si>
    <t>Oceloplechový kabelový žlab 250/85</t>
  </si>
  <si>
    <t>74xxxR.16</t>
  </si>
  <si>
    <t>Koleno 90° pro oceloplechový kabelový žlab 250/85</t>
  </si>
  <si>
    <t>74xxxR.17</t>
  </si>
  <si>
    <t>Spojka pro oceloplechový kabelový žlab 250/85</t>
  </si>
  <si>
    <t>74xxxR.18</t>
  </si>
  <si>
    <t>Přepážka pro oceloplechový kabelový žlab 250/85</t>
  </si>
  <si>
    <t>74xxxR.19</t>
  </si>
  <si>
    <t>Výložník pro oceloplechový kabelový žlab 250/85</t>
  </si>
  <si>
    <t>74xxxR.20</t>
  </si>
  <si>
    <t>Programové vybavení řídícího systému měnírny zahrnující SW pro všechny moduly osazené v rozváděčích včetně potřebných licencí pro SW vlastního ŘS i komunikaci na systém dálkového ovládání i počítač centrálního ovládání</t>
  </si>
  <si>
    <t>74xxxR.21</t>
  </si>
  <si>
    <t>Programové vybaveni vizualizačního systému pro počítač centrálního ovládáni měnírny včetně potřebných licenci pro vlastní SW a komunikaci na řídící systém měnírny</t>
  </si>
  <si>
    <t>74xxxR.22</t>
  </si>
  <si>
    <t>74xxxR.23</t>
  </si>
  <si>
    <t>74xxxR.24</t>
  </si>
  <si>
    <t>44</t>
  </si>
  <si>
    <t>PS01.3 - Vlastní spotřeba</t>
  </si>
  <si>
    <t>Třífázový suchý transformátor vlastní spotřeby 22/0,4 kV, 50 kVA, konkrétní parametry transformátoru jsou specifikovány v dokumentu D1.2.2.3.11</t>
  </si>
  <si>
    <t>R04/1 - Dodávka a montáž rozváděče vlastní spotřeby - přívodní pole, konkrétní výstroj rozváděče je specifikována v dokumentu D1.2.2.3.11</t>
  </si>
  <si>
    <t>R04/2 - Dodávka a montáž rozváděče vlastní spotřeby - střídavá část, konkrétní výstroj rozváděče je specifikována v dokumentu D1.2.2.3.11</t>
  </si>
  <si>
    <t>R04/3 - Dodávka a montáž rozváděče vlastní spotřeby - stejnosměrná část, konkrétní výstroj rozváděče je specifikována v dokumentu D1.2.2.3.11</t>
  </si>
  <si>
    <t>R04/4 - Dodávka a montáž rozváděče vlastní spotřeby - cizí zdroj, konkrétní výstroj rozváděče je specifikována v dokumentu D1.2.2.3.11</t>
  </si>
  <si>
    <t>Kabel CYKY-J 3x2,5 včetně montáže</t>
  </si>
  <si>
    <t>Kabel CYKY-J 3x1,5 včetně montáže</t>
  </si>
  <si>
    <t>Kabel CYKY-O 2x10 včetně montáže</t>
  </si>
  <si>
    <t>Kabel CYKY-O 2x6 včetně montáže</t>
  </si>
  <si>
    <t>Kabel CYKY-O 2x2,5 včetně montáže</t>
  </si>
  <si>
    <t>Elektroinstalační lišty včetně montáže</t>
  </si>
  <si>
    <t>Elektroinstalační trubky průměr 16 mm včetně montáže</t>
  </si>
  <si>
    <t>Střešní vpusť zateplená a vyhřívaná, 230 V, 50 Hz. včetně montáže</t>
  </si>
  <si>
    <t>Střešní vpusť zateplená a vyhřívaná, 230 V, 50 Hz, včetně montáže</t>
  </si>
  <si>
    <t>24</t>
  </si>
  <si>
    <t>PS01.4 - Zařízení pro detekekci požáru</t>
  </si>
  <si>
    <t>Analogová adresovatelná ústředna, 256 adres, včetně linkového a relé modulu a akumulátoru 7 Ah, 24 V, včetně montáže</t>
  </si>
  <si>
    <t>Hlásič kouře multisenzorový interaktivní, včetně patice, včetně montáže</t>
  </si>
  <si>
    <t>Kabel J-Y(St)Y 1x2x0,8mm, včetně montáže</t>
  </si>
  <si>
    <t>8</t>
  </si>
  <si>
    <t>Elektroinstalační lišty, včetně montáže</t>
  </si>
  <si>
    <t>Oživení stanice</t>
  </si>
  <si>
    <t>h</t>
  </si>
  <si>
    <t>Komplexní zkoušky</t>
  </si>
  <si>
    <t>10</t>
  </si>
  <si>
    <t>PS01.5 - Uzemnění a hromosvod</t>
  </si>
  <si>
    <t>Drát AlMgSi pr. 8 mm</t>
  </si>
  <si>
    <t>Svorka spojovací SS</t>
  </si>
  <si>
    <t>Podpěra vedení na ploché střechy PV 21d</t>
  </si>
  <si>
    <t>Podpěra vedení do zdiva PV 17</t>
  </si>
  <si>
    <t>Svorka zkušební SZb</t>
  </si>
  <si>
    <t>Ochranný úhelník OU 1,7 m</t>
  </si>
  <si>
    <t>Držák ochranného úhelníku DUDa-18</t>
  </si>
  <si>
    <t>Zemnící drát 10 mm FeZn</t>
  </si>
  <si>
    <t>Štítek označení uzemnění (plast)</t>
  </si>
  <si>
    <t>Štítek označení čísla svodu</t>
  </si>
  <si>
    <t>Drobný montážní materiál jímací soustavy</t>
  </si>
  <si>
    <t>Montáž jímací soustavy na objektu měnírny</t>
  </si>
  <si>
    <t>NYY vodič 0,6/1 kV s PVC izolací 1x25 mm2</t>
  </si>
  <si>
    <t>Korungovaná chránička průměr 40 mm, červená</t>
  </si>
  <si>
    <t>Plastová skruž s hermetickým poklopem průměr 40 cm, hloubky 80 cm – pro oddálené uzemnění</t>
  </si>
  <si>
    <t>Zemnící tyč délky 2 m včetně uzemňovací svorky – pro oddálenou zem měnírny</t>
  </si>
  <si>
    <t>Výstražná fólie červená s bleskem šířky 250 mm</t>
  </si>
  <si>
    <t>Drobný montážní materiál oddáleného uzemnění</t>
  </si>
  <si>
    <t>Montáž oddáleného uzemnění</t>
  </si>
  <si>
    <t>hod</t>
  </si>
  <si>
    <t xml:space="preserve">Výkopové práce pro oddálené uzemnění v tř. zeminy III. </t>
  </si>
  <si>
    <t>m3</t>
  </si>
  <si>
    <t>Pískové lože pro kabeláž oddáleného uzemnění</t>
  </si>
  <si>
    <t>Zemnící tyč délky 2 m včetně uzemňovací svorky – pro uzemnění měnírny</t>
  </si>
  <si>
    <t>Zemnící páska 30x4 FeZn</t>
  </si>
  <si>
    <t xml:space="preserve">Svarové propojení vnějšího uzemnění </t>
  </si>
  <si>
    <t>74xxxR.25</t>
  </si>
  <si>
    <t>Antikorozní ochrana svarových spojů vnějšího uzemnění</t>
  </si>
  <si>
    <t>kg</t>
  </si>
  <si>
    <t>74xxxR.26</t>
  </si>
  <si>
    <t>Zemnící průchodka pro průchod základovou konstrukcí s připojením pomocí křížové svorky, závit M12</t>
  </si>
  <si>
    <t>74xxxR.27</t>
  </si>
  <si>
    <t>Zkušební svorka páska – páska</t>
  </si>
  <si>
    <t>74xxxR.28</t>
  </si>
  <si>
    <t>Držák zemnící pásky na stěnu včetně spojovacího materiálu</t>
  </si>
  <si>
    <t>74xxxR.29</t>
  </si>
  <si>
    <t>Svorka páska – páska SR 2b</t>
  </si>
  <si>
    <t>74xxxR.30</t>
  </si>
  <si>
    <t>Bod zemnící V4A nerez</t>
  </si>
  <si>
    <t>74xxxR.31</t>
  </si>
  <si>
    <t>Drobný montážní materiál uzemnění</t>
  </si>
  <si>
    <t>74xxxR.32</t>
  </si>
  <si>
    <t>Montáž uzemnění</t>
  </si>
  <si>
    <t>74xxxR.33</t>
  </si>
  <si>
    <t xml:space="preserve">Výkopové práce pro uzemnění v tř. zeminy III. </t>
  </si>
  <si>
    <t>74xxxR.34</t>
  </si>
  <si>
    <t>74xxxR.35</t>
  </si>
  <si>
    <t>74xxxR.36</t>
  </si>
  <si>
    <t>32</t>
  </si>
  <si>
    <t>PS01.6 - Stavební elektroinstalace</t>
  </si>
  <si>
    <t>Zásuvka jednonásobná jednofázová, 230 V / 16 A, včetně montáže</t>
  </si>
  <si>
    <t>Zásuvka dvojnásobná jednofázová, 230 V / 16 A, včetně montáže</t>
  </si>
  <si>
    <t>Zásuvková skříň v kombinaci 1x 400 V / 32 A,
1x 400 V / 16 A, 2x 230 V / 16 A, včetně montáže</t>
  </si>
  <si>
    <t>Elektrický přímotopný konvertor, 230 V, 2500 W, včetně montáže</t>
  </si>
  <si>
    <t>Prostorový termostat vnitřní, včetně montáže</t>
  </si>
  <si>
    <t>Prostorový termostat vnitřní, s externím venkovním čidlem, včetně montáže</t>
  </si>
  <si>
    <t>Teplotní čidlo NS710, včetně montáže</t>
  </si>
  <si>
    <t>Axiální stěnový ventilátor jednofázový, 150 W</t>
  </si>
  <si>
    <t>Vypínač řazení č.1, včetně montáže</t>
  </si>
  <si>
    <t>Vypínač řazení č.5, včetně montáže</t>
  </si>
  <si>
    <t>Svítidlo zářivkové lineární zavěšené/přisazené s difuzorem, včetně montáže</t>
  </si>
  <si>
    <t>Svítidlo LED venkovní přisazené nástěnné s krytím IP65, včetně montáže</t>
  </si>
  <si>
    <t>Svítidlo LED nouzové nástěnné, včetně montáže</t>
  </si>
  <si>
    <t>Havarijní tlačítka s aretací a krytem</t>
  </si>
  <si>
    <t>Koncové spínače dveří</t>
  </si>
  <si>
    <t>Kabel CYKY-J 3x1,5, včetně montáže</t>
  </si>
  <si>
    <t>Kabel CYKY-O 3x1,5, včetně montáže</t>
  </si>
  <si>
    <t>Kabel CYKY-O 2x1,5, včetně montáže</t>
  </si>
  <si>
    <t>Kabel CYKY-J 5x10, včetně montáže</t>
  </si>
  <si>
    <t>Kabel CYKY-J 3x2,5, včetně montáže</t>
  </si>
  <si>
    <t>Kabel CYKY-J 5x1,5, včetně montáže</t>
  </si>
  <si>
    <t>Konstrukce pro zavěšení svítidel, elektroinstalační trubky a lišty včetně příchytek a držáků pro uložení kabelů</t>
  </si>
  <si>
    <t>Konstrukce pro zavěšení svítidel, elektroinstalační trubky a lišty včetně příchytek a držáků pro uložení kabelů, viz. výkresy</t>
  </si>
  <si>
    <t>50</t>
  </si>
  <si>
    <t>PS01.7 - Dálkové ovládání, vizualizace</t>
  </si>
  <si>
    <t>DMX - Dodávka a montáž rozváděče ochran s PC centrálního ovládání a signalizace pro dálkové řízení technologie, konkrétní výstroj rozváděče je specifikována v dokumentu D1.2.2.7.3</t>
  </si>
  <si>
    <t>AISYS - Demonáž, subdodávka a montáž rozváděče pro dálkový přenos dat</t>
  </si>
  <si>
    <t>AISYS - Demonáž, subodávka a montáž rozváděče pro dálkový přenos dat</t>
  </si>
  <si>
    <t>Oživení přenosu</t>
  </si>
  <si>
    <t>PS01.8 - Kamerový systém</t>
  </si>
  <si>
    <t>IP kamera vnitřní
2 MP, rozlišení 1920x1080 při 60 fps
Motorizovaný objektiv 3,4 – 8,9 mm
Citlivost barevného obrazu: 0,08 lx
Citlivost černobílého obrazu: 0,02 lx
WDR 120 dB
Day/night režimy s přepínáním IR cut filtru
IR LED dosvit 40 m
Zodolnění IK10
Objektová video analýza s algoritmy umělé inteligence
Detekce pohybu, detekce zakrytí nebo posprejování kamery
HW platforma pro kybernetickou bezpečnost s 
certifikací FIPS 140-3 úrovně 3</t>
  </si>
  <si>
    <t>IP kamera vnější
5 MP, rozlišení 2592x1592 při 30 fps
Motorizovaný objektiv 3 – 8,5 mm
Citlivost barevného obrazu: 0,09 lx
Citlivost černobílého obrazu: 0,02 lx
WDR 120 dB
Day/night režimy s přepínáním IR cut filtru
IR LED dosvit 50 m
Krytí IP66/IP67, zodolnění IK10
Objektová video analýza s algoritmy umělé inteligence
Detekce pohybu, detekce zakrytí nebo posprejování kamery
HW platforma pro kybernetickou bezpečnost s 
certifikací FIPS 140-3 úrovně 3</t>
  </si>
  <si>
    <t>CAM - Dodávka a montáž rozváděče pro kamerový systém, konkrétní výstroj rozváděče je specifikována v dokumentu D1.2.2.9.3</t>
  </si>
  <si>
    <t>Kabel FTP 4x2x0,5, Cat. 5e, 4pár, drát (stíněný), včetně montáže</t>
  </si>
  <si>
    <t>Konektor 8p8c FTP drát RJ45, Cat. 5e, včetně montáže</t>
  </si>
  <si>
    <t>Požární ucpávka EI90, včetně montáže</t>
  </si>
  <si>
    <t>m2</t>
  </si>
  <si>
    <t>Průraz zdivem do 60 cm</t>
  </si>
  <si>
    <t>SO01 - Trolejové vedení a udržovací stopy</t>
  </si>
  <si>
    <t>Krepina 10x20 mm2 Cu</t>
  </si>
  <si>
    <t>Očnice PE pr. 4 mm</t>
  </si>
  <si>
    <t>Izolátor zátočinový s dvojokem na převěs</t>
  </si>
  <si>
    <t>Drát doměřovací J50</t>
  </si>
  <si>
    <t>Drát doměřovací J90</t>
  </si>
  <si>
    <t>Drát pootočený X 28</t>
  </si>
  <si>
    <t>Ramínko obloukové svorky StSt</t>
  </si>
  <si>
    <t>Svorka oblouková pro trolejové vedení trolejbusu s jedním fixačním bodem a délkou 600 mm, šroub M16x40</t>
  </si>
  <si>
    <t>Svorka oblouková pro trolejové vedení trolejbusu se dvěma fixačními body a délkou 2400 mm, šroub M16x40</t>
  </si>
  <si>
    <t>Svorka oblouková pro trolejové vedení trolejbusu se třemi fixačními body a délkou 3000 mm, šroub M16x40</t>
  </si>
  <si>
    <t>Svorka trolejová TB M16</t>
  </si>
  <si>
    <t>Trychtýř naváděcí TB 2000 mm</t>
  </si>
  <si>
    <t>Rozpěrka 40x12 - 17x650/700</t>
  </si>
  <si>
    <t>Komplet vyvěšení naváděcích trychtýřů pro TBUS sběrače</t>
  </si>
  <si>
    <t>Šroub M16x45 ISO 4017-A2-70</t>
  </si>
  <si>
    <t>Podložka plochá 16 ISO 7089-A2-140 HV</t>
  </si>
  <si>
    <t>Podložka pružná 16 DIN 127 B-A2-140 HV</t>
  </si>
  <si>
    <t>Izolátor smyčkový 3 kV / 25 kN, 2 očnice</t>
  </si>
  <si>
    <t>Izolátor smyčkový 3 kV / 25 kN, 1 očnice</t>
  </si>
  <si>
    <t>Krepina 35x100 mm2 Cu</t>
  </si>
  <si>
    <t>Očnice 25-35 mm2 Cu</t>
  </si>
  <si>
    <t>Šroub napínací 15 kN - M12 oko-oko</t>
  </si>
  <si>
    <t>Kardan páskovací L37/21 čepy-V D19-H D19</t>
  </si>
  <si>
    <t>Lano nerez 35mm2 (19x1) 7,25</t>
  </si>
  <si>
    <t>Koncovka klínová Ms 10 kN lano 35-50 mm2</t>
  </si>
  <si>
    <t>Třmen s čepem D16</t>
  </si>
  <si>
    <t>Izolátor smyčkový 3 kV / 25 kN, bez očnic</t>
  </si>
  <si>
    <t>Svorka kotevní AC-120</t>
  </si>
  <si>
    <t>Šroub napínací 30 kN - M16 oko-oko</t>
  </si>
  <si>
    <t>Šroub napínací 15 kN - M12 vidlice-oko</t>
  </si>
  <si>
    <t>Očnice 50-70 mm2 Cu</t>
  </si>
  <si>
    <t>Rozpěrka TB kotevní</t>
  </si>
  <si>
    <t>Lano nerez 50mm2 (1x37) 9,8</t>
  </si>
  <si>
    <t>Krepina 50x110 mm2 Cu</t>
  </si>
  <si>
    <t>Kroužek světlost 59/15 HDG</t>
  </si>
  <si>
    <t>Spona S 440oZ pro pásek 19/1mm</t>
  </si>
  <si>
    <t>74xxxR.37</t>
  </si>
  <si>
    <t>Pásek nerez 19x1 mm [1kg=cca 6.45m]</t>
  </si>
  <si>
    <t>74xxxR.38</t>
  </si>
  <si>
    <t>Drát trolejový Cu Ri 120 mm2</t>
  </si>
  <si>
    <t>74xxxR.39</t>
  </si>
  <si>
    <t>Trakční ocelový stožár, typ C10- 324x13,5</t>
  </si>
  <si>
    <t>74xxxR.40</t>
  </si>
  <si>
    <t>2pólový trakční odpojovač venkovní, 2000 A</t>
  </si>
  <si>
    <t>74xxxR.41</t>
  </si>
  <si>
    <t>Stolička pod trakční odpojovač</t>
  </si>
  <si>
    <t>74xxxR.42</t>
  </si>
  <si>
    <t>Svěrná koncovka k trakčnímu odpojovači</t>
  </si>
  <si>
    <t>74xxxR.43</t>
  </si>
  <si>
    <t>Izolační táhlo k trakčnímu odpojovači</t>
  </si>
  <si>
    <t>74xxxR.44</t>
  </si>
  <si>
    <t>Meziložisko k trakčnímu odpojovači</t>
  </si>
  <si>
    <t>74xxxR.45</t>
  </si>
  <si>
    <t>Táhlo k trakčnímu odpojovači</t>
  </si>
  <si>
    <t>74xxxR.46</t>
  </si>
  <si>
    <t>Ruční pohon k trakčnímu odpojovači</t>
  </si>
  <si>
    <t>74xxxR.47</t>
  </si>
  <si>
    <t>Visací zámek pro zamknutí polohy trakčního odpojovače</t>
  </si>
  <si>
    <t>74xxxR.48</t>
  </si>
  <si>
    <t>Bleskojistka složena ze zhášecích růžků, kabelových svorek, konzole, včetně spojovacího materiálu</t>
  </si>
  <si>
    <t>Bleskojistka složena z zhášecích růžků, kabelových svorek, konzole, včetně spojovacího materiálu</t>
  </si>
  <si>
    <t>74xxxR.49</t>
  </si>
  <si>
    <t>Skříňka pro ukolejnění bleskojistek včetně konzole na stožár</t>
  </si>
  <si>
    <t>74xxxR.50</t>
  </si>
  <si>
    <t>Vodič Cu 50 mm2, včetně montáže</t>
  </si>
  <si>
    <t>74xxxR.51</t>
  </si>
  <si>
    <t>Usazení trakčních ocelových stožárů do připraveného základu</t>
  </si>
  <si>
    <t>74xxxR.52</t>
  </si>
  <si>
    <t>Mechanizace pro usazení stožáru</t>
  </si>
  <si>
    <t>74xxxR.53</t>
  </si>
  <si>
    <t xml:space="preserve">Montáž vyspecifikované technologie </t>
  </si>
  <si>
    <t>74xxxR.54</t>
  </si>
  <si>
    <t>Drobný montážní materiál a montáž vyspecifikované technologie na trakční ocelový stožár</t>
  </si>
  <si>
    <t>74xxxR.55</t>
  </si>
  <si>
    <t>74xxxR.56</t>
  </si>
  <si>
    <t>115101201</t>
  </si>
  <si>
    <t>Čerpání vody na dopravní výšku do 10 m průměrný přítok do 500 l/min</t>
  </si>
  <si>
    <t>115101301</t>
  </si>
  <si>
    <t>Pohotovost čerpací soupravy pro dopravní výšku do 10 m přítok do 500 l/min</t>
  </si>
  <si>
    <t>den</t>
  </si>
  <si>
    <t>121151103</t>
  </si>
  <si>
    <t>Sejmutí ornice plochy do 100 m2 tl vrstvy do 200 mm strojně</t>
  </si>
  <si>
    <t>VV</t>
  </si>
  <si>
    <t>"Základ stožárů (3ks), svahovaný výkop" 3*(4,20*4,20)*1,3</t>
  </si>
  <si>
    <t>131213702</t>
  </si>
  <si>
    <t>Hloubení nezapažených jam v nesoudržných horninách třídy těžitelnosti I skupiny 3 ručně</t>
  </si>
  <si>
    <t>"ruční dočištění" 5,00</t>
  </si>
  <si>
    <t>131251104</t>
  </si>
  <si>
    <t>Hloubení jam nezapažených v hornině třídy těžitelnosti I skupiny 3 objem do 500 m3 strojně</t>
  </si>
  <si>
    <t>"Základ stožárů (3ks), svahovaný výkop" 3*(4,20*4,20)*2,40</t>
  </si>
  <si>
    <t>"ruční dočištění" -5,00</t>
  </si>
  <si>
    <t>Součet</t>
  </si>
  <si>
    <t>162751117</t>
  </si>
  <si>
    <t>Vodorovné přemístění přes 9 000 do 10000 m výkopku/sypaniny z horniny třídy těžitelnosti I skupiny 1 až 3</t>
  </si>
  <si>
    <t>162751119</t>
  </si>
  <si>
    <t>Příplatek k vodorovnému přemístění výkopku/sypaniny z horniny třídy těžitelnosti I skupiny 1 až 3 ZKD 1000 m přes 10000 m</t>
  </si>
  <si>
    <t>127,008*5</t>
  </si>
  <si>
    <t>167151111</t>
  </si>
  <si>
    <t>Nakládání výkopku z hornin třídy těžitelnosti I skupiny 1 až 3 přes 100 m3</t>
  </si>
  <si>
    <t>171201231</t>
  </si>
  <si>
    <t>Poplatek za předání recyklačnímu zařízení zeminy a kamení kód odpadu 17 05 04</t>
  </si>
  <si>
    <t>t</t>
  </si>
  <si>
    <t>127,008*1,8</t>
  </si>
  <si>
    <t>171251201</t>
  </si>
  <si>
    <t>Uložení sypaniny na skládky nebo meziskládky</t>
  </si>
  <si>
    <t>174151101</t>
  </si>
  <si>
    <t>Zásyp jam, šachet rýh nebo kolem objektů sypaninou se zhutněním</t>
  </si>
  <si>
    <t>(122,008+5,00)-1,875-35,2293</t>
  </si>
  <si>
    <t>M</t>
  </si>
  <si>
    <t>58344171</t>
  </si>
  <si>
    <t>štěrkodrť frakce 0/32</t>
  </si>
  <si>
    <t>89,904*1,95</t>
  </si>
  <si>
    <t>181111111</t>
  </si>
  <si>
    <t>Plošná úprava terénu do 500 m2 zemina skupiny 1 až 4 nerovnosti přes 50 do 100 mm v rovinně a svahu do 1:5</t>
  </si>
  <si>
    <t>181351003</t>
  </si>
  <si>
    <t>Rozprostření ornice tl vrstvy do 200 mm pl do 100 m2 v rovině nebo ve svahu do 1:5 strojně</t>
  </si>
  <si>
    <t>181951112</t>
  </si>
  <si>
    <t>Úprava pláně v hornině třídy těžitelnosti I skupiny 1 až 3 se zhutněním strojně</t>
  </si>
  <si>
    <t>"Základ stožárů (3ks)" 3*(2,90*2,90)</t>
  </si>
  <si>
    <t>275313511</t>
  </si>
  <si>
    <t>Základové patky z betonu tř. C 12/15</t>
  </si>
  <si>
    <t xml:space="preserve">"Základ stožárů (3ks)" </t>
  </si>
  <si>
    <t>"podkl.beton tl.100 mm" 3*(2,50*2,50)*0,10</t>
  </si>
  <si>
    <t>275321511</t>
  </si>
  <si>
    <t>Základové patky ze ŽB bez zvýšených nároků na prostředí tř. C 25/30</t>
  </si>
  <si>
    <t>"Základ stožárů (3ks)" 3*(2,30*2,30)*2,30</t>
  </si>
  <si>
    <t>"kotevní otvor" -3*(3,14*0,30*0,30)*1,50</t>
  </si>
  <si>
    <t>275351121</t>
  </si>
  <si>
    <t>Zřízení bednění základových patek</t>
  </si>
  <si>
    <t>"Základ stožárů (3ks)" 3*(2,30+2,30)*2*2,30</t>
  </si>
  <si>
    <t>275351122</t>
  </si>
  <si>
    <t>Odstranění bednění základových patek</t>
  </si>
  <si>
    <t>275353152</t>
  </si>
  <si>
    <t>Bednění kotevních otvorů v základových patkách průřezu přes 0,17 do 0,25 m2 hl přes 1 do 2 m</t>
  </si>
  <si>
    <t>kus</t>
  </si>
  <si>
    <t>"Základ stožárů (3ks)" 3,00</t>
  </si>
  <si>
    <t>275362021</t>
  </si>
  <si>
    <t>Výztuž základových patek svařovanými sítěmi Kari</t>
  </si>
  <si>
    <t>"viz výpis sítě" 3*281,65/1000</t>
  </si>
  <si>
    <t>389381001</t>
  </si>
  <si>
    <t>Dobetonování prefabrikovaných konstrukcí</t>
  </si>
  <si>
    <t>"beton.nadzemní patka" 3*0,2</t>
  </si>
  <si>
    <t>894411311</t>
  </si>
  <si>
    <t>Osazení betonových nebo železobetonových dílců pro šachty skruží rovných</t>
  </si>
  <si>
    <t>3*3,00</t>
  </si>
  <si>
    <t>59224405R</t>
  </si>
  <si>
    <t>skruž betonové šachty DN 600 kanalizační 60x25x7,5cm</t>
  </si>
  <si>
    <t>998153131</t>
  </si>
  <si>
    <t>Přesun hmot pro samostatné zdi a valy zděné z cihel, kamene, tvárnic nebo monolitické v do 12 m</t>
  </si>
  <si>
    <t>460791213</t>
  </si>
  <si>
    <t>Montáž trubek ochranných plastových uložených volně do rýhy ohebných přes 50 do 90 mm</t>
  </si>
  <si>
    <t>3*2,50</t>
  </si>
  <si>
    <t>34571372</t>
  </si>
  <si>
    <t>trubka elektroinstalační ohebná dvouplášťová korugovaná HDPE UV stab (chránička) D 52/63mm</t>
  </si>
  <si>
    <t>7,5*1,05 'Přepočtené koeficientem množství</t>
  </si>
  <si>
    <t>012002000</t>
  </si>
  <si>
    <t>Zeměměřičské práce</t>
  </si>
  <si>
    <t>013254000</t>
  </si>
  <si>
    <t>Dokumentace skutečného provedení stavby - stavební část</t>
  </si>
  <si>
    <t>013294000</t>
  </si>
  <si>
    <t>Ostatní dokumentace stavby</t>
  </si>
  <si>
    <t>030001000</t>
  </si>
  <si>
    <t>Zařízení staveniště</t>
  </si>
  <si>
    <t>Soubor</t>
  </si>
  <si>
    <t>070001000</t>
  </si>
  <si>
    <t>Provozní vlivy</t>
  </si>
  <si>
    <t>SO02 - Trakční kabely</t>
  </si>
  <si>
    <t>NS585, ZS585: Plastová skříň o rozměrech 2070 x 1130 x 320 mm (v x š x h) s krytím IP44/IP54 vypavená 3 ks ručních odpojovačů 2000 A a přípojnicemi.</t>
  </si>
  <si>
    <t>Plastová skříň o rozměrech 2070 x 1130 x 320 mm (v x š x h) s krytím IP44/IP54 vypavená 3 ks ručních odpojovačů 2000 A a přípojnicemi.</t>
  </si>
  <si>
    <t>Kabel 6-AYKCY 1x500/35 RMV</t>
  </si>
  <si>
    <t>Výkopové práce v zemině tř. III</t>
  </si>
  <si>
    <t>Písková lože</t>
  </si>
  <si>
    <t>Zásyp výkopu zeminou tř. III</t>
  </si>
  <si>
    <t>Kabelová oka 500 mm2</t>
  </si>
  <si>
    <t>Chránička korungovaná červená 110mm</t>
  </si>
  <si>
    <t>Hutnící práce</t>
  </si>
  <si>
    <t>Hutní zkoušky</t>
  </si>
  <si>
    <t>SO03 - Kiosková trakční měnírna</t>
  </si>
  <si>
    <t>3</t>
  </si>
  <si>
    <t>"pro zákl.pásy a zákl.desku (viz výkres základy,výkopy,půdorys +0,000)" (8,25*8,35)*(1,83-0,14)</t>
  </si>
  <si>
    <t>"pro zpevněné plochy (viz výkresová dokumentace) 105x0,35 + 11x0.24</t>
  </si>
  <si>
    <t>5</t>
  </si>
  <si>
    <t>155,810*5</t>
  </si>
  <si>
    <t>6</t>
  </si>
  <si>
    <t>7</t>
  </si>
  <si>
    <t>155,810*1,8</t>
  </si>
  <si>
    <t>9</t>
  </si>
  <si>
    <t>"pro zákl.pásy a zákl.desku (viz výkres základy,výkopy,půdorys +0,000)" 116,41988-9,24768-2,5742-9,041-(6,58*6,66*0,85)</t>
  </si>
  <si>
    <t>58,308*1,95+22,65*1,95</t>
  </si>
  <si>
    <t>11</t>
  </si>
  <si>
    <t>"dno výkopu (viz výkres základy,výkopy,půdorys +0,000)" 7,36*7,44 + dvno výkopu pod zp. plochy 116</t>
  </si>
  <si>
    <t>271532213</t>
  </si>
  <si>
    <t>Podsyp pod základové konstrukce se zhutněním z hrubého kameniva frakce 8 až 16 mm</t>
  </si>
  <si>
    <t>"podsyp tl.400mm pod zákl.deskou mezi zákl.pásy (viz výkres základy,výkopy,půdorys +0,000)" 4*(2,67*2,73)*0,40</t>
  </si>
  <si>
    <t>13</t>
  </si>
  <si>
    <t>273321511</t>
  </si>
  <si>
    <t>Základové desky ze ŽB bez zvýšených nároků na prostředí tř. C 25/30</t>
  </si>
  <si>
    <t>"zákl.deska tl.200mm (viz výkres základy,výkopy,půdorys +0,000)" (6,76*6,84)*0,20</t>
  </si>
  <si>
    <t>14</t>
  </si>
  <si>
    <t>273351121</t>
  </si>
  <si>
    <t>Zřízení bednění základových desek</t>
  </si>
  <si>
    <t>"zákl.deska tl.200mm, bednění po obvodu (viz výkres základy,výkopy,půdorys +0,000)" (6,76+6,84)*2*0,20</t>
  </si>
  <si>
    <t>15</t>
  </si>
  <si>
    <t>273351122</t>
  </si>
  <si>
    <t>Odstranění bednění základových desek</t>
  </si>
  <si>
    <t>16</t>
  </si>
  <si>
    <t>273362021</t>
  </si>
  <si>
    <t>Výztuž základových desek svařovanými sítěmi Kari</t>
  </si>
  <si>
    <t>"viz výpis sítě (viz výkres základy-výkres výztuže)" 949,98/1000</t>
  </si>
  <si>
    <t>"distanční vlnovec UTH 100 dl.2000mm (44ks)" 44*0,522/1000</t>
  </si>
  <si>
    <t>17</t>
  </si>
  <si>
    <t>274313511</t>
  </si>
  <si>
    <t>Základové pasy z betonu tř. C 12/15</t>
  </si>
  <si>
    <t>"Podkladní beton tl.100mm"</t>
  </si>
  <si>
    <t>"Základové pásy výšky 500mm" (viz výkres základy,výkopy,půdorys +0,000)"</t>
  </si>
  <si>
    <t>"obvodové zákl.pásy š.500mm" 0,70*(6,76+6,84)*2*0,10</t>
  </si>
  <si>
    <t>"vnitřní zákl.pás š.500mm" 0,70*5,76*0,10</t>
  </si>
  <si>
    <t>"vnitřní zákl.pás š.300mm" 0,50*(2,67*2)*0,10</t>
  </si>
  <si>
    <t>18</t>
  </si>
  <si>
    <t>274321511</t>
  </si>
  <si>
    <t>Základové pasy ze ŽB bez zvýšených nároků na prostředí tř. C 25/30</t>
  </si>
  <si>
    <t>"Základové pásy výšky 500mm (viz výkres základy,výkopy,půdorys +0,000)"</t>
  </si>
  <si>
    <t>"obvodové zákl.pásy š.500mm" 0,50*(6,76+6,84)*2*0,50</t>
  </si>
  <si>
    <t>"vnitřní zákl.pás š.500mm" 0,50*5,76*0,50</t>
  </si>
  <si>
    <t>"vnitřní zákl.pás š.300mm" 0,30*(2,67*2)*0,50</t>
  </si>
  <si>
    <t>19</t>
  </si>
  <si>
    <t>274351121</t>
  </si>
  <si>
    <t>Zřízení bednění základových pasů rovného</t>
  </si>
  <si>
    <t>"obvodové zákl.pásy š.500mm" 2*(6,76+6,84)*2*0,50</t>
  </si>
  <si>
    <t>"vnitřní zákl.pás š.500mm" 2*5,76*0,50</t>
  </si>
  <si>
    <t>"vnitřní zákl.pás š.300mm" 2*(2,67*2)*0,50</t>
  </si>
  <si>
    <t>20</t>
  </si>
  <si>
    <t>274351122</t>
  </si>
  <si>
    <t>Odstranění bednění základových pasů rovného</t>
  </si>
  <si>
    <t>381181001R</t>
  </si>
  <si>
    <t>Nadzemní objekt - Prefabrikovaný betonový výrobek složen ze dvou částí o celkovém vnějším rozměru 6,58x6,66m a celkové výšce 3,56m včetně výplní otvorů, podlahy a olejového nátěru, střechy, klempířských výrobků, apod., příslušenství - Dodávka+Doprava+Mont</t>
  </si>
  <si>
    <t>22</t>
  </si>
  <si>
    <t>635111232</t>
  </si>
  <si>
    <t>Násyp pod podlahy z drobného kameniva 0-4 se zhutněním</t>
  </si>
  <si>
    <t>"podsyp pod deskou tl.100mm (viz výkres základy,výkopy,půdorys +0,000)" 4*(2,67*2,73)*0,10</t>
  </si>
  <si>
    <t>58343810</t>
  </si>
  <si>
    <t>kamenivo drcené hrubé frakce 4/8</t>
  </si>
  <si>
    <t>2,916*1,95 'Přepočtené koeficientem množství  + 7,5*1,95</t>
  </si>
  <si>
    <t>25</t>
  </si>
  <si>
    <t>26</t>
  </si>
  <si>
    <t>711111001</t>
  </si>
  <si>
    <t>Provedení izolace proti zemní vlhkosti vodorovné za studena nátěrem penetračním</t>
  </si>
  <si>
    <t>"zákl.deska tl.200mm (viz výkres základy,výkopy,půdorys +0,000)" (6,76*6,84)*1,1</t>
  </si>
  <si>
    <t>27</t>
  </si>
  <si>
    <t>11163150</t>
  </si>
  <si>
    <t>lak penetrační asfaltový</t>
  </si>
  <si>
    <t>50,862*0,0003 'Přepočtené koeficientem množství</t>
  </si>
  <si>
    <t>28</t>
  </si>
  <si>
    <t>711141559</t>
  </si>
  <si>
    <t>Provedení izolace proti zemní vlhkosti pásy přitavením vodorovné NAIP</t>
  </si>
  <si>
    <t>29</t>
  </si>
  <si>
    <t>62855001</t>
  </si>
  <si>
    <t>pás asfaltový natavitelný modifikovaný SBS s vložkou z polyesterové rohože a spalitelnou PE fólií nebo jemnozrnným minerálním posypem na horním povrchu tl 4,0mm</t>
  </si>
  <si>
    <t>50,862*1,1655 'Přepočtené koeficientem množství</t>
  </si>
  <si>
    <t>998711201</t>
  </si>
  <si>
    <t>Přesun hmot procentní pro izolace proti vodě, vlhkosti a plynům v objektech v do 6 m</t>
  </si>
  <si>
    <t>%</t>
  </si>
  <si>
    <t>59245020R</t>
  </si>
  <si>
    <t>Dlažba betonová typ: zámkový; dl = 200 mm; š = 165 mm; tl = 60,0 mm; provedení: přírodní</t>
  </si>
  <si>
    <t>11*1,05</t>
  </si>
  <si>
    <t>59245296R</t>
  </si>
  <si>
    <t>Dlažba betonová typ: zámkový; dl = 200 mm; š = 165 mm; tl = 100,0 mm; bez fazety; povrchová úprava: impregnace; provedení: přírodní</t>
  </si>
  <si>
    <t>105*1,05</t>
  </si>
  <si>
    <t>596215020R00</t>
  </si>
  <si>
    <t>Kladení zámkové dlažby do drtě tloušťka dlažby 60 mm, tloušťka lože 30 mm</t>
  </si>
  <si>
    <t>s provedením lože z kameniva drceného, s vyplněním spár, s dvojitým hutněním a se smetením přebytečného materiálu na krajnici. S dodáním hmot pro lože a výplň spár.</t>
  </si>
  <si>
    <t>596215061R00</t>
  </si>
  <si>
    <t>Kladení zámkové dlažby do drtě tloušťka dlažby 100 mm, tloušťka lože 40 mm</t>
  </si>
  <si>
    <t>596291111R00</t>
  </si>
  <si>
    <t>Řezání zámkové dlažby tloušťky 60 mm</t>
  </si>
  <si>
    <t>596291115R00</t>
  </si>
  <si>
    <t>Řezání zámkové dlažby tloušťky 100 mm</t>
  </si>
  <si>
    <t>59217421R</t>
  </si>
  <si>
    <t>obrubník chodníkový materiál beton; l = 1000,0 mm; š = 100,0 mm; h = 250,0 mm; barva šedá</t>
  </si>
  <si>
    <t>918101113R00</t>
  </si>
  <si>
    <t>Lože pod obrubníky nebo obruby dlažeb z betonu C 25/30 XF3</t>
  </si>
  <si>
    <t>42x0,08</t>
  </si>
  <si>
    <t>917862114R00</t>
  </si>
  <si>
    <t>Osazení silničního nebo chodníkového obrubníku stojatého, s boční opěrou z betonu prostého, do lože z betonu prostého C 25/30</t>
  </si>
  <si>
    <t>S dodáním hmot pro lože tl. 80-100 mm.</t>
  </si>
  <si>
    <t>Dokumentace skutečného provedení stavby</t>
  </si>
  <si>
    <t>SO04 - Přípojka VN</t>
  </si>
  <si>
    <t>Kabel 22-AXEKVCEY 240 mm2</t>
  </si>
  <si>
    <t>Kabelové soubory vnitřní pro připojení kabelů 22-AXEKVCEY 240 mm2</t>
  </si>
  <si>
    <t>Kabelové soubory pro připojení kabelů 22-AXEKVCEY 240 mm2</t>
  </si>
  <si>
    <t>Kabelové soubory venkovní pro připojení kabelů 22-AXEKVCEY 240 mm2</t>
  </si>
  <si>
    <t>Řízený protlak pro chráničku průměru 200 mm</t>
  </si>
  <si>
    <t>Korungovaná chránička průměr 200 mm, červená</t>
  </si>
  <si>
    <t>Pažení výkopu</t>
  </si>
  <si>
    <t>Segmentová kabelová komora o rozměru 1325x1325x150 mm</t>
  </si>
  <si>
    <t>Kompozitní víko B125 pro kabelovou komoru</t>
  </si>
  <si>
    <t>SO05 - Přípojka pro soc. zázemí řidičů a cizího zdroje pro kioskovou měnírnu</t>
  </si>
  <si>
    <t>ME1 - Dodávka a montáž - Elektroměrová skříň přímého obchodního měření části „DPO“ pro jeden třísystémový jednokvadrantový elektroměr bez HDO schválená pro ČEZ s výbavou:
1x výzbroj obchodního měření dle připojovacích podmínek ČEZ</t>
  </si>
  <si>
    <t>Kabel CYKY-J 4x16, včetně montáže</t>
  </si>
  <si>
    <t>Korungovaná chránička průměr 63 mm, červená</t>
  </si>
  <si>
    <t>Kabel CYKY-J 5x6, včetně montáže</t>
  </si>
  <si>
    <t>Navrtávací odbočka na potrubí PE DN 150 s uzaviratelným ventilem DN 32 vč. montáže</t>
  </si>
  <si>
    <t>Navrtávací odbočka na potrubí PE DN 150 s uzaviratelným ventilem DN 32 vč. Montáže</t>
  </si>
  <si>
    <t>Tubusová vodoměrová šachta - např. MODULO 1 (požadavek OVAK, a.s.)</t>
  </si>
  <si>
    <t>Kulový kohout DN 32 PN16</t>
  </si>
  <si>
    <t xml:space="preserve">Vodovodní plastová trubka HDPE 100 32x2,0 PN 10 (10 barů) </t>
  </si>
  <si>
    <t>Plynotěsný prostup do zázemí řidičů pro vodovodní potrubí DN32</t>
  </si>
  <si>
    <t xml:space="preserve">Navrtávka stávajícího betonového potrubí VJ800/1200 </t>
  </si>
  <si>
    <t>Šachtová vložka do navrtávky  betonového potrubí VJ800/1200 pro průměr napojení DN160 vč. montáže</t>
  </si>
  <si>
    <t>Šachtová vložka do navrtávky  betonového potrubí VJ800/1200 pro průměr napojení DN160 vč. Montáže</t>
  </si>
  <si>
    <t>Pachotěsná revizní šachta 400mm rozvětvená KG 160 + poklop 3t, 2x odbočka, včetně usazení a montáže</t>
  </si>
  <si>
    <t>Trubka KG DN 160 vč. montáže a usazení</t>
  </si>
  <si>
    <t>Koleno KGB DN 160 úhel 45 °</t>
  </si>
  <si>
    <t>Provedení vsakovacího vrtu průměru 220 mm, včetně vystrojení</t>
  </si>
  <si>
    <t>Vsakovací zkouška</t>
  </si>
  <si>
    <t>Retenční jímka pro dešťovou kanalizaci 4 m3 s řízeným otokem (vírovým ventilem) a s uzamykatelným poklopem</t>
  </si>
  <si>
    <t>Montáž a usazení retenční jímky</t>
  </si>
  <si>
    <t>Revizní šachta 400mm rozvětvená KG 110 + poklop 3t, 3x odbočka, včetně usazení a montáže</t>
  </si>
  <si>
    <t>Trubka KG DN 110 vč. montáže a usazení</t>
  </si>
  <si>
    <t>Koleno KGB DN 110 úhel 90 °</t>
  </si>
  <si>
    <t>Koleno KGB DN 110 úhel 45 °</t>
  </si>
  <si>
    <t>Koleno KGB DN 110 úhel 30 °</t>
  </si>
  <si>
    <t>Koleno KGB DN 110 úhel 15 °</t>
  </si>
  <si>
    <t xml:space="preserve">Osetí travním semenem </t>
  </si>
  <si>
    <t>Kácení dřevin - keře</t>
  </si>
  <si>
    <t>Kácení dřevin - strom</t>
  </si>
  <si>
    <t>Náhradní výsadba dřevin - malus (jabloň okrasná) o velikosti 220 cm,</t>
  </si>
  <si>
    <t>SO06 - Stavební příprava pro osazení modulárního soc. zázemí řidičů</t>
  </si>
  <si>
    <t>131251103</t>
  </si>
  <si>
    <t>Hloubení jam nezapažených v hornině třídy těžitelnosti I skupiny 3 objem do 100 m3 strojně</t>
  </si>
  <si>
    <t>"pro zákl.pásy (viz výkres základy,výkopy)" (6,40*9,10)*1,15</t>
  </si>
  <si>
    <t>66,975*5</t>
  </si>
  <si>
    <t>66,976*1,8</t>
  </si>
  <si>
    <t>"pro zákl.pásy (viz výkres základy,výkopy)" 66,976-5,46315-0,4125-1,3754-7,4016-1,36579</t>
  </si>
  <si>
    <t>50,958*1,95</t>
  </si>
  <si>
    <t>"dno výkopu (viz výkres základy,výkopy)" 5,805*8,455</t>
  </si>
  <si>
    <t>"podsyp tl.200mm mezi zákl.pásy (viz výkres základy,výkopy)" (2,15*6,35)*0,20+(2,15*6,355)*0,20</t>
  </si>
  <si>
    <t>"Základové pásy výšky 800mm" (viz výkres základy,výkopy)"</t>
  </si>
  <si>
    <t>"zákl.pás š.0,45m,dl.6,35m (1ks)" 0,65*6,55*0,10</t>
  </si>
  <si>
    <t>"zákl.pás š.0,45m,dl.6,355m (1ks)" 0,65*6,555*0,10</t>
  </si>
  <si>
    <t>"zákl.pás š.0,45m,dl.7,855m (1ks)" 0,65*8,055*0,10</t>
  </si>
  <si>
    <t>"Základové pásy výšky 800mm (viz výkres základy,výkopy)"</t>
  </si>
  <si>
    <t>"zákl.pás š.0,45m,dl.6,35m (1ks)" 0,45*6,35*0,80</t>
  </si>
  <si>
    <t>"zákl.pás š.0,45m,dl.6,355m (1ks)" 0,45*6,355*0,80</t>
  </si>
  <si>
    <t>"zákl.pás š.0,45m,dl.7,855m (1ks)" 0,45*7,855*0,80</t>
  </si>
  <si>
    <t>"zákl.pás š.0,45m,dl.6,35m (1ks)"( 0,45+6,35)*2*0,80</t>
  </si>
  <si>
    <t>"zákl.pás š.0,45m,dl.6,355m (1ks)" (0,45+6,355)*2*0,80</t>
  </si>
  <si>
    <t>"zákl.pás š.0,45m,dl.7,855m (1ks)" (0,45+7,855)*2*0,80</t>
  </si>
  <si>
    <t>274361821</t>
  </si>
  <si>
    <t>Výztuž základových pasů betonářskou ocelí 10 505 (R)</t>
  </si>
  <si>
    <t>"viz tabulka výztuže (viz výkres základy-výkres výztuže)" 463,58/1000</t>
  </si>
  <si>
    <t>279113154</t>
  </si>
  <si>
    <t>Základová zeď tl přes 250 do 300 mm z tvárnic ztraceného bednění včetně výplně z betonu tř. C 25/30</t>
  </si>
  <si>
    <t>"Základové bednící tvárnice výšky 250mm" (viz výkres základy,výkopy)"</t>
  </si>
  <si>
    <t>"bednící tvárnice=3ks, na zákl.pásu š.0,45m,dl.6,35m" 3*0,50*0,25</t>
  </si>
  <si>
    <t>"bednící tvárnice=3ks, na zákl.pásu š.0,45m,dl.6,355m" 3*0,50*0,25</t>
  </si>
  <si>
    <t>"bednící tvárnice=5ks, na zákl.pásu š.0,45m,dl.7,855m" 5*0,50*0,25</t>
  </si>
  <si>
    <t>"podsyp tl.50mm mezi zákl.pásy (viz výkres základy,výkopy)" (2,15*6,35)*0,05+(2,15*6,355)*0,05</t>
  </si>
  <si>
    <t>1,366*1,95 'Přepočtené koeficientem množství</t>
  </si>
  <si>
    <t>SO07 - Přípojka IT</t>
  </si>
  <si>
    <t>Optický kabel 12vl. 9/125 G.652, venkovní závěsný</t>
  </si>
  <si>
    <t>Průběžný závěs pro optický kabel</t>
  </si>
  <si>
    <t>Kovový držák s kolíkem na sloup včetně uchycení ke sloupu</t>
  </si>
  <si>
    <t>Chránička optického kabelu HDPE průměr 25mm</t>
  </si>
  <si>
    <t>VON - Vedlejší a ostatní náklady</t>
  </si>
  <si>
    <t>034503000</t>
  </si>
  <si>
    <t>Informační tabule na staveništi</t>
  </si>
  <si>
    <t>042503000</t>
  </si>
  <si>
    <t>Plán BOZP na staveništi</t>
  </si>
  <si>
    <t>042703000</t>
  </si>
  <si>
    <t>Technické požadavky na výrobky</t>
  </si>
  <si>
    <t>kompletní dokladová část dle SoD (revize, atesty, certifikáty, prohlášení o shodě) pro předání a převzetí dokončeného díla a pro zajištění kolaudační činnosti</t>
  </si>
  <si>
    <t>045303000</t>
  </si>
  <si>
    <t>Koordinační činnost</t>
  </si>
  <si>
    <t>Pro všechny profese</t>
  </si>
  <si>
    <t>092203000</t>
  </si>
  <si>
    <t>Náklady na zaškolení</t>
  </si>
  <si>
    <t>094002000</t>
  </si>
  <si>
    <t>Ostatní náklady související s výstavbou</t>
  </si>
  <si>
    <t>094104000</t>
  </si>
  <si>
    <t>Náklady na opatření BOZP</t>
  </si>
  <si>
    <t>DA/012</t>
  </si>
  <si>
    <t>inženýring zhotovitele - plánování odstávek a koordimace s provozovatelem, vypracování harmonogramu</t>
  </si>
  <si>
    <t>R-21-M-0008</t>
  </si>
  <si>
    <t>Písemné seznaméní s obsluhou užinatele a servisní organizace užinatele</t>
  </si>
  <si>
    <t xml:space="preserve">Bilboard - rozměr 5100 x 2400 mm  </t>
  </si>
  <si>
    <t xml:space="preserve">mětní deska - rozměr 300 x 400 mm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</si>
</sst>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u/>
      <sz val="11"/>
      <color theme="10"/>
      <name val="Calibri"/>
      <scheme val="minor"/>
    </font>
    <font>
      <b/>
      <sz val="8"/>
      <name val="Arial CE"/>
      <family val="2"/>
      <charset val="238"/>
    </font>
    <font>
      <sz val="8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thin">
        <color indexed="64"/>
      </bottom>
      <diagonal/>
    </border>
    <border>
      <left style="hair">
        <color rgb="FF969696"/>
      </left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2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17" fillId="5" borderId="8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7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4" fontId="19" fillId="0" borderId="0" xfId="0" applyNumberFormat="1" applyFont="1"/>
    <xf numFmtId="166" fontId="27" fillId="0" borderId="12" xfId="0" applyNumberFormat="1" applyFont="1" applyBorder="1"/>
    <xf numFmtId="166" fontId="27" fillId="0" borderId="13" xfId="0" applyNumberFormat="1" applyFont="1" applyBorder="1"/>
    <xf numFmtId="4" fontId="28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3" borderId="22" xfId="0" applyNumberFormat="1" applyFont="1" applyFill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18" fillId="3" borderId="14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18" fillId="0" borderId="14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4" fontId="32" fillId="0" borderId="0" xfId="0" applyNumberFormat="1" applyFont="1"/>
    <xf numFmtId="49" fontId="17" fillId="0" borderId="24" xfId="0" applyNumberFormat="1" applyFont="1" applyBorder="1" applyAlignment="1" applyProtection="1">
      <alignment horizontal="left" vertical="center" wrapText="1"/>
      <protection locked="0"/>
    </xf>
    <xf numFmtId="0" fontId="17" fillId="0" borderId="24" xfId="0" applyFont="1" applyBorder="1" applyAlignment="1" applyProtection="1">
      <alignment horizontal="left" vertical="center" wrapText="1"/>
      <protection locked="0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167" fontId="17" fillId="0" borderId="24" xfId="0" applyNumberFormat="1" applyFont="1" applyBorder="1" applyAlignment="1" applyProtection="1">
      <alignment vertical="center"/>
      <protection locked="0"/>
    </xf>
    <xf numFmtId="4" fontId="17" fillId="3" borderId="24" xfId="0" applyNumberFormat="1" applyFont="1" applyFill="1" applyBorder="1" applyAlignment="1" applyProtection="1">
      <alignment vertical="center"/>
      <protection locked="0"/>
    </xf>
    <xf numFmtId="4" fontId="17" fillId="0" borderId="24" xfId="0" applyNumberFormat="1" applyFont="1" applyBorder="1" applyAlignment="1" applyProtection="1">
      <alignment vertical="center"/>
      <protection locked="0"/>
    </xf>
    <xf numFmtId="0" fontId="7" fillId="0" borderId="23" xfId="0" applyFont="1" applyBorder="1"/>
    <xf numFmtId="0" fontId="7" fillId="0" borderId="23" xfId="0" applyFont="1" applyBorder="1" applyProtection="1">
      <protection locked="0"/>
    </xf>
    <xf numFmtId="4" fontId="6" fillId="0" borderId="23" xfId="0" applyNumberFormat="1" applyFont="1" applyBorder="1"/>
    <xf numFmtId="0" fontId="6" fillId="0" borderId="23" xfId="0" applyFont="1" applyBorder="1" applyAlignment="1">
      <alignment horizontal="left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right" vertical="center"/>
    </xf>
    <xf numFmtId="4" fontId="17" fillId="6" borderId="22" xfId="0" applyNumberFormat="1" applyFont="1" applyFill="1" applyBorder="1" applyAlignment="1" applyProtection="1">
      <alignment vertical="center"/>
      <protection locked="0"/>
    </xf>
    <xf numFmtId="0" fontId="30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33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49" fontId="17" fillId="0" borderId="0" xfId="0" applyNumberFormat="1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167" fontId="17" fillId="0" borderId="0" xfId="0" applyNumberFormat="1" applyFont="1" applyAlignment="1" applyProtection="1">
      <alignment vertical="center"/>
      <protection locked="0"/>
    </xf>
    <xf numFmtId="4" fontId="17" fillId="0" borderId="0" xfId="0" applyNumberFormat="1" applyFont="1" applyAlignment="1" applyProtection="1">
      <alignment vertical="center"/>
      <protection locked="0"/>
    </xf>
    <xf numFmtId="0" fontId="33" fillId="0" borderId="10" xfId="0" applyFont="1" applyBorder="1" applyAlignment="1">
      <alignment vertical="center"/>
    </xf>
    <xf numFmtId="0" fontId="22" fillId="0" borderId="0" xfId="0" applyFont="1" applyAlignment="1">
      <alignment horizontal="left" vertical="center" wrapText="1"/>
    </xf>
    <xf numFmtId="49" fontId="17" fillId="0" borderId="22" xfId="0" applyNumberFormat="1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4" fontId="17" fillId="3" borderId="0" xfId="0" applyNumberFormat="1" applyFont="1" applyFill="1" applyAlignment="1" applyProtection="1">
      <alignment vertical="center"/>
      <protection locked="0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vertical="center"/>
    </xf>
    <xf numFmtId="167" fontId="35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vertical="center"/>
    </xf>
    <xf numFmtId="167" fontId="36" fillId="0" borderId="0" xfId="0" applyNumberFormat="1" applyFont="1" applyAlignment="1">
      <alignment vertical="center"/>
    </xf>
    <xf numFmtId="0" fontId="17" fillId="0" borderId="23" xfId="0" applyFont="1" applyBorder="1" applyAlignment="1" applyProtection="1">
      <alignment horizontal="center" vertical="center"/>
      <protection locked="0"/>
    </xf>
    <xf numFmtId="49" fontId="17" fillId="0" borderId="23" xfId="0" applyNumberFormat="1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167" fontId="17" fillId="0" borderId="23" xfId="0" applyNumberFormat="1" applyFont="1" applyBorder="1" applyAlignment="1" applyProtection="1">
      <alignment vertical="center"/>
      <protection locked="0"/>
    </xf>
    <xf numFmtId="4" fontId="17" fillId="0" borderId="23" xfId="0" applyNumberFormat="1" applyFont="1" applyBorder="1" applyAlignment="1" applyProtection="1">
      <alignment vertical="center"/>
      <protection locked="0"/>
    </xf>
    <xf numFmtId="0" fontId="17" fillId="0" borderId="25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" fontId="13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17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7" fillId="5" borderId="7" xfId="0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horizontal="right" vertical="top"/>
    </xf>
    <xf numFmtId="0" fontId="0" fillId="0" borderId="0" xfId="0" applyAlignment="1"/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A91D39B1-90B6-42DE-8166-30ACBD26A0EA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C85AB994-A206-4099-8C21-7832C3F46E5A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5D659D98-DF66-423B-8A2C-697E8DB8C88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7D7F5573-030A-45AC-A186-0F24420F83BF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8EBC5D93-3B61-4AE8-BAFD-3620A576419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C81D52E7-EC03-467B-8534-CB316C8547CB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1AF3075E-EFBA-4E13-9E88-A3E18CBE94CF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9DF1F834-CF5C-4919-AA8C-58668388DBBB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E93C3943-1353-4A4C-AF8C-0765710E4D22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72"/>
  <sheetViews>
    <sheetView showGridLines="0" topLeftCell="A43" workbookViewId="0">
      <selection activeCell="BE52" sqref="BE5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1" t="s">
        <v>0</v>
      </c>
      <c r="AZ1" s="11" t="s">
        <v>1</v>
      </c>
      <c r="BA1" s="11" t="s">
        <v>2</v>
      </c>
      <c r="BB1" s="11" t="s">
        <v>3</v>
      </c>
      <c r="BT1" s="11" t="s">
        <v>4</v>
      </c>
      <c r="BU1" s="11" t="s">
        <v>4</v>
      </c>
      <c r="BV1" s="11" t="s">
        <v>5</v>
      </c>
    </row>
    <row r="2" spans="1:74" ht="36.950000000000003" customHeight="1">
      <c r="AR2" s="190" t="s">
        <v>6</v>
      </c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S2" s="12" t="s">
        <v>7</v>
      </c>
      <c r="BT2" s="12" t="s">
        <v>8</v>
      </c>
    </row>
    <row r="3" spans="1:74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5"/>
      <c r="BS3" s="12" t="s">
        <v>7</v>
      </c>
      <c r="BT3" s="12" t="s">
        <v>9</v>
      </c>
    </row>
    <row r="4" spans="1:74" ht="24.95" customHeight="1">
      <c r="B4" s="15"/>
      <c r="D4" s="16" t="s">
        <v>10</v>
      </c>
      <c r="AR4" s="15"/>
      <c r="AS4" s="17" t="s">
        <v>11</v>
      </c>
      <c r="BE4" s="18" t="s">
        <v>12</v>
      </c>
      <c r="BS4" s="12" t="s">
        <v>13</v>
      </c>
    </row>
    <row r="5" spans="1:74" ht="12" customHeight="1">
      <c r="B5" s="15"/>
      <c r="D5" s="19" t="s">
        <v>14</v>
      </c>
      <c r="K5" s="192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R5" s="15"/>
      <c r="BE5" s="212" t="s">
        <v>15</v>
      </c>
      <c r="BS5" s="12" t="s">
        <v>7</v>
      </c>
    </row>
    <row r="6" spans="1:74" ht="36.950000000000003" customHeight="1">
      <c r="B6" s="15"/>
      <c r="D6" s="21" t="s">
        <v>16</v>
      </c>
      <c r="K6" s="200" t="s">
        <v>17</v>
      </c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R6" s="15"/>
      <c r="BE6" s="213"/>
      <c r="BS6" s="12" t="s">
        <v>7</v>
      </c>
    </row>
    <row r="7" spans="1:74" ht="12" customHeight="1">
      <c r="B7" s="15"/>
      <c r="D7" s="22" t="s">
        <v>18</v>
      </c>
      <c r="K7" s="20" t="s">
        <v>3</v>
      </c>
      <c r="AK7" s="22" t="s">
        <v>19</v>
      </c>
      <c r="AN7" s="20" t="s">
        <v>3</v>
      </c>
      <c r="AR7" s="15"/>
      <c r="BE7" s="213"/>
      <c r="BS7" s="12" t="s">
        <v>7</v>
      </c>
    </row>
    <row r="8" spans="1:74" ht="12" customHeight="1">
      <c r="B8" s="15"/>
      <c r="D8" s="22" t="s">
        <v>20</v>
      </c>
      <c r="K8" s="20" t="s">
        <v>21</v>
      </c>
      <c r="AK8" s="22" t="s">
        <v>22</v>
      </c>
      <c r="AN8" s="135">
        <v>46080</v>
      </c>
      <c r="AR8" s="15"/>
      <c r="BE8" s="213"/>
      <c r="BS8" s="12" t="s">
        <v>7</v>
      </c>
    </row>
    <row r="9" spans="1:74" ht="14.45" customHeight="1">
      <c r="B9" s="15"/>
      <c r="AR9" s="15"/>
      <c r="BE9" s="213"/>
      <c r="BS9" s="12" t="s">
        <v>7</v>
      </c>
    </row>
    <row r="10" spans="1:74" ht="12" customHeight="1">
      <c r="B10" s="15"/>
      <c r="D10" s="22" t="s">
        <v>23</v>
      </c>
      <c r="AK10" s="22" t="s">
        <v>24</v>
      </c>
      <c r="AN10" s="20" t="s">
        <v>3</v>
      </c>
      <c r="AR10" s="15"/>
      <c r="BE10" s="213"/>
      <c r="BS10" s="12" t="s">
        <v>7</v>
      </c>
    </row>
    <row r="11" spans="1:74" ht="18.399999999999999" customHeight="1">
      <c r="B11" s="15"/>
      <c r="E11" s="20" t="s">
        <v>25</v>
      </c>
      <c r="AK11" s="22" t="s">
        <v>26</v>
      </c>
      <c r="AN11" s="20" t="s">
        <v>3</v>
      </c>
      <c r="AR11" s="15"/>
      <c r="BE11" s="213"/>
      <c r="BS11" s="12" t="s">
        <v>7</v>
      </c>
    </row>
    <row r="12" spans="1:74" ht="6.95" customHeight="1">
      <c r="B12" s="15"/>
      <c r="AR12" s="15"/>
      <c r="BE12" s="213"/>
      <c r="BS12" s="12" t="s">
        <v>7</v>
      </c>
    </row>
    <row r="13" spans="1:74" ht="12" customHeight="1">
      <c r="B13" s="15"/>
      <c r="D13" s="22" t="s">
        <v>27</v>
      </c>
      <c r="AK13" s="22" t="s">
        <v>24</v>
      </c>
      <c r="AN13" s="24" t="s">
        <v>28</v>
      </c>
      <c r="AR13" s="15"/>
      <c r="BE13" s="213"/>
      <c r="BS13" s="12" t="s">
        <v>7</v>
      </c>
    </row>
    <row r="14" spans="1:74" ht="12.75">
      <c r="B14" s="15"/>
      <c r="E14" s="201" t="s">
        <v>28</v>
      </c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2" t="s">
        <v>26</v>
      </c>
      <c r="AN14" s="24" t="s">
        <v>28</v>
      </c>
      <c r="AR14" s="15"/>
      <c r="BE14" s="213"/>
      <c r="BS14" s="12" t="s">
        <v>7</v>
      </c>
    </row>
    <row r="15" spans="1:74" ht="6.95" customHeight="1">
      <c r="B15" s="15"/>
      <c r="AR15" s="15"/>
      <c r="BE15" s="213"/>
      <c r="BS15" s="12" t="s">
        <v>4</v>
      </c>
    </row>
    <row r="16" spans="1:74" ht="12" customHeight="1">
      <c r="B16" s="15"/>
      <c r="D16" s="22" t="s">
        <v>29</v>
      </c>
      <c r="AK16" s="22" t="s">
        <v>24</v>
      </c>
      <c r="AN16" s="20">
        <v>46342796</v>
      </c>
      <c r="AR16" s="15"/>
      <c r="BE16" s="213"/>
      <c r="BS16" s="12" t="s">
        <v>4</v>
      </c>
    </row>
    <row r="17" spans="2:71" ht="18.399999999999999" customHeight="1">
      <c r="B17" s="15"/>
      <c r="E17" s="20" t="s">
        <v>30</v>
      </c>
      <c r="AK17" s="22" t="s">
        <v>26</v>
      </c>
      <c r="AN17" s="20" t="s">
        <v>31</v>
      </c>
      <c r="AR17" s="15"/>
      <c r="BE17" s="213"/>
      <c r="BS17" s="12" t="s">
        <v>32</v>
      </c>
    </row>
    <row r="18" spans="2:71" ht="6.95" customHeight="1">
      <c r="B18" s="15"/>
      <c r="AR18" s="15"/>
      <c r="BE18" s="213"/>
      <c r="BS18" s="12" t="s">
        <v>7</v>
      </c>
    </row>
    <row r="19" spans="2:71" ht="12" customHeight="1">
      <c r="B19" s="15"/>
      <c r="D19" s="22" t="s">
        <v>33</v>
      </c>
      <c r="AK19" s="22" t="s">
        <v>24</v>
      </c>
      <c r="AN19" s="20" t="s">
        <v>3</v>
      </c>
      <c r="AR19" s="15"/>
      <c r="BE19" s="213"/>
      <c r="BS19" s="12" t="s">
        <v>7</v>
      </c>
    </row>
    <row r="20" spans="2:71" ht="18.399999999999999" customHeight="1">
      <c r="B20" s="15"/>
      <c r="E20" s="20" t="s">
        <v>25</v>
      </c>
      <c r="AK20" s="22" t="s">
        <v>26</v>
      </c>
      <c r="AN20" s="20" t="s">
        <v>3</v>
      </c>
      <c r="AR20" s="15"/>
      <c r="BE20" s="213"/>
      <c r="BS20" s="12" t="s">
        <v>32</v>
      </c>
    </row>
    <row r="21" spans="2:71" ht="6.95" customHeight="1">
      <c r="B21" s="15"/>
      <c r="AR21" s="15"/>
      <c r="BE21" s="213"/>
    </row>
    <row r="22" spans="2:71" ht="12" customHeight="1">
      <c r="B22" s="15"/>
      <c r="D22" s="22" t="s">
        <v>34</v>
      </c>
      <c r="AR22" s="15"/>
      <c r="BE22" s="213"/>
    </row>
    <row r="23" spans="2:71" ht="47.25" customHeight="1">
      <c r="B23" s="15"/>
      <c r="E23" s="193" t="s">
        <v>35</v>
      </c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R23" s="15"/>
      <c r="BE23" s="213"/>
    </row>
    <row r="24" spans="2:71" ht="6.95" customHeight="1">
      <c r="B24" s="15"/>
      <c r="AR24" s="15"/>
      <c r="BE24" s="213"/>
    </row>
    <row r="25" spans="2:71" ht="6.95" customHeight="1">
      <c r="B25" s="1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5"/>
      <c r="BE25" s="213"/>
    </row>
    <row r="26" spans="2:71" s="1" customFormat="1" ht="25.9" customHeight="1">
      <c r="B26" s="27"/>
      <c r="D26" s="28" t="s">
        <v>36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03">
        <f>ROUND(AG54,2)</f>
        <v>0</v>
      </c>
      <c r="AL26" s="204"/>
      <c r="AM26" s="204"/>
      <c r="AN26" s="204"/>
      <c r="AO26" s="204"/>
      <c r="AR26" s="27"/>
      <c r="BE26" s="213"/>
    </row>
    <row r="27" spans="2:71" s="1" customFormat="1" ht="6.95" customHeight="1">
      <c r="B27" s="27"/>
      <c r="AR27" s="27"/>
      <c r="BE27" s="213"/>
    </row>
    <row r="28" spans="2:71" s="1" customFormat="1" ht="12.75">
      <c r="B28" s="27"/>
      <c r="L28" s="205" t="s">
        <v>37</v>
      </c>
      <c r="M28" s="205"/>
      <c r="N28" s="205"/>
      <c r="O28" s="205"/>
      <c r="P28" s="205"/>
      <c r="W28" s="205" t="s">
        <v>38</v>
      </c>
      <c r="X28" s="205"/>
      <c r="Y28" s="205"/>
      <c r="Z28" s="205"/>
      <c r="AA28" s="205"/>
      <c r="AB28" s="205"/>
      <c r="AC28" s="205"/>
      <c r="AD28" s="205"/>
      <c r="AE28" s="205"/>
      <c r="AK28" s="205" t="s">
        <v>39</v>
      </c>
      <c r="AL28" s="205"/>
      <c r="AM28" s="205"/>
      <c r="AN28" s="205"/>
      <c r="AO28" s="205"/>
      <c r="AR28" s="27"/>
      <c r="BE28" s="213"/>
    </row>
    <row r="29" spans="2:71" s="2" customFormat="1" ht="14.45" customHeight="1">
      <c r="B29" s="31"/>
      <c r="D29" s="22" t="s">
        <v>40</v>
      </c>
      <c r="F29" s="22" t="s">
        <v>41</v>
      </c>
      <c r="L29" s="197">
        <v>0.21</v>
      </c>
      <c r="M29" s="196"/>
      <c r="N29" s="196"/>
      <c r="O29" s="196"/>
      <c r="P29" s="196"/>
      <c r="W29" s="195">
        <f>AK26</f>
        <v>0</v>
      </c>
      <c r="X29" s="196"/>
      <c r="Y29" s="196"/>
      <c r="Z29" s="196"/>
      <c r="AA29" s="196"/>
      <c r="AB29" s="196"/>
      <c r="AC29" s="196"/>
      <c r="AD29" s="196"/>
      <c r="AE29" s="196"/>
      <c r="AK29" s="195">
        <f>W29*L29</f>
        <v>0</v>
      </c>
      <c r="AL29" s="196"/>
      <c r="AM29" s="196"/>
      <c r="AN29" s="196"/>
      <c r="AO29" s="196"/>
      <c r="AR29" s="31"/>
      <c r="BE29" s="214"/>
    </row>
    <row r="30" spans="2:71" s="2" customFormat="1" ht="14.45" customHeight="1">
      <c r="B30" s="31"/>
      <c r="F30" s="22" t="s">
        <v>42</v>
      </c>
      <c r="L30" s="197">
        <v>0.12</v>
      </c>
      <c r="M30" s="196"/>
      <c r="N30" s="196"/>
      <c r="O30" s="196"/>
      <c r="P30" s="196"/>
      <c r="W30" s="195"/>
      <c r="X30" s="196"/>
      <c r="Y30" s="196"/>
      <c r="Z30" s="196"/>
      <c r="AA30" s="196"/>
      <c r="AB30" s="196"/>
      <c r="AC30" s="196"/>
      <c r="AD30" s="196"/>
      <c r="AE30" s="196"/>
      <c r="AK30" s="195"/>
      <c r="AL30" s="196"/>
      <c r="AM30" s="196"/>
      <c r="AN30" s="196"/>
      <c r="AO30" s="196"/>
      <c r="AR30" s="31"/>
      <c r="BE30" s="214"/>
    </row>
    <row r="31" spans="2:71" s="2" customFormat="1" ht="14.45" hidden="1" customHeight="1">
      <c r="B31" s="31"/>
      <c r="F31" s="22" t="s">
        <v>43</v>
      </c>
      <c r="L31" s="197">
        <v>0.21</v>
      </c>
      <c r="M31" s="196"/>
      <c r="N31" s="196"/>
      <c r="O31" s="196"/>
      <c r="P31" s="196"/>
      <c r="W31" s="195" t="e">
        <f>ROUND(BB54, 2)</f>
        <v>#REF!</v>
      </c>
      <c r="X31" s="196"/>
      <c r="Y31" s="196"/>
      <c r="Z31" s="196"/>
      <c r="AA31" s="196"/>
      <c r="AB31" s="196"/>
      <c r="AC31" s="196"/>
      <c r="AD31" s="196"/>
      <c r="AE31" s="196"/>
      <c r="AK31" s="195">
        <v>0</v>
      </c>
      <c r="AL31" s="196"/>
      <c r="AM31" s="196"/>
      <c r="AN31" s="196"/>
      <c r="AO31" s="196"/>
      <c r="AR31" s="31"/>
      <c r="BE31" s="214"/>
    </row>
    <row r="32" spans="2:71" s="2" customFormat="1" ht="14.45" hidden="1" customHeight="1">
      <c r="B32" s="31"/>
      <c r="F32" s="22" t="s">
        <v>44</v>
      </c>
      <c r="L32" s="197">
        <v>0.12</v>
      </c>
      <c r="M32" s="196"/>
      <c r="N32" s="196"/>
      <c r="O32" s="196"/>
      <c r="P32" s="196"/>
      <c r="W32" s="195" t="e">
        <f>ROUND(BC54, 2)</f>
        <v>#REF!</v>
      </c>
      <c r="X32" s="196"/>
      <c r="Y32" s="196"/>
      <c r="Z32" s="196"/>
      <c r="AA32" s="196"/>
      <c r="AB32" s="196"/>
      <c r="AC32" s="196"/>
      <c r="AD32" s="196"/>
      <c r="AE32" s="196"/>
      <c r="AK32" s="195">
        <v>0</v>
      </c>
      <c r="AL32" s="196"/>
      <c r="AM32" s="196"/>
      <c r="AN32" s="196"/>
      <c r="AO32" s="196"/>
      <c r="AR32" s="31"/>
      <c r="BE32" s="214"/>
    </row>
    <row r="33" spans="2:44" s="2" customFormat="1" ht="14.45" hidden="1" customHeight="1">
      <c r="B33" s="31"/>
      <c r="F33" s="22" t="s">
        <v>45</v>
      </c>
      <c r="L33" s="197">
        <v>0</v>
      </c>
      <c r="M33" s="196"/>
      <c r="N33" s="196"/>
      <c r="O33" s="196"/>
      <c r="P33" s="196"/>
      <c r="W33" s="195" t="e">
        <f>ROUND(BD54, 2)</f>
        <v>#REF!</v>
      </c>
      <c r="X33" s="196"/>
      <c r="Y33" s="196"/>
      <c r="Z33" s="196"/>
      <c r="AA33" s="196"/>
      <c r="AB33" s="196"/>
      <c r="AC33" s="196"/>
      <c r="AD33" s="196"/>
      <c r="AE33" s="196"/>
      <c r="AK33" s="195">
        <v>0</v>
      </c>
      <c r="AL33" s="196"/>
      <c r="AM33" s="196"/>
      <c r="AN33" s="196"/>
      <c r="AO33" s="196"/>
      <c r="AR33" s="31"/>
    </row>
    <row r="34" spans="2:44" s="1" customFormat="1" ht="6.95" customHeight="1">
      <c r="B34" s="27"/>
      <c r="AR34" s="27"/>
    </row>
    <row r="35" spans="2:44" s="1" customFormat="1" ht="25.9" customHeight="1">
      <c r="B35" s="27"/>
      <c r="C35" s="32"/>
      <c r="D35" s="33" t="s">
        <v>46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47</v>
      </c>
      <c r="U35" s="34"/>
      <c r="V35" s="34"/>
      <c r="W35" s="34"/>
      <c r="X35" s="222" t="s">
        <v>48</v>
      </c>
      <c r="Y35" s="220"/>
      <c r="Z35" s="220"/>
      <c r="AA35" s="220"/>
      <c r="AB35" s="220"/>
      <c r="AC35" s="34"/>
      <c r="AD35" s="34"/>
      <c r="AE35" s="34"/>
      <c r="AF35" s="34"/>
      <c r="AG35" s="34"/>
      <c r="AH35" s="34"/>
      <c r="AI35" s="34"/>
      <c r="AJ35" s="34"/>
      <c r="AK35" s="219">
        <f>SUM(AK26:AK33)</f>
        <v>0</v>
      </c>
      <c r="AL35" s="220"/>
      <c r="AM35" s="220"/>
      <c r="AN35" s="220"/>
      <c r="AO35" s="221"/>
      <c r="AP35" s="32"/>
      <c r="AQ35" s="32"/>
      <c r="AR35" s="27"/>
    </row>
    <row r="36" spans="2:44" s="1" customFormat="1" ht="6.95" customHeight="1">
      <c r="B36" s="27"/>
      <c r="AR36" s="27"/>
    </row>
    <row r="37" spans="2:44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27"/>
    </row>
    <row r="41" spans="2:44" s="1" customFormat="1" ht="6.95" customHeight="1">
      <c r="B41" s="38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27"/>
    </row>
    <row r="42" spans="2:44" s="1" customFormat="1" ht="24.95" customHeight="1">
      <c r="B42" s="27"/>
      <c r="C42" s="16" t="s">
        <v>49</v>
      </c>
      <c r="AR42" s="27"/>
    </row>
    <row r="43" spans="2:44" s="1" customFormat="1" ht="6.95" customHeight="1">
      <c r="B43" s="27"/>
      <c r="AR43" s="27"/>
    </row>
    <row r="44" spans="2:44" s="3" customFormat="1" ht="12" customHeight="1">
      <c r="B44" s="40"/>
      <c r="C44" s="22" t="s">
        <v>14</v>
      </c>
      <c r="L44" s="3">
        <f>K5</f>
        <v>0</v>
      </c>
      <c r="AR44" s="40"/>
    </row>
    <row r="45" spans="2:44" s="4" customFormat="1" ht="36.950000000000003" customHeight="1">
      <c r="B45" s="41"/>
      <c r="C45" s="42" t="s">
        <v>16</v>
      </c>
      <c r="L45" s="186" t="str">
        <f>K6</f>
        <v>INFRASTRUKTURA PRO ELEKTROMOBILITU - lokalita Michálkovice</v>
      </c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R45" s="41"/>
    </row>
    <row r="46" spans="2:44" s="1" customFormat="1" ht="6.95" customHeight="1">
      <c r="B46" s="27"/>
      <c r="AR46" s="27"/>
    </row>
    <row r="47" spans="2:44" s="1" customFormat="1" ht="12" customHeight="1">
      <c r="B47" s="27"/>
      <c r="C47" s="22" t="s">
        <v>20</v>
      </c>
      <c r="L47" s="43" t="str">
        <f>IF(K8="","",K8)</f>
        <v xml:space="preserve">k.ú. Michálkovice [714747], LV: 1259, 1423, 1207 </v>
      </c>
      <c r="AI47" s="22" t="s">
        <v>22</v>
      </c>
      <c r="AM47" s="209">
        <f>IF(AN8= "","",AN8)</f>
        <v>46080</v>
      </c>
      <c r="AN47" s="209"/>
      <c r="AR47" s="27"/>
    </row>
    <row r="48" spans="2:44" s="1" customFormat="1" ht="6.95" customHeight="1">
      <c r="B48" s="27"/>
      <c r="AR48" s="27"/>
    </row>
    <row r="49" spans="1:91" s="1" customFormat="1" ht="15.2" customHeight="1">
      <c r="B49" s="27"/>
      <c r="C49" s="22" t="s">
        <v>23</v>
      </c>
      <c r="L49" s="3" t="str">
        <f>IF(E11= "","",E11)</f>
        <v xml:space="preserve"> </v>
      </c>
      <c r="AI49" s="22" t="s">
        <v>29</v>
      </c>
      <c r="AM49" s="210" t="str">
        <f>IF(E17="","",E17)</f>
        <v>OHLA ŽS, a.s., Tuřanka 1554/115b, 627 00 Brno - Slatina</v>
      </c>
      <c r="AN49" s="211"/>
      <c r="AO49" s="211"/>
      <c r="AP49" s="211"/>
      <c r="AR49" s="27"/>
      <c r="AS49" s="215" t="s">
        <v>50</v>
      </c>
      <c r="AT49" s="216"/>
      <c r="AU49" s="45"/>
      <c r="AV49" s="45"/>
      <c r="AW49" s="45"/>
      <c r="AX49" s="45"/>
      <c r="AY49" s="45"/>
      <c r="AZ49" s="45"/>
      <c r="BA49" s="45"/>
      <c r="BB49" s="45"/>
      <c r="BC49" s="45"/>
      <c r="BD49" s="46"/>
    </row>
    <row r="50" spans="1:91" s="1" customFormat="1" ht="15.2" customHeight="1">
      <c r="B50" s="27"/>
      <c r="C50" s="22" t="s">
        <v>27</v>
      </c>
      <c r="L50" s="3" t="str">
        <f>IF(E14= "Vyplň údaj","",E14)</f>
        <v/>
      </c>
      <c r="AI50" s="22" t="s">
        <v>33</v>
      </c>
      <c r="AM50" s="210" t="str">
        <f>IF(E20="","",E20)</f>
        <v xml:space="preserve"> </v>
      </c>
      <c r="AN50" s="211"/>
      <c r="AO50" s="211"/>
      <c r="AP50" s="211"/>
      <c r="AR50" s="27"/>
      <c r="AS50" s="217"/>
      <c r="AT50" s="218"/>
      <c r="BD50" s="48"/>
    </row>
    <row r="51" spans="1:91" s="1" customFormat="1" ht="10.9" customHeight="1">
      <c r="B51" s="27"/>
      <c r="AR51" s="27"/>
      <c r="AS51" s="217"/>
      <c r="AT51" s="218"/>
      <c r="BD51" s="48"/>
    </row>
    <row r="52" spans="1:91" s="1" customFormat="1" ht="29.25" customHeight="1">
      <c r="B52" s="27"/>
      <c r="C52" s="198" t="s">
        <v>51</v>
      </c>
      <c r="D52" s="199"/>
      <c r="E52" s="199"/>
      <c r="F52" s="199"/>
      <c r="G52" s="199"/>
      <c r="H52" s="49"/>
      <c r="I52" s="224" t="s">
        <v>52</v>
      </c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208" t="s">
        <v>53</v>
      </c>
      <c r="AH52" s="208"/>
      <c r="AI52" s="208"/>
      <c r="AJ52" s="208"/>
      <c r="AK52" s="208"/>
      <c r="AL52" s="208"/>
      <c r="AM52" s="208"/>
      <c r="AN52" s="208" t="s">
        <v>54</v>
      </c>
      <c r="AO52" s="208"/>
      <c r="AP52" s="208"/>
      <c r="AQ52" s="50" t="s">
        <v>55</v>
      </c>
      <c r="AR52" s="27"/>
      <c r="AS52" s="51" t="s">
        <v>56</v>
      </c>
      <c r="AT52" s="52" t="s">
        <v>57</v>
      </c>
      <c r="AU52" s="52" t="s">
        <v>58</v>
      </c>
      <c r="AV52" s="52" t="s">
        <v>59</v>
      </c>
      <c r="AW52" s="52" t="s">
        <v>60</v>
      </c>
      <c r="AX52" s="52" t="s">
        <v>61</v>
      </c>
      <c r="AY52" s="52" t="s">
        <v>62</v>
      </c>
      <c r="AZ52" s="52" t="s">
        <v>63</v>
      </c>
      <c r="BA52" s="52" t="s">
        <v>64</v>
      </c>
      <c r="BB52" s="52" t="s">
        <v>65</v>
      </c>
      <c r="BC52" s="52" t="s">
        <v>66</v>
      </c>
      <c r="BD52" s="53" t="s">
        <v>67</v>
      </c>
    </row>
    <row r="53" spans="1:91" s="1" customFormat="1" ht="10.9" customHeight="1">
      <c r="B53" s="27"/>
      <c r="AG53" s="150"/>
      <c r="AH53" s="150"/>
      <c r="AI53" s="150"/>
      <c r="AJ53" s="150"/>
      <c r="AK53" s="150"/>
      <c r="AL53" s="150"/>
      <c r="AM53" s="150"/>
      <c r="AN53" s="150"/>
      <c r="AO53" s="150"/>
      <c r="AP53" s="150"/>
      <c r="AR53" s="27"/>
      <c r="AS53" s="54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6"/>
    </row>
    <row r="54" spans="1:91" s="5" customFormat="1" ht="32.450000000000003" customHeight="1">
      <c r="B54" s="55"/>
      <c r="C54" s="56" t="s">
        <v>68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225">
        <f>ROUND(SUM(AG55:AM72),1)</f>
        <v>0</v>
      </c>
      <c r="AH54" s="225"/>
      <c r="AI54" s="225"/>
      <c r="AJ54" s="225"/>
      <c r="AK54" s="225"/>
      <c r="AL54" s="225"/>
      <c r="AM54" s="225"/>
      <c r="AN54" s="225">
        <f>ROUND(SUM(AN55:AP71),1)</f>
        <v>0</v>
      </c>
      <c r="AO54" s="225"/>
      <c r="AP54" s="225"/>
      <c r="AQ54" s="59" t="s">
        <v>3</v>
      </c>
      <c r="AR54" s="55"/>
      <c r="AS54" s="60" t="e">
        <f>ROUND(AS55+SUM(AS56:AS63)+SUM(AS64:AS67),2)</f>
        <v>#REF!</v>
      </c>
      <c r="AT54" s="61" t="e">
        <f t="shared" ref="AT54:AT67" si="0">ROUND(SUM(AV54:AW54),2)</f>
        <v>#REF!</v>
      </c>
      <c r="AU54" s="62" t="e">
        <f>ROUND(AU55+SUM(AU56:AU63)+SUM(AU64:AU67),5)</f>
        <v>#REF!</v>
      </c>
      <c r="AV54" s="61" t="e">
        <f>ROUND(AZ54*L29,2)</f>
        <v>#REF!</v>
      </c>
      <c r="AW54" s="61" t="e">
        <f>ROUND(BA54*L30,2)</f>
        <v>#REF!</v>
      </c>
      <c r="AX54" s="61" t="e">
        <f>ROUND(BB54*L29,2)</f>
        <v>#REF!</v>
      </c>
      <c r="AY54" s="61" t="e">
        <f>ROUND(BC54*L30,2)</f>
        <v>#REF!</v>
      </c>
      <c r="AZ54" s="61" t="e">
        <f>ROUND(AZ55+SUM(AZ56:AZ63)+SUM(AZ64:AZ67),2)</f>
        <v>#REF!</v>
      </c>
      <c r="BA54" s="61" t="e">
        <f>ROUND(BA55+SUM(BA56:BA63)+SUM(BA64:BA67),2)</f>
        <v>#REF!</v>
      </c>
      <c r="BB54" s="61" t="e">
        <f>ROUND(BB55+SUM(BB56:BB63)+SUM(BB64:BB67),2)</f>
        <v>#REF!</v>
      </c>
      <c r="BC54" s="61" t="e">
        <f>ROUND(BC55+SUM(BC56:BC63)+SUM(BC64:BC67),2)</f>
        <v>#REF!</v>
      </c>
      <c r="BD54" s="63" t="e">
        <f>ROUND(BD55+SUM(BD56:BD63)+SUM(BD64:BD67),2)</f>
        <v>#REF!</v>
      </c>
      <c r="BS54" s="64" t="s">
        <v>69</v>
      </c>
      <c r="BT54" s="64" t="s">
        <v>70</v>
      </c>
      <c r="BU54" s="65" t="s">
        <v>71</v>
      </c>
      <c r="BV54" s="64" t="s">
        <v>72</v>
      </c>
      <c r="BW54" s="64" t="s">
        <v>5</v>
      </c>
      <c r="BX54" s="64" t="s">
        <v>73</v>
      </c>
      <c r="CL54" s="64" t="s">
        <v>3</v>
      </c>
    </row>
    <row r="55" spans="1:91" s="6" customFormat="1" ht="15" customHeight="1">
      <c r="A55" s="66"/>
      <c r="B55" s="67"/>
      <c r="C55" s="68"/>
      <c r="D55" s="194" t="s">
        <v>74</v>
      </c>
      <c r="E55" s="194"/>
      <c r="F55" s="194"/>
      <c r="G55" s="194"/>
      <c r="H55" s="194"/>
      <c r="I55" s="69"/>
      <c r="J55" s="194" t="s">
        <v>75</v>
      </c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194"/>
      <c r="AG55" s="206">
        <f>'PS01.1 - Střídavá část 22 kV'!J30</f>
        <v>0</v>
      </c>
      <c r="AH55" s="207"/>
      <c r="AI55" s="207"/>
      <c r="AJ55" s="207"/>
      <c r="AK55" s="207"/>
      <c r="AL55" s="207"/>
      <c r="AM55" s="207"/>
      <c r="AN55" s="206">
        <f>'PS01.1 - Střídavá část 22 kV'!J39</f>
        <v>0</v>
      </c>
      <c r="AO55" s="207"/>
      <c r="AP55" s="207"/>
      <c r="AQ55" s="70" t="s">
        <v>76</v>
      </c>
      <c r="AR55" s="67"/>
      <c r="AS55" s="71">
        <v>0</v>
      </c>
      <c r="AT55" s="72" t="e">
        <f t="shared" si="0"/>
        <v>#REF!</v>
      </c>
      <c r="AU55" s="73" t="e">
        <f>#REF!</f>
        <v>#REF!</v>
      </c>
      <c r="AV55" s="72" t="e">
        <f>#REF!</f>
        <v>#REF!</v>
      </c>
      <c r="AW55" s="72" t="e">
        <f>#REF!</f>
        <v>#REF!</v>
      </c>
      <c r="AX55" s="72" t="e">
        <f>#REF!</f>
        <v>#REF!</v>
      </c>
      <c r="AY55" s="72" t="e">
        <f>#REF!</f>
        <v>#REF!</v>
      </c>
      <c r="AZ55" s="72" t="e">
        <f>#REF!</f>
        <v>#REF!</v>
      </c>
      <c r="BA55" s="72" t="e">
        <f>#REF!</f>
        <v>#REF!</v>
      </c>
      <c r="BB55" s="72" t="e">
        <f>#REF!</f>
        <v>#REF!</v>
      </c>
      <c r="BC55" s="72" t="e">
        <f>#REF!</f>
        <v>#REF!</v>
      </c>
      <c r="BD55" s="74" t="e">
        <f>#REF!</f>
        <v>#REF!</v>
      </c>
      <c r="BT55" s="75" t="s">
        <v>77</v>
      </c>
      <c r="BV55" s="75" t="s">
        <v>72</v>
      </c>
      <c r="BW55" s="75" t="s">
        <v>78</v>
      </c>
      <c r="BX55" s="75" t="s">
        <v>5</v>
      </c>
      <c r="CL55" s="75" t="s">
        <v>3</v>
      </c>
      <c r="CM55" s="75" t="s">
        <v>79</v>
      </c>
    </row>
    <row r="56" spans="1:91" s="6" customFormat="1" ht="15" customHeight="1">
      <c r="A56" s="66"/>
      <c r="B56" s="67"/>
      <c r="C56" s="68"/>
      <c r="D56" s="194" t="s">
        <v>80</v>
      </c>
      <c r="E56" s="194"/>
      <c r="F56" s="194"/>
      <c r="G56" s="194"/>
      <c r="H56" s="194"/>
      <c r="I56" s="69"/>
      <c r="J56" s="194" t="s">
        <v>81</v>
      </c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206">
        <f>'PS01.2 - Trakční technol...'!J30</f>
        <v>0</v>
      </c>
      <c r="AH56" s="207"/>
      <c r="AI56" s="207"/>
      <c r="AJ56" s="207"/>
      <c r="AK56" s="207"/>
      <c r="AL56" s="207"/>
      <c r="AM56" s="207"/>
      <c r="AN56" s="206">
        <f>'PS01.2 - Trakční technol...'!J39</f>
        <v>0</v>
      </c>
      <c r="AO56" s="207"/>
      <c r="AP56" s="207"/>
      <c r="AQ56" s="70" t="s">
        <v>76</v>
      </c>
      <c r="AR56" s="67"/>
      <c r="AS56" s="71">
        <v>0</v>
      </c>
      <c r="AT56" s="72">
        <f t="shared" si="0"/>
        <v>0</v>
      </c>
      <c r="AU56" s="73">
        <f>'PS01.8 - Kamerový systém'!P80</f>
        <v>0</v>
      </c>
      <c r="AV56" s="72">
        <f>'PS01.8 - Kamerový systém'!J33</f>
        <v>0</v>
      </c>
      <c r="AW56" s="72">
        <f>'PS01.8 - Kamerový systém'!J34</f>
        <v>0</v>
      </c>
      <c r="AX56" s="72">
        <f>'PS01.8 - Kamerový systém'!J35</f>
        <v>0</v>
      </c>
      <c r="AY56" s="72">
        <f>'PS01.8 - Kamerový systém'!J36</f>
        <v>0</v>
      </c>
      <c r="AZ56" s="72">
        <f>'PS01.8 - Kamerový systém'!F33</f>
        <v>0</v>
      </c>
      <c r="BA56" s="72">
        <f>'PS01.8 - Kamerový systém'!F34</f>
        <v>0</v>
      </c>
      <c r="BB56" s="72">
        <f>'PS01.8 - Kamerový systém'!F35</f>
        <v>0</v>
      </c>
      <c r="BC56" s="72">
        <f>'PS01.8 - Kamerový systém'!F36</f>
        <v>0</v>
      </c>
      <c r="BD56" s="74">
        <f>'PS01.8 - Kamerový systém'!F37</f>
        <v>0</v>
      </c>
      <c r="BT56" s="75" t="s">
        <v>77</v>
      </c>
      <c r="BV56" s="75" t="s">
        <v>72</v>
      </c>
      <c r="BW56" s="75" t="s">
        <v>82</v>
      </c>
      <c r="BX56" s="75" t="s">
        <v>5</v>
      </c>
      <c r="CL56" s="75" t="s">
        <v>3</v>
      </c>
      <c r="CM56" s="75" t="s">
        <v>79</v>
      </c>
    </row>
    <row r="57" spans="1:91" s="6" customFormat="1" ht="15" customHeight="1">
      <c r="A57" s="66"/>
      <c r="B57" s="67"/>
      <c r="C57" s="68"/>
      <c r="D57" s="194" t="s">
        <v>83</v>
      </c>
      <c r="E57" s="194"/>
      <c r="F57" s="194"/>
      <c r="G57" s="194"/>
      <c r="H57" s="194"/>
      <c r="I57" s="69"/>
      <c r="J57" s="194" t="s">
        <v>84</v>
      </c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206">
        <f>'PS01.3 - Vlastní spotřeba'!J30</f>
        <v>0</v>
      </c>
      <c r="AH57" s="207"/>
      <c r="AI57" s="207"/>
      <c r="AJ57" s="207"/>
      <c r="AK57" s="207"/>
      <c r="AL57" s="207"/>
      <c r="AM57" s="207"/>
      <c r="AN57" s="206">
        <f>'PS01.3 - Vlastní spotřeba'!J39</f>
        <v>0</v>
      </c>
      <c r="AO57" s="207"/>
      <c r="AP57" s="207"/>
      <c r="AQ57" s="70" t="s">
        <v>76</v>
      </c>
      <c r="AR57" s="67"/>
      <c r="AS57" s="71">
        <v>0</v>
      </c>
      <c r="AT57" s="72" t="e">
        <f t="shared" si="0"/>
        <v>#REF!</v>
      </c>
      <c r="AU57" s="73" t="e">
        <f>#REF!</f>
        <v>#REF!</v>
      </c>
      <c r="AV57" s="72" t="e">
        <f>#REF!</f>
        <v>#REF!</v>
      </c>
      <c r="AW57" s="72" t="e">
        <f>#REF!</f>
        <v>#REF!</v>
      </c>
      <c r="AX57" s="72" t="e">
        <f>#REF!</f>
        <v>#REF!</v>
      </c>
      <c r="AY57" s="72" t="e">
        <f>#REF!</f>
        <v>#REF!</v>
      </c>
      <c r="AZ57" s="72" t="e">
        <f>#REF!</f>
        <v>#REF!</v>
      </c>
      <c r="BA57" s="72" t="e">
        <f>#REF!</f>
        <v>#REF!</v>
      </c>
      <c r="BB57" s="72" t="e">
        <f>#REF!</f>
        <v>#REF!</v>
      </c>
      <c r="BC57" s="72" t="e">
        <f>#REF!</f>
        <v>#REF!</v>
      </c>
      <c r="BD57" s="74" t="e">
        <f>#REF!</f>
        <v>#REF!</v>
      </c>
      <c r="BT57" s="75" t="s">
        <v>77</v>
      </c>
      <c r="BV57" s="75" t="s">
        <v>72</v>
      </c>
      <c r="BW57" s="75" t="s">
        <v>85</v>
      </c>
      <c r="BX57" s="75" t="s">
        <v>5</v>
      </c>
      <c r="CL57" s="75" t="s">
        <v>3</v>
      </c>
      <c r="CM57" s="75" t="s">
        <v>79</v>
      </c>
    </row>
    <row r="58" spans="1:91" s="6" customFormat="1" ht="15" customHeight="1">
      <c r="A58" s="66"/>
      <c r="B58" s="67"/>
      <c r="C58" s="68"/>
      <c r="D58" s="194" t="s">
        <v>86</v>
      </c>
      <c r="E58" s="194"/>
      <c r="F58" s="194"/>
      <c r="G58" s="194"/>
      <c r="H58" s="194"/>
      <c r="I58" s="69"/>
      <c r="J58" s="194" t="s">
        <v>87</v>
      </c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206">
        <f>'PS01.4 - ZDP'!J30</f>
        <v>0</v>
      </c>
      <c r="AH58" s="207"/>
      <c r="AI58" s="207"/>
      <c r="AJ58" s="207"/>
      <c r="AK58" s="207"/>
      <c r="AL58" s="207"/>
      <c r="AM58" s="207"/>
      <c r="AN58" s="206">
        <f>'PS01.4 - ZDP'!J39</f>
        <v>0</v>
      </c>
      <c r="AO58" s="207"/>
      <c r="AP58" s="207"/>
      <c r="AQ58" s="70" t="s">
        <v>76</v>
      </c>
      <c r="AR58" s="67"/>
      <c r="AS58" s="71">
        <v>0</v>
      </c>
      <c r="AT58" s="72">
        <f t="shared" si="0"/>
        <v>0</v>
      </c>
      <c r="AU58" s="73">
        <f>'PS01.1 - Střídavá část 22 kV'!P80</f>
        <v>0</v>
      </c>
      <c r="AV58" s="72">
        <f>'PS01.1 - Střídavá část 22 kV'!J33</f>
        <v>0</v>
      </c>
      <c r="AW58" s="72">
        <f>'PS01.1 - Střídavá část 22 kV'!J34</f>
        <v>0</v>
      </c>
      <c r="AX58" s="72">
        <f>'PS01.1 - Střídavá část 22 kV'!J35</f>
        <v>0</v>
      </c>
      <c r="AY58" s="72">
        <f>'PS01.1 - Střídavá část 22 kV'!J36</f>
        <v>0</v>
      </c>
      <c r="AZ58" s="72">
        <f>'PS01.1 - Střídavá část 22 kV'!F33</f>
        <v>0</v>
      </c>
      <c r="BA58" s="72">
        <f>'PS01.1 - Střídavá část 22 kV'!F34</f>
        <v>0</v>
      </c>
      <c r="BB58" s="72">
        <f>'PS01.1 - Střídavá část 22 kV'!F35</f>
        <v>0</v>
      </c>
      <c r="BC58" s="72">
        <f>'PS01.1 - Střídavá část 22 kV'!F36</f>
        <v>0</v>
      </c>
      <c r="BD58" s="74">
        <f>'PS01.1 - Střídavá část 22 kV'!F37</f>
        <v>0</v>
      </c>
      <c r="BT58" s="75" t="s">
        <v>77</v>
      </c>
      <c r="BV58" s="75" t="s">
        <v>72</v>
      </c>
      <c r="BW58" s="75" t="s">
        <v>88</v>
      </c>
      <c r="BX58" s="75" t="s">
        <v>5</v>
      </c>
      <c r="CL58" s="75" t="s">
        <v>3</v>
      </c>
      <c r="CM58" s="75" t="s">
        <v>79</v>
      </c>
    </row>
    <row r="59" spans="1:91" s="6" customFormat="1" ht="15" customHeight="1">
      <c r="A59" s="66"/>
      <c r="B59" s="67"/>
      <c r="C59" s="68"/>
      <c r="D59" s="194" t="s">
        <v>89</v>
      </c>
      <c r="E59" s="194"/>
      <c r="F59" s="194"/>
      <c r="G59" s="194"/>
      <c r="H59" s="194"/>
      <c r="I59" s="69"/>
      <c r="J59" s="194" t="s">
        <v>90</v>
      </c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206">
        <f>'PS01.5 - Uzemnění a hromosvod'!J30</f>
        <v>0</v>
      </c>
      <c r="AH59" s="207"/>
      <c r="AI59" s="207"/>
      <c r="AJ59" s="207"/>
      <c r="AK59" s="207"/>
      <c r="AL59" s="207"/>
      <c r="AM59" s="207"/>
      <c r="AN59" s="206">
        <f>'PS01.5 - Uzemnění a hromosvod'!J39</f>
        <v>0</v>
      </c>
      <c r="AO59" s="207"/>
      <c r="AP59" s="207"/>
      <c r="AQ59" s="70" t="s">
        <v>76</v>
      </c>
      <c r="AR59" s="67"/>
      <c r="AS59" s="71">
        <v>0</v>
      </c>
      <c r="AT59" s="72">
        <f t="shared" si="0"/>
        <v>0</v>
      </c>
      <c r="AU59" s="73">
        <f>'PS01.2 - Trakční technol...'!P80</f>
        <v>0</v>
      </c>
      <c r="AV59" s="72">
        <f>'PS01.2 - Trakční technol...'!J33</f>
        <v>0</v>
      </c>
      <c r="AW59" s="72">
        <f>'PS01.2 - Trakční technol...'!J34</f>
        <v>0</v>
      </c>
      <c r="AX59" s="72">
        <f>'PS01.2 - Trakční technol...'!J35</f>
        <v>0</v>
      </c>
      <c r="AY59" s="72">
        <f>'PS01.2 - Trakční technol...'!J36</f>
        <v>0</v>
      </c>
      <c r="AZ59" s="72">
        <f>'PS01.2 - Trakční technol...'!F33</f>
        <v>0</v>
      </c>
      <c r="BA59" s="72">
        <f>'PS01.2 - Trakční technol...'!F34</f>
        <v>0</v>
      </c>
      <c r="BB59" s="72">
        <f>'PS01.2 - Trakční technol...'!F35</f>
        <v>0</v>
      </c>
      <c r="BC59" s="72">
        <f>'PS01.2 - Trakční technol...'!F36</f>
        <v>0</v>
      </c>
      <c r="BD59" s="74">
        <f>'PS01.2 - Trakční technol...'!F37</f>
        <v>0</v>
      </c>
      <c r="BT59" s="75" t="s">
        <v>77</v>
      </c>
      <c r="BV59" s="75" t="s">
        <v>72</v>
      </c>
      <c r="BW59" s="75" t="s">
        <v>91</v>
      </c>
      <c r="BX59" s="75" t="s">
        <v>5</v>
      </c>
      <c r="CL59" s="75" t="s">
        <v>3</v>
      </c>
      <c r="CM59" s="75" t="s">
        <v>79</v>
      </c>
    </row>
    <row r="60" spans="1:91" s="6" customFormat="1" ht="15" customHeight="1">
      <c r="A60" s="66"/>
      <c r="B60" s="67"/>
      <c r="C60" s="68"/>
      <c r="D60" s="194" t="s">
        <v>92</v>
      </c>
      <c r="E60" s="194"/>
      <c r="F60" s="194"/>
      <c r="G60" s="194"/>
      <c r="H60" s="194"/>
      <c r="I60" s="69"/>
      <c r="J60" s="194" t="s">
        <v>93</v>
      </c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206">
        <f>'PS01.6 - Staveb. elektroinstal.'!J30</f>
        <v>0</v>
      </c>
      <c r="AH60" s="207"/>
      <c r="AI60" s="207"/>
      <c r="AJ60" s="207"/>
      <c r="AK60" s="207"/>
      <c r="AL60" s="207"/>
      <c r="AM60" s="207"/>
      <c r="AN60" s="206">
        <f>'PS01.6 - Staveb. elektroinstal.'!J39</f>
        <v>0</v>
      </c>
      <c r="AO60" s="207"/>
      <c r="AP60" s="207"/>
      <c r="AQ60" s="70" t="s">
        <v>76</v>
      </c>
      <c r="AR60" s="67"/>
      <c r="AS60" s="71">
        <v>0</v>
      </c>
      <c r="AT60" s="72">
        <f t="shared" si="0"/>
        <v>0</v>
      </c>
      <c r="AU60" s="73">
        <f>'PS01.3 - Vlastní spotřeba'!P80</f>
        <v>0</v>
      </c>
      <c r="AV60" s="72">
        <f>'PS01.3 - Vlastní spotřeba'!J33</f>
        <v>0</v>
      </c>
      <c r="AW60" s="72">
        <f>'PS01.3 - Vlastní spotřeba'!J34</f>
        <v>0</v>
      </c>
      <c r="AX60" s="72">
        <f>'PS01.3 - Vlastní spotřeba'!J35</f>
        <v>0</v>
      </c>
      <c r="AY60" s="72">
        <f>'PS01.3 - Vlastní spotřeba'!J36</f>
        <v>0</v>
      </c>
      <c r="AZ60" s="72">
        <f>'PS01.3 - Vlastní spotřeba'!F33</f>
        <v>0</v>
      </c>
      <c r="BA60" s="72">
        <f>'PS01.3 - Vlastní spotřeba'!F34</f>
        <v>0</v>
      </c>
      <c r="BB60" s="72">
        <f>'PS01.3 - Vlastní spotřeba'!F35</f>
        <v>0</v>
      </c>
      <c r="BC60" s="72">
        <f>'PS01.3 - Vlastní spotřeba'!F36</f>
        <v>0</v>
      </c>
      <c r="BD60" s="74">
        <f>'PS01.3 - Vlastní spotřeba'!F37</f>
        <v>0</v>
      </c>
      <c r="BT60" s="75" t="s">
        <v>77</v>
      </c>
      <c r="BV60" s="75" t="s">
        <v>72</v>
      </c>
      <c r="BW60" s="75" t="s">
        <v>94</v>
      </c>
      <c r="BX60" s="75" t="s">
        <v>5</v>
      </c>
      <c r="CL60" s="75" t="s">
        <v>3</v>
      </c>
      <c r="CM60" s="75" t="s">
        <v>79</v>
      </c>
    </row>
    <row r="61" spans="1:91" s="6" customFormat="1" ht="15" customHeight="1">
      <c r="A61" s="66"/>
      <c r="B61" s="67"/>
      <c r="C61" s="68"/>
      <c r="D61" s="194" t="s">
        <v>95</v>
      </c>
      <c r="E61" s="194"/>
      <c r="F61" s="194"/>
      <c r="G61" s="194"/>
      <c r="H61" s="194"/>
      <c r="I61" s="69"/>
      <c r="J61" s="194" t="s">
        <v>96</v>
      </c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206">
        <f>'PS01.7 - Dalkove ovl. + vizual.'!J30</f>
        <v>0</v>
      </c>
      <c r="AH61" s="207"/>
      <c r="AI61" s="207"/>
      <c r="AJ61" s="207"/>
      <c r="AK61" s="207"/>
      <c r="AL61" s="207"/>
      <c r="AM61" s="207"/>
      <c r="AN61" s="206">
        <f>'PS01.7 - Dalkove ovl. + vizual.'!J39</f>
        <v>0</v>
      </c>
      <c r="AO61" s="207"/>
      <c r="AP61" s="207"/>
      <c r="AQ61" s="70" t="s">
        <v>76</v>
      </c>
      <c r="AR61" s="67"/>
      <c r="AS61" s="71">
        <v>0</v>
      </c>
      <c r="AT61" s="72">
        <f t="shared" si="0"/>
        <v>0</v>
      </c>
      <c r="AU61" s="73">
        <f>'PS01.4 - ZDP'!P80</f>
        <v>0</v>
      </c>
      <c r="AV61" s="72">
        <f>'PS01.4 - ZDP'!J33</f>
        <v>0</v>
      </c>
      <c r="AW61" s="72">
        <f>'PS01.4 - ZDP'!J34</f>
        <v>0</v>
      </c>
      <c r="AX61" s="72">
        <f>'PS01.4 - ZDP'!J35</f>
        <v>0</v>
      </c>
      <c r="AY61" s="72">
        <f>'PS01.4 - ZDP'!J36</f>
        <v>0</v>
      </c>
      <c r="AZ61" s="72">
        <f>'PS01.4 - ZDP'!F33</f>
        <v>0</v>
      </c>
      <c r="BA61" s="72">
        <f>'PS01.4 - ZDP'!F34</f>
        <v>0</v>
      </c>
      <c r="BB61" s="72">
        <f>'PS01.4 - ZDP'!F35</f>
        <v>0</v>
      </c>
      <c r="BC61" s="72">
        <f>'PS01.4 - ZDP'!F36</f>
        <v>0</v>
      </c>
      <c r="BD61" s="74">
        <f>'PS01.4 - ZDP'!F37</f>
        <v>0</v>
      </c>
      <c r="BT61" s="75" t="s">
        <v>77</v>
      </c>
      <c r="BV61" s="75" t="s">
        <v>72</v>
      </c>
      <c r="BW61" s="75" t="s">
        <v>97</v>
      </c>
      <c r="BX61" s="75" t="s">
        <v>5</v>
      </c>
      <c r="CL61" s="75" t="s">
        <v>3</v>
      </c>
      <c r="CM61" s="75" t="s">
        <v>79</v>
      </c>
    </row>
    <row r="62" spans="1:91" s="6" customFormat="1" ht="15" customHeight="1">
      <c r="A62" s="66"/>
      <c r="B62" s="67"/>
      <c r="C62" s="68"/>
      <c r="D62" s="194" t="s">
        <v>98</v>
      </c>
      <c r="E62" s="194"/>
      <c r="F62" s="194"/>
      <c r="G62" s="194"/>
      <c r="H62" s="194"/>
      <c r="I62" s="69"/>
      <c r="J62" s="194" t="s">
        <v>99</v>
      </c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206">
        <f>'PS01.8 - Kamerový systém'!J30</f>
        <v>0</v>
      </c>
      <c r="AH62" s="207"/>
      <c r="AI62" s="207"/>
      <c r="AJ62" s="207"/>
      <c r="AK62" s="207"/>
      <c r="AL62" s="207"/>
      <c r="AM62" s="207"/>
      <c r="AN62" s="206">
        <f>'PS01.8 - Kamerový systém'!J39</f>
        <v>0</v>
      </c>
      <c r="AO62" s="207"/>
      <c r="AP62" s="207"/>
      <c r="AQ62" s="70" t="s">
        <v>76</v>
      </c>
      <c r="AR62" s="67"/>
      <c r="AS62" s="71">
        <v>0</v>
      </c>
      <c r="AT62" s="72" t="e">
        <f t="shared" si="0"/>
        <v>#REF!</v>
      </c>
      <c r="AU62" s="73" t="e">
        <f>#REF!</f>
        <v>#REF!</v>
      </c>
      <c r="AV62" s="72" t="e">
        <f>#REF!</f>
        <v>#REF!</v>
      </c>
      <c r="AW62" s="72" t="e">
        <f>#REF!</f>
        <v>#REF!</v>
      </c>
      <c r="AX62" s="72" t="e">
        <f>#REF!</f>
        <v>#REF!</v>
      </c>
      <c r="AY62" s="72" t="e">
        <f>#REF!</f>
        <v>#REF!</v>
      </c>
      <c r="AZ62" s="72" t="e">
        <f>#REF!</f>
        <v>#REF!</v>
      </c>
      <c r="BA62" s="72" t="e">
        <f>#REF!</f>
        <v>#REF!</v>
      </c>
      <c r="BB62" s="72" t="e">
        <f>#REF!</f>
        <v>#REF!</v>
      </c>
      <c r="BC62" s="72" t="e">
        <f>#REF!</f>
        <v>#REF!</v>
      </c>
      <c r="BD62" s="74" t="e">
        <f>#REF!</f>
        <v>#REF!</v>
      </c>
      <c r="BT62" s="75" t="s">
        <v>77</v>
      </c>
      <c r="BV62" s="75" t="s">
        <v>72</v>
      </c>
      <c r="BW62" s="75" t="s">
        <v>100</v>
      </c>
      <c r="BX62" s="75" t="s">
        <v>5</v>
      </c>
      <c r="CL62" s="75" t="s">
        <v>3</v>
      </c>
      <c r="CM62" s="75" t="s">
        <v>79</v>
      </c>
    </row>
    <row r="63" spans="1:91" s="6" customFormat="1" ht="15" customHeight="1">
      <c r="B63" s="67"/>
      <c r="C63" s="68"/>
      <c r="D63" s="194" t="s">
        <v>101</v>
      </c>
      <c r="E63" s="194"/>
      <c r="F63" s="194"/>
      <c r="G63" s="194"/>
      <c r="H63" s="194"/>
      <c r="I63" s="69"/>
      <c r="J63" s="194" t="s">
        <v>102</v>
      </c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206">
        <f>'SO01 - Trolejové vedení'!J30</f>
        <v>0</v>
      </c>
      <c r="AH63" s="207"/>
      <c r="AI63" s="207"/>
      <c r="AJ63" s="207"/>
      <c r="AK63" s="207"/>
      <c r="AL63" s="207"/>
      <c r="AM63" s="207"/>
      <c r="AN63" s="206">
        <f>'SO01 - Trolejové vedení'!J39</f>
        <v>0</v>
      </c>
      <c r="AO63" s="207"/>
      <c r="AP63" s="207"/>
      <c r="AQ63" s="70" t="s">
        <v>76</v>
      </c>
      <c r="AR63" s="67"/>
      <c r="AS63" s="71" t="e">
        <f>ROUND(SUM(#REF!),2)</f>
        <v>#REF!</v>
      </c>
      <c r="AT63" s="72" t="e">
        <f t="shared" si="0"/>
        <v>#REF!</v>
      </c>
      <c r="AU63" s="73" t="e">
        <f>ROUND(SUM(#REF!),5)</f>
        <v>#REF!</v>
      </c>
      <c r="AV63" s="72" t="e">
        <f>ROUND(AZ63*L29,2)</f>
        <v>#REF!</v>
      </c>
      <c r="AW63" s="72" t="e">
        <f>ROUND(BA63*L30,2)</f>
        <v>#REF!</v>
      </c>
      <c r="AX63" s="72" t="e">
        <f>ROUND(BB63*L29,2)</f>
        <v>#REF!</v>
      </c>
      <c r="AY63" s="72" t="e">
        <f>ROUND(BC63*L30,2)</f>
        <v>#REF!</v>
      </c>
      <c r="AZ63" s="72" t="e">
        <f>ROUND(SUM(#REF!),2)</f>
        <v>#REF!</v>
      </c>
      <c r="BA63" s="72" t="e">
        <f>ROUND(SUM(#REF!),2)</f>
        <v>#REF!</v>
      </c>
      <c r="BB63" s="72" t="e">
        <f>ROUND(SUM(#REF!),2)</f>
        <v>#REF!</v>
      </c>
      <c r="BC63" s="72" t="e">
        <f>ROUND(SUM(#REF!),2)</f>
        <v>#REF!</v>
      </c>
      <c r="BD63" s="74" t="e">
        <f>ROUND(SUM(#REF!),2)</f>
        <v>#REF!</v>
      </c>
      <c r="BS63" s="75" t="s">
        <v>69</v>
      </c>
      <c r="BT63" s="75" t="s">
        <v>77</v>
      </c>
      <c r="BU63" s="75" t="s">
        <v>71</v>
      </c>
      <c r="BV63" s="75" t="s">
        <v>72</v>
      </c>
      <c r="BW63" s="75" t="s">
        <v>103</v>
      </c>
      <c r="BX63" s="75" t="s">
        <v>5</v>
      </c>
      <c r="CL63" s="75" t="s">
        <v>3</v>
      </c>
      <c r="CM63" s="75" t="s">
        <v>79</v>
      </c>
    </row>
    <row r="64" spans="1:91" s="6" customFormat="1" ht="15" customHeight="1">
      <c r="A64" s="66"/>
      <c r="B64" s="67"/>
      <c r="C64" s="68"/>
      <c r="D64" s="194" t="s">
        <v>104</v>
      </c>
      <c r="E64" s="194"/>
      <c r="F64" s="194"/>
      <c r="G64" s="194"/>
      <c r="H64" s="194"/>
      <c r="I64" s="69"/>
      <c r="J64" s="194" t="s">
        <v>105</v>
      </c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206">
        <f>'SO02 - Trakční kabely'!J30</f>
        <v>0</v>
      </c>
      <c r="AH64" s="207"/>
      <c r="AI64" s="207"/>
      <c r="AJ64" s="207"/>
      <c r="AK64" s="207"/>
      <c r="AL64" s="207"/>
      <c r="AM64" s="207"/>
      <c r="AN64" s="206">
        <f>'SO02 - Trakční kabely'!J39</f>
        <v>0</v>
      </c>
      <c r="AO64" s="207"/>
      <c r="AP64" s="207"/>
      <c r="AQ64" s="70" t="s">
        <v>76</v>
      </c>
      <c r="AR64" s="67"/>
      <c r="AS64" s="71">
        <v>0</v>
      </c>
      <c r="AT64" s="72">
        <f t="shared" si="0"/>
        <v>0</v>
      </c>
      <c r="AU64" s="73">
        <f>'PS01.6 - Staveb. elektroinstal.'!P80</f>
        <v>0</v>
      </c>
      <c r="AV64" s="72">
        <f>'PS01.6 - Staveb. elektroinstal.'!J33</f>
        <v>0</v>
      </c>
      <c r="AW64" s="72">
        <f>'PS01.6 - Staveb. elektroinstal.'!J34</f>
        <v>0</v>
      </c>
      <c r="AX64" s="72">
        <f>'PS01.6 - Staveb. elektroinstal.'!J35</f>
        <v>0</v>
      </c>
      <c r="AY64" s="72">
        <f>'PS01.6 - Staveb. elektroinstal.'!J36</f>
        <v>0</v>
      </c>
      <c r="AZ64" s="72">
        <f>'PS01.6 - Staveb. elektroinstal.'!F33</f>
        <v>0</v>
      </c>
      <c r="BA64" s="72">
        <f>'PS01.6 - Staveb. elektroinstal.'!F34</f>
        <v>0</v>
      </c>
      <c r="BB64" s="72">
        <f>'PS01.6 - Staveb. elektroinstal.'!F35</f>
        <v>0</v>
      </c>
      <c r="BC64" s="72">
        <f>'PS01.6 - Staveb. elektroinstal.'!F36</f>
        <v>0</v>
      </c>
      <c r="BD64" s="74">
        <f>'PS01.6 - Staveb. elektroinstal.'!F37</f>
        <v>0</v>
      </c>
      <c r="BT64" s="75" t="s">
        <v>77</v>
      </c>
      <c r="BV64" s="75" t="s">
        <v>72</v>
      </c>
      <c r="BW64" s="75" t="s">
        <v>106</v>
      </c>
      <c r="BX64" s="75" t="s">
        <v>5</v>
      </c>
      <c r="CL64" s="75" t="s">
        <v>3</v>
      </c>
      <c r="CM64" s="75" t="s">
        <v>79</v>
      </c>
    </row>
    <row r="65" spans="1:91" s="6" customFormat="1" ht="15" customHeight="1">
      <c r="A65" s="66"/>
      <c r="B65" s="67"/>
      <c r="C65" s="68"/>
      <c r="D65" s="194" t="s">
        <v>107</v>
      </c>
      <c r="E65" s="194"/>
      <c r="F65" s="194"/>
      <c r="G65" s="194"/>
      <c r="H65" s="194"/>
      <c r="I65" s="69"/>
      <c r="J65" s="194" t="s">
        <v>108</v>
      </c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206">
        <f>'SO03 - Kiosková měnírna'!J30</f>
        <v>0</v>
      </c>
      <c r="AH65" s="207"/>
      <c r="AI65" s="207"/>
      <c r="AJ65" s="207"/>
      <c r="AK65" s="207"/>
      <c r="AL65" s="207"/>
      <c r="AM65" s="207"/>
      <c r="AN65" s="206">
        <f>'SO03 - Kiosková měnírna'!J39</f>
        <v>0</v>
      </c>
      <c r="AO65" s="207"/>
      <c r="AP65" s="207"/>
      <c r="AQ65" s="70" t="s">
        <v>76</v>
      </c>
      <c r="AR65" s="67"/>
      <c r="AS65" s="71"/>
      <c r="AT65" s="72"/>
      <c r="AU65" s="73"/>
      <c r="AV65" s="72"/>
      <c r="AW65" s="72"/>
      <c r="AX65" s="72"/>
      <c r="AY65" s="72"/>
      <c r="AZ65" s="72"/>
      <c r="BA65" s="72"/>
      <c r="BB65" s="72"/>
      <c r="BC65" s="72"/>
      <c r="BD65" s="74"/>
      <c r="BT65" s="75"/>
      <c r="BV65" s="75"/>
      <c r="BW65" s="75"/>
      <c r="BX65" s="75"/>
      <c r="CL65" s="75"/>
      <c r="CM65" s="75"/>
    </row>
    <row r="66" spans="1:91" s="6" customFormat="1" ht="15" customHeight="1">
      <c r="A66" s="66"/>
      <c r="B66" s="67"/>
      <c r="C66" s="68"/>
      <c r="D66" s="194" t="s">
        <v>109</v>
      </c>
      <c r="E66" s="194"/>
      <c r="F66" s="194"/>
      <c r="G66" s="194"/>
      <c r="H66" s="194"/>
      <c r="I66" s="69"/>
      <c r="J66" s="194" t="s">
        <v>110</v>
      </c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206">
        <f>'SO04 - Přípojka VN'!J30</f>
        <v>0</v>
      </c>
      <c r="AH66" s="207"/>
      <c r="AI66" s="207"/>
      <c r="AJ66" s="207"/>
      <c r="AK66" s="207"/>
      <c r="AL66" s="207"/>
      <c r="AM66" s="207"/>
      <c r="AN66" s="206">
        <f>'SO04 - Přípojka VN'!J39</f>
        <v>0</v>
      </c>
      <c r="AO66" s="207"/>
      <c r="AP66" s="207"/>
      <c r="AQ66" s="70" t="s">
        <v>76</v>
      </c>
      <c r="AR66" s="67"/>
      <c r="AS66" s="71">
        <v>0</v>
      </c>
      <c r="AT66" s="72">
        <f t="shared" si="0"/>
        <v>0</v>
      </c>
      <c r="AU66" s="73">
        <f>'PS01.5 - Uzemnění a hromosvod'!P80</f>
        <v>0</v>
      </c>
      <c r="AV66" s="72">
        <f>'PS01.5 - Uzemnění a hromosvod'!J33</f>
        <v>0</v>
      </c>
      <c r="AW66" s="72">
        <f>'PS01.5 - Uzemnění a hromosvod'!J34</f>
        <v>0</v>
      </c>
      <c r="AX66" s="72">
        <f>'PS01.5 - Uzemnění a hromosvod'!J35</f>
        <v>0</v>
      </c>
      <c r="AY66" s="72">
        <f>'PS01.5 - Uzemnění a hromosvod'!J36</f>
        <v>0</v>
      </c>
      <c r="AZ66" s="72">
        <f>'PS01.5 - Uzemnění a hromosvod'!F33</f>
        <v>0</v>
      </c>
      <c r="BA66" s="72">
        <f>'PS01.5 - Uzemnění a hromosvod'!F34</f>
        <v>0</v>
      </c>
      <c r="BB66" s="72">
        <f>'PS01.5 - Uzemnění a hromosvod'!F35</f>
        <v>0</v>
      </c>
      <c r="BC66" s="72">
        <f>'PS01.5 - Uzemnění a hromosvod'!F36</f>
        <v>0</v>
      </c>
      <c r="BD66" s="74">
        <f>'PS01.5 - Uzemnění a hromosvod'!F37</f>
        <v>0</v>
      </c>
      <c r="BT66" s="75" t="s">
        <v>77</v>
      </c>
      <c r="BV66" s="75" t="s">
        <v>72</v>
      </c>
      <c r="BW66" s="75" t="s">
        <v>111</v>
      </c>
      <c r="BX66" s="75" t="s">
        <v>5</v>
      </c>
      <c r="CL66" s="75" t="s">
        <v>3</v>
      </c>
      <c r="CM66" s="75" t="s">
        <v>79</v>
      </c>
    </row>
    <row r="67" spans="1:91" s="6" customFormat="1" ht="15" customHeight="1">
      <c r="A67" s="66"/>
      <c r="B67" s="67"/>
      <c r="C67" s="68"/>
      <c r="D67" s="194" t="s">
        <v>112</v>
      </c>
      <c r="E67" s="194"/>
      <c r="F67" s="194"/>
      <c r="G67" s="194"/>
      <c r="H67" s="194"/>
      <c r="I67" s="69"/>
      <c r="J67" s="194" t="s">
        <v>113</v>
      </c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  <c r="AA67" s="194"/>
      <c r="AB67" s="194"/>
      <c r="AC67" s="194"/>
      <c r="AD67" s="194"/>
      <c r="AE67" s="194"/>
      <c r="AF67" s="194"/>
      <c r="AG67" s="226">
        <f>'SO05 - Přípojky zázemí + MR'!J30</f>
        <v>0</v>
      </c>
      <c r="AH67" s="226"/>
      <c r="AI67" s="226"/>
      <c r="AJ67" s="226"/>
      <c r="AK67" s="226"/>
      <c r="AL67" s="226"/>
      <c r="AM67" s="226"/>
      <c r="AN67" s="226">
        <f>'SO05 - Přípojky zázemí + MR'!J39</f>
        <v>0</v>
      </c>
      <c r="AO67" s="226"/>
      <c r="AP67" s="226"/>
      <c r="AQ67" s="70" t="s">
        <v>76</v>
      </c>
      <c r="AR67" s="67"/>
      <c r="AS67" s="77">
        <v>0</v>
      </c>
      <c r="AT67" s="78" t="e">
        <f t="shared" si="0"/>
        <v>#REF!</v>
      </c>
      <c r="AU67" s="79" t="e">
        <f>#REF!</f>
        <v>#REF!</v>
      </c>
      <c r="AV67" s="78" t="e">
        <f>#REF!</f>
        <v>#REF!</v>
      </c>
      <c r="AW67" s="78" t="e">
        <f>#REF!</f>
        <v>#REF!</v>
      </c>
      <c r="AX67" s="78" t="e">
        <f>#REF!</f>
        <v>#REF!</v>
      </c>
      <c r="AY67" s="78" t="e">
        <f>#REF!</f>
        <v>#REF!</v>
      </c>
      <c r="AZ67" s="78" t="e">
        <f>#REF!</f>
        <v>#REF!</v>
      </c>
      <c r="BA67" s="78" t="e">
        <f>#REF!</f>
        <v>#REF!</v>
      </c>
      <c r="BB67" s="78" t="e">
        <f>#REF!</f>
        <v>#REF!</v>
      </c>
      <c r="BC67" s="78" t="e">
        <f>#REF!</f>
        <v>#REF!</v>
      </c>
      <c r="BD67" s="80" t="e">
        <f>#REF!</f>
        <v>#REF!</v>
      </c>
      <c r="BT67" s="75" t="s">
        <v>77</v>
      </c>
      <c r="BV67" s="75" t="s">
        <v>72</v>
      </c>
      <c r="BW67" s="75" t="s">
        <v>114</v>
      </c>
      <c r="BX67" s="75" t="s">
        <v>5</v>
      </c>
      <c r="CL67" s="75" t="s">
        <v>3</v>
      </c>
      <c r="CM67" s="75" t="s">
        <v>79</v>
      </c>
    </row>
    <row r="68" spans="1:91" s="6" customFormat="1" ht="15" customHeight="1">
      <c r="A68" s="66"/>
      <c r="B68" s="67"/>
      <c r="C68" s="68"/>
      <c r="D68" s="163"/>
      <c r="E68" s="163"/>
      <c r="F68" s="163"/>
      <c r="G68" s="163"/>
      <c r="H68" s="163"/>
      <c r="I68" s="69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  <c r="AA68" s="194"/>
      <c r="AB68" s="194"/>
      <c r="AC68" s="194"/>
      <c r="AD68" s="194"/>
      <c r="AE68" s="194"/>
      <c r="AF68" s="194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70"/>
      <c r="AR68" s="67"/>
      <c r="AS68" s="72"/>
      <c r="AT68" s="72"/>
      <c r="AU68" s="73"/>
      <c r="AV68" s="72"/>
      <c r="AW68" s="72"/>
      <c r="AX68" s="72"/>
      <c r="AY68" s="72"/>
      <c r="AZ68" s="72"/>
      <c r="BA68" s="72"/>
      <c r="BB68" s="72"/>
      <c r="BC68" s="72"/>
      <c r="BD68" s="72"/>
      <c r="BT68" s="75"/>
      <c r="BV68" s="75"/>
      <c r="BW68" s="75"/>
      <c r="BX68" s="75"/>
      <c r="CL68" s="75"/>
      <c r="CM68" s="75"/>
    </row>
    <row r="69" spans="1:91" s="6" customFormat="1" ht="15" customHeight="1">
      <c r="A69" s="66"/>
      <c r="B69" s="67"/>
      <c r="C69" s="68"/>
      <c r="D69" s="194" t="s">
        <v>115</v>
      </c>
      <c r="E69" s="194"/>
      <c r="F69" s="194"/>
      <c r="G69" s="194"/>
      <c r="H69" s="194"/>
      <c r="I69" s="69"/>
      <c r="J69" s="194" t="s">
        <v>116</v>
      </c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  <c r="AA69" s="194"/>
      <c r="AB69" s="194"/>
      <c r="AC69" s="194"/>
      <c r="AD69" s="194"/>
      <c r="AE69" s="194"/>
      <c r="AF69" s="194"/>
      <c r="AG69" s="206">
        <f>'SO06 - Zázemí řidičů - příprava'!J30</f>
        <v>0</v>
      </c>
      <c r="AH69" s="207"/>
      <c r="AI69" s="207"/>
      <c r="AJ69" s="207"/>
      <c r="AK69" s="207"/>
      <c r="AL69" s="207"/>
      <c r="AM69" s="207"/>
      <c r="AN69" s="206">
        <f>'SO06 - Zázemí řidičů - příprava'!J39</f>
        <v>0</v>
      </c>
      <c r="AO69" s="207"/>
      <c r="AP69" s="207"/>
      <c r="AQ69" s="70"/>
      <c r="AR69" s="67"/>
      <c r="AS69" s="72"/>
      <c r="AT69" s="72"/>
      <c r="AU69" s="73"/>
      <c r="AV69" s="72"/>
      <c r="AW69" s="72"/>
      <c r="AX69" s="72"/>
      <c r="AY69" s="72"/>
      <c r="AZ69" s="72"/>
      <c r="BA69" s="72"/>
      <c r="BB69" s="72"/>
      <c r="BC69" s="72"/>
      <c r="BD69" s="72"/>
      <c r="BT69" s="75"/>
      <c r="BV69" s="75"/>
      <c r="BW69" s="75"/>
      <c r="BX69" s="75"/>
      <c r="CL69" s="75"/>
      <c r="CM69" s="75"/>
    </row>
    <row r="70" spans="1:91" s="6" customFormat="1" ht="15" customHeight="1">
      <c r="A70" s="66"/>
      <c r="B70" s="67"/>
      <c r="C70" s="68"/>
      <c r="D70" s="194" t="s">
        <v>117</v>
      </c>
      <c r="E70" s="194"/>
      <c r="F70" s="194"/>
      <c r="G70" s="194"/>
      <c r="H70" s="194"/>
      <c r="I70" s="69"/>
      <c r="J70" s="194" t="s">
        <v>118</v>
      </c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  <c r="AA70" s="194"/>
      <c r="AB70" s="194"/>
      <c r="AC70" s="194"/>
      <c r="AD70" s="194"/>
      <c r="AE70" s="194"/>
      <c r="AF70" s="194"/>
      <c r="AG70" s="206">
        <f>'SO07 - Přípojka IT'!J30</f>
        <v>0</v>
      </c>
      <c r="AH70" s="206"/>
      <c r="AI70" s="206"/>
      <c r="AJ70" s="206"/>
      <c r="AK70" s="206"/>
      <c r="AL70" s="206"/>
      <c r="AM70" s="206"/>
      <c r="AN70" s="206">
        <f>'SO07 - Přípojka IT'!J39</f>
        <v>0</v>
      </c>
      <c r="AO70" s="206"/>
      <c r="AP70" s="206"/>
      <c r="AQ70" s="70" t="s">
        <v>76</v>
      </c>
      <c r="AR70" s="67"/>
      <c r="AS70" s="72"/>
      <c r="AT70" s="72"/>
      <c r="AU70" s="73"/>
      <c r="AV70" s="72"/>
      <c r="AW70" s="72"/>
      <c r="AX70" s="72"/>
      <c r="AY70" s="72"/>
      <c r="AZ70" s="72"/>
      <c r="BA70" s="72"/>
      <c r="BB70" s="72"/>
      <c r="BC70" s="72"/>
      <c r="BD70" s="72"/>
      <c r="BT70" s="75"/>
      <c r="BV70" s="75"/>
      <c r="BW70" s="75"/>
      <c r="BX70" s="75"/>
      <c r="CL70" s="75"/>
      <c r="CM70" s="75"/>
    </row>
    <row r="71" spans="1:91" s="1" customFormat="1" ht="15">
      <c r="B71" s="27"/>
      <c r="D71" s="194" t="s">
        <v>119</v>
      </c>
      <c r="E71" s="194"/>
      <c r="F71" s="194"/>
      <c r="G71" s="194"/>
      <c r="H71" s="194"/>
      <c r="I71" s="69"/>
      <c r="J71" s="194" t="s">
        <v>120</v>
      </c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  <c r="Z71" s="194"/>
      <c r="AA71" s="194"/>
      <c r="AB71" s="194"/>
      <c r="AC71" s="194"/>
      <c r="AD71" s="194"/>
      <c r="AE71" s="194"/>
      <c r="AF71" s="194"/>
      <c r="AG71" s="206">
        <f>VON!J30</f>
        <v>0</v>
      </c>
      <c r="AH71" s="206"/>
      <c r="AI71" s="206"/>
      <c r="AJ71" s="206"/>
      <c r="AK71" s="206"/>
      <c r="AL71" s="206"/>
      <c r="AM71" s="206"/>
      <c r="AN71" s="206">
        <f>VON!J39</f>
        <v>0</v>
      </c>
      <c r="AO71" s="206"/>
      <c r="AP71" s="206"/>
      <c r="AQ71" s="70" t="s">
        <v>76</v>
      </c>
      <c r="AR71" s="27"/>
    </row>
    <row r="72" spans="1:91" s="1" customFormat="1" ht="6.95" customHeight="1"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51"/>
      <c r="AH72" s="151"/>
      <c r="AI72" s="151"/>
      <c r="AJ72" s="151"/>
      <c r="AK72" s="151"/>
      <c r="AL72" s="151"/>
      <c r="AM72" s="151"/>
      <c r="AN72" s="151"/>
      <c r="AO72" s="151"/>
      <c r="AP72" s="151"/>
      <c r="AQ72" s="37"/>
      <c r="AR72" s="27"/>
    </row>
  </sheetData>
  <mergeCells count="102">
    <mergeCell ref="AG69:AM69"/>
    <mergeCell ref="AN69:AP69"/>
    <mergeCell ref="D71:H71"/>
    <mergeCell ref="J71:AF71"/>
    <mergeCell ref="AG71:AM71"/>
    <mergeCell ref="AN71:AP71"/>
    <mergeCell ref="AN66:AP66"/>
    <mergeCell ref="AG66:AM66"/>
    <mergeCell ref="AG67:AM68"/>
    <mergeCell ref="AN67:AP68"/>
    <mergeCell ref="AG70:AM70"/>
    <mergeCell ref="AN70:AP70"/>
    <mergeCell ref="D69:H69"/>
    <mergeCell ref="J69:AF69"/>
    <mergeCell ref="J67:AF68"/>
    <mergeCell ref="D70:H70"/>
    <mergeCell ref="J70:AF70"/>
    <mergeCell ref="D67:H67"/>
    <mergeCell ref="AG65:AM65"/>
    <mergeCell ref="AN65:AP65"/>
    <mergeCell ref="AN62:AP62"/>
    <mergeCell ref="AN57:AP57"/>
    <mergeCell ref="AN52:AP52"/>
    <mergeCell ref="AN61:AP61"/>
    <mergeCell ref="AN56:AP56"/>
    <mergeCell ref="AN60:AP60"/>
    <mergeCell ref="AN58:AP58"/>
    <mergeCell ref="AN59:AP59"/>
    <mergeCell ref="AN55:AP55"/>
    <mergeCell ref="AN54:AP54"/>
    <mergeCell ref="AS49:AT51"/>
    <mergeCell ref="AN64:AP64"/>
    <mergeCell ref="AG64:AM64"/>
    <mergeCell ref="AK35:AO35"/>
    <mergeCell ref="X35:AB35"/>
    <mergeCell ref="L45:AO45"/>
    <mergeCell ref="AG63:AM63"/>
    <mergeCell ref="AN63:AP63"/>
    <mergeCell ref="I52:AF52"/>
    <mergeCell ref="J60:AF60"/>
    <mergeCell ref="J59:AF59"/>
    <mergeCell ref="J57:AF57"/>
    <mergeCell ref="J58:AF58"/>
    <mergeCell ref="J56:AF56"/>
    <mergeCell ref="AG54:AM54"/>
    <mergeCell ref="AR2:BE2"/>
    <mergeCell ref="AG62:AM62"/>
    <mergeCell ref="AG52:AM52"/>
    <mergeCell ref="AG60:AM60"/>
    <mergeCell ref="AG55:AM55"/>
    <mergeCell ref="AG59:AM59"/>
    <mergeCell ref="AG61:AM61"/>
    <mergeCell ref="AG57:AM57"/>
    <mergeCell ref="AG56:AM56"/>
    <mergeCell ref="AG58:AM58"/>
    <mergeCell ref="AM47:AN47"/>
    <mergeCell ref="AM49:AP49"/>
    <mergeCell ref="AM50:AP50"/>
    <mergeCell ref="AK32:AO32"/>
    <mergeCell ref="BE5:BE32"/>
    <mergeCell ref="K5:AO5"/>
    <mergeCell ref="W31:AE31"/>
    <mergeCell ref="AK31:AO31"/>
    <mergeCell ref="L32:P32"/>
    <mergeCell ref="W32:AE32"/>
    <mergeCell ref="AK33:AO33"/>
    <mergeCell ref="L33:P33"/>
    <mergeCell ref="W33:AE33"/>
    <mergeCell ref="L31:P31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J62:AF62"/>
    <mergeCell ref="J63:AF63"/>
    <mergeCell ref="D58:H58"/>
    <mergeCell ref="D55:H55"/>
    <mergeCell ref="D59:H59"/>
    <mergeCell ref="D60:H60"/>
    <mergeCell ref="D56:H56"/>
    <mergeCell ref="D57:H57"/>
    <mergeCell ref="C52:G52"/>
    <mergeCell ref="J55:AF55"/>
    <mergeCell ref="D64:H64"/>
    <mergeCell ref="J64:AF64"/>
    <mergeCell ref="D66:H66"/>
    <mergeCell ref="J66:AF66"/>
    <mergeCell ref="D61:H61"/>
    <mergeCell ref="D65:H65"/>
    <mergeCell ref="J65:AF65"/>
    <mergeCell ref="D62:H62"/>
    <mergeCell ref="D63:H63"/>
    <mergeCell ref="J61:AF61"/>
  </mergeCells>
  <pageMargins left="0.39374999999999999" right="0.39374999999999999" top="0.39374999999999999" bottom="0.39374999999999999" header="0" footer="0"/>
  <pageSetup paperSize="9" scale="68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12402-0480-4A0A-BC92-8B6BD452BA1B}">
  <sheetPr>
    <pageSetUpPr fitToPage="1"/>
  </sheetPr>
  <dimension ref="B2:BM265"/>
  <sheetViews>
    <sheetView showGridLines="0" topLeftCell="A174" workbookViewId="0">
      <selection activeCell="I186" sqref="I18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82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331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stavby'!K8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ROUND((SUM(BF80:BF193)),  2)</f>
        <v>0</v>
      </c>
      <c r="I34" s="84">
        <v>0.12</v>
      </c>
      <c r="J34" s="76">
        <f>ROUND(((SUM(BF80:BF193))*I34),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ROUND((SUM(BG80:BG193)),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ROUND((SUM(BH80:BH193)),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ROUND((SUM(BI80:BI193)),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SO01 - Trolejové vedení a udržovací stopy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SO01 - Trolejové vedení a udržovací stopy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  <c r="V79" s="52"/>
    </row>
    <row r="80" spans="2:63" s="1" customFormat="1" ht="22.9" customHeight="1">
      <c r="B80" s="27"/>
      <c r="C80" s="56" t="s">
        <v>140</v>
      </c>
      <c r="J80" s="101">
        <f>SUM(J82:J263)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69</v>
      </c>
      <c r="AU80" s="12" t="s">
        <v>127</v>
      </c>
      <c r="BK80" s="104">
        <f>BK81</f>
        <v>0</v>
      </c>
    </row>
    <row r="81" spans="2:63" s="10" customFormat="1" ht="25.9" customHeight="1">
      <c r="B81" s="105"/>
      <c r="D81" s="106" t="s">
        <v>69</v>
      </c>
      <c r="E81" s="138"/>
      <c r="F81" s="138"/>
      <c r="I81" s="107"/>
      <c r="J81" s="108"/>
      <c r="L81" s="105"/>
      <c r="M81" s="109"/>
      <c r="P81" s="110">
        <f>SUM(P158:P193)</f>
        <v>0</v>
      </c>
      <c r="R81" s="110">
        <f>SUM(R158:R193)</f>
        <v>0</v>
      </c>
      <c r="T81" s="111">
        <f>SUM(T158:T193)</f>
        <v>0</v>
      </c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SUM(BK158:BK193)</f>
        <v>0</v>
      </c>
    </row>
    <row r="82" spans="2:63" s="10" customFormat="1" ht="12">
      <c r="B82" s="105"/>
      <c r="C82" s="115">
        <v>1</v>
      </c>
      <c r="D82" s="115" t="s">
        <v>142</v>
      </c>
      <c r="E82" s="116" t="s">
        <v>176</v>
      </c>
      <c r="F82" s="117" t="s">
        <v>332</v>
      </c>
      <c r="G82" s="118" t="s">
        <v>145</v>
      </c>
      <c r="H82" s="121">
        <v>88</v>
      </c>
      <c r="I82" s="120"/>
      <c r="J82" s="121">
        <f>ROUND(I82*H82,2)</f>
        <v>0</v>
      </c>
      <c r="K82" s="117" t="s">
        <v>3</v>
      </c>
      <c r="L82" s="105"/>
      <c r="M82" s="109"/>
      <c r="N82" s="123" t="s">
        <v>41</v>
      </c>
      <c r="P82" s="110"/>
      <c r="R82" s="110"/>
      <c r="T82" s="111"/>
      <c r="AR82" s="106"/>
      <c r="AT82" s="112"/>
      <c r="AU82" s="112"/>
      <c r="AY82" s="106"/>
      <c r="BK82" s="113"/>
    </row>
    <row r="83" spans="2:63" s="10" customFormat="1">
      <c r="B83" s="105"/>
      <c r="C83" s="154"/>
      <c r="D83" s="153" t="s">
        <v>146</v>
      </c>
      <c r="E83" s="154"/>
      <c r="F83" s="129" t="s">
        <v>332</v>
      </c>
      <c r="G83" s="154"/>
      <c r="H83" s="155"/>
      <c r="I83" s="155"/>
      <c r="J83" s="154"/>
      <c r="K83" s="154"/>
      <c r="L83" s="105"/>
      <c r="M83" s="109"/>
      <c r="N83" s="1"/>
      <c r="P83" s="110"/>
      <c r="R83" s="110"/>
      <c r="T83" s="111"/>
      <c r="AR83" s="106"/>
      <c r="AT83" s="112"/>
      <c r="AU83" s="112"/>
      <c r="AY83" s="106"/>
      <c r="BK83" s="113"/>
    </row>
    <row r="84" spans="2:63" s="10" customFormat="1" ht="12">
      <c r="B84" s="105"/>
      <c r="C84" s="115">
        <v>2</v>
      </c>
      <c r="D84" s="115" t="s">
        <v>142</v>
      </c>
      <c r="E84" s="116" t="s">
        <v>159</v>
      </c>
      <c r="F84" s="117" t="s">
        <v>333</v>
      </c>
      <c r="G84" s="118" t="s">
        <v>145</v>
      </c>
      <c r="H84" s="121">
        <v>88</v>
      </c>
      <c r="I84" s="120"/>
      <c r="J84" s="121">
        <f>ROUND(I84*H84,2)</f>
        <v>0</v>
      </c>
      <c r="K84" s="117" t="s">
        <v>3</v>
      </c>
      <c r="L84" s="105"/>
      <c r="M84" s="109"/>
      <c r="N84" s="123" t="s">
        <v>41</v>
      </c>
      <c r="P84" s="110"/>
      <c r="R84" s="110"/>
      <c r="T84" s="111"/>
      <c r="AR84" s="106"/>
      <c r="AT84" s="112"/>
      <c r="AU84" s="112"/>
      <c r="AY84" s="106"/>
      <c r="BK84" s="113"/>
    </row>
    <row r="85" spans="2:63" s="10" customFormat="1">
      <c r="B85" s="105"/>
      <c r="C85" s="154"/>
      <c r="D85" s="153" t="s">
        <v>146</v>
      </c>
      <c r="E85" s="154"/>
      <c r="F85" s="129" t="s">
        <v>333</v>
      </c>
      <c r="G85" s="154"/>
      <c r="H85" s="155"/>
      <c r="I85" s="155"/>
      <c r="J85" s="154"/>
      <c r="K85" s="154"/>
      <c r="L85" s="105"/>
      <c r="M85" s="109"/>
      <c r="P85" s="110"/>
      <c r="R85" s="110"/>
      <c r="T85" s="111"/>
      <c r="AR85" s="106"/>
      <c r="AT85" s="112"/>
      <c r="AU85" s="112"/>
      <c r="AY85" s="106"/>
      <c r="BK85" s="113"/>
    </row>
    <row r="86" spans="2:63" s="10" customFormat="1" ht="12">
      <c r="B86" s="105"/>
      <c r="C86" s="115">
        <v>3</v>
      </c>
      <c r="D86" s="115" t="s">
        <v>142</v>
      </c>
      <c r="E86" s="116" t="s">
        <v>161</v>
      </c>
      <c r="F86" s="117" t="s">
        <v>334</v>
      </c>
      <c r="G86" s="118" t="s">
        <v>145</v>
      </c>
      <c r="H86" s="121">
        <v>12</v>
      </c>
      <c r="I86" s="120"/>
      <c r="J86" s="121">
        <f>ROUND(I86*H86,2)</f>
        <v>0</v>
      </c>
      <c r="K86" s="117" t="s">
        <v>3</v>
      </c>
      <c r="L86" s="105"/>
      <c r="M86" s="109"/>
      <c r="N86" s="123" t="s">
        <v>41</v>
      </c>
      <c r="P86" s="110"/>
      <c r="R86" s="110"/>
      <c r="T86" s="111"/>
      <c r="AR86" s="106"/>
      <c r="AT86" s="112"/>
      <c r="AU86" s="112"/>
      <c r="AY86" s="106"/>
      <c r="BK86" s="113"/>
    </row>
    <row r="87" spans="2:63" s="10" customFormat="1">
      <c r="B87" s="105"/>
      <c r="C87" s="154"/>
      <c r="D87" s="153" t="s">
        <v>146</v>
      </c>
      <c r="E87" s="154"/>
      <c r="F87" s="129" t="s">
        <v>334</v>
      </c>
      <c r="G87" s="154"/>
      <c r="H87" s="155"/>
      <c r="I87" s="155"/>
      <c r="J87" s="154"/>
      <c r="K87" s="154"/>
      <c r="L87" s="105"/>
      <c r="M87" s="109"/>
      <c r="N87" s="1"/>
      <c r="P87" s="110"/>
      <c r="R87" s="110"/>
      <c r="T87" s="111"/>
      <c r="AR87" s="106"/>
      <c r="AT87" s="112"/>
      <c r="AU87" s="112"/>
      <c r="AY87" s="106"/>
      <c r="BK87" s="113"/>
    </row>
    <row r="88" spans="2:63" s="10" customFormat="1" ht="12">
      <c r="B88" s="105"/>
      <c r="C88" s="115">
        <v>4</v>
      </c>
      <c r="D88" s="115" t="s">
        <v>142</v>
      </c>
      <c r="E88" s="116" t="s">
        <v>164</v>
      </c>
      <c r="F88" s="117" t="s">
        <v>335</v>
      </c>
      <c r="G88" s="118" t="s">
        <v>145</v>
      </c>
      <c r="H88" s="121">
        <v>14</v>
      </c>
      <c r="I88" s="120"/>
      <c r="J88" s="121">
        <f>ROUND(I88*H88,2)</f>
        <v>0</v>
      </c>
      <c r="K88" s="117" t="s">
        <v>3</v>
      </c>
      <c r="L88" s="105"/>
      <c r="M88" s="109"/>
      <c r="N88" s="123" t="s">
        <v>41</v>
      </c>
      <c r="P88" s="110"/>
      <c r="R88" s="110"/>
      <c r="T88" s="111"/>
      <c r="AR88" s="106"/>
      <c r="AT88" s="112"/>
      <c r="AU88" s="112"/>
      <c r="AY88" s="106"/>
      <c r="BK88" s="113"/>
    </row>
    <row r="89" spans="2:63" s="10" customFormat="1">
      <c r="B89" s="105"/>
      <c r="C89" s="154"/>
      <c r="D89" s="153" t="s">
        <v>146</v>
      </c>
      <c r="E89" s="154"/>
      <c r="F89" s="129" t="s">
        <v>335</v>
      </c>
      <c r="G89" s="154"/>
      <c r="H89" s="155"/>
      <c r="I89" s="155"/>
      <c r="J89" s="154"/>
      <c r="K89" s="154"/>
      <c r="L89" s="105"/>
      <c r="M89" s="109"/>
      <c r="P89" s="110"/>
      <c r="R89" s="110"/>
      <c r="T89" s="111"/>
      <c r="AR89" s="106"/>
      <c r="AT89" s="112"/>
      <c r="AU89" s="112"/>
      <c r="AY89" s="106"/>
      <c r="BK89" s="113"/>
    </row>
    <row r="90" spans="2:63" s="10" customFormat="1" ht="12">
      <c r="B90" s="105"/>
      <c r="C90" s="115">
        <v>5</v>
      </c>
      <c r="D90" s="115" t="s">
        <v>142</v>
      </c>
      <c r="E90" s="116" t="s">
        <v>166</v>
      </c>
      <c r="F90" s="117" t="s">
        <v>336</v>
      </c>
      <c r="G90" s="118" t="s">
        <v>145</v>
      </c>
      <c r="H90" s="121">
        <v>16</v>
      </c>
      <c r="I90" s="120"/>
      <c r="J90" s="121">
        <f>ROUND(I90*H90,2)</f>
        <v>0</v>
      </c>
      <c r="K90" s="117" t="s">
        <v>3</v>
      </c>
      <c r="L90" s="105"/>
      <c r="M90" s="109"/>
      <c r="N90" s="123" t="s">
        <v>41</v>
      </c>
      <c r="P90" s="110"/>
      <c r="R90" s="110"/>
      <c r="T90" s="111"/>
      <c r="AR90" s="106"/>
      <c r="AT90" s="112"/>
      <c r="AU90" s="112"/>
      <c r="AY90" s="106"/>
      <c r="BK90" s="113"/>
    </row>
    <row r="91" spans="2:63" s="10" customFormat="1">
      <c r="B91" s="105"/>
      <c r="C91" s="154"/>
      <c r="D91" s="153" t="s">
        <v>146</v>
      </c>
      <c r="E91" s="154"/>
      <c r="F91" s="129" t="s">
        <v>336</v>
      </c>
      <c r="G91" s="154"/>
      <c r="H91" s="155"/>
      <c r="I91" s="155"/>
      <c r="J91" s="154"/>
      <c r="K91" s="154"/>
      <c r="L91" s="105"/>
      <c r="M91" s="109"/>
      <c r="N91" s="1"/>
      <c r="P91" s="110"/>
      <c r="R91" s="110"/>
      <c r="T91" s="111"/>
      <c r="AR91" s="106"/>
      <c r="AT91" s="112"/>
      <c r="AU91" s="112"/>
      <c r="AY91" s="106"/>
      <c r="BK91" s="113"/>
    </row>
    <row r="92" spans="2:63" s="10" customFormat="1" ht="12">
      <c r="B92" s="105"/>
      <c r="C92" s="115">
        <v>6</v>
      </c>
      <c r="D92" s="115" t="s">
        <v>142</v>
      </c>
      <c r="E92" s="116" t="s">
        <v>169</v>
      </c>
      <c r="F92" s="117" t="s">
        <v>337</v>
      </c>
      <c r="G92" s="118" t="s">
        <v>145</v>
      </c>
      <c r="H92" s="121">
        <v>14</v>
      </c>
      <c r="I92" s="120"/>
      <c r="J92" s="121">
        <f>ROUND(I92*H92,2)</f>
        <v>0</v>
      </c>
      <c r="K92" s="117" t="s">
        <v>3</v>
      </c>
      <c r="L92" s="105"/>
      <c r="M92" s="109"/>
      <c r="N92" s="123" t="s">
        <v>41</v>
      </c>
      <c r="P92" s="110"/>
      <c r="R92" s="110"/>
      <c r="T92" s="111"/>
      <c r="AR92" s="106"/>
      <c r="AT92" s="112"/>
      <c r="AU92" s="112"/>
      <c r="AY92" s="106"/>
      <c r="BK92" s="113"/>
    </row>
    <row r="93" spans="2:63" s="10" customFormat="1">
      <c r="B93" s="105"/>
      <c r="C93" s="154"/>
      <c r="D93" s="153" t="s">
        <v>146</v>
      </c>
      <c r="E93" s="154"/>
      <c r="F93" s="129" t="s">
        <v>337</v>
      </c>
      <c r="G93" s="154"/>
      <c r="H93" s="155"/>
      <c r="I93" s="155"/>
      <c r="J93" s="154"/>
      <c r="K93" s="154"/>
      <c r="L93" s="105"/>
      <c r="M93" s="109"/>
      <c r="P93" s="110"/>
      <c r="R93" s="110"/>
      <c r="T93" s="111"/>
      <c r="AR93" s="106"/>
      <c r="AT93" s="112"/>
      <c r="AU93" s="112"/>
      <c r="AY93" s="106"/>
      <c r="BK93" s="113"/>
    </row>
    <row r="94" spans="2:63" s="10" customFormat="1" ht="12">
      <c r="B94" s="105"/>
      <c r="C94" s="115">
        <v>7</v>
      </c>
      <c r="D94" s="115" t="s">
        <v>142</v>
      </c>
      <c r="E94" s="116" t="s">
        <v>171</v>
      </c>
      <c r="F94" s="117" t="s">
        <v>338</v>
      </c>
      <c r="G94" s="118" t="s">
        <v>145</v>
      </c>
      <c r="H94" s="121">
        <v>22</v>
      </c>
      <c r="I94" s="120"/>
      <c r="J94" s="121">
        <f>ROUND(I94*H94,2)</f>
        <v>0</v>
      </c>
      <c r="K94" s="117" t="s">
        <v>3</v>
      </c>
      <c r="L94" s="105"/>
      <c r="M94" s="109"/>
      <c r="N94" s="123" t="s">
        <v>41</v>
      </c>
      <c r="P94" s="110"/>
      <c r="R94" s="110"/>
      <c r="T94" s="111"/>
      <c r="AR94" s="106"/>
      <c r="AT94" s="112"/>
      <c r="AU94" s="112"/>
      <c r="AY94" s="106"/>
      <c r="BK94" s="113"/>
    </row>
    <row r="95" spans="2:63" s="10" customFormat="1">
      <c r="B95" s="105"/>
      <c r="C95" s="154"/>
      <c r="D95" s="153" t="s">
        <v>146</v>
      </c>
      <c r="E95" s="154"/>
      <c r="F95" s="129" t="s">
        <v>338</v>
      </c>
      <c r="G95" s="154"/>
      <c r="H95" s="155"/>
      <c r="I95" s="155"/>
      <c r="J95" s="154"/>
      <c r="K95" s="154"/>
      <c r="L95" s="105"/>
      <c r="M95" s="109"/>
      <c r="N95" s="1"/>
      <c r="P95" s="110"/>
      <c r="R95" s="110"/>
      <c r="T95" s="111"/>
      <c r="AR95" s="106"/>
      <c r="AT95" s="112"/>
      <c r="AU95" s="112"/>
      <c r="AY95" s="106"/>
      <c r="BK95" s="113"/>
    </row>
    <row r="96" spans="2:63" s="10" customFormat="1" ht="36">
      <c r="B96" s="105"/>
      <c r="C96" s="115">
        <v>8</v>
      </c>
      <c r="D96" s="115" t="s">
        <v>142</v>
      </c>
      <c r="E96" s="116" t="s">
        <v>184</v>
      </c>
      <c r="F96" s="117" t="s">
        <v>339</v>
      </c>
      <c r="G96" s="118" t="s">
        <v>145</v>
      </c>
      <c r="H96" s="121">
        <v>6</v>
      </c>
      <c r="I96" s="120"/>
      <c r="J96" s="121">
        <f>ROUND(I96*H96,2)</f>
        <v>0</v>
      </c>
      <c r="K96" s="117" t="s">
        <v>3</v>
      </c>
      <c r="L96" s="105"/>
      <c r="M96" s="109"/>
      <c r="N96" s="123" t="s">
        <v>41</v>
      </c>
      <c r="P96" s="110"/>
      <c r="R96" s="110"/>
      <c r="T96" s="111"/>
      <c r="AR96" s="106"/>
      <c r="AT96" s="112"/>
      <c r="AU96" s="112"/>
      <c r="AY96" s="106"/>
      <c r="BK96" s="113"/>
    </row>
    <row r="97" spans="2:63" s="10" customFormat="1" ht="19.5">
      <c r="B97" s="105"/>
      <c r="C97" s="154"/>
      <c r="D97" s="153" t="s">
        <v>146</v>
      </c>
      <c r="E97" s="154"/>
      <c r="F97" s="129" t="s">
        <v>339</v>
      </c>
      <c r="G97" s="154"/>
      <c r="H97" s="155"/>
      <c r="I97" s="155"/>
      <c r="J97" s="154"/>
      <c r="K97" s="154"/>
      <c r="L97" s="105"/>
      <c r="M97" s="109"/>
      <c r="P97" s="110"/>
      <c r="R97" s="110"/>
      <c r="T97" s="111"/>
      <c r="AR97" s="106"/>
      <c r="AT97" s="112"/>
      <c r="AU97" s="112"/>
      <c r="AY97" s="106"/>
      <c r="BK97" s="113"/>
    </row>
    <row r="98" spans="2:63" s="10" customFormat="1" ht="36">
      <c r="B98" s="105"/>
      <c r="C98" s="115">
        <v>9</v>
      </c>
      <c r="D98" s="115" t="s">
        <v>142</v>
      </c>
      <c r="E98" s="116" t="s">
        <v>186</v>
      </c>
      <c r="F98" s="117" t="s">
        <v>340</v>
      </c>
      <c r="G98" s="118" t="s">
        <v>145</v>
      </c>
      <c r="H98" s="121">
        <v>2</v>
      </c>
      <c r="I98" s="120"/>
      <c r="J98" s="121">
        <f>ROUND(I98*H98,2)</f>
        <v>0</v>
      </c>
      <c r="K98" s="117" t="s">
        <v>3</v>
      </c>
      <c r="L98" s="105"/>
      <c r="M98" s="109"/>
      <c r="N98" s="123" t="s">
        <v>41</v>
      </c>
      <c r="P98" s="110"/>
      <c r="R98" s="110"/>
      <c r="T98" s="111"/>
      <c r="AR98" s="106"/>
      <c r="AT98" s="112"/>
      <c r="AU98" s="112"/>
      <c r="AY98" s="106"/>
      <c r="BK98" s="113"/>
    </row>
    <row r="99" spans="2:63" s="10" customFormat="1" ht="19.5">
      <c r="B99" s="105"/>
      <c r="C99" s="154"/>
      <c r="D99" s="153" t="s">
        <v>146</v>
      </c>
      <c r="E99" s="154"/>
      <c r="F99" s="129" t="s">
        <v>340</v>
      </c>
      <c r="G99" s="154"/>
      <c r="H99" s="155"/>
      <c r="I99" s="155"/>
      <c r="J99" s="154"/>
      <c r="K99" s="154"/>
      <c r="L99" s="105"/>
      <c r="M99" s="109"/>
      <c r="N99" s="1"/>
      <c r="P99" s="110"/>
      <c r="R99" s="110"/>
      <c r="T99" s="111"/>
      <c r="AR99" s="106"/>
      <c r="AT99" s="112"/>
      <c r="AU99" s="112"/>
      <c r="AY99" s="106"/>
      <c r="BK99" s="113"/>
    </row>
    <row r="100" spans="2:63" s="10" customFormat="1" ht="36">
      <c r="B100" s="105"/>
      <c r="C100" s="115">
        <v>10</v>
      </c>
      <c r="D100" s="115" t="s">
        <v>142</v>
      </c>
      <c r="E100" s="116" t="s">
        <v>188</v>
      </c>
      <c r="F100" s="117" t="s">
        <v>341</v>
      </c>
      <c r="G100" s="118" t="s">
        <v>145</v>
      </c>
      <c r="H100" s="121">
        <v>4</v>
      </c>
      <c r="I100" s="120"/>
      <c r="J100" s="121">
        <f>ROUND(I100*H100,2)</f>
        <v>0</v>
      </c>
      <c r="K100" s="117" t="s">
        <v>3</v>
      </c>
      <c r="L100" s="105"/>
      <c r="M100" s="109"/>
      <c r="N100" s="123" t="s">
        <v>41</v>
      </c>
      <c r="P100" s="110"/>
      <c r="R100" s="110"/>
      <c r="T100" s="111"/>
      <c r="AR100" s="106"/>
      <c r="AT100" s="112"/>
      <c r="AU100" s="112"/>
      <c r="AY100" s="106"/>
      <c r="BK100" s="113"/>
    </row>
    <row r="101" spans="2:63" s="10" customFormat="1" ht="19.5">
      <c r="B101" s="105"/>
      <c r="C101" s="154"/>
      <c r="D101" s="153" t="s">
        <v>146</v>
      </c>
      <c r="E101" s="154"/>
      <c r="F101" s="129" t="s">
        <v>341</v>
      </c>
      <c r="G101" s="154"/>
      <c r="H101" s="155"/>
      <c r="I101" s="155"/>
      <c r="J101" s="154"/>
      <c r="K101" s="154"/>
      <c r="L101" s="105"/>
      <c r="M101" s="109"/>
      <c r="P101" s="110"/>
      <c r="R101" s="110"/>
      <c r="T101" s="111"/>
      <c r="AR101" s="106"/>
      <c r="AT101" s="112"/>
      <c r="AU101" s="112"/>
      <c r="AY101" s="106"/>
      <c r="BK101" s="113"/>
    </row>
    <row r="102" spans="2:63" s="10" customFormat="1" ht="12">
      <c r="B102" s="105"/>
      <c r="C102" s="115">
        <v>11</v>
      </c>
      <c r="D102" s="115" t="s">
        <v>142</v>
      </c>
      <c r="E102" s="116" t="s">
        <v>190</v>
      </c>
      <c r="F102" s="117" t="s">
        <v>342</v>
      </c>
      <c r="G102" s="118" t="s">
        <v>145</v>
      </c>
      <c r="H102" s="121">
        <v>6</v>
      </c>
      <c r="I102" s="120"/>
      <c r="J102" s="121">
        <f>ROUND(I102*H102,2)</f>
        <v>0</v>
      </c>
      <c r="K102" s="117" t="s">
        <v>3</v>
      </c>
      <c r="L102" s="105"/>
      <c r="M102" s="109"/>
      <c r="N102" s="123" t="s">
        <v>41</v>
      </c>
      <c r="P102" s="110"/>
      <c r="R102" s="110"/>
      <c r="T102" s="111"/>
      <c r="AR102" s="106"/>
      <c r="AT102" s="112"/>
      <c r="AU102" s="112"/>
      <c r="AY102" s="106"/>
      <c r="BK102" s="113"/>
    </row>
    <row r="103" spans="2:63" s="10" customFormat="1">
      <c r="B103" s="105"/>
      <c r="C103" s="154"/>
      <c r="D103" s="153" t="s">
        <v>146</v>
      </c>
      <c r="E103" s="154"/>
      <c r="F103" s="129" t="s">
        <v>342</v>
      </c>
      <c r="G103" s="154"/>
      <c r="H103" s="155"/>
      <c r="I103" s="155"/>
      <c r="J103" s="154"/>
      <c r="K103" s="154"/>
      <c r="L103" s="105"/>
      <c r="M103" s="109"/>
      <c r="N103" s="1"/>
      <c r="P103" s="110"/>
      <c r="R103" s="110"/>
      <c r="T103" s="111"/>
      <c r="AR103" s="106"/>
      <c r="AT103" s="112"/>
      <c r="AU103" s="112"/>
      <c r="AY103" s="106"/>
      <c r="BK103" s="113"/>
    </row>
    <row r="104" spans="2:63" s="10" customFormat="1" ht="12">
      <c r="B104" s="105"/>
      <c r="C104" s="115">
        <v>12</v>
      </c>
      <c r="D104" s="115" t="s">
        <v>142</v>
      </c>
      <c r="E104" s="116" t="s">
        <v>192</v>
      </c>
      <c r="F104" s="117" t="s">
        <v>343</v>
      </c>
      <c r="G104" s="118" t="s">
        <v>145</v>
      </c>
      <c r="H104" s="121">
        <v>2</v>
      </c>
      <c r="I104" s="120"/>
      <c r="J104" s="121">
        <f>ROUND(I104*H104,2)</f>
        <v>0</v>
      </c>
      <c r="K104" s="117" t="s">
        <v>3</v>
      </c>
      <c r="L104" s="105"/>
      <c r="M104" s="109"/>
      <c r="N104" s="123" t="s">
        <v>41</v>
      </c>
      <c r="P104" s="110"/>
      <c r="R104" s="110"/>
      <c r="T104" s="111"/>
      <c r="AR104" s="106"/>
      <c r="AT104" s="112"/>
      <c r="AU104" s="112"/>
      <c r="AY104" s="106"/>
      <c r="BK104" s="113"/>
    </row>
    <row r="105" spans="2:63" s="10" customFormat="1">
      <c r="B105" s="105"/>
      <c r="C105" s="154"/>
      <c r="D105" s="153" t="s">
        <v>146</v>
      </c>
      <c r="E105" s="154"/>
      <c r="F105" s="129" t="s">
        <v>343</v>
      </c>
      <c r="G105" s="154"/>
      <c r="H105" s="155"/>
      <c r="I105" s="155"/>
      <c r="J105" s="154"/>
      <c r="K105" s="154"/>
      <c r="L105" s="105"/>
      <c r="M105" s="109"/>
      <c r="P105" s="110"/>
      <c r="R105" s="110"/>
      <c r="T105" s="111"/>
      <c r="AR105" s="106"/>
      <c r="AT105" s="112"/>
      <c r="AU105" s="112"/>
      <c r="AY105" s="106"/>
      <c r="BK105" s="113"/>
    </row>
    <row r="106" spans="2:63" s="10" customFormat="1" ht="12">
      <c r="B106" s="105"/>
      <c r="C106" s="115">
        <v>13</v>
      </c>
      <c r="D106" s="115" t="s">
        <v>142</v>
      </c>
      <c r="E106" s="116" t="s">
        <v>194</v>
      </c>
      <c r="F106" s="117" t="s">
        <v>344</v>
      </c>
      <c r="G106" s="118" t="s">
        <v>145</v>
      </c>
      <c r="H106" s="121">
        <v>3</v>
      </c>
      <c r="I106" s="120"/>
      <c r="J106" s="121">
        <f>ROUND(I106*H106,2)</f>
        <v>0</v>
      </c>
      <c r="K106" s="117" t="s">
        <v>3</v>
      </c>
      <c r="L106" s="105"/>
      <c r="M106" s="109"/>
      <c r="N106" s="123" t="s">
        <v>41</v>
      </c>
      <c r="P106" s="110"/>
      <c r="R106" s="110"/>
      <c r="T106" s="111"/>
      <c r="AR106" s="106"/>
      <c r="AT106" s="112"/>
      <c r="AU106" s="112"/>
      <c r="AY106" s="106"/>
      <c r="BK106" s="113"/>
    </row>
    <row r="107" spans="2:63" s="10" customFormat="1">
      <c r="B107" s="105"/>
      <c r="C107" s="154"/>
      <c r="D107" s="153" t="s">
        <v>146</v>
      </c>
      <c r="E107" s="154"/>
      <c r="F107" s="129" t="s">
        <v>344</v>
      </c>
      <c r="G107" s="154"/>
      <c r="H107" s="155"/>
      <c r="I107" s="155"/>
      <c r="J107" s="154"/>
      <c r="K107" s="154"/>
      <c r="L107" s="105"/>
      <c r="M107" s="109"/>
      <c r="N107" s="1"/>
      <c r="P107" s="110"/>
      <c r="R107" s="110"/>
      <c r="T107" s="111"/>
      <c r="AR107" s="106"/>
      <c r="AT107" s="112"/>
      <c r="AU107" s="112"/>
      <c r="AY107" s="106"/>
      <c r="BK107" s="113"/>
    </row>
    <row r="108" spans="2:63" s="10" customFormat="1" ht="24">
      <c r="B108" s="105"/>
      <c r="C108" s="115">
        <v>14</v>
      </c>
      <c r="D108" s="115" t="s">
        <v>142</v>
      </c>
      <c r="E108" s="116" t="s">
        <v>196</v>
      </c>
      <c r="F108" s="117" t="s">
        <v>345</v>
      </c>
      <c r="G108" s="118" t="s">
        <v>145</v>
      </c>
      <c r="H108" s="121">
        <v>1</v>
      </c>
      <c r="I108" s="120"/>
      <c r="J108" s="121">
        <f>ROUND(I108*H108,2)</f>
        <v>0</v>
      </c>
      <c r="K108" s="117" t="s">
        <v>3</v>
      </c>
      <c r="L108" s="105"/>
      <c r="M108" s="109"/>
      <c r="N108" s="123" t="s">
        <v>41</v>
      </c>
      <c r="P108" s="110"/>
      <c r="R108" s="110"/>
      <c r="T108" s="111"/>
      <c r="AR108" s="106"/>
      <c r="AT108" s="112"/>
      <c r="AU108" s="112"/>
      <c r="AY108" s="106"/>
      <c r="BK108" s="113"/>
    </row>
    <row r="109" spans="2:63" s="10" customFormat="1">
      <c r="B109" s="105"/>
      <c r="C109" s="154"/>
      <c r="D109" s="153" t="s">
        <v>146</v>
      </c>
      <c r="E109" s="154"/>
      <c r="F109" s="129" t="s">
        <v>345</v>
      </c>
      <c r="G109" s="154"/>
      <c r="H109" s="155"/>
      <c r="I109" s="155"/>
      <c r="J109" s="154"/>
      <c r="K109" s="154"/>
      <c r="L109" s="105"/>
      <c r="M109" s="109"/>
      <c r="P109" s="110"/>
      <c r="R109" s="110"/>
      <c r="T109" s="111"/>
      <c r="AR109" s="106"/>
      <c r="AT109" s="112"/>
      <c r="AU109" s="112"/>
      <c r="AY109" s="106"/>
      <c r="BK109" s="113"/>
    </row>
    <row r="110" spans="2:63" s="10" customFormat="1" ht="12">
      <c r="B110" s="105"/>
      <c r="C110" s="115">
        <v>15</v>
      </c>
      <c r="D110" s="115" t="s">
        <v>142</v>
      </c>
      <c r="E110" s="116" t="s">
        <v>198</v>
      </c>
      <c r="F110" s="117" t="s">
        <v>346</v>
      </c>
      <c r="G110" s="118" t="s">
        <v>145</v>
      </c>
      <c r="H110" s="121">
        <v>6</v>
      </c>
      <c r="I110" s="120"/>
      <c r="J110" s="121">
        <f>ROUND(I110*H110,2)</f>
        <v>0</v>
      </c>
      <c r="K110" s="117" t="s">
        <v>3</v>
      </c>
      <c r="L110" s="105"/>
      <c r="M110" s="109"/>
      <c r="N110" s="123" t="s">
        <v>41</v>
      </c>
      <c r="P110" s="110"/>
      <c r="R110" s="110"/>
      <c r="T110" s="111"/>
      <c r="AR110" s="106"/>
      <c r="AT110" s="112"/>
      <c r="AU110" s="112"/>
      <c r="AY110" s="106"/>
      <c r="BK110" s="113"/>
    </row>
    <row r="111" spans="2:63" s="10" customFormat="1">
      <c r="B111" s="105"/>
      <c r="C111" s="154"/>
      <c r="D111" s="153" t="s">
        <v>146</v>
      </c>
      <c r="E111" s="154"/>
      <c r="F111" s="129" t="s">
        <v>346</v>
      </c>
      <c r="G111" s="154"/>
      <c r="H111" s="155"/>
      <c r="I111" s="155"/>
      <c r="J111" s="154"/>
      <c r="K111" s="154"/>
      <c r="L111" s="105"/>
      <c r="M111" s="109"/>
      <c r="N111" s="1"/>
      <c r="P111" s="110"/>
      <c r="R111" s="110"/>
      <c r="T111" s="111"/>
      <c r="AR111" s="106"/>
      <c r="AT111" s="112"/>
      <c r="AU111" s="112"/>
      <c r="AY111" s="106"/>
      <c r="BK111" s="113"/>
    </row>
    <row r="112" spans="2:63" s="10" customFormat="1" ht="12">
      <c r="B112" s="105"/>
      <c r="C112" s="115">
        <v>16</v>
      </c>
      <c r="D112" s="115" t="s">
        <v>142</v>
      </c>
      <c r="E112" s="116" t="s">
        <v>200</v>
      </c>
      <c r="F112" s="117" t="s">
        <v>347</v>
      </c>
      <c r="G112" s="118" t="s">
        <v>145</v>
      </c>
      <c r="H112" s="121">
        <v>4</v>
      </c>
      <c r="I112" s="120"/>
      <c r="J112" s="121">
        <f>ROUND(I112*H112,2)</f>
        <v>0</v>
      </c>
      <c r="K112" s="117" t="s">
        <v>3</v>
      </c>
      <c r="L112" s="105"/>
      <c r="M112" s="109"/>
      <c r="N112" s="123" t="s">
        <v>41</v>
      </c>
      <c r="P112" s="110"/>
      <c r="R112" s="110"/>
      <c r="T112" s="111"/>
      <c r="AR112" s="106"/>
      <c r="AT112" s="112"/>
      <c r="AU112" s="112"/>
      <c r="AY112" s="106"/>
      <c r="BK112" s="113"/>
    </row>
    <row r="113" spans="2:63" s="10" customFormat="1">
      <c r="B113" s="105"/>
      <c r="C113" s="154"/>
      <c r="D113" s="153" t="s">
        <v>146</v>
      </c>
      <c r="E113" s="154"/>
      <c r="F113" s="129" t="s">
        <v>347</v>
      </c>
      <c r="G113" s="154"/>
      <c r="H113" s="155"/>
      <c r="I113" s="155"/>
      <c r="J113" s="154"/>
      <c r="K113" s="154"/>
      <c r="L113" s="105"/>
      <c r="M113" s="109"/>
      <c r="P113" s="110"/>
      <c r="R113" s="110"/>
      <c r="T113" s="111"/>
      <c r="AR113" s="106"/>
      <c r="AT113" s="112"/>
      <c r="AU113" s="112"/>
      <c r="AY113" s="106"/>
      <c r="BK113" s="113"/>
    </row>
    <row r="114" spans="2:63" s="10" customFormat="1" ht="12">
      <c r="B114" s="105"/>
      <c r="C114" s="115">
        <v>17</v>
      </c>
      <c r="D114" s="115" t="s">
        <v>142</v>
      </c>
      <c r="E114" s="116" t="s">
        <v>202</v>
      </c>
      <c r="F114" s="117" t="s">
        <v>348</v>
      </c>
      <c r="G114" s="118" t="s">
        <v>145</v>
      </c>
      <c r="H114" s="121">
        <v>6</v>
      </c>
      <c r="I114" s="120"/>
      <c r="J114" s="121">
        <f>ROUND(I114*H114,2)</f>
        <v>0</v>
      </c>
      <c r="K114" s="117" t="s">
        <v>3</v>
      </c>
      <c r="L114" s="105"/>
      <c r="M114" s="109"/>
      <c r="N114" s="123" t="s">
        <v>41</v>
      </c>
      <c r="P114" s="110"/>
      <c r="R114" s="110"/>
      <c r="T114" s="111"/>
      <c r="AR114" s="106"/>
      <c r="AT114" s="112"/>
      <c r="AU114" s="112"/>
      <c r="AY114" s="106"/>
      <c r="BK114" s="113"/>
    </row>
    <row r="115" spans="2:63" s="10" customFormat="1">
      <c r="B115" s="105"/>
      <c r="C115" s="154"/>
      <c r="D115" s="153" t="s">
        <v>146</v>
      </c>
      <c r="E115" s="154"/>
      <c r="F115" s="129" t="s">
        <v>348</v>
      </c>
      <c r="G115" s="154"/>
      <c r="H115" s="155"/>
      <c r="I115" s="155"/>
      <c r="J115" s="154"/>
      <c r="K115" s="154"/>
      <c r="L115" s="105"/>
      <c r="M115" s="109"/>
      <c r="N115" s="1"/>
      <c r="P115" s="110"/>
      <c r="R115" s="110"/>
      <c r="T115" s="111"/>
      <c r="AR115" s="106"/>
      <c r="AT115" s="112"/>
      <c r="AU115" s="112"/>
      <c r="AY115" s="106"/>
      <c r="BK115" s="113"/>
    </row>
    <row r="116" spans="2:63" s="10" customFormat="1" ht="12">
      <c r="B116" s="105"/>
      <c r="C116" s="115">
        <v>18</v>
      </c>
      <c r="D116" s="115" t="s">
        <v>142</v>
      </c>
      <c r="E116" s="116" t="s">
        <v>204</v>
      </c>
      <c r="F116" s="117" t="s">
        <v>349</v>
      </c>
      <c r="G116" s="118" t="s">
        <v>145</v>
      </c>
      <c r="H116" s="121">
        <v>6</v>
      </c>
      <c r="I116" s="120"/>
      <c r="J116" s="121">
        <f>ROUND(I116*H116,2)</f>
        <v>0</v>
      </c>
      <c r="K116" s="117" t="s">
        <v>3</v>
      </c>
      <c r="L116" s="105"/>
      <c r="M116" s="109"/>
      <c r="N116" s="123" t="s">
        <v>41</v>
      </c>
      <c r="P116" s="110"/>
      <c r="R116" s="110"/>
      <c r="T116" s="111"/>
      <c r="AR116" s="106"/>
      <c r="AT116" s="112"/>
      <c r="AU116" s="112"/>
      <c r="AY116" s="106"/>
      <c r="BK116" s="113"/>
    </row>
    <row r="117" spans="2:63" s="10" customFormat="1">
      <c r="B117" s="105"/>
      <c r="C117" s="154"/>
      <c r="D117" s="153" t="s">
        <v>146</v>
      </c>
      <c r="E117" s="154"/>
      <c r="F117" s="129" t="s">
        <v>349</v>
      </c>
      <c r="G117" s="154"/>
      <c r="H117" s="155"/>
      <c r="I117" s="155"/>
      <c r="J117" s="154"/>
      <c r="K117" s="154"/>
      <c r="L117" s="105"/>
      <c r="M117" s="109"/>
      <c r="P117" s="110"/>
      <c r="R117" s="110"/>
      <c r="T117" s="111"/>
      <c r="AR117" s="106"/>
      <c r="AT117" s="112"/>
      <c r="AU117" s="112"/>
      <c r="AY117" s="106"/>
      <c r="BK117" s="113"/>
    </row>
    <row r="118" spans="2:63" s="10" customFormat="1" ht="12">
      <c r="B118" s="105"/>
      <c r="C118" s="115">
        <v>19</v>
      </c>
      <c r="D118" s="115" t="s">
        <v>142</v>
      </c>
      <c r="E118" s="116" t="s">
        <v>206</v>
      </c>
      <c r="F118" s="117" t="s">
        <v>350</v>
      </c>
      <c r="G118" s="118" t="s">
        <v>145</v>
      </c>
      <c r="H118" s="121">
        <v>8</v>
      </c>
      <c r="I118" s="120"/>
      <c r="J118" s="121">
        <f>ROUND(I118*H118,2)</f>
        <v>0</v>
      </c>
      <c r="K118" s="117" t="s">
        <v>3</v>
      </c>
      <c r="L118" s="105"/>
      <c r="M118" s="109"/>
      <c r="N118" s="123" t="s">
        <v>41</v>
      </c>
      <c r="P118" s="110"/>
      <c r="R118" s="110"/>
      <c r="T118" s="111"/>
      <c r="AR118" s="106"/>
      <c r="AT118" s="112"/>
      <c r="AU118" s="112"/>
      <c r="AY118" s="106"/>
      <c r="BK118" s="113"/>
    </row>
    <row r="119" spans="2:63" s="10" customFormat="1">
      <c r="B119" s="105"/>
      <c r="C119" s="154"/>
      <c r="D119" s="153" t="s">
        <v>146</v>
      </c>
      <c r="E119" s="154"/>
      <c r="F119" s="129" t="s">
        <v>350</v>
      </c>
      <c r="G119" s="154"/>
      <c r="H119" s="155"/>
      <c r="I119" s="155"/>
      <c r="J119" s="154"/>
      <c r="K119" s="154"/>
      <c r="L119" s="105"/>
      <c r="M119" s="109"/>
      <c r="N119" s="1"/>
      <c r="P119" s="110"/>
      <c r="R119" s="110"/>
      <c r="T119" s="111"/>
      <c r="AR119" s="106"/>
      <c r="AT119" s="112"/>
      <c r="AU119" s="112"/>
      <c r="AY119" s="106"/>
      <c r="BK119" s="113"/>
    </row>
    <row r="120" spans="2:63" s="10" customFormat="1" ht="12">
      <c r="B120" s="105"/>
      <c r="C120" s="115">
        <v>20</v>
      </c>
      <c r="D120" s="115" t="s">
        <v>142</v>
      </c>
      <c r="E120" s="116" t="s">
        <v>208</v>
      </c>
      <c r="F120" s="117" t="s">
        <v>351</v>
      </c>
      <c r="G120" s="118" t="s">
        <v>145</v>
      </c>
      <c r="H120" s="121">
        <v>33</v>
      </c>
      <c r="I120" s="120"/>
      <c r="J120" s="121">
        <f>ROUND(I120*H120,2)</f>
        <v>0</v>
      </c>
      <c r="K120" s="117" t="s">
        <v>3</v>
      </c>
      <c r="L120" s="105"/>
      <c r="M120" s="109"/>
      <c r="N120" s="123" t="s">
        <v>41</v>
      </c>
      <c r="P120" s="110"/>
      <c r="R120" s="110"/>
      <c r="T120" s="111"/>
      <c r="AR120" s="106"/>
      <c r="AT120" s="112"/>
      <c r="AU120" s="112"/>
      <c r="AY120" s="106"/>
      <c r="BK120" s="113"/>
    </row>
    <row r="121" spans="2:63" s="10" customFormat="1">
      <c r="B121" s="105"/>
      <c r="C121" s="154"/>
      <c r="D121" s="153" t="s">
        <v>146</v>
      </c>
      <c r="E121" s="154"/>
      <c r="F121" s="129" t="s">
        <v>351</v>
      </c>
      <c r="G121" s="154"/>
      <c r="H121" s="155"/>
      <c r="I121" s="155"/>
      <c r="J121" s="154"/>
      <c r="K121" s="154"/>
      <c r="L121" s="105"/>
      <c r="M121" s="109"/>
      <c r="P121" s="110"/>
      <c r="R121" s="110"/>
      <c r="T121" s="111"/>
      <c r="AR121" s="106"/>
      <c r="AT121" s="112"/>
      <c r="AU121" s="112"/>
      <c r="AY121" s="106"/>
      <c r="BK121" s="113"/>
    </row>
    <row r="122" spans="2:63" s="10" customFormat="1" ht="12">
      <c r="B122" s="105"/>
      <c r="C122" s="115">
        <v>21</v>
      </c>
      <c r="D122" s="115" t="s">
        <v>142</v>
      </c>
      <c r="E122" s="116" t="s">
        <v>210</v>
      </c>
      <c r="F122" s="117" t="s">
        <v>352</v>
      </c>
      <c r="G122" s="118" t="s">
        <v>145</v>
      </c>
      <c r="H122" s="121">
        <v>15</v>
      </c>
      <c r="I122" s="120"/>
      <c r="J122" s="121">
        <f>ROUND(I122*H122,2)</f>
        <v>0</v>
      </c>
      <c r="K122" s="117" t="s">
        <v>3</v>
      </c>
      <c r="L122" s="105"/>
      <c r="M122" s="109"/>
      <c r="N122" s="123" t="s">
        <v>41</v>
      </c>
      <c r="P122" s="110"/>
      <c r="R122" s="110"/>
      <c r="T122" s="111"/>
      <c r="AR122" s="106"/>
      <c r="AT122" s="112"/>
      <c r="AU122" s="112"/>
      <c r="AY122" s="106"/>
      <c r="BK122" s="113"/>
    </row>
    <row r="123" spans="2:63" s="10" customFormat="1">
      <c r="B123" s="105"/>
      <c r="C123" s="154"/>
      <c r="D123" s="153" t="s">
        <v>146</v>
      </c>
      <c r="E123" s="154"/>
      <c r="F123" s="129" t="s">
        <v>352</v>
      </c>
      <c r="G123" s="154"/>
      <c r="H123" s="155"/>
      <c r="I123" s="155"/>
      <c r="J123" s="154"/>
      <c r="K123" s="154"/>
      <c r="L123" s="105"/>
      <c r="M123" s="109"/>
      <c r="N123" s="1"/>
      <c r="P123" s="110"/>
      <c r="R123" s="110"/>
      <c r="T123" s="111"/>
      <c r="AR123" s="106"/>
      <c r="AT123" s="112"/>
      <c r="AU123" s="112"/>
      <c r="AY123" s="106"/>
      <c r="BK123" s="113"/>
    </row>
    <row r="124" spans="2:63" s="10" customFormat="1" ht="12">
      <c r="B124" s="105"/>
      <c r="C124" s="115">
        <v>22</v>
      </c>
      <c r="D124" s="115" t="s">
        <v>142</v>
      </c>
      <c r="E124" s="116" t="s">
        <v>212</v>
      </c>
      <c r="F124" s="117" t="s">
        <v>353</v>
      </c>
      <c r="G124" s="118" t="s">
        <v>145</v>
      </c>
      <c r="H124" s="121">
        <v>12</v>
      </c>
      <c r="I124" s="120"/>
      <c r="J124" s="121">
        <f>ROUND(I124*H124,2)</f>
        <v>0</v>
      </c>
      <c r="K124" s="117" t="s">
        <v>3</v>
      </c>
      <c r="L124" s="105"/>
      <c r="M124" s="109"/>
      <c r="N124" s="123" t="s">
        <v>41</v>
      </c>
      <c r="P124" s="110"/>
      <c r="R124" s="110"/>
      <c r="T124" s="111"/>
      <c r="AR124" s="106"/>
      <c r="AT124" s="112"/>
      <c r="AU124" s="112"/>
      <c r="AY124" s="106"/>
      <c r="BK124" s="113"/>
    </row>
    <row r="125" spans="2:63" s="10" customFormat="1">
      <c r="B125" s="105"/>
      <c r="C125" s="154"/>
      <c r="D125" s="153" t="s">
        <v>146</v>
      </c>
      <c r="E125" s="154"/>
      <c r="F125" s="129" t="s">
        <v>353</v>
      </c>
      <c r="G125" s="154"/>
      <c r="H125" s="155"/>
      <c r="I125" s="155"/>
      <c r="J125" s="154"/>
      <c r="K125" s="154"/>
      <c r="L125" s="105"/>
      <c r="M125" s="109"/>
      <c r="P125" s="110"/>
      <c r="R125" s="110"/>
      <c r="T125" s="111"/>
      <c r="AR125" s="106"/>
      <c r="AT125" s="112"/>
      <c r="AU125" s="112"/>
      <c r="AY125" s="106"/>
      <c r="BK125" s="113"/>
    </row>
    <row r="126" spans="2:63" s="10" customFormat="1" ht="12">
      <c r="B126" s="105"/>
      <c r="C126" s="115">
        <v>23</v>
      </c>
      <c r="D126" s="115" t="s">
        <v>142</v>
      </c>
      <c r="E126" s="116" t="s">
        <v>213</v>
      </c>
      <c r="F126" s="117" t="s">
        <v>354</v>
      </c>
      <c r="G126" s="118" t="s">
        <v>145</v>
      </c>
      <c r="H126" s="121">
        <v>12</v>
      </c>
      <c r="I126" s="120"/>
      <c r="J126" s="121">
        <f>ROUND(I126*H126,2)</f>
        <v>0</v>
      </c>
      <c r="K126" s="117" t="s">
        <v>3</v>
      </c>
      <c r="L126" s="105"/>
      <c r="M126" s="109"/>
      <c r="N126" s="123" t="s">
        <v>41</v>
      </c>
      <c r="P126" s="110"/>
      <c r="R126" s="110"/>
      <c r="T126" s="111"/>
      <c r="AR126" s="106"/>
      <c r="AT126" s="112"/>
      <c r="AU126" s="112"/>
      <c r="AY126" s="106"/>
      <c r="BK126" s="113"/>
    </row>
    <row r="127" spans="2:63" s="10" customFormat="1">
      <c r="B127" s="105"/>
      <c r="C127" s="154"/>
      <c r="D127" s="153" t="s">
        <v>146</v>
      </c>
      <c r="E127" s="154"/>
      <c r="F127" s="129" t="s">
        <v>354</v>
      </c>
      <c r="G127" s="154"/>
      <c r="H127" s="155"/>
      <c r="I127" s="155"/>
      <c r="J127" s="154"/>
      <c r="K127" s="154"/>
      <c r="L127" s="105"/>
      <c r="M127" s="109"/>
      <c r="N127" s="1"/>
      <c r="P127" s="110"/>
      <c r="R127" s="110"/>
      <c r="T127" s="111"/>
      <c r="AR127" s="106"/>
      <c r="AT127" s="112"/>
      <c r="AU127" s="112"/>
      <c r="AY127" s="106"/>
      <c r="BK127" s="113"/>
    </row>
    <row r="128" spans="2:63" s="10" customFormat="1" ht="12">
      <c r="B128" s="105"/>
      <c r="C128" s="115">
        <v>24</v>
      </c>
      <c r="D128" s="115" t="s">
        <v>142</v>
      </c>
      <c r="E128" s="116" t="s">
        <v>214</v>
      </c>
      <c r="F128" s="117" t="s">
        <v>355</v>
      </c>
      <c r="G128" s="118" t="s">
        <v>163</v>
      </c>
      <c r="H128" s="121">
        <v>240</v>
      </c>
      <c r="I128" s="120"/>
      <c r="J128" s="121">
        <f>ROUND(I128*H128,2)</f>
        <v>0</v>
      </c>
      <c r="K128" s="117" t="s">
        <v>3</v>
      </c>
      <c r="L128" s="105"/>
      <c r="M128" s="109"/>
      <c r="N128" s="123" t="s">
        <v>41</v>
      </c>
      <c r="P128" s="110"/>
      <c r="R128" s="110"/>
      <c r="T128" s="111"/>
      <c r="AR128" s="106"/>
      <c r="AT128" s="112"/>
      <c r="AU128" s="112"/>
      <c r="AY128" s="106"/>
      <c r="BK128" s="113"/>
    </row>
    <row r="129" spans="2:63" s="10" customFormat="1">
      <c r="B129" s="105"/>
      <c r="C129" s="154"/>
      <c r="D129" s="153" t="s">
        <v>146</v>
      </c>
      <c r="E129" s="154"/>
      <c r="F129" s="129" t="s">
        <v>355</v>
      </c>
      <c r="G129" s="154"/>
      <c r="H129" s="155"/>
      <c r="I129" s="155"/>
      <c r="J129" s="154"/>
      <c r="K129" s="154"/>
      <c r="L129" s="105"/>
      <c r="M129" s="109"/>
      <c r="P129" s="110"/>
      <c r="R129" s="110"/>
      <c r="T129" s="111"/>
      <c r="AR129" s="106"/>
      <c r="AT129" s="112"/>
      <c r="AU129" s="112"/>
      <c r="AY129" s="106"/>
      <c r="BK129" s="113"/>
    </row>
    <row r="130" spans="2:63" s="10" customFormat="1" ht="12">
      <c r="B130" s="105"/>
      <c r="C130" s="115">
        <v>25</v>
      </c>
      <c r="D130" s="115" t="s">
        <v>142</v>
      </c>
      <c r="E130" s="116" t="s">
        <v>269</v>
      </c>
      <c r="F130" s="117" t="s">
        <v>356</v>
      </c>
      <c r="G130" s="118" t="s">
        <v>145</v>
      </c>
      <c r="H130" s="121">
        <v>6</v>
      </c>
      <c r="I130" s="120"/>
      <c r="J130" s="121">
        <f>ROUND(I130*H130,2)</f>
        <v>0</v>
      </c>
      <c r="K130" s="117" t="s">
        <v>3</v>
      </c>
      <c r="L130" s="105"/>
      <c r="M130" s="109"/>
      <c r="N130" s="123" t="s">
        <v>41</v>
      </c>
      <c r="P130" s="110"/>
      <c r="R130" s="110"/>
      <c r="T130" s="111"/>
      <c r="AR130" s="106"/>
      <c r="AT130" s="112"/>
      <c r="AU130" s="112"/>
      <c r="AY130" s="106"/>
      <c r="BK130" s="113"/>
    </row>
    <row r="131" spans="2:63" s="10" customFormat="1">
      <c r="B131" s="105"/>
      <c r="C131" s="154"/>
      <c r="D131" s="153" t="s">
        <v>146</v>
      </c>
      <c r="E131" s="154"/>
      <c r="F131" s="129" t="s">
        <v>356</v>
      </c>
      <c r="G131" s="154"/>
      <c r="H131" s="155"/>
      <c r="I131" s="155"/>
      <c r="J131" s="154"/>
      <c r="K131" s="154"/>
      <c r="L131" s="105"/>
      <c r="M131" s="109"/>
      <c r="N131" s="1"/>
      <c r="P131" s="110"/>
      <c r="R131" s="110"/>
      <c r="T131" s="111"/>
      <c r="AR131" s="106"/>
      <c r="AT131" s="112"/>
      <c r="AU131" s="112"/>
      <c r="AY131" s="106"/>
      <c r="BK131" s="113"/>
    </row>
    <row r="132" spans="2:63" s="10" customFormat="1" ht="12">
      <c r="B132" s="105"/>
      <c r="C132" s="115">
        <v>26</v>
      </c>
      <c r="D132" s="115" t="s">
        <v>142</v>
      </c>
      <c r="E132" s="116" t="s">
        <v>272</v>
      </c>
      <c r="F132" s="117" t="s">
        <v>357</v>
      </c>
      <c r="G132" s="118" t="s">
        <v>145</v>
      </c>
      <c r="H132" s="121">
        <v>2</v>
      </c>
      <c r="I132" s="120"/>
      <c r="J132" s="121">
        <f>ROUND(I132*H132,2)</f>
        <v>0</v>
      </c>
      <c r="K132" s="117" t="s">
        <v>3</v>
      </c>
      <c r="L132" s="105"/>
      <c r="M132" s="109"/>
      <c r="N132" s="123" t="s">
        <v>41</v>
      </c>
      <c r="P132" s="110"/>
      <c r="R132" s="110"/>
      <c r="T132" s="111"/>
      <c r="AR132" s="106"/>
      <c r="AT132" s="112"/>
      <c r="AU132" s="112"/>
      <c r="AY132" s="106"/>
      <c r="BK132" s="113"/>
    </row>
    <row r="133" spans="2:63" s="10" customFormat="1">
      <c r="B133" s="105"/>
      <c r="C133" s="154"/>
      <c r="D133" s="153" t="s">
        <v>146</v>
      </c>
      <c r="E133" s="154"/>
      <c r="F133" s="129" t="s">
        <v>357</v>
      </c>
      <c r="G133" s="154"/>
      <c r="H133" s="155"/>
      <c r="I133" s="155"/>
      <c r="J133" s="154"/>
      <c r="K133" s="154"/>
      <c r="L133" s="105"/>
      <c r="M133" s="109"/>
      <c r="P133" s="110"/>
      <c r="R133" s="110"/>
      <c r="T133" s="111"/>
      <c r="AR133" s="106"/>
      <c r="AT133" s="112"/>
      <c r="AU133" s="112"/>
      <c r="AY133" s="106"/>
      <c r="BK133" s="113"/>
    </row>
    <row r="134" spans="2:63" s="10" customFormat="1" ht="12">
      <c r="B134" s="105"/>
      <c r="C134" s="115">
        <v>27</v>
      </c>
      <c r="D134" s="115" t="s">
        <v>142</v>
      </c>
      <c r="E134" s="116" t="s">
        <v>274</v>
      </c>
      <c r="F134" s="117" t="s">
        <v>358</v>
      </c>
      <c r="G134" s="118" t="s">
        <v>145</v>
      </c>
      <c r="H134" s="121">
        <v>4</v>
      </c>
      <c r="I134" s="120"/>
      <c r="J134" s="121">
        <f>ROUND(I134*H134,2)</f>
        <v>0</v>
      </c>
      <c r="K134" s="117" t="s">
        <v>3</v>
      </c>
      <c r="L134" s="105"/>
      <c r="M134" s="109"/>
      <c r="N134" s="123" t="s">
        <v>41</v>
      </c>
      <c r="P134" s="110"/>
      <c r="R134" s="110"/>
      <c r="T134" s="111"/>
      <c r="AR134" s="106"/>
      <c r="AT134" s="112"/>
      <c r="AU134" s="112"/>
      <c r="AY134" s="106"/>
      <c r="BK134" s="113"/>
    </row>
    <row r="135" spans="2:63" s="10" customFormat="1">
      <c r="B135" s="105"/>
      <c r="C135" s="154"/>
      <c r="D135" s="153" t="s">
        <v>146</v>
      </c>
      <c r="E135" s="154"/>
      <c r="F135" s="129" t="s">
        <v>358</v>
      </c>
      <c r="G135" s="154"/>
      <c r="H135" s="155"/>
      <c r="I135" s="155"/>
      <c r="J135" s="154"/>
      <c r="K135" s="154"/>
      <c r="L135" s="105"/>
      <c r="M135" s="109"/>
      <c r="N135" s="1"/>
      <c r="P135" s="110"/>
      <c r="R135" s="110"/>
      <c r="T135" s="111"/>
      <c r="AR135" s="106"/>
      <c r="AT135" s="112"/>
      <c r="AU135" s="112"/>
      <c r="AY135" s="106"/>
      <c r="BK135" s="113"/>
    </row>
    <row r="136" spans="2:63" s="10" customFormat="1" ht="12">
      <c r="B136" s="105"/>
      <c r="C136" s="115">
        <v>28</v>
      </c>
      <c r="D136" s="115" t="s">
        <v>142</v>
      </c>
      <c r="E136" s="116" t="s">
        <v>276</v>
      </c>
      <c r="F136" s="117" t="s">
        <v>359</v>
      </c>
      <c r="G136" s="118" t="s">
        <v>145</v>
      </c>
      <c r="H136" s="121">
        <v>4</v>
      </c>
      <c r="I136" s="120"/>
      <c r="J136" s="121">
        <f>ROUND(I136*H136,2)</f>
        <v>0</v>
      </c>
      <c r="K136" s="117" t="s">
        <v>3</v>
      </c>
      <c r="L136" s="105"/>
      <c r="M136" s="109"/>
      <c r="N136" s="123" t="s">
        <v>41</v>
      </c>
      <c r="P136" s="110"/>
      <c r="R136" s="110"/>
      <c r="T136" s="111"/>
      <c r="AR136" s="106"/>
      <c r="AT136" s="112"/>
      <c r="AU136" s="112"/>
      <c r="AY136" s="106"/>
      <c r="BK136" s="113"/>
    </row>
    <row r="137" spans="2:63" s="10" customFormat="1">
      <c r="B137" s="105"/>
      <c r="C137" s="154"/>
      <c r="D137" s="153" t="s">
        <v>146</v>
      </c>
      <c r="E137" s="154"/>
      <c r="F137" s="129" t="s">
        <v>359</v>
      </c>
      <c r="G137" s="154"/>
      <c r="H137" s="155"/>
      <c r="I137" s="155"/>
      <c r="J137" s="154"/>
      <c r="K137" s="154"/>
      <c r="L137" s="105"/>
      <c r="M137" s="109"/>
      <c r="P137" s="110"/>
      <c r="R137" s="110"/>
      <c r="T137" s="111"/>
      <c r="AR137" s="106"/>
      <c r="AT137" s="112"/>
      <c r="AU137" s="112"/>
      <c r="AY137" s="106"/>
      <c r="BK137" s="113"/>
    </row>
    <row r="138" spans="2:63" s="10" customFormat="1" ht="12">
      <c r="B138" s="105"/>
      <c r="C138" s="115">
        <v>29</v>
      </c>
      <c r="D138" s="115" t="s">
        <v>142</v>
      </c>
      <c r="E138" s="116" t="s">
        <v>278</v>
      </c>
      <c r="F138" s="117" t="s">
        <v>360</v>
      </c>
      <c r="G138" s="118" t="s">
        <v>145</v>
      </c>
      <c r="H138" s="121">
        <v>2</v>
      </c>
      <c r="I138" s="120"/>
      <c r="J138" s="121">
        <f>ROUND(I138*H138,2)</f>
        <v>0</v>
      </c>
      <c r="K138" s="117" t="s">
        <v>3</v>
      </c>
      <c r="L138" s="105"/>
      <c r="M138" s="109"/>
      <c r="N138" s="123" t="s">
        <v>41</v>
      </c>
      <c r="P138" s="110"/>
      <c r="R138" s="110"/>
      <c r="T138" s="111"/>
      <c r="AR138" s="106"/>
      <c r="AT138" s="112"/>
      <c r="AU138" s="112"/>
      <c r="AY138" s="106"/>
      <c r="BK138" s="113"/>
    </row>
    <row r="139" spans="2:63" s="10" customFormat="1">
      <c r="B139" s="105"/>
      <c r="C139" s="154"/>
      <c r="D139" s="153" t="s">
        <v>146</v>
      </c>
      <c r="E139" s="154"/>
      <c r="F139" s="129" t="s">
        <v>360</v>
      </c>
      <c r="G139" s="154"/>
      <c r="H139" s="155"/>
      <c r="I139" s="155"/>
      <c r="J139" s="154"/>
      <c r="K139" s="154"/>
      <c r="L139" s="105"/>
      <c r="M139" s="109"/>
      <c r="N139" s="1"/>
      <c r="P139" s="110"/>
      <c r="R139" s="110"/>
      <c r="T139" s="111"/>
      <c r="AR139" s="106"/>
      <c r="AT139" s="112"/>
      <c r="AU139" s="112"/>
      <c r="AY139" s="106"/>
      <c r="BK139" s="113"/>
    </row>
    <row r="140" spans="2:63" s="10" customFormat="1" ht="12">
      <c r="B140" s="105"/>
      <c r="C140" s="115">
        <v>30</v>
      </c>
      <c r="D140" s="115" t="s">
        <v>142</v>
      </c>
      <c r="E140" s="116" t="s">
        <v>280</v>
      </c>
      <c r="F140" s="117" t="s">
        <v>361</v>
      </c>
      <c r="G140" s="118" t="s">
        <v>145</v>
      </c>
      <c r="H140" s="121">
        <v>2</v>
      </c>
      <c r="I140" s="120"/>
      <c r="J140" s="121">
        <f>ROUND(I140*H140,2)</f>
        <v>0</v>
      </c>
      <c r="K140" s="117" t="s">
        <v>3</v>
      </c>
      <c r="L140" s="105"/>
      <c r="M140" s="109"/>
      <c r="N140" s="123" t="s">
        <v>41</v>
      </c>
      <c r="P140" s="110"/>
      <c r="R140" s="110"/>
      <c r="T140" s="111"/>
      <c r="AR140" s="106"/>
      <c r="AT140" s="112"/>
      <c r="AU140" s="112"/>
      <c r="AY140" s="106"/>
      <c r="BK140" s="113"/>
    </row>
    <row r="141" spans="2:63" s="10" customFormat="1">
      <c r="B141" s="105"/>
      <c r="C141" s="154"/>
      <c r="D141" s="153" t="s">
        <v>146</v>
      </c>
      <c r="E141" s="154"/>
      <c r="F141" s="129" t="s">
        <v>361</v>
      </c>
      <c r="G141" s="154"/>
      <c r="H141" s="155"/>
      <c r="I141" s="155"/>
      <c r="J141" s="154"/>
      <c r="K141" s="154"/>
      <c r="L141" s="105"/>
      <c r="M141" s="109"/>
      <c r="P141" s="110"/>
      <c r="R141" s="110"/>
      <c r="T141" s="111"/>
      <c r="AR141" s="106"/>
      <c r="AT141" s="112"/>
      <c r="AU141" s="112"/>
      <c r="AY141" s="106"/>
      <c r="BK141" s="113"/>
    </row>
    <row r="142" spans="2:63" s="10" customFormat="1" ht="12">
      <c r="B142" s="105"/>
      <c r="C142" s="115">
        <v>31</v>
      </c>
      <c r="D142" s="115" t="s">
        <v>142</v>
      </c>
      <c r="E142" s="116" t="s">
        <v>282</v>
      </c>
      <c r="F142" s="117" t="s">
        <v>362</v>
      </c>
      <c r="G142" s="118" t="s">
        <v>145</v>
      </c>
      <c r="H142" s="121">
        <v>2</v>
      </c>
      <c r="I142" s="120"/>
      <c r="J142" s="121">
        <f>ROUND(I142*H142,2)</f>
        <v>0</v>
      </c>
      <c r="K142" s="117" t="s">
        <v>3</v>
      </c>
      <c r="L142" s="105"/>
      <c r="M142" s="109"/>
      <c r="N142" s="123" t="s">
        <v>41</v>
      </c>
      <c r="P142" s="110"/>
      <c r="R142" s="110"/>
      <c r="T142" s="111"/>
      <c r="AR142" s="106"/>
      <c r="AT142" s="112"/>
      <c r="AU142" s="112"/>
      <c r="AY142" s="106"/>
      <c r="BK142" s="113"/>
    </row>
    <row r="143" spans="2:63" s="10" customFormat="1">
      <c r="B143" s="105"/>
      <c r="C143" s="154"/>
      <c r="D143" s="153" t="s">
        <v>146</v>
      </c>
      <c r="E143" s="154"/>
      <c r="F143" s="129" t="s">
        <v>362</v>
      </c>
      <c r="G143" s="154"/>
      <c r="H143" s="155"/>
      <c r="I143" s="155"/>
      <c r="J143" s="154"/>
      <c r="K143" s="154"/>
      <c r="L143" s="105"/>
      <c r="M143" s="109"/>
      <c r="N143" s="1"/>
      <c r="P143" s="110"/>
      <c r="R143" s="110"/>
      <c r="T143" s="111"/>
      <c r="AR143" s="106"/>
      <c r="AT143" s="112"/>
      <c r="AU143" s="112"/>
      <c r="AY143" s="106"/>
      <c r="BK143" s="113"/>
    </row>
    <row r="144" spans="2:63" s="10" customFormat="1" ht="12">
      <c r="B144" s="105"/>
      <c r="C144" s="115">
        <v>32</v>
      </c>
      <c r="D144" s="115" t="s">
        <v>142</v>
      </c>
      <c r="E144" s="116" t="s">
        <v>284</v>
      </c>
      <c r="F144" s="117" t="s">
        <v>363</v>
      </c>
      <c r="G144" s="118" t="s">
        <v>145</v>
      </c>
      <c r="H144" s="121">
        <v>2</v>
      </c>
      <c r="I144" s="120"/>
      <c r="J144" s="121">
        <f>ROUND(I144*H144,2)</f>
        <v>0</v>
      </c>
      <c r="K144" s="117" t="s">
        <v>3</v>
      </c>
      <c r="L144" s="105"/>
      <c r="M144" s="109"/>
      <c r="N144" s="123" t="s">
        <v>41</v>
      </c>
      <c r="P144" s="110"/>
      <c r="R144" s="110"/>
      <c r="T144" s="111"/>
      <c r="AR144" s="106"/>
      <c r="AT144" s="112"/>
      <c r="AU144" s="112"/>
      <c r="AY144" s="106"/>
      <c r="BK144" s="113"/>
    </row>
    <row r="145" spans="2:63" s="10" customFormat="1">
      <c r="B145" s="105"/>
      <c r="C145" s="154"/>
      <c r="D145" s="153" t="s">
        <v>146</v>
      </c>
      <c r="E145" s="154"/>
      <c r="F145" s="129" t="s">
        <v>363</v>
      </c>
      <c r="G145" s="154"/>
      <c r="H145" s="155"/>
      <c r="I145" s="155"/>
      <c r="J145" s="154"/>
      <c r="K145" s="154"/>
      <c r="L145" s="105"/>
      <c r="M145" s="109"/>
      <c r="P145" s="110"/>
      <c r="R145" s="110"/>
      <c r="T145" s="111"/>
      <c r="AR145" s="106"/>
      <c r="AT145" s="112"/>
      <c r="AU145" s="112"/>
      <c r="AY145" s="106"/>
      <c r="BK145" s="113"/>
    </row>
    <row r="146" spans="2:63" s="10" customFormat="1" ht="12">
      <c r="B146" s="105"/>
      <c r="C146" s="115">
        <v>33</v>
      </c>
      <c r="D146" s="115" t="s">
        <v>142</v>
      </c>
      <c r="E146" s="116" t="s">
        <v>286</v>
      </c>
      <c r="F146" s="117" t="s">
        <v>364</v>
      </c>
      <c r="G146" s="118" t="s">
        <v>163</v>
      </c>
      <c r="H146" s="121">
        <v>35</v>
      </c>
      <c r="I146" s="120"/>
      <c r="J146" s="121">
        <f>ROUND(I146*H146,2)</f>
        <v>0</v>
      </c>
      <c r="K146" s="117" t="s">
        <v>3</v>
      </c>
      <c r="L146" s="105"/>
      <c r="M146" s="109"/>
      <c r="N146" s="123" t="s">
        <v>41</v>
      </c>
      <c r="P146" s="110"/>
      <c r="R146" s="110"/>
      <c r="T146" s="111"/>
      <c r="AR146" s="106"/>
      <c r="AT146" s="112"/>
      <c r="AU146" s="112"/>
      <c r="AY146" s="106"/>
      <c r="BK146" s="113"/>
    </row>
    <row r="147" spans="2:63" s="10" customFormat="1">
      <c r="B147" s="105"/>
      <c r="C147" s="154"/>
      <c r="D147" s="153" t="s">
        <v>146</v>
      </c>
      <c r="E147" s="154"/>
      <c r="F147" s="129" t="s">
        <v>364</v>
      </c>
      <c r="G147" s="154"/>
      <c r="H147" s="155"/>
      <c r="I147" s="155"/>
      <c r="J147" s="154"/>
      <c r="K147" s="154"/>
      <c r="L147" s="105"/>
      <c r="M147" s="109"/>
      <c r="N147" s="1"/>
      <c r="P147" s="110"/>
      <c r="R147" s="110"/>
      <c r="T147" s="111"/>
      <c r="AR147" s="106"/>
      <c r="AT147" s="112"/>
      <c r="AU147" s="112"/>
      <c r="AY147" s="106"/>
      <c r="BK147" s="113"/>
    </row>
    <row r="148" spans="2:63" s="10" customFormat="1" ht="12">
      <c r="B148" s="105"/>
      <c r="C148" s="115">
        <v>34</v>
      </c>
      <c r="D148" s="115" t="s">
        <v>142</v>
      </c>
      <c r="E148" s="116" t="s">
        <v>288</v>
      </c>
      <c r="F148" s="117" t="s">
        <v>365</v>
      </c>
      <c r="G148" s="118" t="s">
        <v>145</v>
      </c>
      <c r="H148" s="121">
        <v>4</v>
      </c>
      <c r="I148" s="120"/>
      <c r="J148" s="121">
        <f>ROUND(I148*H148,2)</f>
        <v>0</v>
      </c>
      <c r="K148" s="117" t="s">
        <v>3</v>
      </c>
      <c r="L148" s="105"/>
      <c r="M148" s="109"/>
      <c r="N148" s="123" t="s">
        <v>41</v>
      </c>
      <c r="P148" s="110"/>
      <c r="R148" s="110"/>
      <c r="T148" s="111"/>
      <c r="AR148" s="106"/>
      <c r="AT148" s="112"/>
      <c r="AU148" s="112"/>
      <c r="AY148" s="106"/>
      <c r="BK148" s="113"/>
    </row>
    <row r="149" spans="2:63" s="10" customFormat="1">
      <c r="B149" s="105"/>
      <c r="C149" s="154"/>
      <c r="D149" s="153" t="s">
        <v>146</v>
      </c>
      <c r="E149" s="154"/>
      <c r="F149" s="129" t="s">
        <v>365</v>
      </c>
      <c r="G149" s="154"/>
      <c r="H149" s="155"/>
      <c r="I149" s="155"/>
      <c r="J149" s="154"/>
      <c r="K149" s="154"/>
      <c r="L149" s="105"/>
      <c r="M149" s="109"/>
      <c r="P149" s="110"/>
      <c r="R149" s="110"/>
      <c r="T149" s="111"/>
      <c r="AR149" s="106"/>
      <c r="AT149" s="112"/>
      <c r="AU149" s="112"/>
      <c r="AY149" s="106"/>
      <c r="BK149" s="113"/>
    </row>
    <row r="150" spans="2:63" s="10" customFormat="1" ht="12">
      <c r="B150" s="105"/>
      <c r="C150" s="115">
        <v>35</v>
      </c>
      <c r="D150" s="115" t="s">
        <v>142</v>
      </c>
      <c r="E150" s="116" t="s">
        <v>289</v>
      </c>
      <c r="F150" s="117" t="s">
        <v>366</v>
      </c>
      <c r="G150" s="118" t="s">
        <v>145</v>
      </c>
      <c r="H150" s="121">
        <v>1</v>
      </c>
      <c r="I150" s="120"/>
      <c r="J150" s="121">
        <f>ROUND(I150*H150,2)</f>
        <v>0</v>
      </c>
      <c r="K150" s="117" t="s">
        <v>3</v>
      </c>
      <c r="L150" s="105"/>
      <c r="M150" s="109"/>
      <c r="N150" s="123" t="s">
        <v>41</v>
      </c>
      <c r="P150" s="110"/>
      <c r="R150" s="110"/>
      <c r="T150" s="111"/>
      <c r="AR150" s="106"/>
      <c r="AT150" s="112"/>
      <c r="AU150" s="112"/>
      <c r="AY150" s="106"/>
      <c r="BK150" s="113"/>
    </row>
    <row r="151" spans="2:63" s="10" customFormat="1">
      <c r="B151" s="105"/>
      <c r="C151" s="154"/>
      <c r="D151" s="153" t="s">
        <v>146</v>
      </c>
      <c r="E151" s="154"/>
      <c r="F151" s="129" t="s">
        <v>366</v>
      </c>
      <c r="G151" s="154"/>
      <c r="H151" s="155"/>
      <c r="I151" s="155"/>
      <c r="J151" s="154"/>
      <c r="K151" s="154"/>
      <c r="L151" s="105"/>
      <c r="M151" s="109"/>
      <c r="N151" s="1"/>
      <c r="P151" s="110"/>
      <c r="R151" s="110"/>
      <c r="T151" s="111"/>
      <c r="AR151" s="106"/>
      <c r="AT151" s="112"/>
      <c r="AU151" s="112"/>
      <c r="AY151" s="106"/>
      <c r="BK151" s="113"/>
    </row>
    <row r="152" spans="2:63" s="10" customFormat="1" ht="12">
      <c r="B152" s="105"/>
      <c r="C152" s="115">
        <v>36</v>
      </c>
      <c r="D152" s="115" t="s">
        <v>142</v>
      </c>
      <c r="E152" s="116" t="s">
        <v>290</v>
      </c>
      <c r="F152" s="117" t="s">
        <v>367</v>
      </c>
      <c r="G152" s="118" t="s">
        <v>145</v>
      </c>
      <c r="H152" s="121">
        <v>12</v>
      </c>
      <c r="I152" s="120"/>
      <c r="J152" s="121">
        <f>ROUND(I152*H152,2)</f>
        <v>0</v>
      </c>
      <c r="K152" s="117" t="s">
        <v>3</v>
      </c>
      <c r="L152" s="105"/>
      <c r="M152" s="109"/>
      <c r="N152" s="123" t="s">
        <v>41</v>
      </c>
      <c r="P152" s="110"/>
      <c r="R152" s="110"/>
      <c r="T152" s="111"/>
      <c r="AR152" s="106"/>
      <c r="AT152" s="112"/>
      <c r="AU152" s="112"/>
      <c r="AY152" s="106"/>
      <c r="BK152" s="113"/>
    </row>
    <row r="153" spans="2:63" s="10" customFormat="1" ht="12">
      <c r="B153" s="105"/>
      <c r="C153" s="154"/>
      <c r="D153" s="153" t="s">
        <v>146</v>
      </c>
      <c r="E153" s="154"/>
      <c r="F153" s="129" t="s">
        <v>367</v>
      </c>
      <c r="G153" s="154"/>
      <c r="H153" s="155"/>
      <c r="I153" s="155"/>
      <c r="J153" s="154"/>
      <c r="K153" s="154"/>
      <c r="L153" s="105"/>
      <c r="M153" s="109"/>
      <c r="N153" s="123"/>
      <c r="P153" s="110"/>
      <c r="R153" s="110"/>
      <c r="T153" s="111"/>
      <c r="AR153" s="106"/>
      <c r="AT153" s="112"/>
      <c r="AU153" s="112"/>
      <c r="AY153" s="106"/>
      <c r="BK153" s="113"/>
    </row>
    <row r="154" spans="2:63" s="10" customFormat="1" ht="12">
      <c r="B154" s="105"/>
      <c r="C154" s="115">
        <v>37</v>
      </c>
      <c r="D154" s="115" t="s">
        <v>142</v>
      </c>
      <c r="E154" s="116" t="s">
        <v>368</v>
      </c>
      <c r="F154" s="117" t="s">
        <v>369</v>
      </c>
      <c r="G154" s="118" t="s">
        <v>163</v>
      </c>
      <c r="H154" s="121">
        <v>48</v>
      </c>
      <c r="I154" s="120"/>
      <c r="J154" s="121">
        <f>ROUND(I154*H154,2)</f>
        <v>0</v>
      </c>
      <c r="K154" s="117" t="s">
        <v>3</v>
      </c>
      <c r="L154" s="105"/>
      <c r="M154" s="109"/>
      <c r="N154" s="123" t="s">
        <v>41</v>
      </c>
      <c r="P154" s="110"/>
      <c r="R154" s="110"/>
      <c r="T154" s="111"/>
      <c r="AR154" s="106"/>
      <c r="AT154" s="112"/>
      <c r="AU154" s="112"/>
      <c r="AY154" s="106"/>
      <c r="BK154" s="113"/>
    </row>
    <row r="155" spans="2:63" s="10" customFormat="1">
      <c r="B155" s="105"/>
      <c r="C155" s="154"/>
      <c r="D155" s="153" t="s">
        <v>146</v>
      </c>
      <c r="E155" s="154"/>
      <c r="F155" s="129" t="s">
        <v>369</v>
      </c>
      <c r="G155" s="154"/>
      <c r="H155" s="155"/>
      <c r="I155" s="155"/>
      <c r="J155" s="154"/>
      <c r="K155" s="154"/>
      <c r="L155" s="105"/>
      <c r="M155" s="109"/>
      <c r="N155" s="1"/>
      <c r="P155" s="110"/>
      <c r="R155" s="110"/>
      <c r="T155" s="111"/>
      <c r="AR155" s="106"/>
      <c r="AT155" s="112"/>
      <c r="AU155" s="112"/>
      <c r="AY155" s="106"/>
      <c r="BK155" s="113"/>
    </row>
    <row r="156" spans="2:63" s="10" customFormat="1" ht="12">
      <c r="B156" s="105"/>
      <c r="C156" s="115">
        <v>38</v>
      </c>
      <c r="D156" s="115" t="s">
        <v>142</v>
      </c>
      <c r="E156" s="116" t="s">
        <v>370</v>
      </c>
      <c r="F156" s="117" t="s">
        <v>371</v>
      </c>
      <c r="G156" s="118" t="s">
        <v>163</v>
      </c>
      <c r="H156" s="121">
        <v>110</v>
      </c>
      <c r="I156" s="120"/>
      <c r="J156" s="121">
        <f>ROUND(I156*H156,2)</f>
        <v>0</v>
      </c>
      <c r="K156" s="117" t="s">
        <v>3</v>
      </c>
      <c r="L156" s="105"/>
      <c r="M156" s="109"/>
      <c r="N156" s="123" t="s">
        <v>41</v>
      </c>
      <c r="P156" s="110"/>
      <c r="R156" s="110"/>
      <c r="T156" s="111"/>
      <c r="AR156" s="106"/>
      <c r="AT156" s="112"/>
      <c r="AU156" s="112"/>
      <c r="AY156" s="106"/>
      <c r="BK156" s="113"/>
    </row>
    <row r="157" spans="2:63" s="10" customFormat="1">
      <c r="B157" s="105"/>
      <c r="C157" s="154"/>
      <c r="D157" s="153" t="s">
        <v>146</v>
      </c>
      <c r="E157" s="154"/>
      <c r="F157" s="129" t="s">
        <v>371</v>
      </c>
      <c r="G157" s="154"/>
      <c r="H157" s="155"/>
      <c r="I157" s="155"/>
      <c r="J157" s="154"/>
      <c r="K157" s="154"/>
      <c r="L157" s="105"/>
      <c r="M157" s="109"/>
      <c r="P157" s="110"/>
      <c r="R157" s="110"/>
      <c r="T157" s="111"/>
      <c r="AR157" s="106"/>
      <c r="AT157" s="112"/>
      <c r="AU157" s="112"/>
      <c r="AY157" s="106"/>
      <c r="BK157" s="113"/>
    </row>
    <row r="158" spans="2:63" s="1" customFormat="1" ht="12">
      <c r="B158" s="27"/>
      <c r="C158" s="115">
        <v>39</v>
      </c>
      <c r="D158" s="115" t="s">
        <v>142</v>
      </c>
      <c r="E158" s="116" t="s">
        <v>372</v>
      </c>
      <c r="F158" s="117" t="s">
        <v>373</v>
      </c>
      <c r="G158" s="118" t="s">
        <v>145</v>
      </c>
      <c r="H158" s="119">
        <v>3</v>
      </c>
      <c r="I158" s="120"/>
      <c r="J158" s="121">
        <f>ROUND(I158*H158,2)</f>
        <v>0</v>
      </c>
      <c r="K158" s="117" t="s">
        <v>3</v>
      </c>
      <c r="L158" s="27"/>
      <c r="M158" s="131"/>
      <c r="N158" s="123" t="s">
        <v>41</v>
      </c>
      <c r="T158" s="48"/>
      <c r="AT158" s="12"/>
      <c r="AU158" s="12"/>
    </row>
    <row r="159" spans="2:63" s="1" customFormat="1">
      <c r="B159" s="27"/>
      <c r="C159" s="154"/>
      <c r="D159" s="153" t="s">
        <v>146</v>
      </c>
      <c r="E159" s="154"/>
      <c r="F159" s="129" t="s">
        <v>373</v>
      </c>
      <c r="G159" s="154"/>
      <c r="H159" s="154"/>
      <c r="I159" s="155"/>
      <c r="J159" s="154"/>
      <c r="K159" s="154"/>
      <c r="L159" s="27"/>
      <c r="M159" s="131"/>
      <c r="T159" s="48"/>
      <c r="AT159" s="12"/>
      <c r="AU159" s="12"/>
    </row>
    <row r="160" spans="2:63" s="1" customFormat="1" ht="12">
      <c r="B160" s="27"/>
      <c r="C160" s="115">
        <v>40</v>
      </c>
      <c r="D160" s="115" t="s">
        <v>142</v>
      </c>
      <c r="E160" s="116" t="s">
        <v>374</v>
      </c>
      <c r="F160" s="117" t="s">
        <v>375</v>
      </c>
      <c r="G160" s="118" t="s">
        <v>145</v>
      </c>
      <c r="H160" s="119">
        <v>1</v>
      </c>
      <c r="I160" s="120"/>
      <c r="J160" s="121">
        <f>ROUND(I160*H160,2)</f>
        <v>0</v>
      </c>
      <c r="K160" s="117" t="s">
        <v>3</v>
      </c>
      <c r="L160" s="27"/>
      <c r="M160" s="131"/>
      <c r="N160" s="123" t="s">
        <v>41</v>
      </c>
      <c r="T160" s="48"/>
      <c r="AT160" s="12"/>
      <c r="AU160" s="12"/>
    </row>
    <row r="161" spans="2:47" s="1" customFormat="1">
      <c r="B161" s="27"/>
      <c r="C161" s="154"/>
      <c r="D161" s="153" t="s">
        <v>146</v>
      </c>
      <c r="E161" s="154"/>
      <c r="F161" s="129" t="s">
        <v>375</v>
      </c>
      <c r="G161" s="154"/>
      <c r="H161" s="154"/>
      <c r="I161" s="155"/>
      <c r="J161" s="154"/>
      <c r="K161" s="154"/>
      <c r="L161" s="27"/>
      <c r="M161" s="131"/>
      <c r="T161" s="48"/>
      <c r="AT161" s="12"/>
      <c r="AU161" s="12"/>
    </row>
    <row r="162" spans="2:47" s="1" customFormat="1" ht="12">
      <c r="B162" s="27"/>
      <c r="C162" s="115">
        <v>41</v>
      </c>
      <c r="D162" s="115" t="s">
        <v>142</v>
      </c>
      <c r="E162" s="116" t="s">
        <v>376</v>
      </c>
      <c r="F162" s="117" t="s">
        <v>377</v>
      </c>
      <c r="G162" s="118" t="s">
        <v>145</v>
      </c>
      <c r="H162" s="119">
        <v>1</v>
      </c>
      <c r="I162" s="120"/>
      <c r="J162" s="121">
        <f>ROUND(I162*H162,2)</f>
        <v>0</v>
      </c>
      <c r="K162" s="117" t="s">
        <v>3</v>
      </c>
      <c r="L162" s="27"/>
      <c r="M162" s="131"/>
      <c r="N162" s="123" t="s">
        <v>41</v>
      </c>
      <c r="T162" s="48"/>
      <c r="AT162" s="12"/>
      <c r="AU162" s="12"/>
    </row>
    <row r="163" spans="2:47" s="1" customFormat="1">
      <c r="B163" s="27"/>
      <c r="C163" s="154"/>
      <c r="D163" s="153" t="s">
        <v>146</v>
      </c>
      <c r="E163" s="154"/>
      <c r="F163" s="129" t="s">
        <v>377</v>
      </c>
      <c r="G163" s="154"/>
      <c r="H163" s="154"/>
      <c r="I163" s="155"/>
      <c r="J163" s="154"/>
      <c r="K163" s="154"/>
      <c r="L163" s="27"/>
      <c r="M163" s="131"/>
      <c r="T163" s="48"/>
      <c r="AT163" s="12"/>
      <c r="AU163" s="12"/>
    </row>
    <row r="164" spans="2:47" s="1" customFormat="1" ht="12">
      <c r="B164" s="27"/>
      <c r="C164" s="115">
        <v>42</v>
      </c>
      <c r="D164" s="115" t="s">
        <v>142</v>
      </c>
      <c r="E164" s="116" t="s">
        <v>378</v>
      </c>
      <c r="F164" s="117" t="s">
        <v>379</v>
      </c>
      <c r="G164" s="118" t="s">
        <v>145</v>
      </c>
      <c r="H164" s="119">
        <v>1</v>
      </c>
      <c r="I164" s="120"/>
      <c r="J164" s="121">
        <f>ROUND(I164*H164,2)</f>
        <v>0</v>
      </c>
      <c r="K164" s="117" t="s">
        <v>3</v>
      </c>
      <c r="L164" s="27"/>
      <c r="M164" s="131"/>
      <c r="N164" s="123" t="s">
        <v>41</v>
      </c>
      <c r="T164" s="48"/>
      <c r="AT164" s="12"/>
      <c r="AU164" s="12"/>
    </row>
    <row r="165" spans="2:47" s="1" customFormat="1">
      <c r="B165" s="27"/>
      <c r="C165" s="154"/>
      <c r="D165" s="153" t="s">
        <v>146</v>
      </c>
      <c r="E165" s="154"/>
      <c r="F165" s="129" t="s">
        <v>379</v>
      </c>
      <c r="G165" s="154"/>
      <c r="H165" s="154"/>
      <c r="I165" s="155"/>
      <c r="J165" s="154"/>
      <c r="K165" s="154"/>
      <c r="L165" s="27"/>
      <c r="M165" s="131"/>
      <c r="T165" s="48"/>
      <c r="AT165" s="12"/>
      <c r="AU165" s="12"/>
    </row>
    <row r="166" spans="2:47" s="1" customFormat="1" ht="12">
      <c r="B166" s="27"/>
      <c r="C166" s="115">
        <v>43</v>
      </c>
      <c r="D166" s="115" t="s">
        <v>142</v>
      </c>
      <c r="E166" s="116" t="s">
        <v>380</v>
      </c>
      <c r="F166" s="117" t="s">
        <v>381</v>
      </c>
      <c r="G166" s="118" t="s">
        <v>145</v>
      </c>
      <c r="H166" s="119">
        <v>2</v>
      </c>
      <c r="I166" s="120"/>
      <c r="J166" s="121">
        <f>ROUND(I166*H166,2)</f>
        <v>0</v>
      </c>
      <c r="K166" s="117" t="s">
        <v>3</v>
      </c>
      <c r="L166" s="27"/>
      <c r="M166" s="131"/>
      <c r="N166" s="123" t="s">
        <v>41</v>
      </c>
      <c r="T166" s="48"/>
      <c r="AT166" s="12"/>
      <c r="AU166" s="12"/>
    </row>
    <row r="167" spans="2:47" s="1" customFormat="1">
      <c r="B167" s="27"/>
      <c r="C167" s="154"/>
      <c r="D167" s="153" t="s">
        <v>146</v>
      </c>
      <c r="E167" s="154"/>
      <c r="F167" s="129" t="s">
        <v>381</v>
      </c>
      <c r="G167" s="154"/>
      <c r="H167" s="154"/>
      <c r="I167" s="155"/>
      <c r="J167" s="154"/>
      <c r="K167" s="154"/>
      <c r="L167" s="27"/>
      <c r="M167" s="131"/>
      <c r="T167" s="48"/>
      <c r="AT167" s="12"/>
      <c r="AU167" s="12"/>
    </row>
    <row r="168" spans="2:47" s="1" customFormat="1" ht="12">
      <c r="B168" s="27"/>
      <c r="C168" s="115">
        <v>44</v>
      </c>
      <c r="D168" s="115" t="s">
        <v>142</v>
      </c>
      <c r="E168" s="116" t="s">
        <v>382</v>
      </c>
      <c r="F168" s="117" t="s">
        <v>383</v>
      </c>
      <c r="G168" s="118" t="s">
        <v>145</v>
      </c>
      <c r="H168" s="119">
        <v>1</v>
      </c>
      <c r="I168" s="120"/>
      <c r="J168" s="121">
        <f>ROUND(I168*H168,2)</f>
        <v>0</v>
      </c>
      <c r="K168" s="117" t="s">
        <v>3</v>
      </c>
      <c r="L168" s="27"/>
      <c r="M168" s="131"/>
      <c r="N168" s="123" t="s">
        <v>41</v>
      </c>
      <c r="T168" s="48"/>
      <c r="AT168" s="12"/>
      <c r="AU168" s="12"/>
    </row>
    <row r="169" spans="2:47" s="1" customFormat="1">
      <c r="B169" s="27"/>
      <c r="C169" s="154"/>
      <c r="D169" s="153" t="s">
        <v>146</v>
      </c>
      <c r="E169" s="154"/>
      <c r="F169" s="129" t="s">
        <v>383</v>
      </c>
      <c r="G169" s="154"/>
      <c r="H169" s="154"/>
      <c r="I169" s="155"/>
      <c r="J169" s="154"/>
      <c r="K169" s="154"/>
      <c r="L169" s="27"/>
      <c r="M169" s="131"/>
      <c r="T169" s="48"/>
      <c r="AT169" s="12"/>
      <c r="AU169" s="12"/>
    </row>
    <row r="170" spans="2:47" s="1" customFormat="1" ht="12">
      <c r="B170" s="27"/>
      <c r="C170" s="115">
        <v>45</v>
      </c>
      <c r="D170" s="115" t="s">
        <v>142</v>
      </c>
      <c r="E170" s="116" t="s">
        <v>384</v>
      </c>
      <c r="F170" s="117" t="s">
        <v>385</v>
      </c>
      <c r="G170" s="118" t="s">
        <v>145</v>
      </c>
      <c r="H170" s="119">
        <v>1</v>
      </c>
      <c r="I170" s="120"/>
      <c r="J170" s="121">
        <f>ROUND(I170*H170,2)</f>
        <v>0</v>
      </c>
      <c r="K170" s="117" t="s">
        <v>3</v>
      </c>
      <c r="L170" s="27"/>
      <c r="M170" s="131"/>
      <c r="N170" s="123" t="s">
        <v>41</v>
      </c>
      <c r="T170" s="48"/>
      <c r="AT170" s="12"/>
      <c r="AU170" s="12"/>
    </row>
    <row r="171" spans="2:47" s="1" customFormat="1">
      <c r="B171" s="27"/>
      <c r="C171" s="154"/>
      <c r="D171" s="153" t="s">
        <v>146</v>
      </c>
      <c r="E171" s="154"/>
      <c r="F171" s="129" t="s">
        <v>385</v>
      </c>
      <c r="G171" s="154"/>
      <c r="H171" s="154"/>
      <c r="I171" s="155"/>
      <c r="J171" s="154"/>
      <c r="K171" s="154"/>
      <c r="L171" s="27"/>
      <c r="M171" s="131"/>
      <c r="T171" s="48"/>
      <c r="AT171" s="12"/>
      <c r="AU171" s="12"/>
    </row>
    <row r="172" spans="2:47" s="1" customFormat="1" ht="12">
      <c r="B172" s="27"/>
      <c r="C172" s="115">
        <v>46</v>
      </c>
      <c r="D172" s="115" t="s">
        <v>142</v>
      </c>
      <c r="E172" s="116" t="s">
        <v>386</v>
      </c>
      <c r="F172" s="117" t="s">
        <v>387</v>
      </c>
      <c r="G172" s="118" t="s">
        <v>145</v>
      </c>
      <c r="H172" s="119">
        <v>1</v>
      </c>
      <c r="I172" s="120"/>
      <c r="J172" s="121">
        <f>ROUND(I172*H172,2)</f>
        <v>0</v>
      </c>
      <c r="K172" s="117" t="s">
        <v>3</v>
      </c>
      <c r="L172" s="27"/>
      <c r="M172" s="131"/>
      <c r="N172" s="123" t="s">
        <v>41</v>
      </c>
      <c r="T172" s="48"/>
      <c r="AT172" s="12"/>
      <c r="AU172" s="12"/>
    </row>
    <row r="173" spans="2:47" s="1" customFormat="1">
      <c r="B173" s="27"/>
      <c r="C173" s="154"/>
      <c r="D173" s="153" t="s">
        <v>146</v>
      </c>
      <c r="E173" s="154"/>
      <c r="F173" s="129" t="s">
        <v>387</v>
      </c>
      <c r="G173" s="154"/>
      <c r="H173" s="154"/>
      <c r="I173" s="155"/>
      <c r="J173" s="154"/>
      <c r="K173" s="154"/>
      <c r="L173" s="27"/>
      <c r="M173" s="131"/>
      <c r="T173" s="48"/>
      <c r="AT173" s="12"/>
      <c r="AU173" s="12"/>
    </row>
    <row r="174" spans="2:47" s="1" customFormat="1" ht="24">
      <c r="B174" s="27"/>
      <c r="C174" s="115">
        <v>47</v>
      </c>
      <c r="D174" s="115" t="s">
        <v>142</v>
      </c>
      <c r="E174" s="116" t="s">
        <v>388</v>
      </c>
      <c r="F174" s="117" t="s">
        <v>389</v>
      </c>
      <c r="G174" s="118" t="s">
        <v>145</v>
      </c>
      <c r="H174" s="119">
        <v>1</v>
      </c>
      <c r="I174" s="120"/>
      <c r="J174" s="121">
        <f>ROUND(I174*H174,2)</f>
        <v>0</v>
      </c>
      <c r="K174" s="117" t="s">
        <v>3</v>
      </c>
      <c r="L174" s="27"/>
      <c r="M174" s="131"/>
      <c r="N174" s="123" t="s">
        <v>41</v>
      </c>
      <c r="T174" s="48"/>
      <c r="AT174" s="12"/>
      <c r="AU174" s="12"/>
    </row>
    <row r="175" spans="2:47" s="1" customFormat="1">
      <c r="B175" s="27"/>
      <c r="C175" s="154"/>
      <c r="D175" s="153" t="s">
        <v>146</v>
      </c>
      <c r="E175" s="154"/>
      <c r="F175" s="129" t="s">
        <v>389</v>
      </c>
      <c r="G175" s="154"/>
      <c r="H175" s="154"/>
      <c r="I175" s="155"/>
      <c r="J175" s="154"/>
      <c r="K175" s="154"/>
      <c r="L175" s="27"/>
      <c r="M175" s="131"/>
      <c r="T175" s="48"/>
      <c r="AT175" s="12"/>
      <c r="AU175" s="12"/>
    </row>
    <row r="176" spans="2:47" s="1" customFormat="1" ht="24">
      <c r="B176" s="27"/>
      <c r="C176" s="115">
        <v>48</v>
      </c>
      <c r="D176" s="115" t="s">
        <v>142</v>
      </c>
      <c r="E176" s="116" t="s">
        <v>390</v>
      </c>
      <c r="F176" s="117" t="s">
        <v>391</v>
      </c>
      <c r="G176" s="118" t="s">
        <v>145</v>
      </c>
      <c r="H176" s="119">
        <v>1</v>
      </c>
      <c r="I176" s="120"/>
      <c r="J176" s="121">
        <f>ROUND(I176*H176,2)</f>
        <v>0</v>
      </c>
      <c r="K176" s="117" t="s">
        <v>3</v>
      </c>
      <c r="L176" s="27"/>
      <c r="M176" s="131"/>
      <c r="N176" s="123" t="s">
        <v>41</v>
      </c>
      <c r="T176" s="48"/>
      <c r="AT176" s="12"/>
      <c r="AU176" s="12"/>
    </row>
    <row r="177" spans="2:65" s="1" customFormat="1" ht="19.5">
      <c r="B177" s="27"/>
      <c r="C177" s="154"/>
      <c r="D177" s="153" t="s">
        <v>146</v>
      </c>
      <c r="E177" s="154"/>
      <c r="F177" s="129" t="s">
        <v>392</v>
      </c>
      <c r="G177" s="154"/>
      <c r="H177" s="154"/>
      <c r="I177" s="155"/>
      <c r="J177" s="154"/>
      <c r="K177" s="154"/>
      <c r="L177" s="27"/>
      <c r="M177" s="131"/>
      <c r="T177" s="48"/>
      <c r="AT177" s="12"/>
      <c r="AU177" s="12"/>
    </row>
    <row r="178" spans="2:65" s="1" customFormat="1" ht="24">
      <c r="B178" s="27"/>
      <c r="C178" s="115">
        <v>49</v>
      </c>
      <c r="D178" s="115" t="s">
        <v>142</v>
      </c>
      <c r="E178" s="116" t="s">
        <v>393</v>
      </c>
      <c r="F178" s="117" t="s">
        <v>394</v>
      </c>
      <c r="G178" s="118" t="s">
        <v>145</v>
      </c>
      <c r="H178" s="119">
        <v>1</v>
      </c>
      <c r="I178" s="120"/>
      <c r="J178" s="121">
        <f>ROUND(I178*H178,2)</f>
        <v>0</v>
      </c>
      <c r="K178" s="117" t="s">
        <v>3</v>
      </c>
      <c r="L178" s="27"/>
      <c r="M178" s="131"/>
      <c r="N178" s="123" t="s">
        <v>41</v>
      </c>
      <c r="T178" s="48"/>
      <c r="AT178" s="12"/>
      <c r="AU178" s="12"/>
    </row>
    <row r="179" spans="2:65" s="1" customFormat="1">
      <c r="B179" s="27"/>
      <c r="C179" s="154"/>
      <c r="D179" s="153" t="s">
        <v>146</v>
      </c>
      <c r="E179" s="154"/>
      <c r="F179" s="129" t="s">
        <v>394</v>
      </c>
      <c r="G179" s="154"/>
      <c r="H179" s="154"/>
      <c r="I179" s="155"/>
      <c r="J179" s="154"/>
      <c r="K179" s="154"/>
      <c r="L179" s="27"/>
      <c r="M179" s="131"/>
      <c r="T179" s="48"/>
      <c r="AT179" s="12"/>
      <c r="AU179" s="12"/>
    </row>
    <row r="180" spans="2:65" s="1" customFormat="1" ht="12">
      <c r="B180" s="27"/>
      <c r="C180" s="115">
        <v>50</v>
      </c>
      <c r="D180" s="115" t="s">
        <v>142</v>
      </c>
      <c r="E180" s="116" t="s">
        <v>395</v>
      </c>
      <c r="F180" s="117" t="s">
        <v>396</v>
      </c>
      <c r="G180" s="118" t="s">
        <v>163</v>
      </c>
      <c r="H180" s="119">
        <v>10</v>
      </c>
      <c r="I180" s="120"/>
      <c r="J180" s="121">
        <f>ROUND(I180*H180,2)</f>
        <v>0</v>
      </c>
      <c r="K180" s="117" t="s">
        <v>3</v>
      </c>
      <c r="L180" s="27"/>
      <c r="M180" s="131"/>
      <c r="N180" s="123" t="s">
        <v>41</v>
      </c>
      <c r="T180" s="48"/>
      <c r="AT180" s="12"/>
      <c r="AU180" s="12"/>
    </row>
    <row r="181" spans="2:65" s="1" customFormat="1">
      <c r="B181" s="27"/>
      <c r="C181" s="154"/>
      <c r="D181" s="153" t="s">
        <v>146</v>
      </c>
      <c r="E181" s="154"/>
      <c r="F181" s="129" t="s">
        <v>396</v>
      </c>
      <c r="G181" s="154"/>
      <c r="H181" s="154"/>
      <c r="I181" s="155"/>
      <c r="J181" s="154"/>
      <c r="K181" s="154"/>
      <c r="L181" s="27"/>
      <c r="M181" s="131"/>
      <c r="T181" s="48"/>
      <c r="AT181" s="12"/>
      <c r="AU181" s="12"/>
    </row>
    <row r="182" spans="2:65" s="1" customFormat="1" ht="24">
      <c r="B182" s="27"/>
      <c r="C182" s="115">
        <v>51</v>
      </c>
      <c r="D182" s="115" t="s">
        <v>142</v>
      </c>
      <c r="E182" s="116" t="s">
        <v>397</v>
      </c>
      <c r="F182" s="117" t="s">
        <v>398</v>
      </c>
      <c r="G182" s="118" t="s">
        <v>239</v>
      </c>
      <c r="H182" s="119">
        <v>24</v>
      </c>
      <c r="I182" s="120"/>
      <c r="J182" s="121">
        <f>ROUND(I182*H182,2)</f>
        <v>0</v>
      </c>
      <c r="K182" s="117" t="s">
        <v>3</v>
      </c>
      <c r="L182" s="27"/>
      <c r="M182" s="131"/>
      <c r="N182" s="123" t="s">
        <v>41</v>
      </c>
      <c r="T182" s="48"/>
      <c r="AT182" s="12"/>
      <c r="AU182" s="12"/>
    </row>
    <row r="183" spans="2:65" s="1" customFormat="1">
      <c r="B183" s="27"/>
      <c r="C183" s="154"/>
      <c r="D183" s="153" t="s">
        <v>146</v>
      </c>
      <c r="E183" s="154"/>
      <c r="F183" s="129" t="s">
        <v>398</v>
      </c>
      <c r="G183" s="154"/>
      <c r="H183" s="154"/>
      <c r="I183" s="155"/>
      <c r="J183" s="154"/>
      <c r="K183" s="154"/>
      <c r="L183" s="27"/>
      <c r="M183" s="131"/>
      <c r="T183" s="48"/>
      <c r="AT183" s="12"/>
      <c r="AU183" s="12"/>
    </row>
    <row r="184" spans="2:65" s="1" customFormat="1" ht="12">
      <c r="B184" s="27"/>
      <c r="C184" s="115">
        <v>52</v>
      </c>
      <c r="D184" s="115" t="s">
        <v>142</v>
      </c>
      <c r="E184" s="116" t="s">
        <v>399</v>
      </c>
      <c r="F184" s="117" t="s">
        <v>400</v>
      </c>
      <c r="G184" s="118" t="s">
        <v>239</v>
      </c>
      <c r="H184" s="119">
        <v>24</v>
      </c>
      <c r="I184" s="120"/>
      <c r="J184" s="121">
        <f>ROUND(I184*H184,2)</f>
        <v>0</v>
      </c>
      <c r="K184" s="117" t="s">
        <v>3</v>
      </c>
      <c r="L184" s="27"/>
      <c r="M184" s="131"/>
      <c r="N184" s="123" t="s">
        <v>41</v>
      </c>
      <c r="T184" s="48"/>
      <c r="AT184" s="12"/>
      <c r="AU184" s="12"/>
    </row>
    <row r="185" spans="2:65" s="1" customFormat="1">
      <c r="B185" s="27"/>
      <c r="C185" s="154"/>
      <c r="D185" s="153" t="s">
        <v>146</v>
      </c>
      <c r="E185" s="154"/>
      <c r="F185" s="129" t="s">
        <v>400</v>
      </c>
      <c r="G185" s="154"/>
      <c r="H185" s="154"/>
      <c r="I185" s="155"/>
      <c r="J185" s="154"/>
      <c r="K185" s="154"/>
      <c r="L185" s="27"/>
      <c r="M185" s="131"/>
      <c r="T185" s="48"/>
      <c r="AT185" s="12"/>
      <c r="AU185" s="12"/>
    </row>
    <row r="186" spans="2:65" s="1" customFormat="1" ht="12">
      <c r="B186" s="27"/>
      <c r="C186" s="115">
        <v>53</v>
      </c>
      <c r="D186" s="115" t="s">
        <v>142</v>
      </c>
      <c r="E186" s="116" t="s">
        <v>401</v>
      </c>
      <c r="F186" s="117" t="s">
        <v>402</v>
      </c>
      <c r="G186" s="118" t="s">
        <v>145</v>
      </c>
      <c r="H186" s="119">
        <v>1</v>
      </c>
      <c r="I186" s="120"/>
      <c r="J186" s="121">
        <f>ROUND(I186*H186,2)</f>
        <v>0</v>
      </c>
      <c r="K186" s="117" t="s">
        <v>3</v>
      </c>
      <c r="L186" s="27"/>
      <c r="M186" s="131"/>
      <c r="N186" s="123" t="s">
        <v>41</v>
      </c>
      <c r="T186" s="48"/>
      <c r="AT186" s="12"/>
      <c r="AU186" s="12"/>
    </row>
    <row r="187" spans="2:65" s="1" customFormat="1">
      <c r="B187" s="27"/>
      <c r="C187" s="154"/>
      <c r="D187" s="153" t="s">
        <v>146</v>
      </c>
      <c r="E187" s="154"/>
      <c r="F187" s="129" t="s">
        <v>402</v>
      </c>
      <c r="G187" s="154"/>
      <c r="H187" s="154"/>
      <c r="I187" s="155"/>
      <c r="J187" s="154"/>
      <c r="K187" s="154"/>
      <c r="L187" s="27"/>
      <c r="M187" s="131"/>
      <c r="T187" s="48"/>
      <c r="AT187" s="12"/>
      <c r="AU187" s="12"/>
    </row>
    <row r="188" spans="2:65" s="1" customFormat="1" ht="24">
      <c r="B188" s="27"/>
      <c r="C188" s="115">
        <v>54</v>
      </c>
      <c r="D188" s="115" t="s">
        <v>142</v>
      </c>
      <c r="E188" s="116" t="s">
        <v>403</v>
      </c>
      <c r="F188" s="117" t="s">
        <v>404</v>
      </c>
      <c r="G188" s="118" t="s">
        <v>168</v>
      </c>
      <c r="H188" s="119">
        <v>1</v>
      </c>
      <c r="I188" s="120"/>
      <c r="J188" s="121">
        <f>ROUND(I188*H188,2)</f>
        <v>0</v>
      </c>
      <c r="K188" s="117" t="s">
        <v>3</v>
      </c>
      <c r="L188" s="27"/>
      <c r="M188" s="131"/>
      <c r="N188" s="123" t="s">
        <v>41</v>
      </c>
      <c r="T188" s="48"/>
      <c r="AT188" s="12"/>
      <c r="AU188" s="12"/>
    </row>
    <row r="189" spans="2:65" s="1" customFormat="1" ht="19.5">
      <c r="B189" s="27"/>
      <c r="C189" s="154"/>
      <c r="D189" s="153" t="s">
        <v>146</v>
      </c>
      <c r="E189" s="154"/>
      <c r="F189" s="129" t="s">
        <v>404</v>
      </c>
      <c r="G189" s="154"/>
      <c r="H189" s="154"/>
      <c r="I189" s="155"/>
      <c r="J189" s="154"/>
      <c r="K189" s="154"/>
      <c r="L189" s="27"/>
      <c r="M189" s="131"/>
      <c r="T189" s="48"/>
      <c r="AT189" s="12"/>
      <c r="AU189" s="12"/>
    </row>
    <row r="190" spans="2:65" s="1" customFormat="1" ht="24">
      <c r="B190" s="27"/>
      <c r="C190" s="115">
        <v>55</v>
      </c>
      <c r="D190" s="115" t="s">
        <v>142</v>
      </c>
      <c r="E190" s="116" t="s">
        <v>405</v>
      </c>
      <c r="F190" s="117" t="s">
        <v>170</v>
      </c>
      <c r="G190" s="118" t="s">
        <v>145</v>
      </c>
      <c r="H190" s="119">
        <v>1</v>
      </c>
      <c r="I190" s="120"/>
      <c r="J190" s="121">
        <f>ROUND(I190*H190,2)</f>
        <v>0</v>
      </c>
      <c r="K190" s="117" t="s">
        <v>3</v>
      </c>
      <c r="L190" s="27"/>
      <c r="M190" s="131"/>
      <c r="N190" s="123" t="s">
        <v>41</v>
      </c>
      <c r="T190" s="48"/>
      <c r="AT190" s="12"/>
      <c r="AU190" s="12"/>
    </row>
    <row r="191" spans="2:65" s="1" customFormat="1">
      <c r="B191" s="27"/>
      <c r="C191" s="154"/>
      <c r="D191" s="153" t="s">
        <v>146</v>
      </c>
      <c r="E191" s="154"/>
      <c r="F191" s="129" t="s">
        <v>170</v>
      </c>
      <c r="G191" s="154"/>
      <c r="H191" s="154"/>
      <c r="I191" s="155"/>
      <c r="J191" s="154"/>
      <c r="K191" s="154"/>
      <c r="L191" s="27"/>
      <c r="M191" s="131"/>
      <c r="T191" s="48"/>
      <c r="AT191" s="12"/>
      <c r="AU191" s="12"/>
    </row>
    <row r="192" spans="2:65" s="1" customFormat="1" ht="24">
      <c r="B192" s="114"/>
      <c r="C192" s="115">
        <v>56</v>
      </c>
      <c r="D192" s="115" t="s">
        <v>142</v>
      </c>
      <c r="E192" s="116" t="s">
        <v>406</v>
      </c>
      <c r="F192" s="117" t="s">
        <v>172</v>
      </c>
      <c r="G192" s="118" t="s">
        <v>145</v>
      </c>
      <c r="H192" s="119">
        <v>1</v>
      </c>
      <c r="I192" s="120"/>
      <c r="J192" s="121">
        <f>ROUND(I192*H192,2)</f>
        <v>0</v>
      </c>
      <c r="K192" s="117" t="s">
        <v>3</v>
      </c>
      <c r="L192" s="27"/>
      <c r="M192" s="122" t="s">
        <v>3</v>
      </c>
      <c r="N192" s="123" t="s">
        <v>41</v>
      </c>
      <c r="P192" s="124">
        <f>O192*H192</f>
        <v>0</v>
      </c>
      <c r="Q192" s="124">
        <v>0</v>
      </c>
      <c r="R192" s="124">
        <f>Q192*H192</f>
        <v>0</v>
      </c>
      <c r="S192" s="124">
        <v>0</v>
      </c>
      <c r="T192" s="125">
        <f>S192*H192</f>
        <v>0</v>
      </c>
      <c r="V192" s="123"/>
      <c r="AR192" s="126" t="s">
        <v>173</v>
      </c>
      <c r="AT192" s="126" t="s">
        <v>142</v>
      </c>
      <c r="AU192" s="126" t="s">
        <v>77</v>
      </c>
      <c r="AY192" s="12" t="s">
        <v>141</v>
      </c>
      <c r="BE192" s="127">
        <f>IF(N192="základní",J192,0)</f>
        <v>0</v>
      </c>
      <c r="BF192" s="127">
        <f>IF(N192="snížená",J192,0)</f>
        <v>0</v>
      </c>
      <c r="BG192" s="127">
        <f>IF(N192="zákl. přenesená",J192,0)</f>
        <v>0</v>
      </c>
      <c r="BH192" s="127">
        <f>IF(N192="sníž. přenesená",J192,0)</f>
        <v>0</v>
      </c>
      <c r="BI192" s="127">
        <f>IF(N192="nulová",J192,0)</f>
        <v>0</v>
      </c>
      <c r="BJ192" s="12" t="s">
        <v>77</v>
      </c>
      <c r="BK192" s="127">
        <f>ROUND(I192*H192,2)</f>
        <v>0</v>
      </c>
      <c r="BL192" s="12" t="s">
        <v>173</v>
      </c>
      <c r="BM192" s="126" t="s">
        <v>173</v>
      </c>
    </row>
    <row r="193" spans="2:47" s="1" customFormat="1">
      <c r="B193" s="27"/>
      <c r="C193" s="154"/>
      <c r="D193" s="153" t="s">
        <v>146</v>
      </c>
      <c r="E193" s="154"/>
      <c r="F193" s="129" t="s">
        <v>172</v>
      </c>
      <c r="G193" s="154"/>
      <c r="H193" s="154"/>
      <c r="I193" s="155"/>
      <c r="J193" s="154"/>
      <c r="K193" s="154"/>
      <c r="L193" s="27"/>
      <c r="M193" s="132"/>
      <c r="N193" s="133"/>
      <c r="O193" s="133"/>
      <c r="P193" s="133"/>
      <c r="Q193" s="133"/>
      <c r="R193" s="133"/>
      <c r="S193" s="133"/>
      <c r="T193" s="134"/>
      <c r="AT193" s="12" t="s">
        <v>146</v>
      </c>
      <c r="AU193" s="12" t="s">
        <v>77</v>
      </c>
    </row>
    <row r="194" spans="2:47" s="1" customFormat="1" ht="24">
      <c r="B194" s="27"/>
      <c r="C194" s="115">
        <v>57</v>
      </c>
      <c r="D194" s="115" t="s">
        <v>142</v>
      </c>
      <c r="E194" s="116" t="s">
        <v>407</v>
      </c>
      <c r="F194" s="117" t="s">
        <v>408</v>
      </c>
      <c r="G194" s="118" t="s">
        <v>262</v>
      </c>
      <c r="H194" s="119">
        <v>10</v>
      </c>
      <c r="I194" s="120"/>
      <c r="J194" s="121">
        <f>ROUND(I194*H194,2)</f>
        <v>0</v>
      </c>
      <c r="K194" s="117"/>
      <c r="L194" s="27"/>
      <c r="AT194" s="12"/>
      <c r="AU194" s="12"/>
    </row>
    <row r="195" spans="2:47" s="1" customFormat="1" ht="19.5">
      <c r="B195" s="27"/>
      <c r="C195" s="154"/>
      <c r="D195" s="153"/>
      <c r="E195" s="154"/>
      <c r="F195" s="129" t="s">
        <v>408</v>
      </c>
      <c r="G195" s="154"/>
      <c r="H195" s="154"/>
      <c r="I195" s="155"/>
      <c r="J195" s="154"/>
      <c r="K195" s="154"/>
      <c r="L195" s="27"/>
      <c r="AT195" s="12"/>
      <c r="AU195" s="12"/>
    </row>
    <row r="196" spans="2:47" s="1" customFormat="1" ht="24">
      <c r="B196" s="27"/>
      <c r="C196" s="115">
        <v>58</v>
      </c>
      <c r="D196" s="115" t="s">
        <v>142</v>
      </c>
      <c r="E196" s="116" t="s">
        <v>409</v>
      </c>
      <c r="F196" s="117" t="s">
        <v>410</v>
      </c>
      <c r="G196" s="118" t="s">
        <v>411</v>
      </c>
      <c r="H196" s="119">
        <v>20</v>
      </c>
      <c r="I196" s="120"/>
      <c r="J196" s="121">
        <f>ROUND(I196*H196,2)</f>
        <v>0</v>
      </c>
      <c r="K196" s="117"/>
      <c r="L196" s="27"/>
      <c r="AT196" s="12"/>
      <c r="AU196" s="12"/>
    </row>
    <row r="197" spans="2:47" s="1" customFormat="1" ht="19.5">
      <c r="B197" s="27"/>
      <c r="C197" s="154"/>
      <c r="D197" s="153"/>
      <c r="E197" s="154"/>
      <c r="F197" s="129" t="s">
        <v>410</v>
      </c>
      <c r="G197" s="154"/>
      <c r="H197" s="154"/>
      <c r="I197" s="155"/>
      <c r="J197" s="154"/>
      <c r="K197" s="154"/>
      <c r="L197" s="27"/>
      <c r="AT197" s="12"/>
      <c r="AU197" s="12"/>
    </row>
    <row r="198" spans="2:47" s="1" customFormat="1" ht="24">
      <c r="B198" s="27"/>
      <c r="C198" s="115">
        <v>59</v>
      </c>
      <c r="D198" s="115" t="s">
        <v>142</v>
      </c>
      <c r="E198" s="116" t="s">
        <v>412</v>
      </c>
      <c r="F198" s="117" t="s">
        <v>413</v>
      </c>
      <c r="G198" s="118" t="s">
        <v>329</v>
      </c>
      <c r="H198" s="119">
        <v>68.796000000000006</v>
      </c>
      <c r="I198" s="120"/>
      <c r="J198" s="121">
        <f>ROUND(I198*H198,2)</f>
        <v>0</v>
      </c>
      <c r="K198" s="117"/>
      <c r="L198" s="27"/>
      <c r="AT198" s="12"/>
      <c r="AU198" s="12"/>
    </row>
    <row r="199" spans="2:47" s="1" customFormat="1">
      <c r="B199" s="27"/>
      <c r="C199" s="171"/>
      <c r="D199" s="128" t="s">
        <v>414</v>
      </c>
      <c r="E199" s="169" t="s">
        <v>3</v>
      </c>
      <c r="F199" s="170" t="s">
        <v>415</v>
      </c>
      <c r="G199" s="171"/>
      <c r="H199" s="172">
        <v>68.796000000000006</v>
      </c>
      <c r="I199" s="155"/>
      <c r="J199" s="154"/>
      <c r="K199" s="154"/>
      <c r="L199" s="27"/>
      <c r="AT199" s="12"/>
      <c r="AU199" s="12"/>
    </row>
    <row r="200" spans="2:47" s="1" customFormat="1" ht="24">
      <c r="B200" s="27"/>
      <c r="C200" s="115">
        <v>60</v>
      </c>
      <c r="D200" s="115" t="s">
        <v>142</v>
      </c>
      <c r="E200" s="116" t="s">
        <v>416</v>
      </c>
      <c r="F200" s="117" t="s">
        <v>417</v>
      </c>
      <c r="G200" s="118" t="s">
        <v>264</v>
      </c>
      <c r="H200" s="119">
        <v>5</v>
      </c>
      <c r="I200" s="120"/>
      <c r="J200" s="121">
        <f>ROUND(I200*H200,2)</f>
        <v>0</v>
      </c>
      <c r="K200" s="117"/>
      <c r="L200" s="27"/>
      <c r="AT200" s="12"/>
      <c r="AU200" s="12"/>
    </row>
    <row r="201" spans="2:47" s="1" customFormat="1">
      <c r="B201" s="27"/>
      <c r="C201" s="154"/>
      <c r="D201" s="128" t="s">
        <v>414</v>
      </c>
      <c r="E201" s="169" t="s">
        <v>3</v>
      </c>
      <c r="F201" s="170" t="s">
        <v>418</v>
      </c>
      <c r="G201" s="171"/>
      <c r="H201" s="172">
        <v>5</v>
      </c>
      <c r="I201" s="155"/>
      <c r="J201" s="154"/>
      <c r="K201" s="154"/>
      <c r="L201" s="27"/>
      <c r="AT201" s="12"/>
      <c r="AU201" s="12"/>
    </row>
    <row r="202" spans="2:47" s="1" customFormat="1" ht="24">
      <c r="B202" s="27"/>
      <c r="C202" s="115">
        <v>61</v>
      </c>
      <c r="D202" s="115" t="s">
        <v>142</v>
      </c>
      <c r="E202" s="116" t="s">
        <v>419</v>
      </c>
      <c r="F202" s="117" t="s">
        <v>420</v>
      </c>
      <c r="G202" s="118" t="s">
        <v>264</v>
      </c>
      <c r="H202" s="119">
        <v>122.008</v>
      </c>
      <c r="I202" s="120"/>
      <c r="J202" s="121">
        <f>ROUND(I202*H202,2)</f>
        <v>0</v>
      </c>
      <c r="K202" s="117"/>
      <c r="L202" s="27"/>
      <c r="AT202" s="12"/>
      <c r="AU202" s="12"/>
    </row>
    <row r="203" spans="2:47" s="1" customFormat="1" ht="22.5">
      <c r="B203" s="27"/>
      <c r="C203" s="156"/>
      <c r="D203" s="128" t="s">
        <v>414</v>
      </c>
      <c r="E203" s="169" t="s">
        <v>3</v>
      </c>
      <c r="F203" s="170" t="s">
        <v>421</v>
      </c>
      <c r="G203" s="171"/>
      <c r="H203" s="172">
        <v>127.008</v>
      </c>
      <c r="I203" s="161"/>
      <c r="J203" s="161"/>
      <c r="K203" s="158"/>
      <c r="L203" s="27"/>
      <c r="AT203" s="12"/>
      <c r="AU203" s="12"/>
    </row>
    <row r="204" spans="2:47" s="1" customFormat="1" ht="12">
      <c r="B204" s="27"/>
      <c r="C204" s="156"/>
      <c r="D204" s="128" t="s">
        <v>414</v>
      </c>
      <c r="E204" s="169" t="s">
        <v>3</v>
      </c>
      <c r="F204" s="170" t="s">
        <v>422</v>
      </c>
      <c r="G204" s="171"/>
      <c r="H204" s="172">
        <v>-5</v>
      </c>
      <c r="I204" s="161"/>
      <c r="J204" s="161"/>
      <c r="K204" s="158"/>
      <c r="L204" s="27"/>
      <c r="AT204" s="12"/>
      <c r="AU204" s="12"/>
    </row>
    <row r="205" spans="2:47" s="1" customFormat="1" ht="12">
      <c r="B205" s="27"/>
      <c r="C205" s="156"/>
      <c r="D205" s="128" t="s">
        <v>414</v>
      </c>
      <c r="E205" s="175" t="s">
        <v>3</v>
      </c>
      <c r="F205" s="176" t="s">
        <v>423</v>
      </c>
      <c r="G205" s="177"/>
      <c r="H205" s="178">
        <v>122.008</v>
      </c>
      <c r="I205" s="161"/>
      <c r="J205" s="161"/>
      <c r="K205" s="158"/>
      <c r="L205" s="27"/>
      <c r="AT205" s="12"/>
      <c r="AU205" s="12"/>
    </row>
    <row r="206" spans="2:47" s="1" customFormat="1" ht="36">
      <c r="B206" s="27"/>
      <c r="C206" s="115">
        <v>62</v>
      </c>
      <c r="D206" s="115" t="s">
        <v>142</v>
      </c>
      <c r="E206" s="116" t="s">
        <v>424</v>
      </c>
      <c r="F206" s="117" t="s">
        <v>425</v>
      </c>
      <c r="G206" s="118" t="s">
        <v>264</v>
      </c>
      <c r="H206" s="119">
        <v>127.008</v>
      </c>
      <c r="I206" s="120"/>
      <c r="J206" s="121">
        <f>ROUND(I206*H206,2)</f>
        <v>0</v>
      </c>
      <c r="K206" s="117"/>
      <c r="L206" s="27"/>
      <c r="AT206" s="12"/>
      <c r="AU206" s="12"/>
    </row>
    <row r="207" spans="2:47" s="1" customFormat="1" ht="19.5">
      <c r="B207" s="27"/>
      <c r="C207" s="154"/>
      <c r="D207" s="153"/>
      <c r="E207" s="154"/>
      <c r="F207" s="129" t="s">
        <v>425</v>
      </c>
      <c r="G207" s="154"/>
      <c r="H207" s="154"/>
      <c r="I207" s="155"/>
      <c r="J207" s="154"/>
      <c r="K207" s="154"/>
      <c r="L207" s="27"/>
      <c r="AT207" s="12"/>
      <c r="AU207" s="12"/>
    </row>
    <row r="208" spans="2:47" s="1" customFormat="1" ht="36">
      <c r="B208" s="27"/>
      <c r="C208" s="115">
        <v>63</v>
      </c>
      <c r="D208" s="115" t="s">
        <v>142</v>
      </c>
      <c r="E208" s="116" t="s">
        <v>426</v>
      </c>
      <c r="F208" s="117" t="s">
        <v>427</v>
      </c>
      <c r="G208" s="118" t="s">
        <v>264</v>
      </c>
      <c r="H208" s="119">
        <v>635.04</v>
      </c>
      <c r="I208" s="120"/>
      <c r="J208" s="121">
        <f>ROUND(I208*H208,2)</f>
        <v>0</v>
      </c>
      <c r="K208" s="117"/>
      <c r="L208" s="27"/>
      <c r="AT208" s="12"/>
      <c r="AU208" s="12"/>
    </row>
    <row r="209" spans="2:47" s="1" customFormat="1">
      <c r="B209" s="27"/>
      <c r="C209" s="154"/>
      <c r="D209" s="128" t="s">
        <v>414</v>
      </c>
      <c r="E209" s="169" t="s">
        <v>3</v>
      </c>
      <c r="F209" s="170" t="s">
        <v>428</v>
      </c>
      <c r="G209" s="171"/>
      <c r="H209" s="172">
        <v>635.04</v>
      </c>
      <c r="I209" s="155"/>
      <c r="J209" s="154"/>
      <c r="K209" s="154"/>
      <c r="L209" s="27"/>
      <c r="AT209" s="12"/>
      <c r="AU209" s="12"/>
    </row>
    <row r="210" spans="2:47" s="1" customFormat="1" ht="24">
      <c r="B210" s="27"/>
      <c r="C210" s="115">
        <v>64</v>
      </c>
      <c r="D210" s="115" t="s">
        <v>142</v>
      </c>
      <c r="E210" s="116" t="s">
        <v>429</v>
      </c>
      <c r="F210" s="117" t="s">
        <v>430</v>
      </c>
      <c r="G210" s="118" t="s">
        <v>264</v>
      </c>
      <c r="H210" s="119">
        <v>127.008</v>
      </c>
      <c r="I210" s="120"/>
      <c r="J210" s="121">
        <f>ROUND(I210*H210,2)</f>
        <v>0</v>
      </c>
      <c r="K210" s="117"/>
      <c r="L210" s="27"/>
      <c r="AT210" s="12"/>
      <c r="AU210" s="12"/>
    </row>
    <row r="211" spans="2:47" s="1" customFormat="1" ht="19.5">
      <c r="B211" s="27"/>
      <c r="C211" s="154"/>
      <c r="D211" s="153"/>
      <c r="E211" s="154"/>
      <c r="F211" s="129" t="s">
        <v>430</v>
      </c>
      <c r="G211" s="154"/>
      <c r="H211" s="154"/>
      <c r="I211" s="155"/>
      <c r="J211" s="154"/>
      <c r="K211" s="154"/>
      <c r="L211" s="27"/>
      <c r="AT211" s="12"/>
      <c r="AU211" s="12"/>
    </row>
    <row r="212" spans="2:47" s="1" customFormat="1" ht="24">
      <c r="B212" s="27"/>
      <c r="C212" s="115">
        <v>65</v>
      </c>
      <c r="D212" s="115" t="s">
        <v>142</v>
      </c>
      <c r="E212" s="116" t="s">
        <v>431</v>
      </c>
      <c r="F212" s="117" t="s">
        <v>432</v>
      </c>
      <c r="G212" s="118" t="s">
        <v>433</v>
      </c>
      <c r="H212" s="119">
        <v>228.614</v>
      </c>
      <c r="I212" s="120"/>
      <c r="J212" s="121">
        <f>ROUND(I212*H212,2)</f>
        <v>0</v>
      </c>
      <c r="K212" s="117"/>
      <c r="L212" s="27"/>
      <c r="AT212" s="12"/>
      <c r="AU212" s="12"/>
    </row>
    <row r="213" spans="2:47" s="1" customFormat="1">
      <c r="B213" s="27"/>
      <c r="C213" s="154"/>
      <c r="D213" s="128" t="s">
        <v>414</v>
      </c>
      <c r="E213" s="169" t="s">
        <v>3</v>
      </c>
      <c r="F213" s="170" t="s">
        <v>434</v>
      </c>
      <c r="G213" s="171"/>
      <c r="H213" s="172">
        <v>228.614</v>
      </c>
      <c r="I213" s="155"/>
      <c r="J213" s="154"/>
      <c r="K213" s="154"/>
      <c r="L213" s="27"/>
      <c r="AT213" s="12"/>
      <c r="AU213" s="12"/>
    </row>
    <row r="214" spans="2:47" s="1" customFormat="1" ht="12">
      <c r="B214" s="27"/>
      <c r="C214" s="115">
        <v>66</v>
      </c>
      <c r="D214" s="115" t="s">
        <v>142</v>
      </c>
      <c r="E214" s="116" t="s">
        <v>435</v>
      </c>
      <c r="F214" s="117" t="s">
        <v>436</v>
      </c>
      <c r="G214" s="118" t="s">
        <v>264</v>
      </c>
      <c r="H214" s="119">
        <v>127.008</v>
      </c>
      <c r="I214" s="120"/>
      <c r="J214" s="121">
        <f>ROUND(I214*H214,2)</f>
        <v>0</v>
      </c>
      <c r="K214" s="117"/>
      <c r="L214" s="27"/>
      <c r="AT214" s="12"/>
      <c r="AU214" s="12"/>
    </row>
    <row r="215" spans="2:47" s="1" customFormat="1">
      <c r="B215" s="27"/>
      <c r="C215" s="154"/>
      <c r="D215" s="153"/>
      <c r="E215" s="154"/>
      <c r="F215" s="129" t="s">
        <v>436</v>
      </c>
      <c r="G215" s="154"/>
      <c r="H215" s="154"/>
      <c r="I215" s="155"/>
      <c r="J215" s="154"/>
      <c r="K215" s="154"/>
      <c r="L215" s="27"/>
      <c r="AT215" s="12"/>
      <c r="AU215" s="12"/>
    </row>
    <row r="216" spans="2:47" s="1" customFormat="1" ht="24">
      <c r="B216" s="27"/>
      <c r="C216" s="115">
        <v>67</v>
      </c>
      <c r="D216" s="115" t="s">
        <v>142</v>
      </c>
      <c r="E216" s="116" t="s">
        <v>437</v>
      </c>
      <c r="F216" s="117" t="s">
        <v>438</v>
      </c>
      <c r="G216" s="118" t="s">
        <v>264</v>
      </c>
      <c r="H216" s="119">
        <v>89.903999999999996</v>
      </c>
      <c r="I216" s="120"/>
      <c r="J216" s="121">
        <f>ROUND(I216*H216,2)</f>
        <v>0</v>
      </c>
      <c r="K216" s="117"/>
      <c r="L216" s="27"/>
      <c r="AT216" s="12"/>
      <c r="AU216" s="12"/>
    </row>
    <row r="217" spans="2:47" s="1" customFormat="1">
      <c r="B217" s="27"/>
      <c r="C217" s="154"/>
      <c r="D217" s="128" t="s">
        <v>414</v>
      </c>
      <c r="E217" s="169" t="s">
        <v>3</v>
      </c>
      <c r="F217" s="170" t="s">
        <v>439</v>
      </c>
      <c r="G217" s="171"/>
      <c r="H217" s="172">
        <v>89.903999999999996</v>
      </c>
      <c r="I217" s="171"/>
      <c r="J217" s="154"/>
      <c r="K217" s="154"/>
      <c r="L217" s="27"/>
      <c r="AT217" s="12"/>
      <c r="AU217" s="12"/>
    </row>
    <row r="218" spans="2:47" s="1" customFormat="1" ht="12">
      <c r="B218" s="27"/>
      <c r="C218" s="115">
        <v>68</v>
      </c>
      <c r="D218" s="115" t="s">
        <v>440</v>
      </c>
      <c r="E218" s="116" t="s">
        <v>441</v>
      </c>
      <c r="F218" s="117" t="s">
        <v>442</v>
      </c>
      <c r="G218" s="118" t="s">
        <v>433</v>
      </c>
      <c r="H218" s="119">
        <v>175.31299999999999</v>
      </c>
      <c r="I218" s="120"/>
      <c r="J218" s="121">
        <f>ROUND(I218*H218,2)</f>
        <v>0</v>
      </c>
      <c r="K218" s="117"/>
      <c r="L218" s="27"/>
      <c r="AT218" s="12"/>
      <c r="AU218" s="12"/>
    </row>
    <row r="219" spans="2:47" s="1" customFormat="1">
      <c r="B219" s="27"/>
      <c r="C219" s="154"/>
      <c r="D219" s="128" t="s">
        <v>414</v>
      </c>
      <c r="E219" s="169" t="s">
        <v>3</v>
      </c>
      <c r="F219" s="170" t="s">
        <v>443</v>
      </c>
      <c r="G219" s="171"/>
      <c r="H219" s="172">
        <v>175.31299999999999</v>
      </c>
      <c r="I219" s="171"/>
      <c r="J219" s="154"/>
      <c r="K219" s="154"/>
      <c r="L219" s="27"/>
      <c r="AT219" s="12"/>
      <c r="AU219" s="12"/>
    </row>
    <row r="220" spans="2:47" s="1" customFormat="1" ht="36">
      <c r="B220" s="27"/>
      <c r="C220" s="115">
        <v>69</v>
      </c>
      <c r="D220" s="115" t="s">
        <v>142</v>
      </c>
      <c r="E220" s="116" t="s">
        <v>444</v>
      </c>
      <c r="F220" s="117" t="s">
        <v>445</v>
      </c>
      <c r="G220" s="118" t="s">
        <v>329</v>
      </c>
      <c r="H220" s="119">
        <v>175.31299999999999</v>
      </c>
      <c r="I220" s="120"/>
      <c r="J220" s="121">
        <f>ROUND(I220*H220,2)</f>
        <v>0</v>
      </c>
      <c r="K220" s="117"/>
      <c r="L220" s="27"/>
      <c r="AT220" s="12"/>
      <c r="AU220" s="12"/>
    </row>
    <row r="221" spans="2:47" s="1" customFormat="1" ht="19.5">
      <c r="B221" s="27"/>
      <c r="C221" s="154"/>
      <c r="D221" s="153"/>
      <c r="E221" s="154"/>
      <c r="F221" s="129" t="s">
        <v>445</v>
      </c>
      <c r="G221" s="154"/>
      <c r="H221" s="154"/>
      <c r="I221" s="155"/>
      <c r="J221" s="154"/>
      <c r="K221" s="154"/>
      <c r="L221" s="27"/>
      <c r="AT221" s="12"/>
      <c r="AU221" s="12"/>
    </row>
    <row r="222" spans="2:47" s="1" customFormat="1" ht="24">
      <c r="B222" s="27"/>
      <c r="C222" s="115">
        <v>70</v>
      </c>
      <c r="D222" s="115" t="s">
        <v>142</v>
      </c>
      <c r="E222" s="116" t="s">
        <v>446</v>
      </c>
      <c r="F222" s="117" t="s">
        <v>447</v>
      </c>
      <c r="G222" s="118" t="s">
        <v>329</v>
      </c>
      <c r="H222" s="119">
        <v>68.796000000000006</v>
      </c>
      <c r="I222" s="120"/>
      <c r="J222" s="121">
        <f>ROUND(I222*H222,2)</f>
        <v>0</v>
      </c>
      <c r="K222" s="117"/>
      <c r="L222" s="27"/>
      <c r="AT222" s="12"/>
      <c r="AU222" s="12"/>
    </row>
    <row r="223" spans="2:47" s="1" customFormat="1">
      <c r="B223" s="27"/>
      <c r="C223" s="154"/>
      <c r="D223" s="128" t="s">
        <v>414</v>
      </c>
      <c r="E223" s="169" t="s">
        <v>3</v>
      </c>
      <c r="F223" s="170" t="s">
        <v>415</v>
      </c>
      <c r="G223" s="171"/>
      <c r="H223" s="172">
        <v>68.796000000000006</v>
      </c>
      <c r="I223" s="155"/>
      <c r="J223" s="154"/>
      <c r="K223" s="154"/>
      <c r="L223" s="27"/>
      <c r="AT223" s="12"/>
      <c r="AU223" s="12"/>
    </row>
    <row r="224" spans="2:47" s="1" customFormat="1" ht="24">
      <c r="B224" s="27"/>
      <c r="C224" s="115">
        <v>71</v>
      </c>
      <c r="D224" s="115" t="s">
        <v>142</v>
      </c>
      <c r="E224" s="116" t="s">
        <v>448</v>
      </c>
      <c r="F224" s="117" t="s">
        <v>449</v>
      </c>
      <c r="G224" s="118" t="s">
        <v>329</v>
      </c>
      <c r="H224" s="119">
        <v>25.23</v>
      </c>
      <c r="I224" s="120"/>
      <c r="J224" s="121">
        <f>ROUND(I224*H224,2)</f>
        <v>0</v>
      </c>
      <c r="K224" s="117"/>
      <c r="L224" s="27"/>
      <c r="AT224" s="12"/>
      <c r="AU224" s="12"/>
    </row>
    <row r="225" spans="2:47" s="1" customFormat="1">
      <c r="B225" s="27"/>
      <c r="C225" s="154"/>
      <c r="D225" s="128" t="s">
        <v>414</v>
      </c>
      <c r="E225" s="169" t="s">
        <v>3</v>
      </c>
      <c r="F225" s="170" t="s">
        <v>450</v>
      </c>
      <c r="G225" s="171"/>
      <c r="H225" s="172">
        <v>25.23</v>
      </c>
      <c r="I225" s="155"/>
      <c r="J225" s="154"/>
      <c r="K225" s="154"/>
      <c r="L225" s="27"/>
      <c r="AT225" s="12"/>
      <c r="AU225" s="12"/>
    </row>
    <row r="226" spans="2:47" s="1" customFormat="1" ht="12">
      <c r="B226" s="27"/>
      <c r="C226" s="115">
        <v>72</v>
      </c>
      <c r="D226" s="115" t="s">
        <v>142</v>
      </c>
      <c r="E226" s="116" t="s">
        <v>451</v>
      </c>
      <c r="F226" s="117" t="s">
        <v>452</v>
      </c>
      <c r="G226" s="118" t="s">
        <v>264</v>
      </c>
      <c r="H226" s="119">
        <v>1.875</v>
      </c>
      <c r="I226" s="120"/>
      <c r="J226" s="121">
        <f>ROUND(I226*H226,2)</f>
        <v>0</v>
      </c>
      <c r="K226" s="117"/>
      <c r="L226" s="27"/>
      <c r="AT226" s="12"/>
      <c r="AU226" s="12"/>
    </row>
    <row r="227" spans="2:47" s="1" customFormat="1" ht="12">
      <c r="B227" s="27"/>
      <c r="C227" s="156"/>
      <c r="D227" s="128" t="s">
        <v>414</v>
      </c>
      <c r="E227" s="173" t="s">
        <v>3</v>
      </c>
      <c r="F227" s="168" t="s">
        <v>453</v>
      </c>
      <c r="G227" s="174"/>
      <c r="H227" s="173" t="s">
        <v>3</v>
      </c>
      <c r="I227" s="174"/>
      <c r="J227" s="161"/>
      <c r="K227" s="158"/>
      <c r="L227" s="27"/>
      <c r="AT227" s="12"/>
      <c r="AU227" s="12"/>
    </row>
    <row r="228" spans="2:47" s="1" customFormat="1" ht="12">
      <c r="B228" s="27"/>
      <c r="C228" s="156"/>
      <c r="D228" s="128" t="s">
        <v>414</v>
      </c>
      <c r="E228" s="169" t="s">
        <v>3</v>
      </c>
      <c r="F228" s="170" t="s">
        <v>454</v>
      </c>
      <c r="G228" s="171"/>
      <c r="H228" s="172">
        <v>1.875</v>
      </c>
      <c r="I228" s="171"/>
      <c r="J228" s="161"/>
      <c r="K228" s="158"/>
      <c r="L228" s="27"/>
      <c r="AT228" s="12"/>
      <c r="AU228" s="12"/>
    </row>
    <row r="229" spans="2:47" s="1" customFormat="1" ht="24">
      <c r="B229" s="27"/>
      <c r="C229" s="115">
        <v>73</v>
      </c>
      <c r="D229" s="115" t="s">
        <v>142</v>
      </c>
      <c r="E229" s="116" t="s">
        <v>455</v>
      </c>
      <c r="F229" s="117" t="s">
        <v>456</v>
      </c>
      <c r="G229" s="118" t="s">
        <v>264</v>
      </c>
      <c r="H229" s="119">
        <v>35.228999999999999</v>
      </c>
      <c r="I229" s="120"/>
      <c r="J229" s="121">
        <f>ROUND(I229*H229,2)</f>
        <v>0</v>
      </c>
      <c r="K229" s="117"/>
      <c r="L229" s="27"/>
      <c r="AT229" s="12"/>
      <c r="AU229" s="12"/>
    </row>
    <row r="230" spans="2:47" s="1" customFormat="1" ht="12">
      <c r="B230" s="27"/>
      <c r="C230" s="156"/>
      <c r="D230" s="128" t="s">
        <v>414</v>
      </c>
      <c r="E230" s="169" t="s">
        <v>3</v>
      </c>
      <c r="F230" s="170" t="s">
        <v>457</v>
      </c>
      <c r="G230" s="171"/>
      <c r="H230" s="172">
        <v>36.500999999999998</v>
      </c>
      <c r="I230" s="161"/>
      <c r="J230" s="161"/>
      <c r="K230" s="158"/>
      <c r="L230" s="27"/>
      <c r="AT230" s="12"/>
      <c r="AU230" s="12"/>
    </row>
    <row r="231" spans="2:47" s="1" customFormat="1" ht="12">
      <c r="B231" s="27"/>
      <c r="C231" s="156"/>
      <c r="D231" s="128" t="s">
        <v>414</v>
      </c>
      <c r="E231" s="169" t="s">
        <v>3</v>
      </c>
      <c r="F231" s="170" t="s">
        <v>458</v>
      </c>
      <c r="G231" s="171"/>
      <c r="H231" s="172">
        <v>-1.272</v>
      </c>
      <c r="I231" s="161"/>
      <c r="J231" s="161"/>
      <c r="K231" s="158"/>
      <c r="L231" s="27"/>
      <c r="AT231" s="12"/>
      <c r="AU231" s="12"/>
    </row>
    <row r="232" spans="2:47" s="1" customFormat="1">
      <c r="B232" s="27"/>
      <c r="C232" s="154"/>
      <c r="D232" s="128" t="s">
        <v>414</v>
      </c>
      <c r="E232" s="175" t="s">
        <v>3</v>
      </c>
      <c r="F232" s="176" t="s">
        <v>423</v>
      </c>
      <c r="G232" s="177"/>
      <c r="H232" s="178">
        <v>35.228999999999999</v>
      </c>
      <c r="I232" s="155"/>
      <c r="J232" s="154"/>
      <c r="K232" s="154"/>
      <c r="L232" s="27"/>
      <c r="AT232" s="12"/>
      <c r="AU232" s="12"/>
    </row>
    <row r="233" spans="2:47" s="1" customFormat="1" ht="12">
      <c r="B233" s="27"/>
      <c r="C233" s="115">
        <v>74</v>
      </c>
      <c r="D233" s="115" t="s">
        <v>142</v>
      </c>
      <c r="E233" s="116" t="s">
        <v>459</v>
      </c>
      <c r="F233" s="117" t="s">
        <v>460</v>
      </c>
      <c r="G233" s="118" t="s">
        <v>329</v>
      </c>
      <c r="H233" s="119">
        <v>63.48</v>
      </c>
      <c r="I233" s="120"/>
      <c r="J233" s="121">
        <f>ROUND(I233*H233,2)</f>
        <v>0</v>
      </c>
      <c r="K233" s="117"/>
      <c r="L233" s="27"/>
      <c r="AT233" s="12"/>
      <c r="AU233" s="12"/>
    </row>
    <row r="234" spans="2:47" s="1" customFormat="1">
      <c r="B234" s="27"/>
      <c r="C234" s="154"/>
      <c r="D234" s="128" t="s">
        <v>414</v>
      </c>
      <c r="E234" s="169" t="s">
        <v>3</v>
      </c>
      <c r="F234" s="170" t="s">
        <v>461</v>
      </c>
      <c r="G234" s="171"/>
      <c r="H234" s="172">
        <v>63.48</v>
      </c>
      <c r="I234" s="155"/>
      <c r="J234" s="154"/>
      <c r="K234" s="154"/>
      <c r="L234" s="27"/>
      <c r="AT234" s="12"/>
      <c r="AU234" s="12"/>
    </row>
    <row r="235" spans="2:47" s="1" customFormat="1" ht="12">
      <c r="B235" s="27"/>
      <c r="C235" s="115">
        <v>75</v>
      </c>
      <c r="D235" s="115" t="s">
        <v>142</v>
      </c>
      <c r="E235" s="116" t="s">
        <v>462</v>
      </c>
      <c r="F235" s="117" t="s">
        <v>463</v>
      </c>
      <c r="G235" s="118" t="s">
        <v>329</v>
      </c>
      <c r="H235" s="119">
        <v>63.48</v>
      </c>
      <c r="I235" s="120"/>
      <c r="J235" s="121">
        <f>ROUND(I235*H235,2)</f>
        <v>0</v>
      </c>
      <c r="K235" s="117"/>
      <c r="L235" s="27"/>
      <c r="AT235" s="12"/>
      <c r="AU235" s="12"/>
    </row>
    <row r="236" spans="2:47" s="1" customFormat="1">
      <c r="B236" s="27"/>
      <c r="C236" s="154"/>
      <c r="D236" s="153"/>
      <c r="E236" s="154"/>
      <c r="F236" s="129" t="s">
        <v>463</v>
      </c>
      <c r="G236" s="154"/>
      <c r="H236" s="154"/>
      <c r="I236" s="155"/>
      <c r="J236" s="154"/>
      <c r="K236" s="154"/>
      <c r="L236" s="27"/>
      <c r="AT236" s="12"/>
      <c r="AU236" s="12"/>
    </row>
    <row r="237" spans="2:47" s="1" customFormat="1" ht="24">
      <c r="B237" s="27"/>
      <c r="C237" s="115">
        <v>76</v>
      </c>
      <c r="D237" s="115" t="s">
        <v>142</v>
      </c>
      <c r="E237" s="116" t="s">
        <v>464</v>
      </c>
      <c r="F237" s="117" t="s">
        <v>465</v>
      </c>
      <c r="G237" s="118" t="s">
        <v>466</v>
      </c>
      <c r="H237" s="119">
        <v>3</v>
      </c>
      <c r="I237" s="120"/>
      <c r="J237" s="121">
        <f>ROUND(I237*H237,2)</f>
        <v>0</v>
      </c>
      <c r="K237" s="117"/>
      <c r="L237" s="27"/>
      <c r="AT237" s="12"/>
      <c r="AU237" s="12"/>
    </row>
    <row r="238" spans="2:47" s="1" customFormat="1">
      <c r="B238" s="27"/>
      <c r="C238" s="154"/>
      <c r="D238" s="128" t="s">
        <v>414</v>
      </c>
      <c r="E238" s="169" t="s">
        <v>3</v>
      </c>
      <c r="F238" s="170" t="s">
        <v>467</v>
      </c>
      <c r="G238" s="171"/>
      <c r="H238" s="172">
        <v>3</v>
      </c>
      <c r="I238" s="155"/>
      <c r="J238" s="154"/>
      <c r="K238" s="154"/>
      <c r="L238" s="27"/>
      <c r="AT238" s="12"/>
      <c r="AU238" s="12"/>
    </row>
    <row r="239" spans="2:47" s="1" customFormat="1" ht="12">
      <c r="B239" s="27"/>
      <c r="C239" s="115">
        <v>77</v>
      </c>
      <c r="D239" s="115" t="s">
        <v>142</v>
      </c>
      <c r="E239" s="116" t="s">
        <v>468</v>
      </c>
      <c r="F239" s="117" t="s">
        <v>469</v>
      </c>
      <c r="G239" s="118" t="s">
        <v>433</v>
      </c>
      <c r="H239" s="119">
        <v>0.84499999999999997</v>
      </c>
      <c r="I239" s="120"/>
      <c r="J239" s="121">
        <f>ROUND(I239*H239,2)</f>
        <v>0</v>
      </c>
      <c r="K239" s="117"/>
      <c r="L239" s="27"/>
      <c r="AT239" s="12"/>
      <c r="AU239" s="12"/>
    </row>
    <row r="240" spans="2:47" s="1" customFormat="1">
      <c r="B240" s="27"/>
      <c r="C240" s="154"/>
      <c r="D240" s="128" t="s">
        <v>414</v>
      </c>
      <c r="E240" s="169" t="s">
        <v>3</v>
      </c>
      <c r="F240" s="170" t="s">
        <v>470</v>
      </c>
      <c r="G240" s="171"/>
      <c r="H240" s="172">
        <v>0.84499999999999997</v>
      </c>
      <c r="I240" s="155"/>
      <c r="J240" s="154"/>
      <c r="K240" s="154"/>
      <c r="L240" s="27"/>
      <c r="AT240" s="12"/>
      <c r="AU240" s="12"/>
    </row>
    <row r="241" spans="2:47" s="1" customFormat="1" ht="12">
      <c r="B241" s="27"/>
      <c r="C241" s="115">
        <v>78</v>
      </c>
      <c r="D241" s="115" t="s">
        <v>142</v>
      </c>
      <c r="E241" s="116" t="s">
        <v>471</v>
      </c>
      <c r="F241" s="117" t="s">
        <v>472</v>
      </c>
      <c r="G241" s="118" t="s">
        <v>264</v>
      </c>
      <c r="H241" s="119">
        <v>0.6</v>
      </c>
      <c r="I241" s="120"/>
      <c r="J241" s="121">
        <f>ROUND(I241*H241,2)</f>
        <v>0</v>
      </c>
      <c r="K241" s="117"/>
      <c r="L241" s="27"/>
      <c r="AT241" s="12"/>
      <c r="AU241" s="12"/>
    </row>
    <row r="242" spans="2:47" s="1" customFormat="1">
      <c r="B242" s="27"/>
      <c r="C242" s="154"/>
      <c r="D242" s="128" t="s">
        <v>414</v>
      </c>
      <c r="E242" s="169" t="s">
        <v>3</v>
      </c>
      <c r="F242" s="170" t="s">
        <v>473</v>
      </c>
      <c r="G242" s="171"/>
      <c r="H242" s="172">
        <v>0.6</v>
      </c>
      <c r="I242" s="155"/>
      <c r="J242" s="154"/>
      <c r="K242" s="154"/>
      <c r="L242" s="27"/>
      <c r="AT242" s="12"/>
      <c r="AU242" s="12"/>
    </row>
    <row r="243" spans="2:47" s="1" customFormat="1" ht="24">
      <c r="B243" s="27"/>
      <c r="C243" s="115">
        <v>79</v>
      </c>
      <c r="D243" s="115" t="s">
        <v>142</v>
      </c>
      <c r="E243" s="116" t="s">
        <v>474</v>
      </c>
      <c r="F243" s="117" t="s">
        <v>475</v>
      </c>
      <c r="G243" s="118" t="s">
        <v>466</v>
      </c>
      <c r="H243" s="119">
        <v>9</v>
      </c>
      <c r="I243" s="120"/>
      <c r="J243" s="121">
        <f>ROUND(I243*H243,2)</f>
        <v>0</v>
      </c>
      <c r="K243" s="117"/>
      <c r="L243" s="27"/>
      <c r="AT243" s="12"/>
      <c r="AU243" s="12"/>
    </row>
    <row r="244" spans="2:47" s="1" customFormat="1">
      <c r="B244" s="27"/>
      <c r="C244" s="154"/>
      <c r="D244" s="128" t="s">
        <v>414</v>
      </c>
      <c r="E244" s="169" t="s">
        <v>3</v>
      </c>
      <c r="F244" s="170" t="s">
        <v>476</v>
      </c>
      <c r="G244" s="171"/>
      <c r="H244" s="172">
        <v>9</v>
      </c>
      <c r="I244" s="155"/>
      <c r="J244" s="154"/>
      <c r="K244" s="154"/>
      <c r="L244" s="27"/>
      <c r="AT244" s="12"/>
      <c r="AU244" s="12"/>
    </row>
    <row r="245" spans="2:47" s="1" customFormat="1" ht="24">
      <c r="B245" s="27"/>
      <c r="C245" s="115">
        <v>80</v>
      </c>
      <c r="D245" s="115" t="s">
        <v>440</v>
      </c>
      <c r="E245" s="116" t="s">
        <v>477</v>
      </c>
      <c r="F245" s="117" t="s">
        <v>478</v>
      </c>
      <c r="G245" s="118" t="s">
        <v>466</v>
      </c>
      <c r="H245" s="119">
        <v>9</v>
      </c>
      <c r="I245" s="120"/>
      <c r="J245" s="121">
        <f>ROUND(I245*H245,2)</f>
        <v>0</v>
      </c>
      <c r="K245" s="117"/>
      <c r="L245" s="27"/>
      <c r="AT245" s="12"/>
      <c r="AU245" s="12"/>
    </row>
    <row r="246" spans="2:47" s="1" customFormat="1">
      <c r="B246" s="27"/>
      <c r="C246" s="154"/>
      <c r="D246" s="153"/>
      <c r="E246" s="154"/>
      <c r="F246" s="129" t="s">
        <v>478</v>
      </c>
      <c r="G246" s="154"/>
      <c r="H246" s="154"/>
      <c r="I246" s="155"/>
      <c r="J246" s="154"/>
      <c r="K246" s="154"/>
      <c r="L246" s="27"/>
      <c r="AT246" s="12"/>
      <c r="AU246" s="12"/>
    </row>
    <row r="247" spans="2:47" s="1" customFormat="1" ht="24">
      <c r="B247" s="27"/>
      <c r="C247" s="115">
        <v>81</v>
      </c>
      <c r="D247" s="115" t="s">
        <v>142</v>
      </c>
      <c r="E247" s="116" t="s">
        <v>479</v>
      </c>
      <c r="F247" s="117" t="s">
        <v>480</v>
      </c>
      <c r="G247" s="118" t="s">
        <v>433</v>
      </c>
      <c r="H247" s="119">
        <v>272.52999999999997</v>
      </c>
      <c r="I247" s="120"/>
      <c r="J247" s="121">
        <f>ROUND(I247*H247,2)</f>
        <v>0</v>
      </c>
      <c r="K247" s="117"/>
      <c r="L247" s="27"/>
      <c r="AT247" s="12"/>
      <c r="AU247" s="12"/>
    </row>
    <row r="248" spans="2:47" s="1" customFormat="1" ht="19.5">
      <c r="B248" s="27"/>
      <c r="C248" s="154"/>
      <c r="D248" s="153"/>
      <c r="E248" s="154"/>
      <c r="F248" s="129" t="s">
        <v>480</v>
      </c>
      <c r="G248" s="154"/>
      <c r="H248" s="154"/>
      <c r="I248" s="155"/>
      <c r="J248" s="154"/>
      <c r="K248" s="154"/>
      <c r="L248" s="27"/>
      <c r="AT248" s="12"/>
      <c r="AU248" s="12"/>
    </row>
    <row r="249" spans="2:47" s="1" customFormat="1" ht="24">
      <c r="B249" s="27"/>
      <c r="C249" s="115">
        <v>82</v>
      </c>
      <c r="D249" s="115" t="s">
        <v>142</v>
      </c>
      <c r="E249" s="116" t="s">
        <v>481</v>
      </c>
      <c r="F249" s="117" t="s">
        <v>482</v>
      </c>
      <c r="G249" s="118" t="s">
        <v>163</v>
      </c>
      <c r="H249" s="119">
        <v>7.5</v>
      </c>
      <c r="I249" s="120"/>
      <c r="J249" s="121">
        <f>ROUND(I249*H249,2)</f>
        <v>0</v>
      </c>
      <c r="K249" s="117"/>
      <c r="L249" s="27"/>
      <c r="AT249" s="12"/>
      <c r="AU249" s="12"/>
    </row>
    <row r="250" spans="2:47" s="1" customFormat="1">
      <c r="B250" s="27"/>
      <c r="C250" s="154"/>
      <c r="D250" s="128" t="s">
        <v>414</v>
      </c>
      <c r="E250" s="169" t="s">
        <v>3</v>
      </c>
      <c r="F250" s="170" t="s">
        <v>483</v>
      </c>
      <c r="G250" s="171"/>
      <c r="H250" s="172">
        <v>7.5</v>
      </c>
      <c r="I250" s="155"/>
      <c r="J250" s="154"/>
      <c r="K250" s="154"/>
      <c r="L250" s="27"/>
      <c r="AT250" s="12"/>
      <c r="AU250" s="12"/>
    </row>
    <row r="251" spans="2:47" s="1" customFormat="1" ht="24">
      <c r="B251" s="27"/>
      <c r="C251" s="115">
        <v>83</v>
      </c>
      <c r="D251" s="115" t="s">
        <v>440</v>
      </c>
      <c r="E251" s="116" t="s">
        <v>484</v>
      </c>
      <c r="F251" s="117" t="s">
        <v>485</v>
      </c>
      <c r="G251" s="118" t="s">
        <v>163</v>
      </c>
      <c r="H251" s="119">
        <v>7.875</v>
      </c>
      <c r="I251" s="120"/>
      <c r="J251" s="121">
        <f>ROUND(I251*H251,2)</f>
        <v>0</v>
      </c>
      <c r="K251" s="117"/>
      <c r="L251" s="27"/>
      <c r="AT251" s="12"/>
      <c r="AU251" s="12"/>
    </row>
    <row r="252" spans="2:47" s="1" customFormat="1">
      <c r="B252" s="27"/>
      <c r="C252" s="154"/>
      <c r="D252" s="128" t="s">
        <v>414</v>
      </c>
      <c r="E252" s="171"/>
      <c r="F252" s="170" t="s">
        <v>486</v>
      </c>
      <c r="G252" s="171"/>
      <c r="H252" s="172">
        <v>7.875</v>
      </c>
      <c r="I252" s="155"/>
      <c r="J252" s="154"/>
      <c r="K252" s="154"/>
      <c r="L252" s="27"/>
      <c r="AT252" s="12"/>
      <c r="AU252" s="12"/>
    </row>
    <row r="253" spans="2:47" s="1" customFormat="1" ht="12">
      <c r="B253" s="27"/>
      <c r="C253" s="115">
        <v>84</v>
      </c>
      <c r="D253" s="115" t="s">
        <v>142</v>
      </c>
      <c r="E253" s="116" t="s">
        <v>487</v>
      </c>
      <c r="F253" s="117" t="s">
        <v>488</v>
      </c>
      <c r="G253" s="118" t="s">
        <v>262</v>
      </c>
      <c r="H253" s="119">
        <v>19</v>
      </c>
      <c r="I253" s="120"/>
      <c r="J253" s="121">
        <f>ROUND(I253*H253,2)</f>
        <v>0</v>
      </c>
      <c r="K253" s="117"/>
      <c r="L253" s="27"/>
      <c r="AT253" s="12"/>
      <c r="AU253" s="12"/>
    </row>
    <row r="254" spans="2:47" s="1" customFormat="1">
      <c r="B254" s="27"/>
      <c r="C254" s="154"/>
      <c r="D254" s="153"/>
      <c r="E254" s="154"/>
      <c r="F254" s="129" t="s">
        <v>488</v>
      </c>
      <c r="G254" s="154"/>
      <c r="H254" s="154"/>
      <c r="I254" s="155"/>
      <c r="J254" s="154"/>
      <c r="K254" s="154"/>
      <c r="L254" s="27"/>
      <c r="AT254" s="12"/>
      <c r="AU254" s="12"/>
    </row>
    <row r="255" spans="2:47" s="1" customFormat="1" ht="24">
      <c r="B255" s="27"/>
      <c r="C255" s="115">
        <v>85</v>
      </c>
      <c r="D255" s="115" t="s">
        <v>142</v>
      </c>
      <c r="E255" s="116" t="s">
        <v>489</v>
      </c>
      <c r="F255" s="117" t="s">
        <v>490</v>
      </c>
      <c r="G255" s="118" t="s">
        <v>145</v>
      </c>
      <c r="H255" s="119">
        <v>1</v>
      </c>
      <c r="I255" s="120"/>
      <c r="J255" s="121">
        <f>ROUND(I255*H255,2)</f>
        <v>0</v>
      </c>
      <c r="K255" s="117"/>
      <c r="L255" s="27"/>
      <c r="AT255" s="12"/>
      <c r="AU255" s="12"/>
    </row>
    <row r="256" spans="2:47" s="1" customFormat="1">
      <c r="B256" s="27"/>
      <c r="C256" s="154"/>
      <c r="D256" s="153"/>
      <c r="E256" s="154"/>
      <c r="F256" s="129" t="s">
        <v>490</v>
      </c>
      <c r="G256" s="154"/>
      <c r="H256" s="154"/>
      <c r="I256" s="155"/>
      <c r="J256" s="154"/>
      <c r="K256" s="154"/>
      <c r="L256" s="27"/>
      <c r="AT256" s="12"/>
      <c r="AU256" s="12"/>
    </row>
    <row r="257" spans="2:47" s="1" customFormat="1" ht="12">
      <c r="B257" s="27"/>
      <c r="C257" s="115">
        <v>86</v>
      </c>
      <c r="D257" s="115" t="s">
        <v>142</v>
      </c>
      <c r="E257" s="116" t="s">
        <v>491</v>
      </c>
      <c r="F257" s="117" t="s">
        <v>492</v>
      </c>
      <c r="G257" s="118" t="s">
        <v>145</v>
      </c>
      <c r="H257" s="119">
        <v>1</v>
      </c>
      <c r="I257" s="120"/>
      <c r="J257" s="121">
        <f>ROUND(I257*H257,2)</f>
        <v>0</v>
      </c>
      <c r="K257" s="117"/>
      <c r="L257" s="27"/>
      <c r="AT257" s="12"/>
      <c r="AU257" s="12"/>
    </row>
    <row r="258" spans="2:47" s="1" customFormat="1">
      <c r="B258" s="27"/>
      <c r="C258" s="154"/>
      <c r="D258" s="153"/>
      <c r="E258" s="154"/>
      <c r="F258" s="129" t="s">
        <v>492</v>
      </c>
      <c r="G258" s="154"/>
      <c r="H258" s="154"/>
      <c r="I258" s="155"/>
      <c r="J258" s="154"/>
      <c r="K258" s="154"/>
      <c r="L258" s="27"/>
      <c r="AT258" s="12"/>
      <c r="AU258" s="12"/>
    </row>
    <row r="259" spans="2:47" s="1" customFormat="1" ht="24">
      <c r="B259" s="27"/>
      <c r="C259" s="115">
        <v>87</v>
      </c>
      <c r="D259" s="115" t="s">
        <v>142</v>
      </c>
      <c r="E259" s="116" t="s">
        <v>493</v>
      </c>
      <c r="F259" s="117" t="s">
        <v>494</v>
      </c>
      <c r="G259" s="118" t="s">
        <v>495</v>
      </c>
      <c r="H259" s="119">
        <v>1</v>
      </c>
      <c r="I259" s="120"/>
      <c r="J259" s="121">
        <f>ROUND(I259*H259,2)</f>
        <v>0</v>
      </c>
      <c r="K259" s="117"/>
      <c r="L259" s="27"/>
      <c r="AT259" s="12"/>
      <c r="AU259" s="12"/>
    </row>
    <row r="260" spans="2:47" s="1" customFormat="1">
      <c r="B260" s="27"/>
      <c r="C260" s="154"/>
      <c r="D260" s="153"/>
      <c r="E260" s="154"/>
      <c r="F260" s="129" t="s">
        <v>494</v>
      </c>
      <c r="G260" s="154"/>
      <c r="H260" s="154"/>
      <c r="I260" s="155"/>
      <c r="J260" s="154"/>
      <c r="K260" s="154"/>
      <c r="L260" s="27"/>
      <c r="AT260" s="12"/>
      <c r="AU260" s="12"/>
    </row>
    <row r="261" spans="2:47" s="1" customFormat="1" ht="24">
      <c r="B261" s="27"/>
      <c r="C261" s="115">
        <v>88</v>
      </c>
      <c r="D261" s="115" t="s">
        <v>142</v>
      </c>
      <c r="E261" s="116" t="s">
        <v>496</v>
      </c>
      <c r="F261" s="117" t="s">
        <v>497</v>
      </c>
      <c r="G261" s="118" t="s">
        <v>495</v>
      </c>
      <c r="H261" s="119">
        <v>1</v>
      </c>
      <c r="I261" s="120"/>
      <c r="J261" s="121">
        <f>ROUND(I261*H261,2)</f>
        <v>0</v>
      </c>
      <c r="K261" s="117"/>
      <c r="L261" s="27"/>
      <c r="AT261" s="12"/>
      <c r="AU261" s="12"/>
    </row>
    <row r="262" spans="2:47" s="1" customFormat="1">
      <c r="B262" s="27"/>
      <c r="C262" s="154"/>
      <c r="D262" s="153"/>
      <c r="E262" s="154"/>
      <c r="F262" s="129" t="s">
        <v>497</v>
      </c>
      <c r="G262" s="154"/>
      <c r="H262" s="154"/>
      <c r="I262" s="155"/>
      <c r="J262" s="154"/>
      <c r="K262" s="154"/>
      <c r="L262" s="27"/>
      <c r="AT262" s="12"/>
      <c r="AU262" s="12"/>
    </row>
    <row r="263" spans="2:47" s="1" customFormat="1">
      <c r="B263" s="36"/>
      <c r="C263" s="162"/>
      <c r="D263" s="162"/>
      <c r="E263" s="162"/>
      <c r="F263" s="162"/>
      <c r="G263" s="162"/>
      <c r="H263" s="162"/>
      <c r="I263" s="162"/>
      <c r="J263" s="162"/>
      <c r="K263" s="162"/>
      <c r="L263" s="27"/>
    </row>
    <row r="264" spans="2:47" ht="12">
      <c r="V264" s="123"/>
    </row>
    <row r="265" spans="2:47">
      <c r="V265" s="133"/>
    </row>
  </sheetData>
  <autoFilter ref="C79:K193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103AD-2902-4870-B840-89468FDFEF86}">
  <sheetPr>
    <pageSetUpPr fitToPage="1"/>
  </sheetPr>
  <dimension ref="B2:BM109"/>
  <sheetViews>
    <sheetView showGridLines="0" topLeftCell="A75" workbookViewId="0">
      <selection activeCell="I82" sqref="I82:I1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82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498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stavby'!K8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ROUND((SUM(BF80:BF105)),  2)</f>
        <v>0</v>
      </c>
      <c r="I34" s="84">
        <v>0.12</v>
      </c>
      <c r="J34" s="76">
        <f>ROUND(((SUM(BF80:BF105))*I34),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ROUND((SUM(BG80:BG105)),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ROUND((SUM(BH80:BH105)),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ROUND((SUM(BI80:BI105)),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SO02 - Trakční kabely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SO02 - Trakční kabely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  <c r="V79" s="52" t="s">
        <v>40</v>
      </c>
    </row>
    <row r="80" spans="2:63" s="1" customFormat="1" ht="22.9" customHeight="1">
      <c r="B80" s="27"/>
      <c r="C80" s="56" t="s">
        <v>140</v>
      </c>
      <c r="J80" s="101">
        <f>SUM(J82:J105)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69</v>
      </c>
      <c r="AU80" s="12" t="s">
        <v>127</v>
      </c>
      <c r="BK80" s="104">
        <f>BK81</f>
        <v>0</v>
      </c>
    </row>
    <row r="81" spans="2:65" s="10" customFormat="1" ht="25.9" customHeight="1">
      <c r="B81" s="105"/>
      <c r="D81" s="106" t="s">
        <v>69</v>
      </c>
      <c r="E81" s="138"/>
      <c r="F81" s="138"/>
      <c r="I81" s="107"/>
      <c r="J81" s="108"/>
      <c r="L81" s="105"/>
      <c r="M81" s="109"/>
      <c r="P81" s="110">
        <f>SUM(P82:P105)</f>
        <v>0</v>
      </c>
      <c r="R81" s="110">
        <f>SUM(R82:R105)</f>
        <v>0</v>
      </c>
      <c r="T81" s="111">
        <f>SUM(T82:T105)</f>
        <v>0</v>
      </c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SUM(BK82:BK105)</f>
        <v>0</v>
      </c>
    </row>
    <row r="82" spans="2:65" s="1" customFormat="1" ht="36" customHeight="1">
      <c r="B82" s="114"/>
      <c r="C82" s="115" t="s">
        <v>77</v>
      </c>
      <c r="D82" s="115" t="s">
        <v>142</v>
      </c>
      <c r="E82" s="116" t="s">
        <v>176</v>
      </c>
      <c r="F82" s="117" t="s">
        <v>499</v>
      </c>
      <c r="G82" s="118" t="s">
        <v>145</v>
      </c>
      <c r="H82" s="119">
        <v>2</v>
      </c>
      <c r="I82" s="120"/>
      <c r="J82" s="121">
        <f>ROUND(I82*H82,2)</f>
        <v>0</v>
      </c>
      <c r="K82" s="117" t="s">
        <v>3</v>
      </c>
      <c r="L82" s="27"/>
      <c r="M82" s="122" t="s">
        <v>3</v>
      </c>
      <c r="N82" s="123" t="s">
        <v>41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V82" s="123" t="s">
        <v>41</v>
      </c>
      <c r="AR82" s="126" t="s">
        <v>173</v>
      </c>
      <c r="AT82" s="126" t="s">
        <v>142</v>
      </c>
      <c r="AU82" s="126" t="s">
        <v>77</v>
      </c>
      <c r="AY82" s="12" t="s">
        <v>141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77</v>
      </c>
      <c r="BK82" s="127">
        <f>ROUND(I82*H82,2)</f>
        <v>0</v>
      </c>
      <c r="BL82" s="12" t="s">
        <v>173</v>
      </c>
      <c r="BM82" s="126" t="s">
        <v>79</v>
      </c>
    </row>
    <row r="83" spans="2:65" s="1" customFormat="1" ht="19.5" customHeight="1">
      <c r="B83" s="27"/>
      <c r="D83" s="153" t="s">
        <v>146</v>
      </c>
      <c r="E83" s="154"/>
      <c r="F83" s="129" t="s">
        <v>500</v>
      </c>
      <c r="G83" s="154"/>
      <c r="H83" s="154"/>
      <c r="I83" s="155"/>
      <c r="J83" s="154"/>
      <c r="K83" s="154"/>
      <c r="L83" s="27"/>
      <c r="M83" s="131"/>
      <c r="T83" s="48"/>
      <c r="AT83" s="12" t="s">
        <v>146</v>
      </c>
      <c r="AU83" s="12" t="s">
        <v>77</v>
      </c>
    </row>
    <row r="84" spans="2:65" s="1" customFormat="1" ht="12">
      <c r="B84" s="27"/>
      <c r="C84" s="115">
        <v>2</v>
      </c>
      <c r="D84" s="115" t="s">
        <v>142</v>
      </c>
      <c r="E84" s="116" t="s">
        <v>159</v>
      </c>
      <c r="F84" s="117" t="s">
        <v>501</v>
      </c>
      <c r="G84" s="118" t="s">
        <v>163</v>
      </c>
      <c r="H84" s="119">
        <v>80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5" s="1" customFormat="1">
      <c r="B85" s="27"/>
      <c r="D85" s="153" t="s">
        <v>146</v>
      </c>
      <c r="E85" s="154"/>
      <c r="F85" s="129" t="s">
        <v>501</v>
      </c>
      <c r="G85" s="154"/>
      <c r="H85" s="154"/>
      <c r="I85" s="155"/>
      <c r="J85" s="154"/>
      <c r="K85" s="154"/>
      <c r="L85" s="27"/>
      <c r="M85" s="131"/>
      <c r="T85" s="48"/>
      <c r="AT85" s="12"/>
      <c r="AU85" s="12"/>
    </row>
    <row r="86" spans="2:65" s="1" customFormat="1" ht="12">
      <c r="B86" s="27"/>
      <c r="C86" s="115">
        <v>3</v>
      </c>
      <c r="D86" s="115" t="s">
        <v>142</v>
      </c>
      <c r="E86" s="116" t="s">
        <v>161</v>
      </c>
      <c r="F86" s="117" t="s">
        <v>502</v>
      </c>
      <c r="G86" s="118" t="s">
        <v>264</v>
      </c>
      <c r="H86" s="119">
        <v>2.8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5" s="1" customFormat="1">
      <c r="B87" s="27"/>
      <c r="D87" s="153" t="s">
        <v>146</v>
      </c>
      <c r="E87" s="154"/>
      <c r="F87" s="129" t="s">
        <v>502</v>
      </c>
      <c r="G87" s="154"/>
      <c r="H87" s="154"/>
      <c r="I87" s="155"/>
      <c r="J87" s="154"/>
      <c r="K87" s="154"/>
      <c r="L87" s="27"/>
      <c r="M87" s="131"/>
      <c r="T87" s="48"/>
      <c r="AT87" s="12"/>
      <c r="AU87" s="12"/>
    </row>
    <row r="88" spans="2:65" s="1" customFormat="1" ht="12">
      <c r="B88" s="27"/>
      <c r="C88" s="115">
        <v>4</v>
      </c>
      <c r="D88" s="115" t="s">
        <v>142</v>
      </c>
      <c r="E88" s="116" t="s">
        <v>164</v>
      </c>
      <c r="F88" s="117" t="s">
        <v>503</v>
      </c>
      <c r="G88" s="118" t="s">
        <v>264</v>
      </c>
      <c r="H88" s="119">
        <v>1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5" s="1" customFormat="1">
      <c r="B89" s="27"/>
      <c r="D89" s="153" t="s">
        <v>146</v>
      </c>
      <c r="E89" s="154"/>
      <c r="F89" s="129" t="s">
        <v>503</v>
      </c>
      <c r="G89" s="154"/>
      <c r="H89" s="154"/>
      <c r="I89" s="155"/>
      <c r="J89" s="154"/>
      <c r="K89" s="154"/>
      <c r="L89" s="27"/>
      <c r="M89" s="131"/>
      <c r="T89" s="48"/>
      <c r="AT89" s="12"/>
      <c r="AU89" s="12"/>
    </row>
    <row r="90" spans="2:65" s="1" customFormat="1" ht="12">
      <c r="B90" s="27"/>
      <c r="C90" s="115">
        <v>5</v>
      </c>
      <c r="D90" s="115" t="s">
        <v>142</v>
      </c>
      <c r="E90" s="116" t="s">
        <v>166</v>
      </c>
      <c r="F90" s="117" t="s">
        <v>504</v>
      </c>
      <c r="G90" s="118" t="s">
        <v>264</v>
      </c>
      <c r="H90" s="119">
        <v>1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5" s="1" customFormat="1">
      <c r="B91" s="27"/>
      <c r="D91" s="153" t="s">
        <v>146</v>
      </c>
      <c r="E91" s="154"/>
      <c r="F91" s="129" t="s">
        <v>504</v>
      </c>
      <c r="G91" s="154"/>
      <c r="H91" s="154"/>
      <c r="I91" s="155"/>
      <c r="J91" s="154"/>
      <c r="K91" s="154"/>
      <c r="L91" s="27"/>
      <c r="M91" s="131"/>
      <c r="T91" s="48"/>
      <c r="AT91" s="12"/>
      <c r="AU91" s="12"/>
    </row>
    <row r="92" spans="2:65" s="1" customFormat="1" ht="12">
      <c r="B92" s="27"/>
      <c r="C92" s="115">
        <v>6</v>
      </c>
      <c r="D92" s="115" t="s">
        <v>142</v>
      </c>
      <c r="E92" s="116" t="s">
        <v>169</v>
      </c>
      <c r="F92" s="117" t="s">
        <v>505</v>
      </c>
      <c r="G92" s="118" t="s">
        <v>145</v>
      </c>
      <c r="H92" s="119">
        <v>12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5" s="1" customFormat="1">
      <c r="B93" s="27"/>
      <c r="D93" s="153" t="s">
        <v>146</v>
      </c>
      <c r="E93" s="154"/>
      <c r="F93" s="129" t="s">
        <v>505</v>
      </c>
      <c r="G93" s="154"/>
      <c r="H93" s="154"/>
      <c r="I93" s="155"/>
      <c r="J93" s="154"/>
      <c r="K93" s="154"/>
      <c r="L93" s="27"/>
      <c r="M93" s="131"/>
      <c r="T93" s="48"/>
      <c r="AT93" s="12"/>
      <c r="AU93" s="12"/>
    </row>
    <row r="94" spans="2:65" s="1" customFormat="1" ht="12">
      <c r="B94" s="27"/>
      <c r="C94" s="115">
        <v>7</v>
      </c>
      <c r="D94" s="115" t="s">
        <v>142</v>
      </c>
      <c r="E94" s="116" t="s">
        <v>171</v>
      </c>
      <c r="F94" s="117" t="s">
        <v>506</v>
      </c>
      <c r="G94" s="118" t="s">
        <v>163</v>
      </c>
      <c r="H94" s="119">
        <v>16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5" s="1" customFormat="1">
      <c r="B95" s="27"/>
      <c r="D95" s="153" t="s">
        <v>146</v>
      </c>
      <c r="E95" s="154"/>
      <c r="F95" s="129" t="s">
        <v>506</v>
      </c>
      <c r="G95" s="154"/>
      <c r="H95" s="154"/>
      <c r="I95" s="155"/>
      <c r="J95" s="154"/>
      <c r="K95" s="154"/>
      <c r="L95" s="27"/>
      <c r="M95" s="131"/>
      <c r="T95" s="48"/>
      <c r="AT95" s="12"/>
      <c r="AU95" s="12"/>
    </row>
    <row r="96" spans="2:65" s="1" customFormat="1" ht="12">
      <c r="B96" s="27"/>
      <c r="C96" s="115">
        <v>8</v>
      </c>
      <c r="D96" s="115" t="s">
        <v>142</v>
      </c>
      <c r="E96" s="116" t="s">
        <v>184</v>
      </c>
      <c r="F96" s="117" t="s">
        <v>507</v>
      </c>
      <c r="G96" s="118" t="s">
        <v>262</v>
      </c>
      <c r="H96" s="119">
        <v>25</v>
      </c>
      <c r="I96" s="120"/>
      <c r="J96" s="121">
        <f>ROUND(I96*H96,2)</f>
        <v>0</v>
      </c>
      <c r="K96" s="117" t="s">
        <v>3</v>
      </c>
      <c r="L96" s="27"/>
      <c r="M96" s="131"/>
      <c r="T96" s="48"/>
      <c r="AT96" s="12"/>
      <c r="AU96" s="12"/>
    </row>
    <row r="97" spans="2:47" s="1" customFormat="1">
      <c r="B97" s="27"/>
      <c r="D97" s="153" t="s">
        <v>146</v>
      </c>
      <c r="E97" s="154"/>
      <c r="F97" s="129" t="s">
        <v>507</v>
      </c>
      <c r="G97" s="154"/>
      <c r="H97" s="154"/>
      <c r="I97" s="155"/>
      <c r="J97" s="154"/>
      <c r="K97" s="154"/>
      <c r="L97" s="27"/>
      <c r="M97" s="131"/>
      <c r="T97" s="48"/>
      <c r="AT97" s="12"/>
      <c r="AU97" s="12"/>
    </row>
    <row r="98" spans="2:47" s="1" customFormat="1" ht="12">
      <c r="B98" s="27"/>
      <c r="C98" s="115">
        <v>9</v>
      </c>
      <c r="D98" s="115" t="s">
        <v>142</v>
      </c>
      <c r="E98" s="116" t="s">
        <v>186</v>
      </c>
      <c r="F98" s="117" t="s">
        <v>508</v>
      </c>
      <c r="G98" s="118" t="s">
        <v>168</v>
      </c>
      <c r="H98" s="119">
        <v>1</v>
      </c>
      <c r="I98" s="120"/>
      <c r="J98" s="121">
        <f>ROUND(I98*H98,2)</f>
        <v>0</v>
      </c>
      <c r="K98" s="117" t="s">
        <v>3</v>
      </c>
      <c r="L98" s="27"/>
      <c r="M98" s="131"/>
      <c r="T98" s="48"/>
      <c r="AT98" s="12"/>
      <c r="AU98" s="12"/>
    </row>
    <row r="99" spans="2:47" s="1" customFormat="1">
      <c r="B99" s="27"/>
      <c r="D99" s="153" t="s">
        <v>146</v>
      </c>
      <c r="E99" s="154"/>
      <c r="F99" s="129" t="s">
        <v>508</v>
      </c>
      <c r="G99" s="154"/>
      <c r="H99" s="154"/>
      <c r="I99" s="155"/>
      <c r="J99" s="154"/>
      <c r="K99" s="154"/>
      <c r="L99" s="27"/>
      <c r="M99" s="131"/>
      <c r="T99" s="48"/>
      <c r="AT99" s="12"/>
      <c r="AU99" s="12"/>
    </row>
    <row r="100" spans="2:47" s="1" customFormat="1" ht="24">
      <c r="B100" s="27"/>
      <c r="C100" s="115">
        <v>10</v>
      </c>
      <c r="D100" s="115" t="s">
        <v>142</v>
      </c>
      <c r="E100" s="116" t="s">
        <v>188</v>
      </c>
      <c r="F100" s="117" t="s">
        <v>167</v>
      </c>
      <c r="G100" s="118" t="s">
        <v>168</v>
      </c>
      <c r="H100" s="119">
        <v>1</v>
      </c>
      <c r="I100" s="120"/>
      <c r="J100" s="121">
        <f>ROUND(I100*H100,2)</f>
        <v>0</v>
      </c>
      <c r="K100" s="117" t="s">
        <v>3</v>
      </c>
      <c r="L100" s="27"/>
      <c r="M100" s="131"/>
      <c r="T100" s="48"/>
      <c r="AT100" s="12"/>
      <c r="AU100" s="12"/>
    </row>
    <row r="101" spans="2:47" s="1" customFormat="1">
      <c r="B101" s="27"/>
      <c r="D101" s="153" t="s">
        <v>146</v>
      </c>
      <c r="E101" s="154"/>
      <c r="F101" s="129" t="s">
        <v>167</v>
      </c>
      <c r="G101" s="154"/>
      <c r="H101" s="154"/>
      <c r="I101" s="155"/>
      <c r="J101" s="154"/>
      <c r="K101" s="154"/>
      <c r="L101" s="27"/>
      <c r="M101" s="131"/>
      <c r="T101" s="48"/>
      <c r="AT101" s="12"/>
      <c r="AU101" s="12"/>
    </row>
    <row r="102" spans="2:47" s="1" customFormat="1" ht="24">
      <c r="B102" s="27"/>
      <c r="C102" s="115">
        <v>11</v>
      </c>
      <c r="D102" s="115" t="s">
        <v>142</v>
      </c>
      <c r="E102" s="116" t="s">
        <v>190</v>
      </c>
      <c r="F102" s="117" t="s">
        <v>170</v>
      </c>
      <c r="G102" s="118" t="s">
        <v>145</v>
      </c>
      <c r="H102" s="119">
        <v>1</v>
      </c>
      <c r="I102" s="120"/>
      <c r="J102" s="121">
        <f>ROUND(I102*H102,2)</f>
        <v>0</v>
      </c>
      <c r="K102" s="117" t="s">
        <v>3</v>
      </c>
      <c r="L102" s="27"/>
      <c r="M102" s="131"/>
      <c r="T102" s="48"/>
      <c r="AT102" s="12"/>
      <c r="AU102" s="12"/>
    </row>
    <row r="103" spans="2:47" s="1" customFormat="1">
      <c r="B103" s="27"/>
      <c r="D103" s="153" t="s">
        <v>146</v>
      </c>
      <c r="E103" s="154"/>
      <c r="F103" s="129" t="s">
        <v>170</v>
      </c>
      <c r="G103" s="154"/>
      <c r="H103" s="154"/>
      <c r="I103" s="155"/>
      <c r="J103" s="154"/>
      <c r="K103" s="154"/>
      <c r="L103" s="27"/>
      <c r="M103" s="131"/>
      <c r="T103" s="48"/>
      <c r="AT103" s="12"/>
      <c r="AU103" s="12"/>
    </row>
    <row r="104" spans="2:47" s="1" customFormat="1" ht="24">
      <c r="B104" s="27"/>
      <c r="C104" s="115">
        <v>12</v>
      </c>
      <c r="D104" s="115" t="s">
        <v>142</v>
      </c>
      <c r="E104" s="116" t="s">
        <v>192</v>
      </c>
      <c r="F104" s="117" t="s">
        <v>172</v>
      </c>
      <c r="G104" s="118" t="s">
        <v>145</v>
      </c>
      <c r="H104" s="119">
        <v>1</v>
      </c>
      <c r="I104" s="120"/>
      <c r="J104" s="121">
        <f>ROUND(I104*H104,2)</f>
        <v>0</v>
      </c>
      <c r="K104" s="117" t="s">
        <v>3</v>
      </c>
      <c r="L104" s="27"/>
      <c r="M104" s="131"/>
      <c r="T104" s="48"/>
      <c r="AT104" s="12"/>
      <c r="AU104" s="12"/>
    </row>
    <row r="105" spans="2:47" s="1" customFormat="1">
      <c r="B105" s="27"/>
      <c r="D105" s="153" t="s">
        <v>146</v>
      </c>
      <c r="E105" s="154"/>
      <c r="F105" s="129" t="s">
        <v>172</v>
      </c>
      <c r="G105" s="154"/>
      <c r="H105" s="154"/>
      <c r="I105" s="155"/>
      <c r="J105" s="154"/>
      <c r="K105" s="154"/>
      <c r="L105" s="27"/>
      <c r="M105" s="131"/>
      <c r="T105" s="48"/>
      <c r="AT105" s="12"/>
      <c r="AU105" s="12"/>
    </row>
    <row r="106" spans="2:47" s="1" customFormat="1"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27"/>
    </row>
    <row r="107" spans="2:47" ht="12">
      <c r="V107" s="123"/>
    </row>
    <row r="108" spans="2:47">
      <c r="V108" s="133"/>
    </row>
    <row r="109" spans="2:47">
      <c r="J109" s="139"/>
    </row>
  </sheetData>
  <autoFilter ref="C79:K105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4AF5B-BB93-4EC6-8A90-F16F2CB6184D}">
  <sheetPr>
    <pageSetUpPr fitToPage="1"/>
  </sheetPr>
  <dimension ref="B2:BM187"/>
  <sheetViews>
    <sheetView showGridLines="0" topLeftCell="A164" workbookViewId="0">
      <selection activeCell="I182" sqref="I82:I18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82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509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stavby'!K8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ROUND((SUM(BF80:BF85)),  2)</f>
        <v>0</v>
      </c>
      <c r="I34" s="84">
        <v>0.12</v>
      </c>
      <c r="J34" s="76">
        <f>ROUND(((SUM(BF80:BF85))*I34),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ROUND((SUM(BG80:BG85)),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ROUND((SUM(BH80:BH85)),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ROUND((SUM(BI80:BI85)),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SO03 - Kiosková trakční měnírna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SO03 - Kiosková trakční měnírna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  <c r="V79" s="52" t="s">
        <v>40</v>
      </c>
    </row>
    <row r="80" spans="2:63" s="1" customFormat="1" ht="22.9" customHeight="1">
      <c r="B80" s="27"/>
      <c r="C80" s="56" t="s">
        <v>140</v>
      </c>
      <c r="J80" s="101">
        <f>SUM(J82:J334)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69</v>
      </c>
      <c r="AU80" s="12" t="s">
        <v>127</v>
      </c>
      <c r="BK80" s="104">
        <f>BK81</f>
        <v>0</v>
      </c>
    </row>
    <row r="81" spans="2:65" s="10" customFormat="1" ht="25.9" customHeight="1">
      <c r="B81" s="105"/>
      <c r="D81" s="106" t="s">
        <v>69</v>
      </c>
      <c r="E81" s="138"/>
      <c r="F81" s="138"/>
      <c r="I81" s="107"/>
      <c r="J81" s="108"/>
      <c r="L81" s="105"/>
      <c r="M81" s="109"/>
      <c r="P81" s="110">
        <f>SUM(P82:P85)</f>
        <v>0</v>
      </c>
      <c r="R81" s="110">
        <f>SUM(R82:R85)</f>
        <v>0</v>
      </c>
      <c r="T81" s="111">
        <f>SUM(T82:T85)</f>
        <v>0</v>
      </c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SUM(BK82:BK85)</f>
        <v>0</v>
      </c>
    </row>
    <row r="82" spans="2:65" s="1" customFormat="1" ht="24">
      <c r="B82" s="114"/>
      <c r="C82" s="115" t="s">
        <v>77</v>
      </c>
      <c r="D82" s="115" t="s">
        <v>142</v>
      </c>
      <c r="E82" s="116" t="s">
        <v>407</v>
      </c>
      <c r="F82" s="117" t="s">
        <v>408</v>
      </c>
      <c r="G82" s="118" t="s">
        <v>262</v>
      </c>
      <c r="H82" s="119">
        <v>30</v>
      </c>
      <c r="I82" s="120"/>
      <c r="J82" s="121">
        <f>ROUND(I82*H82,2)</f>
        <v>0</v>
      </c>
      <c r="K82" s="117" t="s">
        <v>3</v>
      </c>
      <c r="L82" s="27"/>
      <c r="M82" s="122" t="s">
        <v>3</v>
      </c>
      <c r="N82" s="123" t="s">
        <v>41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V82" s="123" t="s">
        <v>41</v>
      </c>
      <c r="AR82" s="126" t="s">
        <v>173</v>
      </c>
      <c r="AT82" s="126" t="s">
        <v>142</v>
      </c>
      <c r="AU82" s="126" t="s">
        <v>77</v>
      </c>
      <c r="AY82" s="12" t="s">
        <v>141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77</v>
      </c>
      <c r="BK82" s="127">
        <f>ROUND(I82*H82,2)</f>
        <v>0</v>
      </c>
      <c r="BL82" s="12" t="s">
        <v>173</v>
      </c>
      <c r="BM82" s="126" t="s">
        <v>79</v>
      </c>
    </row>
    <row r="83" spans="2:65" s="1" customFormat="1" ht="19.5">
      <c r="B83" s="27"/>
      <c r="D83" s="153"/>
      <c r="E83" s="154"/>
      <c r="F83" s="129" t="s">
        <v>408</v>
      </c>
      <c r="G83" s="154"/>
      <c r="H83" s="154"/>
      <c r="I83" s="155"/>
      <c r="J83" s="154"/>
      <c r="K83" s="154"/>
      <c r="L83" s="27"/>
      <c r="M83" s="131"/>
      <c r="T83" s="48"/>
      <c r="AT83" s="12" t="s">
        <v>146</v>
      </c>
      <c r="AU83" s="12" t="s">
        <v>77</v>
      </c>
    </row>
    <row r="84" spans="2:65" s="1" customFormat="1" ht="24">
      <c r="B84" s="27"/>
      <c r="C84" s="115" t="s">
        <v>79</v>
      </c>
      <c r="D84" s="115" t="s">
        <v>142</v>
      </c>
      <c r="E84" s="116" t="s">
        <v>409</v>
      </c>
      <c r="F84" s="117" t="s">
        <v>410</v>
      </c>
      <c r="G84" s="118" t="s">
        <v>411</v>
      </c>
      <c r="H84" s="119">
        <v>30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5" s="1" customFormat="1" ht="19.5">
      <c r="B85" s="27"/>
      <c r="D85" s="153"/>
      <c r="E85" s="154"/>
      <c r="F85" s="129" t="s">
        <v>410</v>
      </c>
      <c r="G85" s="154"/>
      <c r="H85" s="154"/>
      <c r="I85" s="155"/>
      <c r="J85" s="154"/>
      <c r="K85" s="154"/>
      <c r="L85" s="27"/>
      <c r="M85" s="131"/>
      <c r="T85" s="48"/>
      <c r="AT85" s="12"/>
      <c r="AU85" s="12"/>
    </row>
    <row r="86" spans="2:65" s="1" customFormat="1" ht="24">
      <c r="B86" s="27"/>
      <c r="C86" s="115" t="s">
        <v>510</v>
      </c>
      <c r="D86" s="115" t="s">
        <v>142</v>
      </c>
      <c r="E86" s="116" t="s">
        <v>419</v>
      </c>
      <c r="F86" s="117" t="s">
        <v>420</v>
      </c>
      <c r="G86" s="118" t="s">
        <v>264</v>
      </c>
      <c r="H86" s="119">
        <v>155.81</v>
      </c>
      <c r="I86" s="120"/>
      <c r="J86" s="121">
        <f>ROUND(I86*H86,2)</f>
        <v>0</v>
      </c>
      <c r="K86" s="117" t="s">
        <v>3</v>
      </c>
      <c r="L86" s="27"/>
      <c r="AT86" s="12"/>
      <c r="AU86" s="12"/>
    </row>
    <row r="87" spans="2:65" s="1" customFormat="1" ht="22.5">
      <c r="B87" s="27"/>
      <c r="D87" s="128" t="s">
        <v>414</v>
      </c>
      <c r="E87" s="169" t="s">
        <v>3</v>
      </c>
      <c r="F87" s="170" t="s">
        <v>511</v>
      </c>
      <c r="G87" s="171"/>
      <c r="H87" s="172">
        <v>116.42</v>
      </c>
      <c r="I87" s="155"/>
      <c r="J87" s="154"/>
      <c r="K87" s="154"/>
      <c r="L87" s="27"/>
      <c r="AT87" s="12"/>
      <c r="AU87" s="12"/>
    </row>
    <row r="88" spans="2:65" s="1" customFormat="1" ht="22.5">
      <c r="B88" s="27"/>
      <c r="D88" s="128" t="s">
        <v>414</v>
      </c>
      <c r="E88" s="169"/>
      <c r="F88" s="170" t="s">
        <v>512</v>
      </c>
      <c r="G88" s="171"/>
      <c r="H88" s="172">
        <v>39.39</v>
      </c>
      <c r="I88" s="155"/>
      <c r="J88" s="154"/>
      <c r="K88" s="154"/>
      <c r="L88" s="27"/>
      <c r="AT88" s="12"/>
      <c r="AU88" s="12"/>
    </row>
    <row r="89" spans="2:65" s="1" customFormat="1" ht="36">
      <c r="B89" s="27"/>
      <c r="C89" s="115" t="s">
        <v>173</v>
      </c>
      <c r="D89" s="115" t="s">
        <v>142</v>
      </c>
      <c r="E89" s="116" t="s">
        <v>424</v>
      </c>
      <c r="F89" s="117" t="s">
        <v>425</v>
      </c>
      <c r="G89" s="118" t="s">
        <v>264</v>
      </c>
      <c r="H89" s="119">
        <v>155.81</v>
      </c>
      <c r="I89" s="120"/>
      <c r="J89" s="121">
        <f>ROUND(I89*H89,2)</f>
        <v>0</v>
      </c>
      <c r="K89" s="117" t="s">
        <v>3</v>
      </c>
      <c r="L89" s="27"/>
      <c r="AT89" s="12"/>
      <c r="AU89" s="12"/>
    </row>
    <row r="90" spans="2:65" s="1" customFormat="1" ht="19.5">
      <c r="B90" s="27"/>
      <c r="D90" s="153"/>
      <c r="E90" s="154"/>
      <c r="F90" s="129" t="s">
        <v>425</v>
      </c>
      <c r="G90" s="154"/>
      <c r="H90" s="154"/>
      <c r="I90" s="155"/>
      <c r="J90" s="154"/>
      <c r="K90" s="154"/>
      <c r="L90" s="27"/>
      <c r="AT90" s="12"/>
      <c r="AU90" s="12"/>
    </row>
    <row r="91" spans="2:65" s="1" customFormat="1" ht="36">
      <c r="B91" s="27"/>
      <c r="C91" s="115" t="s">
        <v>513</v>
      </c>
      <c r="D91" s="115" t="s">
        <v>142</v>
      </c>
      <c r="E91" s="116" t="s">
        <v>426</v>
      </c>
      <c r="F91" s="117" t="s">
        <v>427</v>
      </c>
      <c r="G91" s="118" t="s">
        <v>264</v>
      </c>
      <c r="H91" s="119">
        <v>779.05</v>
      </c>
      <c r="I91" s="120"/>
      <c r="J91" s="121">
        <f>ROUND(I91*H91,2)</f>
        <v>0</v>
      </c>
      <c r="K91" s="117" t="s">
        <v>3</v>
      </c>
      <c r="L91" s="27"/>
      <c r="AT91" s="12"/>
      <c r="AU91" s="12"/>
    </row>
    <row r="92" spans="2:65" s="1" customFormat="1">
      <c r="B92" s="27"/>
      <c r="D92" s="128" t="s">
        <v>414</v>
      </c>
      <c r="E92" s="169" t="s">
        <v>3</v>
      </c>
      <c r="F92" s="170" t="s">
        <v>514</v>
      </c>
      <c r="G92" s="171"/>
      <c r="H92" s="172">
        <v>779.05</v>
      </c>
      <c r="I92" s="155"/>
      <c r="J92" s="154"/>
      <c r="K92" s="154"/>
      <c r="L92" s="27"/>
      <c r="AT92" s="12"/>
      <c r="AU92" s="12"/>
    </row>
    <row r="93" spans="2:65" s="1" customFormat="1" ht="24">
      <c r="B93" s="27"/>
      <c r="C93" s="115" t="s">
        <v>515</v>
      </c>
      <c r="D93" s="115" t="s">
        <v>142</v>
      </c>
      <c r="E93" s="116" t="s">
        <v>429</v>
      </c>
      <c r="F93" s="117" t="s">
        <v>430</v>
      </c>
      <c r="G93" s="118" t="s">
        <v>264</v>
      </c>
      <c r="H93" s="119">
        <v>155.81</v>
      </c>
      <c r="I93" s="120"/>
      <c r="J93" s="121">
        <f>ROUND(I93*H93,2)</f>
        <v>0</v>
      </c>
      <c r="K93" s="117" t="s">
        <v>3</v>
      </c>
      <c r="L93" s="27"/>
      <c r="AT93" s="12"/>
      <c r="AU93" s="12"/>
    </row>
    <row r="94" spans="2:65" s="1" customFormat="1" ht="19.5">
      <c r="B94" s="27"/>
      <c r="D94" s="153"/>
      <c r="E94" s="154"/>
      <c r="F94" s="129" t="s">
        <v>430</v>
      </c>
      <c r="G94" s="154"/>
      <c r="H94" s="154"/>
      <c r="I94" s="155"/>
      <c r="J94" s="154"/>
      <c r="K94" s="154"/>
      <c r="L94" s="27"/>
      <c r="AT94" s="12"/>
      <c r="AU94" s="12"/>
    </row>
    <row r="95" spans="2:65" s="1" customFormat="1" ht="24">
      <c r="B95" s="27"/>
      <c r="C95" s="115" t="s">
        <v>516</v>
      </c>
      <c r="D95" s="115" t="s">
        <v>142</v>
      </c>
      <c r="E95" s="116" t="s">
        <v>431</v>
      </c>
      <c r="F95" s="117" t="s">
        <v>432</v>
      </c>
      <c r="G95" s="118" t="s">
        <v>433</v>
      </c>
      <c r="H95" s="119">
        <v>280.45800000000003</v>
      </c>
      <c r="I95" s="120"/>
      <c r="J95" s="121">
        <f>ROUND(I95*H95,2)</f>
        <v>0</v>
      </c>
      <c r="K95" s="117" t="s">
        <v>3</v>
      </c>
      <c r="L95" s="27"/>
      <c r="AT95" s="12"/>
      <c r="AU95" s="12"/>
    </row>
    <row r="96" spans="2:65" s="1" customFormat="1">
      <c r="B96" s="27"/>
      <c r="D96" s="128" t="s">
        <v>414</v>
      </c>
      <c r="E96" s="169" t="s">
        <v>3</v>
      </c>
      <c r="F96" s="170" t="s">
        <v>517</v>
      </c>
      <c r="G96" s="171"/>
      <c r="H96" s="172">
        <v>280.45800000000003</v>
      </c>
      <c r="I96" s="155"/>
      <c r="J96" s="154"/>
      <c r="K96" s="154"/>
      <c r="L96" s="27"/>
      <c r="AT96" s="12"/>
      <c r="AU96" s="12"/>
    </row>
    <row r="97" spans="2:47" s="1" customFormat="1" ht="12">
      <c r="B97" s="27"/>
      <c r="C97" s="115" t="s">
        <v>236</v>
      </c>
      <c r="D97" s="115" t="s">
        <v>142</v>
      </c>
      <c r="E97" s="116" t="s">
        <v>435</v>
      </c>
      <c r="F97" s="117" t="s">
        <v>436</v>
      </c>
      <c r="G97" s="118" t="s">
        <v>264</v>
      </c>
      <c r="H97" s="119">
        <v>155.81</v>
      </c>
      <c r="I97" s="120"/>
      <c r="J97" s="121">
        <f>ROUND(I97*H97,2)</f>
        <v>0</v>
      </c>
      <c r="K97" s="117" t="s">
        <v>3</v>
      </c>
      <c r="L97" s="27"/>
      <c r="AT97" s="12"/>
      <c r="AU97" s="12"/>
    </row>
    <row r="98" spans="2:47" s="1" customFormat="1">
      <c r="B98" s="27"/>
      <c r="D98" s="153"/>
      <c r="E98" s="154"/>
      <c r="F98" s="129" t="s">
        <v>436</v>
      </c>
      <c r="G98" s="154"/>
      <c r="H98" s="154"/>
      <c r="I98" s="155"/>
      <c r="J98" s="154"/>
      <c r="K98" s="154"/>
      <c r="L98" s="27"/>
      <c r="AT98" s="12"/>
      <c r="AU98" s="12"/>
    </row>
    <row r="99" spans="2:47" s="1" customFormat="1" ht="24">
      <c r="B99" s="27"/>
      <c r="C99" s="115" t="s">
        <v>518</v>
      </c>
      <c r="D99" s="115" t="s">
        <v>142</v>
      </c>
      <c r="E99" s="116" t="s">
        <v>437</v>
      </c>
      <c r="F99" s="117" t="s">
        <v>438</v>
      </c>
      <c r="G99" s="118" t="s">
        <v>264</v>
      </c>
      <c r="H99" s="119">
        <v>58.308</v>
      </c>
      <c r="I99" s="120"/>
      <c r="J99" s="121">
        <f>ROUND(I99*H99,2)</f>
        <v>0</v>
      </c>
      <c r="K99" s="117" t="s">
        <v>3</v>
      </c>
      <c r="L99" s="27"/>
      <c r="AT99" s="12"/>
      <c r="AU99" s="12"/>
    </row>
    <row r="100" spans="2:47" s="1" customFormat="1" ht="33.75">
      <c r="B100" s="27"/>
      <c r="C100" s="171"/>
      <c r="D100" s="128" t="s">
        <v>414</v>
      </c>
      <c r="E100" s="169" t="s">
        <v>3</v>
      </c>
      <c r="F100" s="170" t="s">
        <v>519</v>
      </c>
      <c r="G100" s="171"/>
      <c r="H100" s="172">
        <v>58.308</v>
      </c>
      <c r="I100" s="155"/>
      <c r="J100" s="154"/>
      <c r="K100" s="154"/>
      <c r="L100" s="27"/>
      <c r="AT100" s="12"/>
      <c r="AU100" s="12"/>
    </row>
    <row r="101" spans="2:47" s="1" customFormat="1" ht="12">
      <c r="B101" s="27"/>
      <c r="C101" s="115" t="s">
        <v>241</v>
      </c>
      <c r="D101" s="115" t="s">
        <v>440</v>
      </c>
      <c r="E101" s="116" t="s">
        <v>441</v>
      </c>
      <c r="F101" s="117" t="s">
        <v>442</v>
      </c>
      <c r="G101" s="118" t="s">
        <v>433</v>
      </c>
      <c r="H101" s="119">
        <v>157.869</v>
      </c>
      <c r="I101" s="120"/>
      <c r="J101" s="121">
        <f>ROUND(I101*H101,2)</f>
        <v>0</v>
      </c>
      <c r="K101" s="117" t="s">
        <v>3</v>
      </c>
      <c r="L101" s="27"/>
      <c r="AT101" s="12"/>
      <c r="AU101" s="12"/>
    </row>
    <row r="102" spans="2:47" s="1" customFormat="1">
      <c r="B102" s="27"/>
      <c r="D102" s="128" t="s">
        <v>414</v>
      </c>
      <c r="E102" s="169" t="s">
        <v>3</v>
      </c>
      <c r="F102" s="170" t="s">
        <v>520</v>
      </c>
      <c r="G102" s="171"/>
      <c r="H102" s="172">
        <v>157.869</v>
      </c>
      <c r="I102" s="171"/>
      <c r="J102" s="154"/>
      <c r="K102" s="154"/>
      <c r="L102" s="27"/>
      <c r="AT102" s="12"/>
      <c r="AU102" s="12"/>
    </row>
    <row r="103" spans="2:47" s="1" customFormat="1" ht="24">
      <c r="B103" s="27"/>
      <c r="C103" s="115" t="s">
        <v>521</v>
      </c>
      <c r="D103" s="115" t="s">
        <v>142</v>
      </c>
      <c r="E103" s="116" t="s">
        <v>448</v>
      </c>
      <c r="F103" s="117" t="s">
        <v>449</v>
      </c>
      <c r="G103" s="118" t="s">
        <v>329</v>
      </c>
      <c r="H103" s="119">
        <v>170.75800000000001</v>
      </c>
      <c r="I103" s="120"/>
      <c r="J103" s="121">
        <f>ROUND(I103*H103,2)</f>
        <v>0</v>
      </c>
      <c r="K103" s="117" t="s">
        <v>3</v>
      </c>
      <c r="L103" s="27"/>
      <c r="AT103" s="12"/>
      <c r="AU103" s="12"/>
    </row>
    <row r="104" spans="2:47" s="1" customFormat="1" ht="22.5">
      <c r="B104" s="27"/>
      <c r="D104" s="128" t="s">
        <v>414</v>
      </c>
      <c r="E104" s="169" t="s">
        <v>3</v>
      </c>
      <c r="F104" s="170" t="s">
        <v>522</v>
      </c>
      <c r="G104" s="171"/>
      <c r="H104" s="172">
        <v>170.75800000000001</v>
      </c>
      <c r="I104" s="155"/>
      <c r="J104" s="154"/>
      <c r="K104" s="154"/>
      <c r="L104" s="27"/>
      <c r="AT104" s="12"/>
      <c r="AU104" s="12"/>
    </row>
    <row r="105" spans="2:47" s="1" customFormat="1" ht="24">
      <c r="B105" s="27"/>
      <c r="C105" s="115" t="s">
        <v>9</v>
      </c>
      <c r="D105" s="115" t="s">
        <v>142</v>
      </c>
      <c r="E105" s="116" t="s">
        <v>523</v>
      </c>
      <c r="F105" s="117" t="s">
        <v>524</v>
      </c>
      <c r="G105" s="118" t="s">
        <v>264</v>
      </c>
      <c r="H105" s="119">
        <v>11.663</v>
      </c>
      <c r="I105" s="120"/>
      <c r="J105" s="121">
        <f>ROUND(I105*H105,2)</f>
        <v>0</v>
      </c>
      <c r="K105" s="117" t="s">
        <v>3</v>
      </c>
      <c r="L105" s="27"/>
      <c r="AT105" s="12"/>
      <c r="AU105" s="12"/>
    </row>
    <row r="106" spans="2:47" s="1" customFormat="1" ht="33.75">
      <c r="B106" s="27"/>
      <c r="D106" s="128" t="s">
        <v>414</v>
      </c>
      <c r="E106" s="169" t="s">
        <v>3</v>
      </c>
      <c r="F106" s="170" t="s">
        <v>525</v>
      </c>
      <c r="G106" s="171"/>
      <c r="H106" s="172">
        <v>11.663</v>
      </c>
      <c r="I106" s="155"/>
      <c r="J106" s="154"/>
      <c r="K106" s="154"/>
      <c r="L106" s="27"/>
      <c r="AT106" s="12"/>
      <c r="AU106" s="12"/>
    </row>
    <row r="107" spans="2:47" s="1" customFormat="1" ht="24">
      <c r="B107" s="27"/>
      <c r="C107" s="115" t="s">
        <v>526</v>
      </c>
      <c r="D107" s="115" t="s">
        <v>142</v>
      </c>
      <c r="E107" s="116" t="s">
        <v>527</v>
      </c>
      <c r="F107" s="117" t="s">
        <v>528</v>
      </c>
      <c r="G107" s="118" t="s">
        <v>264</v>
      </c>
      <c r="H107" s="119">
        <v>9.2479999999999993</v>
      </c>
      <c r="I107" s="120"/>
      <c r="J107" s="121">
        <f>ROUND(I107*H107,2)</f>
        <v>0</v>
      </c>
      <c r="K107" s="117" t="s">
        <v>3</v>
      </c>
      <c r="L107" s="27"/>
      <c r="AT107" s="12"/>
      <c r="AU107" s="12"/>
    </row>
    <row r="108" spans="2:47" s="1" customFormat="1" ht="22.5">
      <c r="B108" s="27"/>
      <c r="D108" s="128" t="s">
        <v>414</v>
      </c>
      <c r="E108" s="169" t="s">
        <v>3</v>
      </c>
      <c r="F108" s="170" t="s">
        <v>529</v>
      </c>
      <c r="G108" s="171"/>
      <c r="H108" s="172">
        <v>9.2479999999999993</v>
      </c>
      <c r="I108" s="171"/>
      <c r="J108" s="154"/>
      <c r="K108" s="154"/>
      <c r="L108" s="27"/>
      <c r="AT108" s="12"/>
      <c r="AU108" s="12"/>
    </row>
    <row r="109" spans="2:47" s="1" customFormat="1" ht="12">
      <c r="B109" s="27"/>
      <c r="C109" s="115" t="s">
        <v>530</v>
      </c>
      <c r="D109" s="115" t="s">
        <v>142</v>
      </c>
      <c r="E109" s="116" t="s">
        <v>531</v>
      </c>
      <c r="F109" s="117" t="s">
        <v>532</v>
      </c>
      <c r="G109" s="118" t="s">
        <v>329</v>
      </c>
      <c r="H109" s="119">
        <v>5.44</v>
      </c>
      <c r="I109" s="120"/>
      <c r="J109" s="121">
        <f>ROUND(I109*H109,2)</f>
        <v>0</v>
      </c>
      <c r="K109" s="117" t="s">
        <v>3</v>
      </c>
      <c r="L109" s="27"/>
      <c r="AT109" s="12"/>
      <c r="AU109" s="12"/>
    </row>
    <row r="110" spans="2:47" s="1" customFormat="1" ht="22.5">
      <c r="B110" s="27"/>
      <c r="D110" s="128" t="s">
        <v>414</v>
      </c>
      <c r="E110" s="169" t="s">
        <v>3</v>
      </c>
      <c r="F110" s="170" t="s">
        <v>533</v>
      </c>
      <c r="G110" s="171"/>
      <c r="H110" s="172">
        <v>5.44</v>
      </c>
      <c r="I110" s="171"/>
      <c r="J110" s="154"/>
      <c r="K110" s="154"/>
      <c r="L110" s="27"/>
      <c r="AT110" s="12"/>
      <c r="AU110" s="12"/>
    </row>
    <row r="111" spans="2:47" s="1" customFormat="1" ht="12">
      <c r="B111" s="27"/>
      <c r="C111" s="115" t="s">
        <v>534</v>
      </c>
      <c r="D111" s="115" t="s">
        <v>142</v>
      </c>
      <c r="E111" s="116" t="s">
        <v>535</v>
      </c>
      <c r="F111" s="117" t="s">
        <v>536</v>
      </c>
      <c r="G111" s="118" t="s">
        <v>329</v>
      </c>
      <c r="H111" s="119">
        <v>5.44</v>
      </c>
      <c r="I111" s="120"/>
      <c r="J111" s="121">
        <f>ROUND(I111*H111,2)</f>
        <v>0</v>
      </c>
      <c r="K111" s="117" t="s">
        <v>3</v>
      </c>
      <c r="L111" s="27"/>
      <c r="AT111" s="12"/>
      <c r="AU111" s="12"/>
    </row>
    <row r="112" spans="2:47" s="1" customFormat="1">
      <c r="B112" s="27"/>
      <c r="D112" s="153"/>
      <c r="E112" s="154"/>
      <c r="F112" s="129" t="s">
        <v>536</v>
      </c>
      <c r="G112" s="154"/>
      <c r="H112" s="154"/>
      <c r="I112" s="155"/>
      <c r="J112" s="154"/>
      <c r="K112" s="154"/>
      <c r="L112" s="27"/>
      <c r="AT112" s="12"/>
      <c r="AU112" s="12"/>
    </row>
    <row r="113" spans="2:47" s="1" customFormat="1" ht="12">
      <c r="B113" s="27"/>
      <c r="C113" s="115" t="s">
        <v>537</v>
      </c>
      <c r="D113" s="115" t="s">
        <v>142</v>
      </c>
      <c r="E113" s="116" t="s">
        <v>538</v>
      </c>
      <c r="F113" s="117" t="s">
        <v>539</v>
      </c>
      <c r="G113" s="118" t="s">
        <v>433</v>
      </c>
      <c r="H113" s="119">
        <v>0.97299999999999998</v>
      </c>
      <c r="I113" s="120"/>
      <c r="J113" s="121">
        <f>ROUND(I113*H113,2)</f>
        <v>0</v>
      </c>
      <c r="K113" s="117" t="s">
        <v>3</v>
      </c>
      <c r="L113" s="27"/>
      <c r="AT113" s="12"/>
      <c r="AU113" s="12"/>
    </row>
    <row r="114" spans="2:47" s="1" customFormat="1" ht="22.5">
      <c r="B114" s="27"/>
      <c r="C114" s="156"/>
      <c r="D114" s="128" t="s">
        <v>414</v>
      </c>
      <c r="E114" s="169" t="s">
        <v>3</v>
      </c>
      <c r="F114" s="170" t="s">
        <v>540</v>
      </c>
      <c r="G114" s="171"/>
      <c r="H114" s="172">
        <v>0.95</v>
      </c>
      <c r="I114" s="161"/>
      <c r="J114" s="161"/>
      <c r="K114" s="158"/>
      <c r="L114" s="27"/>
      <c r="AT114" s="12"/>
      <c r="AU114" s="12"/>
    </row>
    <row r="115" spans="2:47" s="1" customFormat="1" ht="22.5">
      <c r="B115" s="27"/>
      <c r="C115" s="156"/>
      <c r="D115" s="128" t="s">
        <v>414</v>
      </c>
      <c r="E115" s="169" t="s">
        <v>3</v>
      </c>
      <c r="F115" s="170" t="s">
        <v>541</v>
      </c>
      <c r="G115" s="171"/>
      <c r="H115" s="172">
        <v>2.3E-2</v>
      </c>
      <c r="I115" s="161"/>
      <c r="J115" s="161"/>
      <c r="K115" s="158"/>
      <c r="L115" s="27"/>
      <c r="AT115" s="12"/>
      <c r="AU115" s="12"/>
    </row>
    <row r="116" spans="2:47" s="1" customFormat="1">
      <c r="B116" s="27"/>
      <c r="D116" s="128" t="s">
        <v>414</v>
      </c>
      <c r="E116" s="175" t="s">
        <v>3</v>
      </c>
      <c r="F116" s="176" t="s">
        <v>423</v>
      </c>
      <c r="G116" s="177"/>
      <c r="H116" s="178">
        <v>0.97299999999999998</v>
      </c>
      <c r="I116" s="155"/>
      <c r="J116" s="154"/>
      <c r="K116" s="154"/>
      <c r="L116" s="27"/>
      <c r="AT116" s="12"/>
      <c r="AU116" s="12"/>
    </row>
    <row r="117" spans="2:47" s="1" customFormat="1" ht="12">
      <c r="B117" s="27"/>
      <c r="C117" s="115" t="s">
        <v>542</v>
      </c>
      <c r="D117" s="115" t="s">
        <v>142</v>
      </c>
      <c r="E117" s="116" t="s">
        <v>543</v>
      </c>
      <c r="F117" s="117" t="s">
        <v>544</v>
      </c>
      <c r="G117" s="118" t="s">
        <v>264</v>
      </c>
      <c r="H117" s="119">
        <v>2.5739999999999998</v>
      </c>
      <c r="I117" s="120"/>
      <c r="J117" s="121">
        <f>ROUND(I117*H117,2)</f>
        <v>0</v>
      </c>
      <c r="K117" s="117" t="s">
        <v>3</v>
      </c>
      <c r="L117" s="27"/>
      <c r="AT117" s="12"/>
      <c r="AU117" s="12"/>
    </row>
    <row r="118" spans="2:47" s="1" customFormat="1" ht="12">
      <c r="B118" s="27"/>
      <c r="C118" s="156"/>
      <c r="D118" s="128" t="s">
        <v>414</v>
      </c>
      <c r="E118" s="173" t="s">
        <v>3</v>
      </c>
      <c r="F118" s="168" t="s">
        <v>545</v>
      </c>
      <c r="G118" s="174"/>
      <c r="H118" s="173" t="s">
        <v>3</v>
      </c>
      <c r="I118" s="161"/>
      <c r="J118" s="161"/>
      <c r="K118" s="158"/>
      <c r="L118" s="27"/>
      <c r="AT118" s="12"/>
      <c r="AU118" s="12"/>
    </row>
    <row r="119" spans="2:47" s="1" customFormat="1" ht="22.5">
      <c r="B119" s="27"/>
      <c r="C119" s="156"/>
      <c r="D119" s="128" t="s">
        <v>414</v>
      </c>
      <c r="E119" s="173" t="s">
        <v>3</v>
      </c>
      <c r="F119" s="168" t="s">
        <v>546</v>
      </c>
      <c r="G119" s="174"/>
      <c r="H119" s="173" t="s">
        <v>3</v>
      </c>
      <c r="I119" s="161"/>
      <c r="J119" s="161"/>
      <c r="K119" s="158"/>
      <c r="L119" s="27"/>
      <c r="AT119" s="12"/>
      <c r="AU119" s="12"/>
    </row>
    <row r="120" spans="2:47" s="1" customFormat="1" ht="12">
      <c r="B120" s="27"/>
      <c r="C120" s="156"/>
      <c r="D120" s="128" t="s">
        <v>414</v>
      </c>
      <c r="E120" s="169" t="s">
        <v>3</v>
      </c>
      <c r="F120" s="170" t="s">
        <v>547</v>
      </c>
      <c r="G120" s="171"/>
      <c r="H120" s="172">
        <v>1.9039999999999999</v>
      </c>
      <c r="I120" s="161"/>
      <c r="J120" s="161"/>
      <c r="K120" s="158"/>
      <c r="L120" s="27"/>
      <c r="AT120" s="12"/>
      <c r="AU120" s="12"/>
    </row>
    <row r="121" spans="2:47" s="1" customFormat="1" ht="12">
      <c r="B121" s="27"/>
      <c r="C121" s="156"/>
      <c r="D121" s="128" t="s">
        <v>414</v>
      </c>
      <c r="E121" s="169" t="s">
        <v>3</v>
      </c>
      <c r="F121" s="170" t="s">
        <v>548</v>
      </c>
      <c r="G121" s="171"/>
      <c r="H121" s="172">
        <v>0.40300000000000002</v>
      </c>
      <c r="I121" s="161"/>
      <c r="J121" s="161"/>
      <c r="K121" s="158"/>
      <c r="L121" s="27"/>
      <c r="AT121" s="12"/>
      <c r="AU121" s="12"/>
    </row>
    <row r="122" spans="2:47" s="1" customFormat="1" ht="12">
      <c r="B122" s="27"/>
      <c r="C122" s="156"/>
      <c r="D122" s="128" t="s">
        <v>414</v>
      </c>
      <c r="E122" s="169" t="s">
        <v>3</v>
      </c>
      <c r="F122" s="170" t="s">
        <v>549</v>
      </c>
      <c r="G122" s="171"/>
      <c r="H122" s="172">
        <v>0.26700000000000002</v>
      </c>
      <c r="I122" s="161"/>
      <c r="J122" s="161"/>
      <c r="K122" s="158"/>
      <c r="L122" s="27"/>
      <c r="AT122" s="12"/>
      <c r="AU122" s="12"/>
    </row>
    <row r="123" spans="2:47" s="1" customFormat="1" ht="12">
      <c r="B123" s="27"/>
      <c r="C123" s="156"/>
      <c r="D123" s="128" t="s">
        <v>414</v>
      </c>
      <c r="E123" s="175" t="s">
        <v>3</v>
      </c>
      <c r="F123" s="176" t="s">
        <v>423</v>
      </c>
      <c r="G123" s="177"/>
      <c r="H123" s="178">
        <v>2.5739999999999998</v>
      </c>
      <c r="I123" s="161"/>
      <c r="J123" s="161"/>
      <c r="K123" s="158"/>
      <c r="L123" s="27"/>
      <c r="AT123" s="12"/>
      <c r="AU123" s="12"/>
    </row>
    <row r="124" spans="2:47" s="1" customFormat="1" ht="24">
      <c r="B124" s="27"/>
      <c r="C124" s="115" t="s">
        <v>550</v>
      </c>
      <c r="D124" s="115" t="s">
        <v>142</v>
      </c>
      <c r="E124" s="116" t="s">
        <v>551</v>
      </c>
      <c r="F124" s="117" t="s">
        <v>552</v>
      </c>
      <c r="G124" s="118" t="s">
        <v>264</v>
      </c>
      <c r="H124" s="119">
        <v>9.0410000000000004</v>
      </c>
      <c r="I124" s="120"/>
      <c r="J124" s="121">
        <f>ROUND(I124*H124,2)</f>
        <v>0</v>
      </c>
      <c r="K124" s="117" t="s">
        <v>3</v>
      </c>
      <c r="L124" s="27"/>
      <c r="AT124" s="12"/>
      <c r="AU124" s="12"/>
    </row>
    <row r="125" spans="2:47" s="1" customFormat="1" ht="22.5">
      <c r="B125" s="27"/>
      <c r="C125" s="156"/>
      <c r="D125" s="128" t="s">
        <v>414</v>
      </c>
      <c r="E125" s="173" t="s">
        <v>3</v>
      </c>
      <c r="F125" s="168" t="s">
        <v>553</v>
      </c>
      <c r="G125" s="174"/>
      <c r="H125" s="173" t="s">
        <v>3</v>
      </c>
      <c r="I125" s="161"/>
      <c r="J125" s="161"/>
      <c r="K125" s="158"/>
      <c r="L125" s="27"/>
      <c r="AT125" s="12"/>
      <c r="AU125" s="12"/>
    </row>
    <row r="126" spans="2:47" s="1" customFormat="1" ht="12">
      <c r="B126" s="27"/>
      <c r="C126" s="156"/>
      <c r="D126" s="128" t="s">
        <v>414</v>
      </c>
      <c r="E126" s="169" t="s">
        <v>3</v>
      </c>
      <c r="F126" s="170" t="s">
        <v>554</v>
      </c>
      <c r="G126" s="171"/>
      <c r="H126" s="172">
        <v>6.8</v>
      </c>
      <c r="I126" s="161"/>
      <c r="J126" s="161"/>
      <c r="K126" s="158"/>
      <c r="L126" s="27"/>
      <c r="AT126" s="12"/>
      <c r="AU126" s="12"/>
    </row>
    <row r="127" spans="2:47" s="1" customFormat="1" ht="12">
      <c r="B127" s="27"/>
      <c r="C127" s="156"/>
      <c r="D127" s="128" t="s">
        <v>414</v>
      </c>
      <c r="E127" s="169" t="s">
        <v>3</v>
      </c>
      <c r="F127" s="170" t="s">
        <v>555</v>
      </c>
      <c r="G127" s="171"/>
      <c r="H127" s="172">
        <v>1.44</v>
      </c>
      <c r="I127" s="161"/>
      <c r="J127" s="161"/>
      <c r="K127" s="158"/>
      <c r="L127" s="27"/>
      <c r="AT127" s="12"/>
      <c r="AU127" s="12"/>
    </row>
    <row r="128" spans="2:47" s="1" customFormat="1" ht="12">
      <c r="B128" s="27"/>
      <c r="C128" s="156"/>
      <c r="D128" s="128" t="s">
        <v>414</v>
      </c>
      <c r="E128" s="169" t="s">
        <v>3</v>
      </c>
      <c r="F128" s="170" t="s">
        <v>556</v>
      </c>
      <c r="G128" s="171"/>
      <c r="H128" s="172">
        <v>0.80100000000000005</v>
      </c>
      <c r="I128" s="161"/>
      <c r="J128" s="161"/>
      <c r="K128" s="158"/>
      <c r="L128" s="27"/>
      <c r="AT128" s="12"/>
      <c r="AU128" s="12"/>
    </row>
    <row r="129" spans="2:47" s="1" customFormat="1" ht="12">
      <c r="B129" s="27"/>
      <c r="C129" s="156"/>
      <c r="D129" s="128" t="s">
        <v>414</v>
      </c>
      <c r="E129" s="175" t="s">
        <v>3</v>
      </c>
      <c r="F129" s="176" t="s">
        <v>423</v>
      </c>
      <c r="G129" s="177"/>
      <c r="H129" s="178">
        <v>9.0410000000000004</v>
      </c>
      <c r="I129" s="161"/>
      <c r="J129" s="161"/>
      <c r="K129" s="158"/>
      <c r="L129" s="27"/>
      <c r="AT129" s="12"/>
      <c r="AU129" s="12"/>
    </row>
    <row r="130" spans="2:47" s="1" customFormat="1" ht="12">
      <c r="B130" s="27"/>
      <c r="C130" s="115" t="s">
        <v>557</v>
      </c>
      <c r="D130" s="115" t="s">
        <v>142</v>
      </c>
      <c r="E130" s="116" t="s">
        <v>558</v>
      </c>
      <c r="F130" s="117" t="s">
        <v>559</v>
      </c>
      <c r="G130" s="118" t="s">
        <v>329</v>
      </c>
      <c r="H130" s="119">
        <v>38.299999999999997</v>
      </c>
      <c r="I130" s="120"/>
      <c r="J130" s="121">
        <f>ROUND(I130*H130,2)</f>
        <v>0</v>
      </c>
      <c r="K130" s="117" t="s">
        <v>3</v>
      </c>
      <c r="L130" s="27"/>
      <c r="AT130" s="12"/>
      <c r="AU130" s="12"/>
    </row>
    <row r="131" spans="2:47" s="1" customFormat="1" ht="22.5">
      <c r="B131" s="27"/>
      <c r="C131" s="156"/>
      <c r="D131" s="128" t="s">
        <v>414</v>
      </c>
      <c r="E131" s="173" t="s">
        <v>3</v>
      </c>
      <c r="F131" s="168" t="s">
        <v>553</v>
      </c>
      <c r="G131" s="174"/>
      <c r="H131" s="173" t="s">
        <v>3</v>
      </c>
      <c r="I131" s="174"/>
      <c r="J131" s="161"/>
      <c r="K131" s="158"/>
      <c r="L131" s="27"/>
      <c r="AT131" s="12"/>
      <c r="AU131" s="12"/>
    </row>
    <row r="132" spans="2:47" s="1" customFormat="1" ht="12">
      <c r="B132" s="27"/>
      <c r="C132" s="156"/>
      <c r="D132" s="128" t="s">
        <v>414</v>
      </c>
      <c r="E132" s="169" t="s">
        <v>3</v>
      </c>
      <c r="F132" s="170" t="s">
        <v>560</v>
      </c>
      <c r="G132" s="171"/>
      <c r="H132" s="172">
        <v>27.2</v>
      </c>
      <c r="I132" s="171"/>
      <c r="J132" s="161"/>
      <c r="K132" s="158"/>
      <c r="L132" s="27"/>
      <c r="AT132" s="12"/>
      <c r="AU132" s="12"/>
    </row>
    <row r="133" spans="2:47" s="1" customFormat="1" ht="12">
      <c r="B133" s="27"/>
      <c r="C133" s="156"/>
      <c r="D133" s="128" t="s">
        <v>414</v>
      </c>
      <c r="E133" s="169" t="s">
        <v>3</v>
      </c>
      <c r="F133" s="170" t="s">
        <v>561</v>
      </c>
      <c r="G133" s="171"/>
      <c r="H133" s="172">
        <v>5.76</v>
      </c>
      <c r="I133" s="171"/>
      <c r="J133" s="161"/>
      <c r="K133" s="158"/>
      <c r="L133" s="27"/>
      <c r="AT133" s="12"/>
      <c r="AU133" s="12"/>
    </row>
    <row r="134" spans="2:47" s="1" customFormat="1" ht="12">
      <c r="B134" s="27"/>
      <c r="C134" s="156"/>
      <c r="D134" s="128" t="s">
        <v>414</v>
      </c>
      <c r="E134" s="169" t="s">
        <v>3</v>
      </c>
      <c r="F134" s="170" t="s">
        <v>562</v>
      </c>
      <c r="G134" s="171"/>
      <c r="H134" s="172">
        <v>5.34</v>
      </c>
      <c r="I134" s="171"/>
      <c r="J134" s="161"/>
      <c r="K134" s="158"/>
      <c r="L134" s="27"/>
      <c r="AT134" s="12"/>
      <c r="AU134" s="12"/>
    </row>
    <row r="135" spans="2:47" s="1" customFormat="1" ht="12">
      <c r="B135" s="27"/>
      <c r="C135" s="156"/>
      <c r="D135" s="128" t="s">
        <v>414</v>
      </c>
      <c r="E135" s="175" t="s">
        <v>3</v>
      </c>
      <c r="F135" s="176" t="s">
        <v>423</v>
      </c>
      <c r="G135" s="177"/>
      <c r="H135" s="178">
        <v>38.299999999999997</v>
      </c>
      <c r="I135" s="177"/>
      <c r="J135" s="161"/>
      <c r="K135" s="158"/>
      <c r="L135" s="27"/>
      <c r="AT135" s="12"/>
      <c r="AU135" s="12"/>
    </row>
    <row r="136" spans="2:47" s="1" customFormat="1" ht="12">
      <c r="B136" s="27"/>
      <c r="C136" s="115" t="s">
        <v>563</v>
      </c>
      <c r="D136" s="115" t="s">
        <v>142</v>
      </c>
      <c r="E136" s="116" t="s">
        <v>564</v>
      </c>
      <c r="F136" s="117" t="s">
        <v>565</v>
      </c>
      <c r="G136" s="118" t="s">
        <v>329</v>
      </c>
      <c r="H136" s="119">
        <v>38.299999999999997</v>
      </c>
      <c r="I136" s="120"/>
      <c r="J136" s="121">
        <f>ROUND(I136*H136,2)</f>
        <v>0</v>
      </c>
      <c r="K136" s="117" t="s">
        <v>3</v>
      </c>
      <c r="L136" s="27"/>
      <c r="AT136" s="12"/>
      <c r="AU136" s="12"/>
    </row>
    <row r="137" spans="2:47" s="1" customFormat="1">
      <c r="B137" s="27"/>
      <c r="D137" s="153"/>
      <c r="E137" s="154"/>
      <c r="F137" s="129" t="s">
        <v>565</v>
      </c>
      <c r="G137" s="154"/>
      <c r="H137" s="154"/>
      <c r="I137" s="155"/>
      <c r="J137" s="154"/>
      <c r="K137" s="154"/>
      <c r="L137" s="27"/>
      <c r="AT137" s="12"/>
      <c r="AU137" s="12"/>
    </row>
    <row r="138" spans="2:47" s="1" customFormat="1" ht="72">
      <c r="B138" s="27"/>
      <c r="C138" s="115" t="s">
        <v>8</v>
      </c>
      <c r="D138" s="115" t="s">
        <v>142</v>
      </c>
      <c r="E138" s="116" t="s">
        <v>566</v>
      </c>
      <c r="F138" s="117" t="s">
        <v>567</v>
      </c>
      <c r="G138" s="118" t="s">
        <v>466</v>
      </c>
      <c r="H138" s="119">
        <v>1</v>
      </c>
      <c r="I138" s="120"/>
      <c r="J138" s="121">
        <f>ROUND(I138*H138,2)</f>
        <v>0</v>
      </c>
      <c r="K138" s="117" t="s">
        <v>3</v>
      </c>
      <c r="L138" s="27"/>
      <c r="AT138" s="12"/>
      <c r="AU138" s="12"/>
    </row>
    <row r="139" spans="2:47" s="1" customFormat="1" ht="48.75">
      <c r="B139" s="27"/>
      <c r="D139" s="153"/>
      <c r="E139" s="154"/>
      <c r="F139" s="129" t="s">
        <v>567</v>
      </c>
      <c r="G139" s="154"/>
      <c r="H139" s="154"/>
      <c r="I139" s="155"/>
      <c r="J139" s="154"/>
      <c r="K139" s="154"/>
      <c r="L139" s="27"/>
      <c r="AT139" s="12"/>
      <c r="AU139" s="12"/>
    </row>
    <row r="140" spans="2:47" s="1" customFormat="1" ht="24">
      <c r="B140" s="27"/>
      <c r="C140" s="115" t="s">
        <v>568</v>
      </c>
      <c r="D140" s="115" t="s">
        <v>142</v>
      </c>
      <c r="E140" s="116" t="s">
        <v>569</v>
      </c>
      <c r="F140" s="117" t="s">
        <v>570</v>
      </c>
      <c r="G140" s="118" t="s">
        <v>264</v>
      </c>
      <c r="H140" s="119">
        <v>2.9159999999999999</v>
      </c>
      <c r="I140" s="120"/>
      <c r="J140" s="121">
        <f>ROUND(I140*H140,2)</f>
        <v>0</v>
      </c>
      <c r="K140" s="117" t="s">
        <v>3</v>
      </c>
      <c r="L140" s="27"/>
      <c r="AT140" s="12"/>
      <c r="AU140" s="12"/>
    </row>
    <row r="141" spans="2:47" s="1" customFormat="1" ht="22.5">
      <c r="B141" s="27"/>
      <c r="D141" s="128" t="s">
        <v>414</v>
      </c>
      <c r="E141" s="169" t="s">
        <v>3</v>
      </c>
      <c r="F141" s="170" t="s">
        <v>571</v>
      </c>
      <c r="G141" s="171"/>
      <c r="H141" s="172">
        <v>2.9159999999999999</v>
      </c>
      <c r="I141" s="171"/>
      <c r="J141" s="154"/>
      <c r="K141" s="154"/>
      <c r="L141" s="27"/>
      <c r="AT141" s="12"/>
      <c r="AU141" s="12"/>
    </row>
    <row r="142" spans="2:47" s="1" customFormat="1" ht="12">
      <c r="B142" s="27"/>
      <c r="C142" s="115" t="s">
        <v>231</v>
      </c>
      <c r="D142" s="115" t="s">
        <v>440</v>
      </c>
      <c r="E142" s="116" t="s">
        <v>572</v>
      </c>
      <c r="F142" s="117" t="s">
        <v>573</v>
      </c>
      <c r="G142" s="118" t="s">
        <v>433</v>
      </c>
      <c r="H142" s="119">
        <v>13.186</v>
      </c>
      <c r="I142" s="120"/>
      <c r="J142" s="121">
        <f>ROUND(I142*H142,2)</f>
        <v>0</v>
      </c>
      <c r="K142" s="117" t="s">
        <v>3</v>
      </c>
      <c r="L142" s="27"/>
      <c r="AT142" s="12"/>
      <c r="AU142" s="12"/>
    </row>
    <row r="143" spans="2:47" s="1" customFormat="1">
      <c r="B143" s="27"/>
      <c r="D143" s="128" t="s">
        <v>414</v>
      </c>
      <c r="E143" s="171"/>
      <c r="F143" s="170" t="s">
        <v>574</v>
      </c>
      <c r="G143" s="171"/>
      <c r="H143" s="172">
        <v>13.186</v>
      </c>
      <c r="I143" s="171"/>
      <c r="J143" s="154"/>
      <c r="K143" s="154"/>
      <c r="L143" s="27"/>
      <c r="AT143" s="12"/>
      <c r="AU143" s="12"/>
    </row>
    <row r="144" spans="2:47" s="1" customFormat="1" ht="24">
      <c r="B144" s="27"/>
      <c r="C144" s="115" t="s">
        <v>575</v>
      </c>
      <c r="D144" s="115" t="s">
        <v>142</v>
      </c>
      <c r="E144" s="116" t="s">
        <v>479</v>
      </c>
      <c r="F144" s="117" t="s">
        <v>480</v>
      </c>
      <c r="G144" s="118" t="s">
        <v>433</v>
      </c>
      <c r="H144" s="119">
        <v>197.5</v>
      </c>
      <c r="I144" s="120"/>
      <c r="J144" s="121">
        <f>ROUND(I144*H144,2)</f>
        <v>0</v>
      </c>
      <c r="K144" s="117" t="s">
        <v>3</v>
      </c>
      <c r="L144" s="27"/>
      <c r="AT144" s="12"/>
      <c r="AU144" s="12"/>
    </row>
    <row r="145" spans="2:47" s="1" customFormat="1" ht="19.5">
      <c r="B145" s="27"/>
      <c r="D145" s="153"/>
      <c r="E145" s="154"/>
      <c r="F145" s="129" t="s">
        <v>480</v>
      </c>
      <c r="G145" s="154"/>
      <c r="H145" s="154"/>
      <c r="I145" s="155"/>
      <c r="J145" s="154"/>
      <c r="K145" s="154"/>
      <c r="L145" s="27"/>
      <c r="AT145" s="12"/>
      <c r="AU145" s="12"/>
    </row>
    <row r="146" spans="2:47" s="1" customFormat="1" ht="24">
      <c r="B146" s="27"/>
      <c r="C146" s="115" t="s">
        <v>576</v>
      </c>
      <c r="D146" s="115" t="s">
        <v>142</v>
      </c>
      <c r="E146" s="116" t="s">
        <v>577</v>
      </c>
      <c r="F146" s="117" t="s">
        <v>578</v>
      </c>
      <c r="G146" s="118" t="s">
        <v>329</v>
      </c>
      <c r="H146" s="119">
        <v>50.862000000000002</v>
      </c>
      <c r="I146" s="120"/>
      <c r="J146" s="121">
        <f>ROUND(I146*H146,2)</f>
        <v>0</v>
      </c>
      <c r="K146" s="117" t="s">
        <v>3</v>
      </c>
      <c r="L146" s="27"/>
      <c r="AT146" s="12"/>
      <c r="AU146" s="12"/>
    </row>
    <row r="147" spans="2:47" s="1" customFormat="1" ht="22.5">
      <c r="B147" s="27"/>
      <c r="D147" s="128" t="s">
        <v>414</v>
      </c>
      <c r="E147" s="169" t="s">
        <v>3</v>
      </c>
      <c r="F147" s="170" t="s">
        <v>579</v>
      </c>
      <c r="G147" s="171"/>
      <c r="H147" s="172">
        <v>50.862000000000002</v>
      </c>
      <c r="I147" s="171"/>
      <c r="J147" s="154"/>
      <c r="K147" s="154"/>
      <c r="L147" s="27"/>
      <c r="AT147" s="12"/>
      <c r="AU147" s="12"/>
    </row>
    <row r="148" spans="2:47" s="1" customFormat="1" ht="12">
      <c r="B148" s="27"/>
      <c r="C148" s="115" t="s">
        <v>580</v>
      </c>
      <c r="D148" s="115" t="s">
        <v>440</v>
      </c>
      <c r="E148" s="116" t="s">
        <v>581</v>
      </c>
      <c r="F148" s="117" t="s">
        <v>582</v>
      </c>
      <c r="G148" s="118" t="s">
        <v>433</v>
      </c>
      <c r="H148" s="119">
        <v>1.4999999999999999E-2</v>
      </c>
      <c r="I148" s="120"/>
      <c r="J148" s="121">
        <f>ROUND(I148*H148,2)</f>
        <v>0</v>
      </c>
      <c r="K148" s="117" t="s">
        <v>3</v>
      </c>
      <c r="L148" s="27"/>
      <c r="AT148" s="12"/>
      <c r="AU148" s="12"/>
    </row>
    <row r="149" spans="2:47" s="1" customFormat="1">
      <c r="B149" s="27"/>
      <c r="D149" s="128" t="s">
        <v>414</v>
      </c>
      <c r="E149" s="154"/>
      <c r="F149" s="129" t="s">
        <v>583</v>
      </c>
      <c r="G149" s="154"/>
      <c r="H149" s="154">
        <v>1.4999999999999999E-2</v>
      </c>
      <c r="I149" s="155"/>
      <c r="J149" s="154"/>
      <c r="K149" s="154"/>
      <c r="L149" s="27"/>
      <c r="AT149" s="12"/>
      <c r="AU149" s="12"/>
    </row>
    <row r="150" spans="2:47" s="1" customFormat="1" ht="24">
      <c r="B150" s="27"/>
      <c r="C150" s="115" t="s">
        <v>584</v>
      </c>
      <c r="D150" s="115" t="s">
        <v>142</v>
      </c>
      <c r="E150" s="116" t="s">
        <v>585</v>
      </c>
      <c r="F150" s="117" t="s">
        <v>586</v>
      </c>
      <c r="G150" s="118" t="s">
        <v>329</v>
      </c>
      <c r="H150" s="119">
        <v>50.862000000000002</v>
      </c>
      <c r="I150" s="120"/>
      <c r="J150" s="121">
        <f>ROUND(I150*H150,2)</f>
        <v>0</v>
      </c>
      <c r="K150" s="117" t="s">
        <v>3</v>
      </c>
      <c r="L150" s="27"/>
      <c r="AT150" s="12"/>
      <c r="AU150" s="12"/>
    </row>
    <row r="151" spans="2:47" s="1" customFormat="1" ht="19.5">
      <c r="B151" s="27"/>
      <c r="D151" s="153"/>
      <c r="E151" s="154"/>
      <c r="F151" s="129" t="s">
        <v>586</v>
      </c>
      <c r="G151" s="154"/>
      <c r="H151" s="154"/>
      <c r="I151" s="155"/>
      <c r="J151" s="154"/>
      <c r="K151" s="154"/>
      <c r="L151" s="27"/>
      <c r="AT151" s="12"/>
      <c r="AU151" s="12"/>
    </row>
    <row r="152" spans="2:47" s="1" customFormat="1" ht="48">
      <c r="B152" s="27"/>
      <c r="C152" s="115" t="s">
        <v>587</v>
      </c>
      <c r="D152" s="115" t="s">
        <v>440</v>
      </c>
      <c r="E152" s="116" t="s">
        <v>588</v>
      </c>
      <c r="F152" s="117" t="s">
        <v>589</v>
      </c>
      <c r="G152" s="118" t="s">
        <v>329</v>
      </c>
      <c r="H152" s="119">
        <v>59.28</v>
      </c>
      <c r="I152" s="120"/>
      <c r="J152" s="121">
        <f>ROUND(I152*H152,2)</f>
        <v>0</v>
      </c>
      <c r="K152" s="117" t="s">
        <v>3</v>
      </c>
      <c r="L152" s="27"/>
      <c r="AT152" s="12"/>
      <c r="AU152" s="12"/>
    </row>
    <row r="153" spans="2:47" s="1" customFormat="1">
      <c r="B153" s="27"/>
      <c r="D153" s="153" t="s">
        <v>414</v>
      </c>
      <c r="E153" s="154"/>
      <c r="F153" s="129" t="s">
        <v>590</v>
      </c>
      <c r="G153" s="154"/>
      <c r="H153" s="154">
        <v>59.28</v>
      </c>
      <c r="I153" s="155"/>
      <c r="J153" s="154"/>
      <c r="K153" s="154"/>
      <c r="L153" s="27"/>
      <c r="AT153" s="12"/>
      <c r="AU153" s="12"/>
    </row>
    <row r="154" spans="2:47" s="1" customFormat="1" ht="24">
      <c r="B154" s="27"/>
      <c r="C154" s="115" t="s">
        <v>174</v>
      </c>
      <c r="D154" s="115" t="s">
        <v>142</v>
      </c>
      <c r="E154" s="116" t="s">
        <v>591</v>
      </c>
      <c r="F154" s="117" t="s">
        <v>592</v>
      </c>
      <c r="G154" s="118" t="s">
        <v>593</v>
      </c>
      <c r="H154" s="119">
        <v>240.45500000000001</v>
      </c>
      <c r="I154" s="120"/>
      <c r="J154" s="121">
        <f>ROUND(I154*H154,2)</f>
        <v>0</v>
      </c>
      <c r="K154" s="117" t="s">
        <v>3</v>
      </c>
      <c r="L154" s="27"/>
      <c r="AT154" s="12"/>
      <c r="AU154" s="12"/>
    </row>
    <row r="155" spans="2:47" s="1" customFormat="1" ht="19.5">
      <c r="B155" s="27"/>
      <c r="D155" s="153"/>
      <c r="E155" s="154"/>
      <c r="F155" s="129" t="s">
        <v>592</v>
      </c>
      <c r="G155" s="154"/>
      <c r="H155" s="154"/>
      <c r="I155" s="155"/>
      <c r="J155" s="154"/>
      <c r="K155" s="154"/>
      <c r="L155" s="27"/>
      <c r="AT155" s="12"/>
      <c r="AU155" s="12"/>
    </row>
    <row r="156" spans="2:47" s="1" customFormat="1" ht="24">
      <c r="B156" s="27"/>
      <c r="C156" s="115">
        <v>31</v>
      </c>
      <c r="D156" s="115" t="s">
        <v>440</v>
      </c>
      <c r="E156" s="116" t="s">
        <v>594</v>
      </c>
      <c r="F156" s="117" t="s">
        <v>595</v>
      </c>
      <c r="G156" s="118" t="s">
        <v>329</v>
      </c>
      <c r="H156" s="119">
        <v>11.55</v>
      </c>
      <c r="I156" s="120"/>
      <c r="J156" s="121">
        <f>ROUND(I156*H156,2)</f>
        <v>0</v>
      </c>
      <c r="K156" s="117" t="s">
        <v>3</v>
      </c>
      <c r="L156" s="27"/>
      <c r="AT156" s="12"/>
      <c r="AU156" s="12"/>
    </row>
    <row r="157" spans="2:47" s="1" customFormat="1">
      <c r="B157" s="27"/>
      <c r="D157" s="153"/>
      <c r="E157" s="154"/>
      <c r="F157" s="129" t="s">
        <v>596</v>
      </c>
      <c r="G157" s="154"/>
      <c r="H157" s="154">
        <v>11.55</v>
      </c>
      <c r="I157" s="155"/>
      <c r="J157" s="154"/>
      <c r="K157" s="154"/>
      <c r="L157" s="27"/>
      <c r="AT157" s="12"/>
      <c r="AU157" s="12"/>
    </row>
    <row r="158" spans="2:47" s="1" customFormat="1" ht="36">
      <c r="B158" s="27"/>
      <c r="C158" s="115">
        <v>32</v>
      </c>
      <c r="D158" s="115" t="s">
        <v>440</v>
      </c>
      <c r="E158" s="116" t="s">
        <v>597</v>
      </c>
      <c r="F158" s="117" t="s">
        <v>598</v>
      </c>
      <c r="G158" s="118" t="s">
        <v>329</v>
      </c>
      <c r="H158" s="119">
        <v>110.25</v>
      </c>
      <c r="I158" s="120"/>
      <c r="J158" s="121">
        <f>ROUND(I158*H158,2)</f>
        <v>0</v>
      </c>
      <c r="K158" s="117" t="s">
        <v>3</v>
      </c>
      <c r="L158" s="27"/>
      <c r="AT158" s="12"/>
      <c r="AU158" s="12"/>
    </row>
    <row r="159" spans="2:47" s="1" customFormat="1">
      <c r="B159" s="27"/>
      <c r="D159" s="153"/>
      <c r="E159" s="154"/>
      <c r="F159" s="129" t="s">
        <v>599</v>
      </c>
      <c r="G159" s="154"/>
      <c r="H159" s="154">
        <v>110.25</v>
      </c>
      <c r="I159" s="155"/>
      <c r="J159" s="154"/>
      <c r="K159" s="154"/>
      <c r="L159" s="27"/>
      <c r="AT159" s="12"/>
      <c r="AU159" s="12"/>
    </row>
    <row r="160" spans="2:47" s="1" customFormat="1" ht="24">
      <c r="B160" s="27"/>
      <c r="C160" s="115">
        <v>33</v>
      </c>
      <c r="D160" s="115" t="s">
        <v>142</v>
      </c>
      <c r="E160" s="116" t="s">
        <v>600</v>
      </c>
      <c r="F160" s="117" t="s">
        <v>601</v>
      </c>
      <c r="G160" s="118" t="s">
        <v>329</v>
      </c>
      <c r="H160" s="119">
        <v>11</v>
      </c>
      <c r="I160" s="120"/>
      <c r="J160" s="121">
        <f>ROUND(I160*H160,2)</f>
        <v>0</v>
      </c>
      <c r="K160" s="117" t="s">
        <v>3</v>
      </c>
      <c r="L160" s="27"/>
      <c r="AT160" s="12"/>
      <c r="AU160" s="12"/>
    </row>
    <row r="161" spans="2:47" s="1" customFormat="1" ht="29.25">
      <c r="B161" s="27"/>
      <c r="D161" s="153"/>
      <c r="E161" s="154"/>
      <c r="F161" s="129" t="s">
        <v>602</v>
      </c>
      <c r="G161" s="154"/>
      <c r="H161" s="154"/>
      <c r="I161" s="155"/>
      <c r="J161" s="154"/>
      <c r="K161" s="154"/>
      <c r="L161" s="27"/>
      <c r="AT161" s="12"/>
      <c r="AU161" s="12"/>
    </row>
    <row r="162" spans="2:47" s="1" customFormat="1" ht="24">
      <c r="B162" s="27"/>
      <c r="C162" s="115">
        <v>34</v>
      </c>
      <c r="D162" s="115" t="s">
        <v>142</v>
      </c>
      <c r="E162" s="116" t="s">
        <v>603</v>
      </c>
      <c r="F162" s="117" t="s">
        <v>604</v>
      </c>
      <c r="G162" s="118" t="s">
        <v>329</v>
      </c>
      <c r="H162" s="119">
        <v>105</v>
      </c>
      <c r="I162" s="120"/>
      <c r="J162" s="121">
        <f>ROUND(I162*H162,2)</f>
        <v>0</v>
      </c>
      <c r="K162" s="117" t="s">
        <v>3</v>
      </c>
      <c r="L162" s="27"/>
      <c r="AT162" s="12"/>
      <c r="AU162" s="12"/>
    </row>
    <row r="163" spans="2:47" s="1" customFormat="1" ht="29.25">
      <c r="B163" s="27"/>
      <c r="D163" s="153"/>
      <c r="E163" s="154"/>
      <c r="F163" s="129" t="s">
        <v>602</v>
      </c>
      <c r="G163" s="154"/>
      <c r="H163" s="154"/>
      <c r="I163" s="155"/>
      <c r="J163" s="154"/>
      <c r="K163" s="154"/>
      <c r="L163" s="27"/>
      <c r="AT163" s="12"/>
      <c r="AU163" s="12"/>
    </row>
    <row r="164" spans="2:47" s="1" customFormat="1" ht="12">
      <c r="B164" s="27"/>
      <c r="C164" s="115">
        <v>35</v>
      </c>
      <c r="D164" s="115" t="s">
        <v>142</v>
      </c>
      <c r="E164" s="116" t="s">
        <v>605</v>
      </c>
      <c r="F164" s="117" t="s">
        <v>606</v>
      </c>
      <c r="G164" s="118" t="s">
        <v>163</v>
      </c>
      <c r="H164" s="119">
        <v>2</v>
      </c>
      <c r="I164" s="120"/>
      <c r="J164" s="121">
        <f>ROUND(I164*H164,2)</f>
        <v>0</v>
      </c>
      <c r="K164" s="117" t="s">
        <v>3</v>
      </c>
      <c r="L164" s="27"/>
      <c r="AT164" s="12"/>
      <c r="AU164" s="12"/>
    </row>
    <row r="165" spans="2:47" s="1" customFormat="1">
      <c r="B165" s="27"/>
      <c r="D165" s="153"/>
      <c r="E165" s="154"/>
      <c r="F165" s="129"/>
      <c r="G165" s="154"/>
      <c r="H165" s="154"/>
      <c r="I165" s="155"/>
      <c r="J165" s="154"/>
      <c r="K165" s="154"/>
      <c r="L165" s="27"/>
      <c r="AT165" s="12"/>
      <c r="AU165" s="12"/>
    </row>
    <row r="166" spans="2:47" s="1" customFormat="1" ht="12">
      <c r="B166" s="27"/>
      <c r="C166" s="115">
        <v>36</v>
      </c>
      <c r="D166" s="115" t="s">
        <v>142</v>
      </c>
      <c r="E166" s="116" t="s">
        <v>607</v>
      </c>
      <c r="F166" s="117" t="s">
        <v>608</v>
      </c>
      <c r="G166" s="118" t="s">
        <v>163</v>
      </c>
      <c r="H166" s="119">
        <v>12</v>
      </c>
      <c r="I166" s="120"/>
      <c r="J166" s="121">
        <f>ROUND(I166*H166,2)</f>
        <v>0</v>
      </c>
      <c r="K166" s="117" t="s">
        <v>3</v>
      </c>
      <c r="L166" s="27"/>
      <c r="AT166" s="12"/>
      <c r="AU166" s="12"/>
    </row>
    <row r="167" spans="2:47" s="1" customFormat="1">
      <c r="B167" s="27"/>
      <c r="D167" s="153"/>
      <c r="E167" s="154"/>
      <c r="F167" s="129"/>
      <c r="G167" s="154"/>
      <c r="H167" s="154"/>
      <c r="I167" s="155"/>
      <c r="J167" s="154"/>
      <c r="K167" s="154"/>
      <c r="L167" s="27"/>
      <c r="AT167" s="12"/>
      <c r="AU167" s="12"/>
    </row>
    <row r="168" spans="2:47" s="1" customFormat="1" ht="24">
      <c r="B168" s="27"/>
      <c r="C168" s="115">
        <v>37</v>
      </c>
      <c r="D168" s="115" t="s">
        <v>440</v>
      </c>
      <c r="E168" s="116" t="s">
        <v>609</v>
      </c>
      <c r="F168" s="117" t="s">
        <v>610</v>
      </c>
      <c r="G168" s="118" t="s">
        <v>466</v>
      </c>
      <c r="H168" s="119">
        <v>42</v>
      </c>
      <c r="I168" s="120"/>
      <c r="J168" s="121">
        <f>ROUND(I168*H168,2)</f>
        <v>0</v>
      </c>
      <c r="K168" s="117" t="s">
        <v>3</v>
      </c>
      <c r="L168" s="27"/>
      <c r="AT168" s="12"/>
      <c r="AU168" s="12"/>
    </row>
    <row r="169" spans="2:47" s="1" customFormat="1">
      <c r="B169" s="27"/>
      <c r="D169" s="153"/>
      <c r="E169" s="154"/>
      <c r="F169" s="129"/>
      <c r="G169" s="154"/>
      <c r="H169" s="154"/>
      <c r="I169" s="155"/>
      <c r="J169" s="154"/>
      <c r="K169" s="154"/>
      <c r="L169" s="27"/>
      <c r="AT169" s="12"/>
      <c r="AU169" s="12"/>
    </row>
    <row r="170" spans="2:47" s="1" customFormat="1" ht="24">
      <c r="B170" s="27"/>
      <c r="C170" s="115">
        <v>38</v>
      </c>
      <c r="D170" s="115"/>
      <c r="E170" s="116" t="s">
        <v>611</v>
      </c>
      <c r="F170" s="117" t="s">
        <v>612</v>
      </c>
      <c r="G170" s="118" t="s">
        <v>264</v>
      </c>
      <c r="H170" s="119">
        <v>3.36</v>
      </c>
      <c r="I170" s="120"/>
      <c r="J170" s="121">
        <f>ROUND(I170*H170,2)</f>
        <v>0</v>
      </c>
      <c r="K170" s="117" t="s">
        <v>3</v>
      </c>
      <c r="L170" s="27"/>
      <c r="AT170" s="12"/>
      <c r="AU170" s="12"/>
    </row>
    <row r="171" spans="2:47" s="1" customFormat="1">
      <c r="B171" s="27"/>
      <c r="D171" s="153" t="s">
        <v>414</v>
      </c>
      <c r="E171" s="154"/>
      <c r="F171" s="129" t="s">
        <v>613</v>
      </c>
      <c r="G171" s="154"/>
      <c r="H171" s="154"/>
      <c r="I171" s="155"/>
      <c r="J171" s="154"/>
      <c r="K171" s="154"/>
      <c r="L171" s="27"/>
      <c r="AT171" s="12"/>
      <c r="AU171" s="12"/>
    </row>
    <row r="172" spans="2:47" s="1" customFormat="1" ht="36">
      <c r="B172" s="27"/>
      <c r="C172" s="115">
        <v>39</v>
      </c>
      <c r="D172" s="115"/>
      <c r="E172" s="116" t="s">
        <v>614</v>
      </c>
      <c r="F172" s="117" t="s">
        <v>615</v>
      </c>
      <c r="G172" s="118" t="s">
        <v>163</v>
      </c>
      <c r="H172" s="119">
        <v>41</v>
      </c>
      <c r="I172" s="120"/>
      <c r="J172" s="121">
        <f>ROUND(I172*H172,2)</f>
        <v>0</v>
      </c>
      <c r="K172" s="117"/>
      <c r="L172" s="27"/>
      <c r="AT172" s="12"/>
      <c r="AU172" s="12"/>
    </row>
    <row r="173" spans="2:47" s="1" customFormat="1">
      <c r="B173" s="27"/>
      <c r="D173" s="153"/>
      <c r="E173" s="154"/>
      <c r="F173" s="129" t="s">
        <v>616</v>
      </c>
      <c r="G173" s="154"/>
      <c r="H173" s="154"/>
      <c r="I173" s="155"/>
      <c r="J173" s="154"/>
      <c r="K173" s="154"/>
      <c r="L173" s="27"/>
      <c r="AT173" s="12"/>
      <c r="AU173" s="12"/>
    </row>
    <row r="174" spans="2:47" s="1" customFormat="1" ht="12">
      <c r="B174" s="27"/>
      <c r="C174" s="115">
        <v>40</v>
      </c>
      <c r="D174" s="115" t="s">
        <v>142</v>
      </c>
      <c r="E174" s="116" t="s">
        <v>487</v>
      </c>
      <c r="F174" s="117" t="s">
        <v>488</v>
      </c>
      <c r="G174" s="118" t="s">
        <v>262</v>
      </c>
      <c r="H174" s="119">
        <v>15</v>
      </c>
      <c r="I174" s="120"/>
      <c r="J174" s="121">
        <f>ROUND(I174*H174,2)</f>
        <v>0</v>
      </c>
      <c r="K174" s="117" t="s">
        <v>3</v>
      </c>
      <c r="L174" s="27"/>
      <c r="AT174" s="12"/>
      <c r="AU174" s="12"/>
    </row>
    <row r="175" spans="2:47" s="1" customFormat="1">
      <c r="B175" s="27"/>
      <c r="D175" s="153"/>
      <c r="E175" s="154"/>
      <c r="F175" s="129" t="s">
        <v>488</v>
      </c>
      <c r="G175" s="154"/>
      <c r="H175" s="154"/>
      <c r="I175" s="155"/>
      <c r="J175" s="154"/>
      <c r="K175" s="154"/>
      <c r="L175" s="27"/>
      <c r="AT175" s="12"/>
      <c r="AU175" s="12"/>
    </row>
    <row r="176" spans="2:47" s="1" customFormat="1" ht="12">
      <c r="B176" s="27"/>
      <c r="C176" s="115">
        <v>41</v>
      </c>
      <c r="D176" s="115" t="s">
        <v>142</v>
      </c>
      <c r="E176" s="116" t="s">
        <v>489</v>
      </c>
      <c r="F176" s="117" t="s">
        <v>617</v>
      </c>
      <c r="G176" s="118" t="s">
        <v>145</v>
      </c>
      <c r="H176" s="119">
        <v>1</v>
      </c>
      <c r="I176" s="120"/>
      <c r="J176" s="121">
        <f>ROUND(I176*H176,2)</f>
        <v>0</v>
      </c>
      <c r="K176" s="117" t="s">
        <v>3</v>
      </c>
      <c r="L176" s="27"/>
      <c r="AT176" s="12"/>
      <c r="AU176" s="12"/>
    </row>
    <row r="177" spans="2:47" s="1" customFormat="1">
      <c r="B177" s="27"/>
      <c r="D177" s="153"/>
      <c r="E177" s="154"/>
      <c r="F177" s="129" t="s">
        <v>617</v>
      </c>
      <c r="G177" s="154"/>
      <c r="H177" s="154"/>
      <c r="I177" s="155"/>
      <c r="J177" s="154"/>
      <c r="K177" s="154"/>
      <c r="L177" s="27"/>
      <c r="AT177" s="12"/>
      <c r="AU177" s="12"/>
    </row>
    <row r="178" spans="2:47" s="1" customFormat="1" ht="12">
      <c r="B178" s="27"/>
      <c r="C178" s="115">
        <v>42</v>
      </c>
      <c r="D178" s="115" t="s">
        <v>142</v>
      </c>
      <c r="E178" s="116" t="s">
        <v>491</v>
      </c>
      <c r="F178" s="117" t="s">
        <v>492</v>
      </c>
      <c r="G178" s="118" t="s">
        <v>145</v>
      </c>
      <c r="H178" s="119">
        <v>1</v>
      </c>
      <c r="I178" s="120"/>
      <c r="J178" s="121">
        <f>ROUND(I178*H178,2)</f>
        <v>0</v>
      </c>
      <c r="K178" s="117" t="s">
        <v>3</v>
      </c>
      <c r="L178" s="27"/>
      <c r="AT178" s="12"/>
      <c r="AU178" s="12"/>
    </row>
    <row r="179" spans="2:47" s="1" customFormat="1" ht="12">
      <c r="B179" s="27"/>
      <c r="C179" s="156"/>
      <c r="D179" s="156"/>
      <c r="E179" s="166"/>
      <c r="F179" s="129" t="s">
        <v>492</v>
      </c>
      <c r="G179" s="159"/>
      <c r="H179" s="160"/>
      <c r="I179" s="161"/>
      <c r="J179" s="161"/>
      <c r="K179" s="158"/>
      <c r="L179" s="27"/>
      <c r="AT179" s="12"/>
      <c r="AU179" s="12"/>
    </row>
    <row r="180" spans="2:47" s="1" customFormat="1" ht="24">
      <c r="B180" s="27"/>
      <c r="C180" s="115">
        <v>43</v>
      </c>
      <c r="D180" s="115" t="s">
        <v>142</v>
      </c>
      <c r="E180" s="116" t="s">
        <v>493</v>
      </c>
      <c r="F180" s="117" t="s">
        <v>494</v>
      </c>
      <c r="G180" s="118" t="s">
        <v>495</v>
      </c>
      <c r="H180" s="119">
        <v>1</v>
      </c>
      <c r="I180" s="120"/>
      <c r="J180" s="121">
        <f>ROUND(I180*H180,2)</f>
        <v>0</v>
      </c>
      <c r="K180" s="117" t="s">
        <v>3</v>
      </c>
      <c r="L180" s="27"/>
      <c r="AT180" s="12"/>
      <c r="AU180" s="12"/>
    </row>
    <row r="181" spans="2:47" s="1" customFormat="1" ht="12">
      <c r="B181" s="27"/>
      <c r="C181" s="156"/>
      <c r="D181" s="156"/>
      <c r="E181" s="166"/>
      <c r="F181" s="129" t="s">
        <v>494</v>
      </c>
      <c r="G181" s="159"/>
      <c r="H181" s="160"/>
      <c r="I181" s="161"/>
      <c r="J181" s="161"/>
      <c r="K181" s="158"/>
      <c r="L181" s="27"/>
      <c r="AT181" s="12"/>
      <c r="AU181" s="12"/>
    </row>
    <row r="182" spans="2:47" s="1" customFormat="1" ht="24">
      <c r="B182" s="27"/>
      <c r="C182" s="115">
        <v>44</v>
      </c>
      <c r="D182" s="115" t="s">
        <v>142</v>
      </c>
      <c r="E182" s="116" t="s">
        <v>496</v>
      </c>
      <c r="F182" s="117" t="s">
        <v>497</v>
      </c>
      <c r="G182" s="118" t="s">
        <v>495</v>
      </c>
      <c r="H182" s="119">
        <v>1</v>
      </c>
      <c r="I182" s="120"/>
      <c r="J182" s="121">
        <f>ROUND(I182*H182,2)</f>
        <v>0</v>
      </c>
      <c r="K182" s="117" t="s">
        <v>3</v>
      </c>
      <c r="L182" s="27"/>
      <c r="AT182" s="12"/>
      <c r="AU182" s="12"/>
    </row>
    <row r="183" spans="2:47" s="1" customFormat="1" ht="12">
      <c r="B183" s="27"/>
      <c r="C183" s="156"/>
      <c r="D183" s="156"/>
      <c r="E183" s="166"/>
      <c r="F183" s="129" t="s">
        <v>497</v>
      </c>
      <c r="G183" s="159"/>
      <c r="H183" s="160"/>
      <c r="I183" s="161"/>
      <c r="J183" s="161"/>
      <c r="K183" s="158"/>
      <c r="L183" s="27"/>
      <c r="AT183" s="12"/>
      <c r="AU183" s="12"/>
    </row>
    <row r="184" spans="2:47" s="1" customFormat="1" ht="12">
      <c r="B184" s="36"/>
      <c r="C184" s="179"/>
      <c r="D184" s="179"/>
      <c r="E184" s="180"/>
      <c r="F184" s="181"/>
      <c r="G184" s="182"/>
      <c r="H184" s="183"/>
      <c r="I184" s="184"/>
      <c r="J184" s="184"/>
      <c r="K184" s="185"/>
      <c r="L184" s="27"/>
    </row>
    <row r="185" spans="2:47" ht="12">
      <c r="V185" s="123"/>
    </row>
    <row r="186" spans="2:47">
      <c r="V186" s="133"/>
    </row>
    <row r="187" spans="2:47">
      <c r="J187" s="139"/>
    </row>
  </sheetData>
  <autoFilter ref="C79:K85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F4269-19D6-41F5-8C53-1D1AF38D4396}">
  <sheetPr>
    <pageSetUpPr fitToPage="1"/>
  </sheetPr>
  <dimension ref="B2:BM115"/>
  <sheetViews>
    <sheetView showGridLines="0" topLeftCell="A79" workbookViewId="0">
      <selection activeCell="I82" sqref="I82:I11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82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618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stavby'!K8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ROUND((SUM(BF80:BF111)),  2)</f>
        <v>0</v>
      </c>
      <c r="I34" s="84">
        <v>0.12</v>
      </c>
      <c r="J34" s="76">
        <f>ROUND(((SUM(BF80:BF111))*I34),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ROUND((SUM(BG80:BG111)),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ROUND((SUM(BH80:BH111)),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ROUND((SUM(BI80:BI111)),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SO04 - Přípojka VN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SO04 - Přípojka VN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  <c r="V79" s="52" t="s">
        <v>40</v>
      </c>
    </row>
    <row r="80" spans="2:63" s="1" customFormat="1" ht="22.9" customHeight="1">
      <c r="B80" s="27"/>
      <c r="C80" s="56" t="s">
        <v>140</v>
      </c>
      <c r="J80" s="101">
        <f>SUM(J82:J110)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69</v>
      </c>
      <c r="AU80" s="12" t="s">
        <v>127</v>
      </c>
      <c r="BK80" s="104">
        <f>BK81</f>
        <v>0</v>
      </c>
    </row>
    <row r="81" spans="2:65" s="10" customFormat="1" ht="25.9" customHeight="1">
      <c r="B81" s="105"/>
      <c r="D81" s="106" t="s">
        <v>69</v>
      </c>
      <c r="E81" s="138"/>
      <c r="F81" s="138"/>
      <c r="I81" s="107"/>
      <c r="J81" s="108"/>
      <c r="L81" s="105"/>
      <c r="M81" s="109"/>
      <c r="P81" s="110"/>
      <c r="R81" s="110"/>
      <c r="T81" s="111"/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SUM(BK82:BK111)</f>
        <v>0</v>
      </c>
    </row>
    <row r="82" spans="2:65" s="1" customFormat="1" ht="12">
      <c r="B82" s="114"/>
      <c r="C82" s="115">
        <v>1</v>
      </c>
      <c r="D82" s="115" t="s">
        <v>142</v>
      </c>
      <c r="E82" s="116" t="s">
        <v>176</v>
      </c>
      <c r="F82" s="117" t="s">
        <v>619</v>
      </c>
      <c r="G82" s="118" t="s">
        <v>163</v>
      </c>
      <c r="H82" s="119">
        <v>1650</v>
      </c>
      <c r="I82" s="120"/>
      <c r="J82" s="121">
        <f>ROUND(I82*H82,2)</f>
        <v>0</v>
      </c>
      <c r="K82" s="117" t="s">
        <v>3</v>
      </c>
      <c r="L82" s="27"/>
      <c r="M82" s="122" t="s">
        <v>3</v>
      </c>
      <c r="N82" s="123"/>
      <c r="P82" s="124"/>
      <c r="Q82" s="124"/>
      <c r="R82" s="124"/>
      <c r="S82" s="124"/>
      <c r="T82" s="125"/>
      <c r="V82" s="123"/>
      <c r="AR82" s="126" t="s">
        <v>173</v>
      </c>
      <c r="AT82" s="126" t="s">
        <v>142</v>
      </c>
      <c r="AU82" s="126" t="s">
        <v>77</v>
      </c>
      <c r="AY82" s="12" t="s">
        <v>141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77</v>
      </c>
      <c r="BK82" s="127">
        <f>ROUND(I82*H82,2)</f>
        <v>0</v>
      </c>
      <c r="BL82" s="12" t="s">
        <v>173</v>
      </c>
      <c r="BM82" s="126" t="s">
        <v>79</v>
      </c>
    </row>
    <row r="83" spans="2:65" s="1" customFormat="1">
      <c r="B83" s="27"/>
      <c r="C83" s="154"/>
      <c r="D83" s="153" t="s">
        <v>146</v>
      </c>
      <c r="E83" s="154"/>
      <c r="F83" s="129" t="s">
        <v>619</v>
      </c>
      <c r="G83" s="154"/>
      <c r="H83" s="154"/>
      <c r="I83" s="155"/>
      <c r="J83" s="154"/>
      <c r="K83" s="154"/>
      <c r="L83" s="27"/>
      <c r="M83" s="131"/>
      <c r="T83" s="48"/>
      <c r="AT83" s="12" t="s">
        <v>146</v>
      </c>
      <c r="AU83" s="12" t="s">
        <v>77</v>
      </c>
    </row>
    <row r="84" spans="2:65" s="1" customFormat="1" ht="24">
      <c r="B84" s="27"/>
      <c r="C84" s="115">
        <v>2</v>
      </c>
      <c r="D84" s="115" t="s">
        <v>142</v>
      </c>
      <c r="E84" s="116" t="s">
        <v>159</v>
      </c>
      <c r="F84" s="117" t="s">
        <v>620</v>
      </c>
      <c r="G84" s="118" t="s">
        <v>145</v>
      </c>
      <c r="H84" s="119">
        <v>1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5" s="1" customFormat="1">
      <c r="B85" s="27"/>
      <c r="C85" s="154"/>
      <c r="D85" s="153" t="s">
        <v>146</v>
      </c>
      <c r="E85" s="154"/>
      <c r="F85" s="129" t="s">
        <v>621</v>
      </c>
      <c r="G85" s="154"/>
      <c r="H85" s="154"/>
      <c r="I85" s="155"/>
      <c r="J85" s="154"/>
      <c r="K85" s="154"/>
      <c r="L85" s="27"/>
      <c r="M85" s="131"/>
      <c r="T85" s="48"/>
      <c r="AT85" s="12"/>
      <c r="AU85" s="12"/>
    </row>
    <row r="86" spans="2:65" s="1" customFormat="1" ht="24">
      <c r="B86" s="27"/>
      <c r="C86" s="115">
        <v>3</v>
      </c>
      <c r="D86" s="115" t="s">
        <v>142</v>
      </c>
      <c r="E86" s="116" t="s">
        <v>161</v>
      </c>
      <c r="F86" s="117" t="s">
        <v>622</v>
      </c>
      <c r="G86" s="118" t="s">
        <v>145</v>
      </c>
      <c r="H86" s="119">
        <v>1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5" s="1" customFormat="1">
      <c r="B87" s="27"/>
      <c r="C87" s="154"/>
      <c r="D87" s="153" t="s">
        <v>146</v>
      </c>
      <c r="E87" s="154"/>
      <c r="F87" s="129" t="s">
        <v>621</v>
      </c>
      <c r="G87" s="154"/>
      <c r="H87" s="154"/>
      <c r="I87" s="155"/>
      <c r="J87" s="154"/>
      <c r="K87" s="154"/>
      <c r="L87" s="27"/>
      <c r="M87" s="131"/>
      <c r="T87" s="48"/>
      <c r="AT87" s="12"/>
      <c r="AU87" s="12"/>
    </row>
    <row r="88" spans="2:65" s="1" customFormat="1" ht="12">
      <c r="B88" s="27"/>
      <c r="C88" s="115">
        <v>4</v>
      </c>
      <c r="D88" s="115"/>
      <c r="E88" s="116" t="s">
        <v>164</v>
      </c>
      <c r="F88" s="117" t="s">
        <v>623</v>
      </c>
      <c r="G88" s="118" t="s">
        <v>163</v>
      </c>
      <c r="H88" s="119">
        <v>490</v>
      </c>
      <c r="I88" s="120"/>
      <c r="J88" s="121">
        <f>ROUND(I88*H88,2)</f>
        <v>0</v>
      </c>
      <c r="K88" s="117"/>
      <c r="L88" s="27"/>
      <c r="M88" s="131"/>
      <c r="T88" s="48"/>
      <c r="AT88" s="12"/>
      <c r="AU88" s="12"/>
    </row>
    <row r="89" spans="2:65" s="1" customFormat="1">
      <c r="B89" s="27"/>
      <c r="C89" s="154"/>
      <c r="D89" s="153" t="s">
        <v>146</v>
      </c>
      <c r="E89" s="154"/>
      <c r="F89" s="129" t="s">
        <v>623</v>
      </c>
      <c r="G89" s="154"/>
      <c r="H89" s="154"/>
      <c r="I89" s="155"/>
      <c r="J89" s="154"/>
      <c r="K89" s="154"/>
      <c r="L89" s="27"/>
      <c r="M89" s="131"/>
      <c r="T89" s="48"/>
      <c r="AT89" s="12"/>
      <c r="AU89" s="12"/>
    </row>
    <row r="90" spans="2:65" s="1" customFormat="1" ht="12">
      <c r="B90" s="27"/>
      <c r="C90" s="115">
        <v>5</v>
      </c>
      <c r="D90" s="115"/>
      <c r="E90" s="116" t="s">
        <v>166</v>
      </c>
      <c r="F90" s="117" t="s">
        <v>624</v>
      </c>
      <c r="G90" s="118" t="s">
        <v>163</v>
      </c>
      <c r="H90" s="119">
        <v>500</v>
      </c>
      <c r="I90" s="120"/>
      <c r="J90" s="121">
        <f>ROUND(I90*H90,2)</f>
        <v>0</v>
      </c>
      <c r="K90" s="117"/>
      <c r="L90" s="27"/>
      <c r="M90" s="131"/>
      <c r="T90" s="48"/>
      <c r="AT90" s="12"/>
      <c r="AU90" s="12"/>
    </row>
    <row r="91" spans="2:65" s="1" customFormat="1">
      <c r="B91" s="27"/>
      <c r="C91" s="154"/>
      <c r="D91" s="153" t="s">
        <v>146</v>
      </c>
      <c r="E91" s="154"/>
      <c r="F91" s="129" t="s">
        <v>624</v>
      </c>
      <c r="G91" s="154"/>
      <c r="H91" s="154"/>
      <c r="I91" s="155"/>
      <c r="J91" s="154"/>
      <c r="K91" s="154"/>
      <c r="L91" s="27"/>
      <c r="M91" s="131"/>
      <c r="T91" s="48"/>
      <c r="AT91" s="12"/>
      <c r="AU91" s="12"/>
    </row>
    <row r="92" spans="2:65" s="1" customFormat="1" ht="12">
      <c r="B92" s="27"/>
      <c r="C92" s="115">
        <v>6</v>
      </c>
      <c r="D92" s="115"/>
      <c r="E92" s="116" t="s">
        <v>169</v>
      </c>
      <c r="F92" s="117" t="s">
        <v>502</v>
      </c>
      <c r="G92" s="118" t="s">
        <v>264</v>
      </c>
      <c r="H92" s="119">
        <v>55</v>
      </c>
      <c r="I92" s="120"/>
      <c r="J92" s="121">
        <f>ROUND(I92*H92,2)</f>
        <v>0</v>
      </c>
      <c r="K92" s="117"/>
      <c r="L92" s="27"/>
      <c r="M92" s="131"/>
      <c r="T92" s="48"/>
      <c r="AT92" s="12"/>
      <c r="AU92" s="12"/>
    </row>
    <row r="93" spans="2:65" s="1" customFormat="1">
      <c r="B93" s="27"/>
      <c r="C93" s="154"/>
      <c r="D93" s="153" t="s">
        <v>146</v>
      </c>
      <c r="E93" s="154"/>
      <c r="F93" s="129" t="s">
        <v>502</v>
      </c>
      <c r="G93" s="154"/>
      <c r="H93" s="154"/>
      <c r="I93" s="155"/>
      <c r="J93" s="154"/>
      <c r="K93" s="154"/>
      <c r="L93" s="27"/>
      <c r="M93" s="131"/>
      <c r="T93" s="48"/>
      <c r="AT93" s="12"/>
      <c r="AU93" s="12"/>
    </row>
    <row r="94" spans="2:65" s="1" customFormat="1" ht="12">
      <c r="B94" s="27"/>
      <c r="C94" s="115">
        <v>7</v>
      </c>
      <c r="D94" s="115"/>
      <c r="E94" s="116" t="s">
        <v>171</v>
      </c>
      <c r="F94" s="117" t="s">
        <v>625</v>
      </c>
      <c r="G94" s="118" t="s">
        <v>163</v>
      </c>
      <c r="H94" s="119">
        <v>45</v>
      </c>
      <c r="I94" s="120"/>
      <c r="J94" s="121">
        <f>ROUND(I94*H94,2)</f>
        <v>0</v>
      </c>
      <c r="K94" s="117"/>
      <c r="L94" s="27"/>
      <c r="M94" s="131"/>
      <c r="T94" s="48"/>
      <c r="AT94" s="12"/>
      <c r="AU94" s="12"/>
    </row>
    <row r="95" spans="2:65" s="1" customFormat="1">
      <c r="B95" s="27"/>
      <c r="C95" s="154"/>
      <c r="D95" s="153" t="s">
        <v>146</v>
      </c>
      <c r="E95" s="154"/>
      <c r="F95" s="129" t="s">
        <v>625</v>
      </c>
      <c r="G95" s="154"/>
      <c r="H95" s="154"/>
      <c r="I95" s="155"/>
      <c r="J95" s="154"/>
      <c r="K95" s="154"/>
      <c r="L95" s="27"/>
      <c r="M95" s="131"/>
      <c r="T95" s="48"/>
      <c r="AT95" s="12"/>
      <c r="AU95" s="12"/>
    </row>
    <row r="96" spans="2:65" s="1" customFormat="1" ht="12">
      <c r="B96" s="27"/>
      <c r="C96" s="115">
        <v>8</v>
      </c>
      <c r="D96" s="115"/>
      <c r="E96" s="116" t="s">
        <v>184</v>
      </c>
      <c r="F96" s="117" t="s">
        <v>504</v>
      </c>
      <c r="G96" s="118" t="s">
        <v>264</v>
      </c>
      <c r="H96" s="119">
        <v>50</v>
      </c>
      <c r="I96" s="120"/>
      <c r="J96" s="121">
        <f>ROUND(I96*H96,2)</f>
        <v>0</v>
      </c>
      <c r="K96" s="117"/>
      <c r="L96" s="27"/>
      <c r="M96" s="131"/>
      <c r="T96" s="48"/>
      <c r="AT96" s="12"/>
      <c r="AU96" s="12"/>
    </row>
    <row r="97" spans="2:65" s="1" customFormat="1">
      <c r="B97" s="27"/>
      <c r="C97" s="154"/>
      <c r="D97" s="153" t="s">
        <v>146</v>
      </c>
      <c r="E97" s="154"/>
      <c r="F97" s="129" t="s">
        <v>504</v>
      </c>
      <c r="G97" s="154"/>
      <c r="H97" s="154"/>
      <c r="I97" s="155"/>
      <c r="J97" s="154"/>
      <c r="K97" s="154"/>
      <c r="L97" s="27"/>
      <c r="M97" s="131"/>
      <c r="T97" s="48"/>
      <c r="AT97" s="12"/>
      <c r="AU97" s="12"/>
    </row>
    <row r="98" spans="2:65" s="1" customFormat="1" ht="24">
      <c r="B98" s="27"/>
      <c r="C98" s="115">
        <v>9</v>
      </c>
      <c r="D98" s="115"/>
      <c r="E98" s="116" t="s">
        <v>186</v>
      </c>
      <c r="F98" s="117" t="s">
        <v>626</v>
      </c>
      <c r="G98" s="118" t="s">
        <v>145</v>
      </c>
      <c r="H98" s="119">
        <v>17</v>
      </c>
      <c r="I98" s="120"/>
      <c r="J98" s="121">
        <f>ROUND(I98*H98,2)</f>
        <v>0</v>
      </c>
      <c r="K98" s="117"/>
      <c r="L98" s="27"/>
      <c r="M98" s="131"/>
      <c r="T98" s="48"/>
      <c r="AT98" s="12"/>
      <c r="AU98" s="12"/>
    </row>
    <row r="99" spans="2:65" s="1" customFormat="1">
      <c r="B99" s="27"/>
      <c r="C99" s="154"/>
      <c r="D99" s="153" t="s">
        <v>146</v>
      </c>
      <c r="E99" s="154"/>
      <c r="F99" s="129" t="s">
        <v>626</v>
      </c>
      <c r="G99" s="154"/>
      <c r="H99" s="154"/>
      <c r="I99" s="155"/>
      <c r="J99" s="154"/>
      <c r="K99" s="154"/>
      <c r="L99" s="27"/>
      <c r="M99" s="131"/>
      <c r="T99" s="48"/>
      <c r="AT99" s="12"/>
      <c r="AU99" s="12"/>
    </row>
    <row r="100" spans="2:65" s="1" customFormat="1" ht="12">
      <c r="B100" s="27"/>
      <c r="C100" s="115">
        <v>10</v>
      </c>
      <c r="D100" s="115"/>
      <c r="E100" s="116" t="s">
        <v>188</v>
      </c>
      <c r="F100" s="117" t="s">
        <v>627</v>
      </c>
      <c r="G100" s="118" t="s">
        <v>145</v>
      </c>
      <c r="H100" s="119">
        <v>1</v>
      </c>
      <c r="I100" s="120"/>
      <c r="J100" s="121">
        <f>ROUND(I100*H100,2)</f>
        <v>0</v>
      </c>
      <c r="K100" s="117"/>
      <c r="L100" s="27"/>
      <c r="M100" s="131"/>
      <c r="T100" s="48"/>
      <c r="AT100" s="12"/>
      <c r="AU100" s="12"/>
    </row>
    <row r="101" spans="2:65" s="1" customFormat="1">
      <c r="B101" s="27"/>
      <c r="C101" s="154"/>
      <c r="D101" s="153" t="s">
        <v>146</v>
      </c>
      <c r="E101" s="154"/>
      <c r="F101" s="129" t="s">
        <v>627</v>
      </c>
      <c r="G101" s="154"/>
      <c r="H101" s="154"/>
      <c r="I101" s="155"/>
      <c r="J101" s="154"/>
      <c r="K101" s="154"/>
      <c r="L101" s="27"/>
      <c r="M101" s="131"/>
      <c r="T101" s="48"/>
      <c r="AT101" s="12"/>
      <c r="AU101" s="12"/>
    </row>
    <row r="102" spans="2:65" s="1" customFormat="1" ht="12">
      <c r="B102" s="27"/>
      <c r="C102" s="115">
        <v>11</v>
      </c>
      <c r="D102" s="115" t="s">
        <v>142</v>
      </c>
      <c r="E102" s="116" t="s">
        <v>190</v>
      </c>
      <c r="F102" s="117" t="s">
        <v>507</v>
      </c>
      <c r="G102" s="118" t="s">
        <v>262</v>
      </c>
      <c r="H102" s="119">
        <v>150</v>
      </c>
      <c r="I102" s="120"/>
      <c r="J102" s="121">
        <f>ROUND(I102*H102,2)</f>
        <v>0</v>
      </c>
      <c r="K102" s="117"/>
      <c r="L102" s="27"/>
      <c r="M102" s="131"/>
      <c r="T102" s="48"/>
      <c r="AT102" s="12"/>
      <c r="AU102" s="12"/>
    </row>
    <row r="103" spans="2:65" s="1" customFormat="1">
      <c r="B103" s="27"/>
      <c r="C103" s="154"/>
      <c r="D103" s="153" t="s">
        <v>146</v>
      </c>
      <c r="E103" s="154"/>
      <c r="F103" s="129" t="s">
        <v>507</v>
      </c>
      <c r="G103" s="154"/>
      <c r="H103" s="154"/>
      <c r="I103" s="155"/>
      <c r="J103" s="154"/>
      <c r="K103" s="154"/>
      <c r="L103" s="27"/>
      <c r="M103" s="131"/>
      <c r="T103" s="48"/>
      <c r="AT103" s="12"/>
      <c r="AU103" s="12"/>
    </row>
    <row r="104" spans="2:65" s="1" customFormat="1" ht="12">
      <c r="B104" s="27"/>
      <c r="C104" s="115">
        <v>12</v>
      </c>
      <c r="D104" s="115" t="s">
        <v>142</v>
      </c>
      <c r="E104" s="116" t="s">
        <v>192</v>
      </c>
      <c r="F104" s="117" t="s">
        <v>508</v>
      </c>
      <c r="G104" s="118" t="s">
        <v>168</v>
      </c>
      <c r="H104" s="119">
        <v>1</v>
      </c>
      <c r="I104" s="120"/>
      <c r="J104" s="121">
        <f>ROUND(I104*H104,2)</f>
        <v>0</v>
      </c>
      <c r="K104" s="117"/>
      <c r="L104" s="27"/>
      <c r="M104" s="131"/>
      <c r="T104" s="48"/>
      <c r="AT104" s="12"/>
      <c r="AU104" s="12"/>
    </row>
    <row r="105" spans="2:65" s="1" customFormat="1">
      <c r="B105" s="27"/>
      <c r="C105" s="154"/>
      <c r="D105" s="153" t="s">
        <v>146</v>
      </c>
      <c r="E105" s="154"/>
      <c r="F105" s="129" t="s">
        <v>508</v>
      </c>
      <c r="G105" s="154"/>
      <c r="H105" s="154"/>
      <c r="I105" s="155"/>
      <c r="J105" s="154"/>
      <c r="K105" s="154"/>
      <c r="L105" s="27"/>
      <c r="M105" s="131"/>
      <c r="T105" s="48"/>
      <c r="AT105" s="12"/>
      <c r="AU105" s="12"/>
    </row>
    <row r="106" spans="2:65" s="1" customFormat="1" ht="24">
      <c r="B106" s="114"/>
      <c r="C106" s="115">
        <v>13</v>
      </c>
      <c r="D106" s="115" t="s">
        <v>142</v>
      </c>
      <c r="E106" s="116" t="s">
        <v>194</v>
      </c>
      <c r="F106" s="117" t="s">
        <v>167</v>
      </c>
      <c r="G106" s="118" t="s">
        <v>168</v>
      </c>
      <c r="H106" s="119">
        <v>1</v>
      </c>
      <c r="I106" s="120"/>
      <c r="J106" s="121">
        <f>ROUND(I106*H106,2)</f>
        <v>0</v>
      </c>
      <c r="K106" s="117"/>
      <c r="L106" s="27"/>
      <c r="M106" s="122" t="s">
        <v>3</v>
      </c>
      <c r="N106" s="123"/>
      <c r="P106" s="124"/>
      <c r="Q106" s="124"/>
      <c r="R106" s="124"/>
      <c r="S106" s="124"/>
      <c r="T106" s="125"/>
      <c r="V106" s="123"/>
      <c r="AR106" s="126" t="s">
        <v>173</v>
      </c>
      <c r="AT106" s="126" t="s">
        <v>142</v>
      </c>
      <c r="AU106" s="126" t="s">
        <v>77</v>
      </c>
      <c r="AY106" s="12" t="s">
        <v>141</v>
      </c>
      <c r="BE106" s="127">
        <f>IF(N106="základní",J106,0)</f>
        <v>0</v>
      </c>
      <c r="BF106" s="127">
        <f>IF(N106="snížená",J106,0)</f>
        <v>0</v>
      </c>
      <c r="BG106" s="127">
        <f>IF(N106="zákl. přenesená",J106,0)</f>
        <v>0</v>
      </c>
      <c r="BH106" s="127">
        <f>IF(N106="sníž. přenesená",J106,0)</f>
        <v>0</v>
      </c>
      <c r="BI106" s="127">
        <f>IF(N106="nulová",J106,0)</f>
        <v>0</v>
      </c>
      <c r="BJ106" s="12" t="s">
        <v>77</v>
      </c>
      <c r="BK106" s="127">
        <f>ROUND(I106*H106,2)</f>
        <v>0</v>
      </c>
      <c r="BL106" s="12" t="s">
        <v>173</v>
      </c>
      <c r="BM106" s="126" t="s">
        <v>173</v>
      </c>
    </row>
    <row r="107" spans="2:65" s="1" customFormat="1" ht="12">
      <c r="B107" s="114"/>
      <c r="C107" s="154"/>
      <c r="D107" s="153" t="s">
        <v>146</v>
      </c>
      <c r="E107" s="154"/>
      <c r="F107" s="129" t="s">
        <v>167</v>
      </c>
      <c r="G107" s="154"/>
      <c r="H107" s="154"/>
      <c r="I107" s="155"/>
      <c r="J107" s="154"/>
      <c r="K107" s="158"/>
      <c r="L107" s="27"/>
      <c r="M107" s="122"/>
      <c r="N107" s="123"/>
      <c r="P107" s="124"/>
      <c r="Q107" s="124"/>
      <c r="R107" s="124"/>
      <c r="S107" s="124"/>
      <c r="T107" s="125"/>
      <c r="V107" s="123"/>
      <c r="AR107" s="126"/>
      <c r="AT107" s="126"/>
      <c r="AU107" s="126"/>
      <c r="AY107" s="12"/>
      <c r="BE107" s="127"/>
      <c r="BF107" s="127"/>
      <c r="BG107" s="127"/>
      <c r="BH107" s="127"/>
      <c r="BI107" s="127"/>
      <c r="BJ107" s="12"/>
      <c r="BK107" s="127"/>
      <c r="BL107" s="12"/>
      <c r="BM107" s="126"/>
    </row>
    <row r="108" spans="2:65" s="1" customFormat="1" ht="24">
      <c r="B108" s="114"/>
      <c r="C108" s="115">
        <v>14</v>
      </c>
      <c r="D108" s="115" t="s">
        <v>142</v>
      </c>
      <c r="E108" s="116" t="s">
        <v>196</v>
      </c>
      <c r="F108" s="117" t="s">
        <v>170</v>
      </c>
      <c r="G108" s="118" t="s">
        <v>145</v>
      </c>
      <c r="H108" s="119">
        <v>1</v>
      </c>
      <c r="I108" s="120"/>
      <c r="J108" s="121">
        <f>ROUND(I108*H108,2)</f>
        <v>0</v>
      </c>
      <c r="K108" s="117"/>
      <c r="L108" s="27"/>
      <c r="M108" s="122"/>
      <c r="N108" s="123"/>
      <c r="P108" s="124"/>
      <c r="Q108" s="124"/>
      <c r="R108" s="124"/>
      <c r="S108" s="124"/>
      <c r="T108" s="125"/>
      <c r="V108" s="123"/>
      <c r="AR108" s="126"/>
      <c r="AT108" s="126"/>
      <c r="AU108" s="126"/>
      <c r="AY108" s="12"/>
      <c r="BE108" s="127"/>
      <c r="BF108" s="127"/>
      <c r="BG108" s="127"/>
      <c r="BH108" s="127"/>
      <c r="BI108" s="127"/>
      <c r="BJ108" s="12"/>
      <c r="BK108" s="127"/>
      <c r="BL108" s="12"/>
      <c r="BM108" s="126"/>
    </row>
    <row r="109" spans="2:65" s="1" customFormat="1" ht="12">
      <c r="B109" s="114"/>
      <c r="C109" s="154"/>
      <c r="D109" s="153" t="s">
        <v>146</v>
      </c>
      <c r="E109" s="154"/>
      <c r="F109" s="129" t="s">
        <v>170</v>
      </c>
      <c r="G109" s="154"/>
      <c r="H109" s="154"/>
      <c r="I109" s="155"/>
      <c r="J109" s="154"/>
      <c r="K109" s="158"/>
      <c r="L109" s="27"/>
      <c r="M109" s="122"/>
      <c r="N109" s="123"/>
      <c r="P109" s="124"/>
      <c r="Q109" s="124"/>
      <c r="R109" s="124"/>
      <c r="S109" s="124"/>
      <c r="T109" s="125"/>
      <c r="V109" s="123"/>
      <c r="AR109" s="126"/>
      <c r="AT109" s="126"/>
      <c r="AU109" s="126"/>
      <c r="AY109" s="12"/>
      <c r="BE109" s="127"/>
      <c r="BF109" s="127"/>
      <c r="BG109" s="127"/>
      <c r="BH109" s="127"/>
      <c r="BI109" s="127"/>
      <c r="BJ109" s="12"/>
      <c r="BK109" s="127"/>
      <c r="BL109" s="12"/>
      <c r="BM109" s="126"/>
    </row>
    <row r="110" spans="2:65" s="1" customFormat="1" ht="24">
      <c r="B110" s="114"/>
      <c r="C110" s="115">
        <v>15</v>
      </c>
      <c r="D110" s="115" t="s">
        <v>142</v>
      </c>
      <c r="E110" s="116" t="s">
        <v>198</v>
      </c>
      <c r="F110" s="117" t="s">
        <v>172</v>
      </c>
      <c r="G110" s="118" t="s">
        <v>145</v>
      </c>
      <c r="H110" s="119">
        <v>1</v>
      </c>
      <c r="I110" s="120"/>
      <c r="J110" s="121">
        <f>ROUND(I110*H110,2)</f>
        <v>0</v>
      </c>
      <c r="K110" s="117"/>
      <c r="L110" s="27"/>
      <c r="M110" s="122"/>
      <c r="N110" s="123"/>
      <c r="P110" s="124"/>
      <c r="Q110" s="124"/>
      <c r="R110" s="124"/>
      <c r="S110" s="124"/>
      <c r="T110" s="125"/>
      <c r="V110" s="123"/>
      <c r="AR110" s="126"/>
      <c r="AT110" s="126"/>
      <c r="AU110" s="126"/>
      <c r="AY110" s="12"/>
      <c r="BE110" s="127"/>
      <c r="BF110" s="127"/>
      <c r="BG110" s="127"/>
      <c r="BH110" s="127"/>
      <c r="BI110" s="127"/>
      <c r="BJ110" s="12"/>
      <c r="BK110" s="127"/>
      <c r="BL110" s="12"/>
      <c r="BM110" s="126"/>
    </row>
    <row r="111" spans="2:65" s="1" customFormat="1" ht="12">
      <c r="B111" s="114"/>
      <c r="C111" s="154"/>
      <c r="D111" s="153" t="s">
        <v>146</v>
      </c>
      <c r="E111" s="154"/>
      <c r="F111" s="129" t="s">
        <v>172</v>
      </c>
      <c r="G111" s="154"/>
      <c r="H111" s="154"/>
      <c r="I111" s="155"/>
      <c r="J111" s="154"/>
      <c r="K111" s="158"/>
      <c r="L111" s="27"/>
      <c r="M111" s="122"/>
      <c r="N111" s="123"/>
      <c r="P111" s="124"/>
      <c r="Q111" s="124"/>
      <c r="R111" s="124"/>
      <c r="S111" s="124"/>
      <c r="T111" s="125"/>
      <c r="V111" s="123"/>
      <c r="AR111" s="126"/>
      <c r="AT111" s="126"/>
      <c r="AU111" s="126"/>
      <c r="AY111" s="12"/>
      <c r="BE111" s="127"/>
      <c r="BF111" s="127"/>
      <c r="BG111" s="127"/>
      <c r="BH111" s="127"/>
      <c r="BI111" s="127"/>
      <c r="BJ111" s="12"/>
      <c r="BK111" s="127"/>
      <c r="BL111" s="12"/>
      <c r="BM111" s="126"/>
    </row>
    <row r="112" spans="2:65" s="1" customFormat="1"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27"/>
    </row>
    <row r="113" spans="10:22" ht="12">
      <c r="V113" s="123"/>
    </row>
    <row r="114" spans="10:22">
      <c r="V114" s="1"/>
    </row>
    <row r="115" spans="10:22">
      <c r="J115" s="139"/>
    </row>
  </sheetData>
  <autoFilter ref="C79:K111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3D8CF-0D9D-4765-AFED-EA61C42B88B9}">
  <sheetPr>
    <pageSetUpPr fitToPage="1"/>
  </sheetPr>
  <dimension ref="B2:BM1048576"/>
  <sheetViews>
    <sheetView showGridLines="0" tabSelected="1" topLeftCell="A133" zoomScale="85" zoomScaleNormal="85" workbookViewId="0">
      <selection activeCell="I156" sqref="I82:I15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82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628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stavby'!K8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ROUND((SUM(BF80:BF157)),  2)</f>
        <v>0</v>
      </c>
      <c r="I34" s="84">
        <v>0.12</v>
      </c>
      <c r="J34" s="76">
        <f>ROUND(((SUM(BF80:BF157))*I34),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ROUND((SUM(BG80:BG157)),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ROUND((SUM(BH80:BH157)),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ROUND((SUM(BI80:BI157)),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SO05 - Přípojka pro soc. zázemí řidičů a cizího zdroje pro kioskovou měnírnu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SO05 - Přípojka pro soc. zázemí řidičů a cizího zdroje pro kioskovou měnírnu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  <c r="V79" s="52"/>
    </row>
    <row r="80" spans="2:63" s="1" customFormat="1" ht="22.9" customHeight="1">
      <c r="B80" s="27"/>
      <c r="C80" s="56" t="s">
        <v>140</v>
      </c>
      <c r="J80" s="101">
        <f>SUM(J82:J156)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69</v>
      </c>
      <c r="AU80" s="12" t="s">
        <v>127</v>
      </c>
      <c r="BK80" s="104">
        <f>BK81</f>
        <v>0</v>
      </c>
    </row>
    <row r="81" spans="2:63" s="10" customFormat="1" ht="25.9" customHeight="1">
      <c r="B81" s="105"/>
      <c r="D81" s="106" t="s">
        <v>69</v>
      </c>
      <c r="E81" s="138"/>
      <c r="F81" s="138"/>
      <c r="I81" s="107"/>
      <c r="J81" s="108"/>
      <c r="L81" s="105"/>
      <c r="M81" s="109"/>
      <c r="P81" s="110">
        <f>SUM(P82:P157)</f>
        <v>0</v>
      </c>
      <c r="R81" s="110">
        <f>SUM(R82:R157)</f>
        <v>0</v>
      </c>
      <c r="T81" s="111">
        <f>SUM(T82:T157)</f>
        <v>0</v>
      </c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SUM(BK82:BK157)</f>
        <v>0</v>
      </c>
    </row>
    <row r="82" spans="2:63" s="1" customFormat="1" ht="72">
      <c r="B82" s="27"/>
      <c r="C82" s="115">
        <v>1</v>
      </c>
      <c r="D82" s="115" t="s">
        <v>142</v>
      </c>
      <c r="E82" s="116" t="s">
        <v>176</v>
      </c>
      <c r="F82" s="117" t="s">
        <v>629</v>
      </c>
      <c r="G82" s="118" t="s">
        <v>145</v>
      </c>
      <c r="H82" s="119">
        <v>1</v>
      </c>
      <c r="I82" s="120"/>
      <c r="J82" s="121">
        <f>ROUND(I82*H82,2)</f>
        <v>0</v>
      </c>
      <c r="K82" s="117" t="s">
        <v>3</v>
      </c>
      <c r="L82" s="27"/>
      <c r="M82" s="131"/>
      <c r="T82" s="48"/>
      <c r="AT82" s="12"/>
      <c r="AU82" s="12"/>
    </row>
    <row r="83" spans="2:63" s="1" customFormat="1" ht="48.75">
      <c r="B83" s="27"/>
      <c r="C83" s="154"/>
      <c r="D83" s="153" t="s">
        <v>146</v>
      </c>
      <c r="E83" s="154"/>
      <c r="F83" s="129" t="s">
        <v>629</v>
      </c>
      <c r="G83" s="154"/>
      <c r="H83" s="154"/>
      <c r="I83" s="155"/>
      <c r="J83" s="154"/>
      <c r="K83" s="154"/>
      <c r="L83" s="27"/>
      <c r="M83" s="131"/>
      <c r="T83" s="48"/>
      <c r="AT83" s="12"/>
      <c r="AU83" s="12"/>
    </row>
    <row r="84" spans="2:63" s="1" customFormat="1" ht="12">
      <c r="B84" s="27"/>
      <c r="C84" s="115">
        <v>2</v>
      </c>
      <c r="D84" s="115" t="s">
        <v>142</v>
      </c>
      <c r="E84" s="116" t="s">
        <v>159</v>
      </c>
      <c r="F84" s="117" t="s">
        <v>630</v>
      </c>
      <c r="G84" s="118" t="s">
        <v>163</v>
      </c>
      <c r="H84" s="119">
        <v>50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3" s="1" customFormat="1">
      <c r="B85" s="27"/>
      <c r="C85" s="154"/>
      <c r="D85" s="153" t="s">
        <v>146</v>
      </c>
      <c r="E85" s="154"/>
      <c r="F85" s="129" t="s">
        <v>630</v>
      </c>
      <c r="G85" s="154"/>
      <c r="H85" s="154"/>
      <c r="I85" s="155"/>
      <c r="J85" s="154"/>
      <c r="K85" s="154"/>
      <c r="L85" s="27"/>
      <c r="M85" s="131"/>
      <c r="T85" s="48"/>
      <c r="AT85" s="12"/>
      <c r="AU85" s="12"/>
    </row>
    <row r="86" spans="2:63" s="1" customFormat="1" ht="12">
      <c r="B86" s="27"/>
      <c r="C86" s="115">
        <v>3</v>
      </c>
      <c r="D86" s="115" t="s">
        <v>142</v>
      </c>
      <c r="E86" s="116" t="s">
        <v>161</v>
      </c>
      <c r="F86" s="117" t="s">
        <v>631</v>
      </c>
      <c r="G86" s="118" t="s">
        <v>163</v>
      </c>
      <c r="H86" s="119">
        <v>40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3" s="1" customFormat="1">
      <c r="B87" s="27"/>
      <c r="C87" s="154"/>
      <c r="D87" s="153" t="s">
        <v>146</v>
      </c>
      <c r="E87" s="154"/>
      <c r="F87" s="129" t="s">
        <v>631</v>
      </c>
      <c r="G87" s="154"/>
      <c r="H87" s="154"/>
      <c r="I87" s="155"/>
      <c r="J87" s="154"/>
      <c r="K87" s="154"/>
      <c r="L87" s="27"/>
      <c r="M87" s="131"/>
      <c r="T87" s="48"/>
      <c r="AT87" s="12"/>
      <c r="AU87" s="12"/>
    </row>
    <row r="88" spans="2:63" s="1" customFormat="1" ht="12">
      <c r="B88" s="27"/>
      <c r="C88" s="115">
        <v>4</v>
      </c>
      <c r="D88" s="115" t="s">
        <v>142</v>
      </c>
      <c r="E88" s="116" t="s">
        <v>164</v>
      </c>
      <c r="F88" s="117" t="s">
        <v>632</v>
      </c>
      <c r="G88" s="118" t="s">
        <v>163</v>
      </c>
      <c r="H88" s="119">
        <v>20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3" s="1" customFormat="1">
      <c r="B89" s="27"/>
      <c r="C89" s="154"/>
      <c r="D89" s="153" t="s">
        <v>146</v>
      </c>
      <c r="E89" s="154"/>
      <c r="F89" s="129" t="s">
        <v>632</v>
      </c>
      <c r="G89" s="154"/>
      <c r="H89" s="154"/>
      <c r="I89" s="155"/>
      <c r="J89" s="154"/>
      <c r="K89" s="154"/>
      <c r="L89" s="27"/>
      <c r="M89" s="131"/>
      <c r="T89" s="48"/>
      <c r="AT89" s="12"/>
      <c r="AU89" s="12"/>
    </row>
    <row r="90" spans="2:63" s="1" customFormat="1" ht="12">
      <c r="B90" s="27"/>
      <c r="C90" s="115">
        <v>5</v>
      </c>
      <c r="D90" s="115" t="s">
        <v>142</v>
      </c>
      <c r="E90" s="116" t="s">
        <v>166</v>
      </c>
      <c r="F90" s="117" t="s">
        <v>256</v>
      </c>
      <c r="G90" s="118" t="s">
        <v>163</v>
      </c>
      <c r="H90" s="119">
        <v>7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3" s="1" customFormat="1">
      <c r="B91" s="27"/>
      <c r="C91" s="154"/>
      <c r="D91" s="153" t="s">
        <v>146</v>
      </c>
      <c r="E91" s="154"/>
      <c r="F91" s="129" t="s">
        <v>256</v>
      </c>
      <c r="G91" s="154"/>
      <c r="H91" s="154"/>
      <c r="I91" s="155"/>
      <c r="J91" s="154"/>
      <c r="K91" s="154"/>
      <c r="L91" s="27"/>
      <c r="M91" s="131"/>
      <c r="T91" s="48"/>
      <c r="AT91" s="12"/>
      <c r="AU91" s="12"/>
    </row>
    <row r="92" spans="2:63" s="1" customFormat="1" ht="24">
      <c r="B92" s="27"/>
      <c r="C92" s="115">
        <v>6</v>
      </c>
      <c r="D92" s="115" t="s">
        <v>142</v>
      </c>
      <c r="E92" s="116" t="s">
        <v>169</v>
      </c>
      <c r="F92" s="116" t="s">
        <v>633</v>
      </c>
      <c r="G92" s="118" t="s">
        <v>145</v>
      </c>
      <c r="H92" s="119">
        <v>1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3" s="1" customFormat="1" ht="19.5">
      <c r="B93" s="27"/>
      <c r="C93" s="154"/>
      <c r="D93" s="153" t="s">
        <v>146</v>
      </c>
      <c r="E93" s="154"/>
      <c r="F93" s="129" t="s">
        <v>634</v>
      </c>
      <c r="G93" s="154"/>
      <c r="H93" s="154"/>
      <c r="I93" s="155"/>
      <c r="J93" s="154"/>
      <c r="K93" s="154"/>
      <c r="L93" s="27"/>
      <c r="M93" s="131"/>
      <c r="T93" s="48"/>
      <c r="AT93" s="12"/>
      <c r="AU93" s="12"/>
    </row>
    <row r="94" spans="2:63" s="1" customFormat="1" ht="24">
      <c r="B94" s="27"/>
      <c r="C94" s="115">
        <v>7</v>
      </c>
      <c r="D94" s="115" t="s">
        <v>142</v>
      </c>
      <c r="E94" s="116" t="s">
        <v>171</v>
      </c>
      <c r="F94" s="116" t="s">
        <v>635</v>
      </c>
      <c r="G94" s="118" t="s">
        <v>145</v>
      </c>
      <c r="H94" s="119">
        <v>1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3" s="1" customFormat="1" ht="19.5">
      <c r="B95" s="27"/>
      <c r="C95" s="154"/>
      <c r="D95" s="153" t="s">
        <v>146</v>
      </c>
      <c r="E95" s="154"/>
      <c r="F95" s="129" t="s">
        <v>635</v>
      </c>
      <c r="G95" s="154"/>
      <c r="H95" s="154"/>
      <c r="I95" s="155"/>
      <c r="J95" s="154"/>
      <c r="K95" s="154"/>
      <c r="L95" s="27"/>
      <c r="M95" s="131"/>
      <c r="T95" s="48"/>
      <c r="AT95" s="12"/>
      <c r="AU95" s="12"/>
    </row>
    <row r="96" spans="2:63" s="1" customFormat="1" ht="12">
      <c r="B96" s="27"/>
      <c r="C96" s="115">
        <v>8</v>
      </c>
      <c r="D96" s="115" t="s">
        <v>142</v>
      </c>
      <c r="E96" s="116" t="s">
        <v>184</v>
      </c>
      <c r="F96" s="116" t="s">
        <v>636</v>
      </c>
      <c r="G96" s="118" t="s">
        <v>145</v>
      </c>
      <c r="H96" s="119">
        <v>1</v>
      </c>
      <c r="I96" s="120"/>
      <c r="J96" s="121">
        <f>ROUND(I96*H96,2)</f>
        <v>0</v>
      </c>
      <c r="K96" s="117" t="s">
        <v>3</v>
      </c>
      <c r="L96" s="27"/>
      <c r="M96" s="131"/>
      <c r="T96" s="48"/>
      <c r="AT96" s="12"/>
      <c r="AU96" s="12"/>
    </row>
    <row r="97" spans="2:47" s="1" customFormat="1">
      <c r="B97" s="27"/>
      <c r="C97" s="154"/>
      <c r="D97" s="153" t="s">
        <v>146</v>
      </c>
      <c r="E97" s="154"/>
      <c r="F97" s="129" t="s">
        <v>636</v>
      </c>
      <c r="G97" s="154"/>
      <c r="H97" s="154"/>
      <c r="I97" s="155"/>
      <c r="J97" s="154"/>
      <c r="K97" s="154"/>
      <c r="L97" s="27"/>
      <c r="M97" s="131"/>
      <c r="T97" s="48"/>
      <c r="AT97" s="12"/>
      <c r="AU97" s="12"/>
    </row>
    <row r="98" spans="2:47" s="1" customFormat="1" ht="24">
      <c r="B98" s="27"/>
      <c r="C98" s="115">
        <v>9</v>
      </c>
      <c r="D98" s="115" t="s">
        <v>142</v>
      </c>
      <c r="E98" s="116" t="s">
        <v>186</v>
      </c>
      <c r="F98" s="116" t="s">
        <v>637</v>
      </c>
      <c r="G98" s="118" t="s">
        <v>163</v>
      </c>
      <c r="H98" s="119">
        <v>65</v>
      </c>
      <c r="I98" s="120"/>
      <c r="J98" s="121">
        <f>ROUND(I98*H98,2)</f>
        <v>0</v>
      </c>
      <c r="K98" s="117" t="s">
        <v>3</v>
      </c>
      <c r="L98" s="27"/>
      <c r="M98" s="131"/>
      <c r="T98" s="48"/>
      <c r="AT98" s="12"/>
      <c r="AU98" s="12"/>
    </row>
    <row r="99" spans="2:47" s="1" customFormat="1">
      <c r="B99" s="27"/>
      <c r="C99" s="154"/>
      <c r="D99" s="153" t="s">
        <v>146</v>
      </c>
      <c r="E99" s="154"/>
      <c r="F99" s="129" t="s">
        <v>637</v>
      </c>
      <c r="G99" s="154"/>
      <c r="H99" s="154"/>
      <c r="I99" s="155"/>
      <c r="J99" s="154"/>
      <c r="K99" s="154"/>
      <c r="L99" s="27"/>
      <c r="M99" s="131"/>
      <c r="T99" s="48"/>
      <c r="AT99" s="12"/>
      <c r="AU99" s="12"/>
    </row>
    <row r="100" spans="2:47" s="1" customFormat="1" ht="24">
      <c r="B100" s="27"/>
      <c r="C100" s="115">
        <v>10</v>
      </c>
      <c r="D100" s="115" t="s">
        <v>142</v>
      </c>
      <c r="E100" s="116" t="s">
        <v>188</v>
      </c>
      <c r="F100" s="116" t="s">
        <v>638</v>
      </c>
      <c r="G100" s="118" t="s">
        <v>145</v>
      </c>
      <c r="H100" s="119">
        <v>1</v>
      </c>
      <c r="I100" s="120"/>
      <c r="J100" s="121">
        <f>ROUND(I100*H100,2)</f>
        <v>0</v>
      </c>
      <c r="K100" s="117" t="s">
        <v>3</v>
      </c>
      <c r="L100" s="27"/>
      <c r="M100" s="131"/>
      <c r="T100" s="48"/>
      <c r="AT100" s="12"/>
      <c r="AU100" s="12"/>
    </row>
    <row r="101" spans="2:47" s="1" customFormat="1" ht="12">
      <c r="B101" s="27"/>
      <c r="C101" s="156"/>
      <c r="D101" s="153" t="s">
        <v>146</v>
      </c>
      <c r="E101" s="157"/>
      <c r="F101" s="129" t="s">
        <v>638</v>
      </c>
      <c r="G101" s="159"/>
      <c r="H101" s="160"/>
      <c r="I101" s="161"/>
      <c r="J101" s="161"/>
      <c r="K101" s="158"/>
      <c r="L101" s="27"/>
      <c r="M101" s="131"/>
      <c r="T101" s="48"/>
      <c r="AT101" s="12"/>
      <c r="AU101" s="12"/>
    </row>
    <row r="102" spans="2:47" s="1" customFormat="1" ht="24">
      <c r="B102" s="27"/>
      <c r="C102" s="115">
        <v>11</v>
      </c>
      <c r="D102" s="115" t="s">
        <v>142</v>
      </c>
      <c r="E102" s="116" t="s">
        <v>190</v>
      </c>
      <c r="F102" s="116" t="s">
        <v>639</v>
      </c>
      <c r="G102" s="118" t="s">
        <v>145</v>
      </c>
      <c r="H102" s="119">
        <v>1</v>
      </c>
      <c r="I102" s="120"/>
      <c r="J102" s="121">
        <f>ROUND(I102*H102,2)</f>
        <v>0</v>
      </c>
      <c r="K102" s="117" t="s">
        <v>3</v>
      </c>
      <c r="L102" s="27"/>
      <c r="M102" s="131"/>
      <c r="T102" s="48"/>
      <c r="AT102" s="12"/>
      <c r="AU102" s="12"/>
    </row>
    <row r="103" spans="2:47" s="1" customFormat="1" ht="12">
      <c r="B103" s="27"/>
      <c r="C103" s="156"/>
      <c r="D103" s="153" t="s">
        <v>146</v>
      </c>
      <c r="E103" s="157"/>
      <c r="F103" s="129" t="s">
        <v>639</v>
      </c>
      <c r="G103" s="159"/>
      <c r="H103" s="160"/>
      <c r="I103" s="161"/>
      <c r="J103" s="161"/>
      <c r="K103" s="158"/>
      <c r="L103" s="27"/>
      <c r="M103" s="131"/>
      <c r="T103" s="48"/>
      <c r="AT103" s="12"/>
      <c r="AU103" s="12"/>
    </row>
    <row r="104" spans="2:47" s="1" customFormat="1" ht="36">
      <c r="B104" s="27"/>
      <c r="C104" s="115">
        <v>12</v>
      </c>
      <c r="D104" s="115" t="s">
        <v>142</v>
      </c>
      <c r="E104" s="116" t="s">
        <v>192</v>
      </c>
      <c r="F104" s="116" t="s">
        <v>640</v>
      </c>
      <c r="G104" s="118" t="s">
        <v>145</v>
      </c>
      <c r="H104" s="119">
        <v>1</v>
      </c>
      <c r="I104" s="120"/>
      <c r="J104" s="121">
        <f>ROUND(I104*H104,2)</f>
        <v>0</v>
      </c>
      <c r="K104" s="117" t="s">
        <v>3</v>
      </c>
      <c r="L104" s="27"/>
      <c r="M104" s="131"/>
      <c r="T104" s="48"/>
      <c r="AT104" s="12"/>
      <c r="AU104" s="12"/>
    </row>
    <row r="105" spans="2:47" s="1" customFormat="1" ht="19.5">
      <c r="B105" s="27"/>
      <c r="C105" s="156"/>
      <c r="D105" s="153" t="s">
        <v>146</v>
      </c>
      <c r="E105" s="157"/>
      <c r="F105" s="129" t="s">
        <v>641</v>
      </c>
      <c r="G105" s="159"/>
      <c r="H105" s="160"/>
      <c r="I105" s="161"/>
      <c r="J105" s="161"/>
      <c r="K105" s="158"/>
      <c r="L105" s="27"/>
      <c r="M105" s="131"/>
      <c r="T105" s="48"/>
      <c r="AT105" s="12"/>
      <c r="AU105" s="12"/>
    </row>
    <row r="106" spans="2:47" s="1" customFormat="1" ht="36">
      <c r="B106" s="27"/>
      <c r="C106" s="115">
        <v>13</v>
      </c>
      <c r="D106" s="115" t="s">
        <v>142</v>
      </c>
      <c r="E106" s="116" t="s">
        <v>194</v>
      </c>
      <c r="F106" s="116" t="s">
        <v>642</v>
      </c>
      <c r="G106" s="118" t="s">
        <v>145</v>
      </c>
      <c r="H106" s="119">
        <v>1</v>
      </c>
      <c r="I106" s="120"/>
      <c r="J106" s="121">
        <f>ROUND(I106*H106,2)</f>
        <v>0</v>
      </c>
      <c r="K106" s="117" t="s">
        <v>3</v>
      </c>
      <c r="L106" s="27"/>
      <c r="M106" s="131"/>
      <c r="T106" s="48"/>
      <c r="AT106" s="12"/>
      <c r="AU106" s="12"/>
    </row>
    <row r="107" spans="2:47" s="1" customFormat="1" ht="19.5">
      <c r="B107" s="27"/>
      <c r="C107" s="156"/>
      <c r="D107" s="153" t="s">
        <v>146</v>
      </c>
      <c r="E107" s="157"/>
      <c r="F107" s="129" t="s">
        <v>642</v>
      </c>
      <c r="G107" s="159"/>
      <c r="H107" s="160"/>
      <c r="I107" s="161"/>
      <c r="J107" s="161"/>
      <c r="K107" s="158"/>
      <c r="L107" s="27"/>
      <c r="M107" s="131"/>
      <c r="T107" s="48"/>
      <c r="AT107" s="12"/>
      <c r="AU107" s="12"/>
    </row>
    <row r="108" spans="2:47" s="1" customFormat="1" ht="12">
      <c r="B108" s="27"/>
      <c r="C108" s="115">
        <v>14</v>
      </c>
      <c r="D108" s="115" t="s">
        <v>142</v>
      </c>
      <c r="E108" s="116" t="s">
        <v>196</v>
      </c>
      <c r="F108" s="116" t="s">
        <v>643</v>
      </c>
      <c r="G108" s="118" t="s">
        <v>163</v>
      </c>
      <c r="H108" s="119">
        <v>15</v>
      </c>
      <c r="I108" s="120"/>
      <c r="J108" s="121">
        <f>ROUND(I108*H108,2)</f>
        <v>0</v>
      </c>
      <c r="K108" s="117" t="s">
        <v>3</v>
      </c>
      <c r="L108" s="27"/>
      <c r="M108" s="131"/>
      <c r="T108" s="48"/>
      <c r="AT108" s="12"/>
      <c r="AU108" s="12"/>
    </row>
    <row r="109" spans="2:47" s="1" customFormat="1" ht="12">
      <c r="B109" s="27"/>
      <c r="C109" s="156"/>
      <c r="D109" s="153" t="s">
        <v>146</v>
      </c>
      <c r="E109" s="157"/>
      <c r="F109" s="129" t="s">
        <v>643</v>
      </c>
      <c r="G109" s="159"/>
      <c r="H109" s="160"/>
      <c r="I109" s="161"/>
      <c r="J109" s="161"/>
      <c r="K109" s="158"/>
      <c r="L109" s="27"/>
      <c r="M109" s="131"/>
      <c r="T109" s="48"/>
      <c r="AT109" s="12"/>
      <c r="AU109" s="12"/>
    </row>
    <row r="110" spans="2:47" s="1" customFormat="1" ht="12">
      <c r="B110" s="27"/>
      <c r="C110" s="115">
        <v>15</v>
      </c>
      <c r="D110" s="115" t="s">
        <v>142</v>
      </c>
      <c r="E110" s="116" t="s">
        <v>198</v>
      </c>
      <c r="F110" s="116" t="s">
        <v>644</v>
      </c>
      <c r="G110" s="118" t="s">
        <v>145</v>
      </c>
      <c r="H110" s="119">
        <v>2</v>
      </c>
      <c r="I110" s="120"/>
      <c r="J110" s="121">
        <f>ROUND(I110*H110,2)</f>
        <v>0</v>
      </c>
      <c r="K110" s="117" t="s">
        <v>3</v>
      </c>
      <c r="L110" s="27"/>
      <c r="M110" s="131"/>
      <c r="T110" s="48"/>
      <c r="AT110" s="12"/>
      <c r="AU110" s="12"/>
    </row>
    <row r="111" spans="2:47" s="1" customFormat="1" ht="12">
      <c r="B111" s="27"/>
      <c r="C111" s="156"/>
      <c r="D111" s="153" t="s">
        <v>146</v>
      </c>
      <c r="E111" s="157"/>
      <c r="F111" s="129" t="s">
        <v>644</v>
      </c>
      <c r="G111" s="159"/>
      <c r="H111" s="160"/>
      <c r="I111" s="161"/>
      <c r="J111" s="161"/>
      <c r="K111" s="158"/>
      <c r="L111" s="27"/>
      <c r="M111" s="131"/>
      <c r="T111" s="48"/>
      <c r="AT111" s="12"/>
      <c r="AU111" s="12"/>
    </row>
    <row r="112" spans="2:47" s="1" customFormat="1" ht="24">
      <c r="B112" s="27"/>
      <c r="C112" s="115">
        <v>16</v>
      </c>
      <c r="D112" s="115" t="s">
        <v>142</v>
      </c>
      <c r="E112" s="116" t="s">
        <v>200</v>
      </c>
      <c r="F112" s="116" t="s">
        <v>645</v>
      </c>
      <c r="G112" s="118" t="s">
        <v>163</v>
      </c>
      <c r="H112" s="119">
        <v>7</v>
      </c>
      <c r="I112" s="120"/>
      <c r="J112" s="121">
        <f>ROUND(I112*H112,2)</f>
        <v>0</v>
      </c>
      <c r="K112" s="117" t="s">
        <v>3</v>
      </c>
      <c r="L112" s="27"/>
      <c r="M112" s="131"/>
      <c r="T112" s="48"/>
      <c r="AT112" s="12"/>
      <c r="AU112" s="12"/>
    </row>
    <row r="113" spans="2:47" s="1" customFormat="1" ht="12">
      <c r="B113" s="27"/>
      <c r="C113" s="156"/>
      <c r="D113" s="153" t="s">
        <v>146</v>
      </c>
      <c r="E113" s="157"/>
      <c r="F113" s="129" t="s">
        <v>645</v>
      </c>
      <c r="G113" s="159"/>
      <c r="H113" s="160"/>
      <c r="I113" s="161"/>
      <c r="J113" s="161"/>
      <c r="K113" s="158"/>
      <c r="L113" s="27"/>
      <c r="M113" s="131"/>
      <c r="T113" s="48"/>
      <c r="AT113" s="12"/>
      <c r="AU113" s="12"/>
    </row>
    <row r="114" spans="2:47" s="1" customFormat="1" ht="12">
      <c r="B114" s="27"/>
      <c r="C114" s="115">
        <v>17</v>
      </c>
      <c r="D114" s="115" t="s">
        <v>142</v>
      </c>
      <c r="E114" s="116" t="s">
        <v>202</v>
      </c>
      <c r="F114" s="116" t="s">
        <v>646</v>
      </c>
      <c r="G114" s="118" t="s">
        <v>145</v>
      </c>
      <c r="H114" s="119">
        <v>1</v>
      </c>
      <c r="I114" s="120"/>
      <c r="J114" s="121">
        <f>ROUND(I114*H114,2)</f>
        <v>0</v>
      </c>
      <c r="K114" s="117" t="s">
        <v>3</v>
      </c>
      <c r="L114" s="27"/>
      <c r="M114" s="131"/>
      <c r="T114" s="48"/>
      <c r="AT114" s="12"/>
      <c r="AU114" s="12"/>
    </row>
    <row r="115" spans="2:47" s="1" customFormat="1" ht="12">
      <c r="B115" s="27"/>
      <c r="C115" s="156"/>
      <c r="D115" s="153" t="s">
        <v>146</v>
      </c>
      <c r="E115" s="157"/>
      <c r="F115" s="129" t="s">
        <v>646</v>
      </c>
      <c r="G115" s="159"/>
      <c r="H115" s="160"/>
      <c r="I115" s="161"/>
      <c r="J115" s="161"/>
      <c r="K115" s="158"/>
      <c r="L115" s="27"/>
      <c r="M115" s="131"/>
      <c r="T115" s="48"/>
      <c r="AT115" s="12"/>
      <c r="AU115" s="12"/>
    </row>
    <row r="116" spans="2:47" s="1" customFormat="1" ht="36">
      <c r="B116" s="27"/>
      <c r="C116" s="115">
        <v>18</v>
      </c>
      <c r="D116" s="115" t="s">
        <v>142</v>
      </c>
      <c r="E116" s="116" t="s">
        <v>204</v>
      </c>
      <c r="F116" s="116" t="s">
        <v>647</v>
      </c>
      <c r="G116" s="118" t="s">
        <v>145</v>
      </c>
      <c r="H116" s="119">
        <v>1</v>
      </c>
      <c r="I116" s="120"/>
      <c r="J116" s="121">
        <f>ROUND(I116*H116,2)</f>
        <v>0</v>
      </c>
      <c r="K116" s="117" t="s">
        <v>3</v>
      </c>
      <c r="L116" s="27"/>
      <c r="M116" s="131"/>
      <c r="T116" s="48"/>
      <c r="AT116" s="12"/>
      <c r="AU116" s="12"/>
    </row>
    <row r="117" spans="2:47" s="1" customFormat="1" ht="19.5">
      <c r="B117" s="27"/>
      <c r="C117" s="156"/>
      <c r="D117" s="153" t="s">
        <v>146</v>
      </c>
      <c r="E117" s="157"/>
      <c r="F117" s="129" t="s">
        <v>647</v>
      </c>
      <c r="G117" s="159"/>
      <c r="H117" s="160"/>
      <c r="I117" s="161"/>
      <c r="J117" s="161"/>
      <c r="K117" s="158"/>
      <c r="L117" s="27"/>
      <c r="M117" s="131"/>
      <c r="T117" s="48"/>
      <c r="AT117" s="12"/>
      <c r="AU117" s="12"/>
    </row>
    <row r="118" spans="2:47" s="1" customFormat="1" ht="12">
      <c r="B118" s="27"/>
      <c r="C118" s="115">
        <v>19</v>
      </c>
      <c r="D118" s="115" t="s">
        <v>142</v>
      </c>
      <c r="E118" s="116" t="s">
        <v>206</v>
      </c>
      <c r="F118" s="116" t="s">
        <v>648</v>
      </c>
      <c r="G118" s="118" t="s">
        <v>262</v>
      </c>
      <c r="H118" s="119">
        <v>8</v>
      </c>
      <c r="I118" s="120"/>
      <c r="J118" s="121">
        <f>ROUND(I118*H118,2)</f>
        <v>0</v>
      </c>
      <c r="K118" s="117" t="s">
        <v>3</v>
      </c>
      <c r="L118" s="27"/>
      <c r="M118" s="131"/>
      <c r="T118" s="48"/>
      <c r="AT118" s="12"/>
      <c r="AU118" s="12"/>
    </row>
    <row r="119" spans="2:47" s="1" customFormat="1" ht="12">
      <c r="B119" s="27"/>
      <c r="C119" s="156"/>
      <c r="D119" s="153" t="s">
        <v>146</v>
      </c>
      <c r="E119" s="157"/>
      <c r="F119" s="129" t="s">
        <v>648</v>
      </c>
      <c r="G119" s="159"/>
      <c r="H119" s="160"/>
      <c r="I119" s="161"/>
      <c r="J119" s="161"/>
      <c r="K119" s="158"/>
      <c r="L119" s="27"/>
      <c r="M119" s="131"/>
      <c r="T119" s="48"/>
      <c r="AT119" s="12"/>
      <c r="AU119" s="12"/>
    </row>
    <row r="120" spans="2:47" s="1" customFormat="1" ht="24">
      <c r="B120" s="27"/>
      <c r="C120" s="115">
        <v>20</v>
      </c>
      <c r="D120" s="115" t="s">
        <v>142</v>
      </c>
      <c r="E120" s="116" t="s">
        <v>208</v>
      </c>
      <c r="F120" s="116" t="s">
        <v>649</v>
      </c>
      <c r="G120" s="118" t="s">
        <v>145</v>
      </c>
      <c r="H120" s="119">
        <v>2</v>
      </c>
      <c r="I120" s="120"/>
      <c r="J120" s="121">
        <f>ROUND(I120*H120,2)</f>
        <v>0</v>
      </c>
      <c r="K120" s="117" t="s">
        <v>3</v>
      </c>
      <c r="L120" s="27"/>
      <c r="M120" s="131"/>
      <c r="T120" s="48"/>
      <c r="AT120" s="12"/>
      <c r="AU120" s="12"/>
    </row>
    <row r="121" spans="2:47" s="1" customFormat="1" ht="19.5">
      <c r="B121" s="27"/>
      <c r="C121" s="156"/>
      <c r="D121" s="153" t="s">
        <v>146</v>
      </c>
      <c r="E121" s="157"/>
      <c r="F121" s="129" t="s">
        <v>649</v>
      </c>
      <c r="G121" s="159"/>
      <c r="H121" s="160"/>
      <c r="I121" s="161"/>
      <c r="J121" s="161"/>
      <c r="K121" s="158"/>
      <c r="L121" s="27"/>
      <c r="M121" s="131"/>
      <c r="T121" s="48"/>
      <c r="AT121" s="12"/>
      <c r="AU121" s="12"/>
    </row>
    <row r="122" spans="2:47" s="1" customFormat="1" ht="12">
      <c r="B122" s="27"/>
      <c r="C122" s="115">
        <v>21</v>
      </c>
      <c r="D122" s="115" t="s">
        <v>142</v>
      </c>
      <c r="E122" s="116" t="s">
        <v>210</v>
      </c>
      <c r="F122" s="116" t="s">
        <v>650</v>
      </c>
      <c r="G122" s="118" t="s">
        <v>163</v>
      </c>
      <c r="H122" s="119">
        <v>20</v>
      </c>
      <c r="I122" s="120"/>
      <c r="J122" s="121">
        <f>ROUND(I122*H122,2)</f>
        <v>0</v>
      </c>
      <c r="K122" s="117" t="s">
        <v>3</v>
      </c>
      <c r="L122" s="27"/>
      <c r="M122" s="131"/>
      <c r="T122" s="48"/>
      <c r="AT122" s="12"/>
      <c r="AU122" s="12"/>
    </row>
    <row r="123" spans="2:47" s="1" customFormat="1" ht="12">
      <c r="B123" s="27"/>
      <c r="C123" s="156"/>
      <c r="D123" s="153" t="s">
        <v>146</v>
      </c>
      <c r="E123" s="157"/>
      <c r="F123" s="129" t="s">
        <v>650</v>
      </c>
      <c r="G123" s="159"/>
      <c r="H123" s="160"/>
      <c r="I123" s="161"/>
      <c r="J123" s="161"/>
      <c r="K123" s="158"/>
      <c r="L123" s="27"/>
      <c r="M123" s="131"/>
      <c r="T123" s="48"/>
      <c r="AT123" s="12"/>
      <c r="AU123" s="12"/>
    </row>
    <row r="124" spans="2:47" s="1" customFormat="1" ht="12">
      <c r="B124" s="27"/>
      <c r="C124" s="115">
        <v>22</v>
      </c>
      <c r="D124" s="115" t="s">
        <v>142</v>
      </c>
      <c r="E124" s="116" t="s">
        <v>212</v>
      </c>
      <c r="F124" s="116" t="s">
        <v>651</v>
      </c>
      <c r="G124" s="118" t="s">
        <v>145</v>
      </c>
      <c r="H124" s="119">
        <v>4</v>
      </c>
      <c r="I124" s="120"/>
      <c r="J124" s="121">
        <f>ROUND(I124*H124,2)</f>
        <v>0</v>
      </c>
      <c r="K124" s="117" t="s">
        <v>3</v>
      </c>
      <c r="L124" s="27"/>
      <c r="M124" s="131"/>
      <c r="T124" s="48"/>
      <c r="AT124" s="12"/>
      <c r="AU124" s="12"/>
    </row>
    <row r="125" spans="2:47" s="1" customFormat="1" ht="12">
      <c r="B125" s="27"/>
      <c r="C125" s="156"/>
      <c r="D125" s="153" t="s">
        <v>146</v>
      </c>
      <c r="E125" s="157"/>
      <c r="F125" s="129" t="s">
        <v>651</v>
      </c>
      <c r="G125" s="159"/>
      <c r="H125" s="160"/>
      <c r="I125" s="161"/>
      <c r="J125" s="161"/>
      <c r="K125" s="158"/>
      <c r="L125" s="27"/>
      <c r="M125" s="131"/>
      <c r="T125" s="48"/>
      <c r="AT125" s="12"/>
      <c r="AU125" s="12"/>
    </row>
    <row r="126" spans="2:47" s="1" customFormat="1" ht="12">
      <c r="B126" s="27"/>
      <c r="C126" s="115">
        <v>23</v>
      </c>
      <c r="D126" s="115" t="s">
        <v>142</v>
      </c>
      <c r="E126" s="116" t="s">
        <v>213</v>
      </c>
      <c r="F126" s="116" t="s">
        <v>652</v>
      </c>
      <c r="G126" s="118" t="s">
        <v>145</v>
      </c>
      <c r="H126" s="119">
        <v>2</v>
      </c>
      <c r="I126" s="120"/>
      <c r="J126" s="121">
        <f>ROUND(I126*H126,2)</f>
        <v>0</v>
      </c>
      <c r="K126" s="117" t="s">
        <v>3</v>
      </c>
      <c r="L126" s="27"/>
      <c r="M126" s="131"/>
      <c r="T126" s="48"/>
      <c r="AT126" s="12"/>
      <c r="AU126" s="12"/>
    </row>
    <row r="127" spans="2:47" s="1" customFormat="1" ht="12">
      <c r="B127" s="27"/>
      <c r="C127" s="156"/>
      <c r="D127" s="153" t="s">
        <v>146</v>
      </c>
      <c r="E127" s="157"/>
      <c r="F127" s="129" t="s">
        <v>652</v>
      </c>
      <c r="G127" s="159"/>
      <c r="H127" s="160"/>
      <c r="I127" s="161"/>
      <c r="J127" s="161"/>
      <c r="K127" s="158"/>
      <c r="L127" s="27"/>
      <c r="M127" s="131"/>
      <c r="T127" s="48"/>
      <c r="AT127" s="12"/>
      <c r="AU127" s="12"/>
    </row>
    <row r="128" spans="2:47" s="1" customFormat="1" ht="12">
      <c r="B128" s="27"/>
      <c r="C128" s="115">
        <v>24</v>
      </c>
      <c r="D128" s="115" t="s">
        <v>142</v>
      </c>
      <c r="E128" s="116" t="s">
        <v>214</v>
      </c>
      <c r="F128" s="116" t="s">
        <v>653</v>
      </c>
      <c r="G128" s="118" t="s">
        <v>145</v>
      </c>
      <c r="H128" s="119">
        <v>4</v>
      </c>
      <c r="I128" s="120"/>
      <c r="J128" s="121">
        <f>ROUND(I128*H128,2)</f>
        <v>0</v>
      </c>
      <c r="K128" s="117" t="s">
        <v>3</v>
      </c>
      <c r="L128" s="27"/>
      <c r="M128" s="131"/>
      <c r="T128" s="48"/>
      <c r="AT128" s="12"/>
      <c r="AU128" s="12"/>
    </row>
    <row r="129" spans="2:47" s="1" customFormat="1" ht="12">
      <c r="B129" s="27"/>
      <c r="C129" s="156"/>
      <c r="D129" s="153" t="s">
        <v>146</v>
      </c>
      <c r="E129" s="157"/>
      <c r="F129" s="129" t="s">
        <v>653</v>
      </c>
      <c r="G129" s="159"/>
      <c r="H129" s="160"/>
      <c r="I129" s="161"/>
      <c r="J129" s="161"/>
      <c r="K129" s="158"/>
      <c r="L129" s="27"/>
      <c r="M129" s="131"/>
      <c r="T129" s="48"/>
      <c r="AT129" s="12"/>
      <c r="AU129" s="12"/>
    </row>
    <row r="130" spans="2:47" s="1" customFormat="1" ht="12">
      <c r="B130" s="27"/>
      <c r="C130" s="115">
        <v>25</v>
      </c>
      <c r="D130" s="115" t="s">
        <v>142</v>
      </c>
      <c r="E130" s="116" t="s">
        <v>269</v>
      </c>
      <c r="F130" s="116" t="s">
        <v>654</v>
      </c>
      <c r="G130" s="118" t="s">
        <v>145</v>
      </c>
      <c r="H130" s="119">
        <v>1</v>
      </c>
      <c r="I130" s="120"/>
      <c r="J130" s="121">
        <f>ROUND(I130*H130,2)</f>
        <v>0</v>
      </c>
      <c r="K130" s="117" t="s">
        <v>3</v>
      </c>
      <c r="L130" s="27"/>
      <c r="M130" s="131"/>
      <c r="T130" s="48"/>
      <c r="AT130" s="12"/>
      <c r="AU130" s="12"/>
    </row>
    <row r="131" spans="2:47" s="1" customFormat="1" ht="12">
      <c r="B131" s="27"/>
      <c r="C131" s="156"/>
      <c r="D131" s="153" t="s">
        <v>146</v>
      </c>
      <c r="E131" s="157"/>
      <c r="F131" s="129" t="s">
        <v>654</v>
      </c>
      <c r="G131" s="159"/>
      <c r="H131" s="160"/>
      <c r="I131" s="161"/>
      <c r="J131" s="161"/>
      <c r="K131" s="158"/>
      <c r="L131" s="27"/>
      <c r="M131" s="131"/>
      <c r="T131" s="48"/>
      <c r="AT131" s="12"/>
      <c r="AU131" s="12"/>
    </row>
    <row r="132" spans="2:47" s="1" customFormat="1" ht="12">
      <c r="B132" s="27"/>
      <c r="C132" s="115">
        <v>26</v>
      </c>
      <c r="D132" s="115" t="s">
        <v>142</v>
      </c>
      <c r="E132" s="116" t="s">
        <v>272</v>
      </c>
      <c r="F132" s="117" t="s">
        <v>503</v>
      </c>
      <c r="G132" s="118" t="s">
        <v>264</v>
      </c>
      <c r="H132" s="119">
        <v>23</v>
      </c>
      <c r="I132" s="120"/>
      <c r="J132" s="121">
        <f>ROUND(I132*H132,2)</f>
        <v>0</v>
      </c>
      <c r="K132" s="117" t="s">
        <v>3</v>
      </c>
      <c r="L132" s="27"/>
      <c r="M132" s="131"/>
      <c r="T132" s="48"/>
      <c r="AT132" s="12"/>
      <c r="AU132" s="12"/>
    </row>
    <row r="133" spans="2:47" s="1" customFormat="1" ht="12">
      <c r="B133" s="27"/>
      <c r="C133" s="156"/>
      <c r="D133" s="153" t="s">
        <v>146</v>
      </c>
      <c r="E133" s="157"/>
      <c r="F133" s="129" t="s">
        <v>503</v>
      </c>
      <c r="G133" s="154"/>
      <c r="H133" s="154"/>
      <c r="I133" s="155"/>
      <c r="J133" s="161"/>
      <c r="K133" s="158"/>
      <c r="L133" s="27"/>
      <c r="M133" s="131"/>
      <c r="T133" s="48"/>
      <c r="AT133" s="12"/>
      <c r="AU133" s="12"/>
    </row>
    <row r="134" spans="2:47" s="1" customFormat="1" ht="12">
      <c r="B134" s="27"/>
      <c r="C134" s="115">
        <v>27</v>
      </c>
      <c r="D134" s="115" t="s">
        <v>142</v>
      </c>
      <c r="E134" s="116" t="s">
        <v>274</v>
      </c>
      <c r="F134" s="117" t="s">
        <v>502</v>
      </c>
      <c r="G134" s="118" t="s">
        <v>264</v>
      </c>
      <c r="H134" s="119">
        <v>110</v>
      </c>
      <c r="I134" s="120"/>
      <c r="J134" s="121">
        <f>ROUND(I134*H134,2)</f>
        <v>0</v>
      </c>
      <c r="K134" s="117" t="s">
        <v>3</v>
      </c>
      <c r="L134" s="27"/>
      <c r="M134" s="131"/>
      <c r="T134" s="48"/>
      <c r="AT134" s="12"/>
      <c r="AU134" s="12"/>
    </row>
    <row r="135" spans="2:47" s="1" customFormat="1" ht="12">
      <c r="B135" s="27"/>
      <c r="C135" s="156"/>
      <c r="D135" s="153" t="s">
        <v>146</v>
      </c>
      <c r="E135" s="157"/>
      <c r="F135" s="129" t="s">
        <v>502</v>
      </c>
      <c r="G135" s="154"/>
      <c r="H135" s="154"/>
      <c r="I135" s="155"/>
      <c r="J135" s="161"/>
      <c r="K135" s="158"/>
      <c r="L135" s="27"/>
      <c r="M135" s="131"/>
      <c r="T135" s="48"/>
      <c r="AT135" s="12"/>
      <c r="AU135" s="12"/>
    </row>
    <row r="136" spans="2:47" s="1" customFormat="1" ht="12">
      <c r="B136" s="27"/>
      <c r="C136" s="115">
        <v>28</v>
      </c>
      <c r="D136" s="115" t="s">
        <v>142</v>
      </c>
      <c r="E136" s="116" t="s">
        <v>276</v>
      </c>
      <c r="F136" s="117" t="s">
        <v>625</v>
      </c>
      <c r="G136" s="118" t="s">
        <v>163</v>
      </c>
      <c r="H136" s="119">
        <v>60</v>
      </c>
      <c r="I136" s="120"/>
      <c r="J136" s="121">
        <f>ROUND(I136*H136,2)</f>
        <v>0</v>
      </c>
      <c r="K136" s="117" t="s">
        <v>3</v>
      </c>
      <c r="L136" s="27"/>
      <c r="M136" s="131"/>
      <c r="T136" s="48"/>
      <c r="AT136" s="12"/>
      <c r="AU136" s="12"/>
    </row>
    <row r="137" spans="2:47" s="1" customFormat="1" ht="12">
      <c r="B137" s="27"/>
      <c r="C137" s="156"/>
      <c r="D137" s="153" t="s">
        <v>146</v>
      </c>
      <c r="E137" s="157"/>
      <c r="F137" s="129" t="s">
        <v>625</v>
      </c>
      <c r="G137" s="154"/>
      <c r="H137" s="154"/>
      <c r="I137" s="155"/>
      <c r="J137" s="161"/>
      <c r="K137" s="158"/>
      <c r="L137" s="27"/>
      <c r="M137" s="131"/>
      <c r="T137" s="48"/>
      <c r="AT137" s="12"/>
      <c r="AU137" s="12"/>
    </row>
    <row r="138" spans="2:47" s="1" customFormat="1" ht="12">
      <c r="B138" s="27"/>
      <c r="C138" s="115">
        <v>29</v>
      </c>
      <c r="D138" s="115" t="s">
        <v>142</v>
      </c>
      <c r="E138" s="116" t="s">
        <v>278</v>
      </c>
      <c r="F138" s="117" t="s">
        <v>507</v>
      </c>
      <c r="G138" s="118" t="s">
        <v>262</v>
      </c>
      <c r="H138" s="119">
        <v>23</v>
      </c>
      <c r="I138" s="120"/>
      <c r="J138" s="121">
        <f>ROUND(I138*H138,2)</f>
        <v>0</v>
      </c>
      <c r="K138" s="117" t="s">
        <v>3</v>
      </c>
      <c r="L138" s="27"/>
      <c r="M138" s="131"/>
      <c r="T138" s="48"/>
      <c r="AT138" s="12"/>
      <c r="AU138" s="12"/>
    </row>
    <row r="139" spans="2:47" s="1" customFormat="1" ht="12">
      <c r="B139" s="27"/>
      <c r="C139" s="156"/>
      <c r="D139" s="153" t="s">
        <v>146</v>
      </c>
      <c r="E139" s="157"/>
      <c r="F139" s="129" t="s">
        <v>507</v>
      </c>
      <c r="G139" s="154"/>
      <c r="H139" s="154"/>
      <c r="I139" s="155"/>
      <c r="J139" s="161"/>
      <c r="K139" s="158"/>
      <c r="L139" s="27"/>
      <c r="M139" s="131"/>
      <c r="T139" s="48"/>
      <c r="AT139" s="12"/>
      <c r="AU139" s="12"/>
    </row>
    <row r="140" spans="2:47" s="1" customFormat="1" ht="12">
      <c r="B140" s="27"/>
      <c r="C140" s="115">
        <v>30</v>
      </c>
      <c r="D140" s="115" t="s">
        <v>142</v>
      </c>
      <c r="E140" s="116" t="s">
        <v>280</v>
      </c>
      <c r="F140" s="117" t="s">
        <v>508</v>
      </c>
      <c r="G140" s="118" t="s">
        <v>168</v>
      </c>
      <c r="H140" s="119">
        <v>1</v>
      </c>
      <c r="I140" s="120"/>
      <c r="J140" s="121">
        <f>ROUND(I140*H140,2)</f>
        <v>0</v>
      </c>
      <c r="K140" s="117" t="s">
        <v>3</v>
      </c>
      <c r="L140" s="27"/>
      <c r="M140" s="131"/>
      <c r="T140" s="48"/>
      <c r="AT140" s="12"/>
      <c r="AU140" s="12"/>
    </row>
    <row r="141" spans="2:47" s="1" customFormat="1" ht="12">
      <c r="B141" s="27"/>
      <c r="C141" s="156"/>
      <c r="D141" s="153" t="s">
        <v>146</v>
      </c>
      <c r="E141" s="157"/>
      <c r="F141" s="129" t="s">
        <v>508</v>
      </c>
      <c r="G141" s="154"/>
      <c r="H141" s="154"/>
      <c r="I141" s="155"/>
      <c r="J141" s="161"/>
      <c r="K141" s="158"/>
      <c r="L141" s="27"/>
      <c r="M141" s="131"/>
      <c r="T141" s="48"/>
      <c r="AT141" s="12"/>
      <c r="AU141" s="12"/>
    </row>
    <row r="142" spans="2:47" s="1" customFormat="1" ht="12">
      <c r="B142" s="27"/>
      <c r="C142" s="115">
        <v>31</v>
      </c>
      <c r="D142" s="115" t="s">
        <v>142</v>
      </c>
      <c r="E142" s="116" t="s">
        <v>282</v>
      </c>
      <c r="F142" s="117" t="s">
        <v>504</v>
      </c>
      <c r="G142" s="118" t="s">
        <v>264</v>
      </c>
      <c r="H142" s="119">
        <v>70</v>
      </c>
      <c r="I142" s="120"/>
      <c r="J142" s="121">
        <f>ROUND(I142*H142,2)</f>
        <v>0</v>
      </c>
      <c r="K142" s="117" t="s">
        <v>3</v>
      </c>
      <c r="L142" s="27"/>
      <c r="M142" s="131"/>
      <c r="T142" s="48"/>
      <c r="AT142" s="12"/>
      <c r="AU142" s="12"/>
    </row>
    <row r="143" spans="2:47" s="1" customFormat="1" ht="12">
      <c r="B143" s="27"/>
      <c r="C143" s="156"/>
      <c r="D143" s="153" t="s">
        <v>146</v>
      </c>
      <c r="E143" s="157"/>
      <c r="F143" s="129" t="s">
        <v>504</v>
      </c>
      <c r="G143" s="154"/>
      <c r="H143" s="154"/>
      <c r="I143" s="155"/>
      <c r="J143" s="161"/>
      <c r="K143" s="158"/>
      <c r="L143" s="27"/>
      <c r="M143" s="131"/>
      <c r="T143" s="48"/>
      <c r="AT143" s="12"/>
      <c r="AU143" s="12"/>
    </row>
    <row r="144" spans="2:47" s="1" customFormat="1" ht="12">
      <c r="B144" s="27"/>
      <c r="C144" s="115">
        <v>32</v>
      </c>
      <c r="D144" s="115" t="s">
        <v>142</v>
      </c>
      <c r="E144" s="116" t="s">
        <v>284</v>
      </c>
      <c r="F144" s="117" t="s">
        <v>655</v>
      </c>
      <c r="G144" s="118" t="s">
        <v>329</v>
      </c>
      <c r="H144" s="119">
        <v>350</v>
      </c>
      <c r="I144" s="120"/>
      <c r="J144" s="121">
        <f>ROUND(I144*H144,2)</f>
        <v>0</v>
      </c>
      <c r="K144" s="117" t="s">
        <v>3</v>
      </c>
      <c r="L144" s="27"/>
      <c r="M144" s="131"/>
      <c r="T144" s="48"/>
      <c r="AT144" s="12"/>
      <c r="AU144" s="12"/>
    </row>
    <row r="145" spans="2:65" s="1" customFormat="1" ht="12">
      <c r="B145" s="27"/>
      <c r="C145" s="156"/>
      <c r="D145" s="153" t="s">
        <v>146</v>
      </c>
      <c r="E145" s="157"/>
      <c r="F145" s="129" t="s">
        <v>655</v>
      </c>
      <c r="G145" s="154"/>
      <c r="H145" s="154"/>
      <c r="I145" s="155"/>
      <c r="J145" s="161"/>
      <c r="K145" s="158"/>
      <c r="L145" s="27"/>
      <c r="M145" s="131"/>
      <c r="T145" s="48"/>
      <c r="AT145" s="12"/>
      <c r="AU145" s="12"/>
    </row>
    <row r="146" spans="2:65" s="1" customFormat="1" ht="12">
      <c r="B146" s="27"/>
      <c r="C146" s="115">
        <v>33</v>
      </c>
      <c r="D146" s="115" t="s">
        <v>142</v>
      </c>
      <c r="E146" s="116" t="s">
        <v>286</v>
      </c>
      <c r="F146" s="117" t="s">
        <v>656</v>
      </c>
      <c r="G146" s="118" t="s">
        <v>329</v>
      </c>
      <c r="H146" s="119">
        <v>140</v>
      </c>
      <c r="I146" s="120"/>
      <c r="J146" s="121">
        <f>ROUND(I146*H146,2)</f>
        <v>0</v>
      </c>
      <c r="K146" s="117" t="s">
        <v>3</v>
      </c>
      <c r="L146" s="27"/>
      <c r="M146" s="131"/>
      <c r="T146" s="48"/>
      <c r="AT146" s="12"/>
      <c r="AU146" s="12"/>
    </row>
    <row r="147" spans="2:65" s="1" customFormat="1" ht="12">
      <c r="B147" s="27"/>
      <c r="C147" s="156"/>
      <c r="D147" s="153" t="s">
        <v>146</v>
      </c>
      <c r="E147" s="157"/>
      <c r="F147" s="129" t="s">
        <v>656</v>
      </c>
      <c r="G147" s="154"/>
      <c r="H147" s="154"/>
      <c r="I147" s="155"/>
      <c r="J147" s="161"/>
      <c r="K147" s="158"/>
      <c r="L147" s="27"/>
      <c r="M147" s="131"/>
      <c r="T147" s="48"/>
      <c r="AT147" s="12"/>
      <c r="AU147" s="12"/>
    </row>
    <row r="148" spans="2:65" s="1" customFormat="1" ht="12">
      <c r="B148" s="27"/>
      <c r="C148" s="115">
        <v>34</v>
      </c>
      <c r="D148" s="115" t="s">
        <v>142</v>
      </c>
      <c r="E148" s="116" t="s">
        <v>288</v>
      </c>
      <c r="F148" s="117" t="s">
        <v>657</v>
      </c>
      <c r="G148" s="118" t="s">
        <v>145</v>
      </c>
      <c r="H148" s="119">
        <v>2</v>
      </c>
      <c r="I148" s="120"/>
      <c r="J148" s="121">
        <f>ROUND(I148*H148,2)</f>
        <v>0</v>
      </c>
      <c r="K148" s="117" t="s">
        <v>3</v>
      </c>
      <c r="L148" s="27"/>
      <c r="M148" s="131"/>
      <c r="T148" s="48"/>
      <c r="AT148" s="12"/>
      <c r="AU148" s="12"/>
    </row>
    <row r="149" spans="2:65" s="1" customFormat="1">
      <c r="B149" s="27"/>
      <c r="C149" s="154"/>
      <c r="D149" s="153" t="s">
        <v>146</v>
      </c>
      <c r="E149" s="154"/>
      <c r="F149" s="129" t="s">
        <v>657</v>
      </c>
      <c r="G149" s="154"/>
      <c r="H149" s="154"/>
      <c r="I149" s="155"/>
      <c r="J149" s="154"/>
      <c r="K149" s="154"/>
      <c r="L149" s="27"/>
      <c r="M149" s="131"/>
      <c r="T149" s="48"/>
      <c r="AT149" s="12"/>
      <c r="AU149" s="12"/>
    </row>
    <row r="150" spans="2:65" s="1" customFormat="1" ht="24">
      <c r="B150" s="27"/>
      <c r="C150" s="115">
        <v>35</v>
      </c>
      <c r="D150" s="115" t="s">
        <v>142</v>
      </c>
      <c r="E150" s="116" t="s">
        <v>289</v>
      </c>
      <c r="F150" s="117" t="s">
        <v>658</v>
      </c>
      <c r="G150" s="118" t="s">
        <v>145</v>
      </c>
      <c r="H150" s="119">
        <v>5</v>
      </c>
      <c r="I150" s="120"/>
      <c r="J150" s="121">
        <f>ROUND(I150*H150,2)</f>
        <v>0</v>
      </c>
      <c r="K150" s="117" t="s">
        <v>3</v>
      </c>
      <c r="L150" s="27"/>
      <c r="M150" s="131"/>
      <c r="T150" s="48"/>
      <c r="AT150" s="12"/>
      <c r="AU150" s="12"/>
    </row>
    <row r="151" spans="2:65" s="1" customFormat="1" ht="19.5">
      <c r="B151" s="27"/>
      <c r="C151" s="154"/>
      <c r="D151" s="153" t="s">
        <v>146</v>
      </c>
      <c r="E151" s="154"/>
      <c r="F151" s="129" t="s">
        <v>658</v>
      </c>
      <c r="G151" s="154"/>
      <c r="H151" s="154"/>
      <c r="I151" s="155"/>
      <c r="J151" s="154"/>
      <c r="K151" s="154"/>
      <c r="L151" s="27"/>
      <c r="M151" s="131"/>
      <c r="T151" s="48"/>
      <c r="AT151" s="12"/>
      <c r="AU151" s="12"/>
    </row>
    <row r="152" spans="2:65" s="1" customFormat="1" ht="24">
      <c r="B152" s="27"/>
      <c r="C152" s="115">
        <v>36</v>
      </c>
      <c r="D152" s="115" t="s">
        <v>142</v>
      </c>
      <c r="E152" s="116" t="s">
        <v>290</v>
      </c>
      <c r="F152" s="117" t="s">
        <v>167</v>
      </c>
      <c r="G152" s="118" t="s">
        <v>168</v>
      </c>
      <c r="H152" s="119">
        <v>1</v>
      </c>
      <c r="I152" s="120"/>
      <c r="J152" s="121">
        <f>ROUND(I152*H152,2)</f>
        <v>0</v>
      </c>
      <c r="K152" s="117" t="s">
        <v>3</v>
      </c>
      <c r="L152" s="27"/>
      <c r="M152" s="131"/>
      <c r="T152" s="48"/>
      <c r="AT152" s="12"/>
      <c r="AU152" s="12"/>
    </row>
    <row r="153" spans="2:65" s="1" customFormat="1">
      <c r="B153" s="27"/>
      <c r="C153" s="154"/>
      <c r="D153" s="153" t="s">
        <v>146</v>
      </c>
      <c r="E153" s="154"/>
      <c r="F153" s="129" t="s">
        <v>167</v>
      </c>
      <c r="G153" s="154"/>
      <c r="H153" s="154"/>
      <c r="I153" s="155"/>
      <c r="J153" s="154"/>
      <c r="K153" s="154"/>
      <c r="L153" s="27"/>
      <c r="M153" s="131"/>
      <c r="T153" s="48"/>
      <c r="AT153" s="12"/>
      <c r="AU153" s="12"/>
    </row>
    <row r="154" spans="2:65" s="1" customFormat="1" ht="24">
      <c r="B154" s="27"/>
      <c r="C154" s="115">
        <v>37</v>
      </c>
      <c r="D154" s="115" t="s">
        <v>142</v>
      </c>
      <c r="E154" s="116" t="s">
        <v>368</v>
      </c>
      <c r="F154" s="117" t="s">
        <v>170</v>
      </c>
      <c r="G154" s="118" t="s">
        <v>145</v>
      </c>
      <c r="H154" s="119">
        <v>1</v>
      </c>
      <c r="I154" s="120"/>
      <c r="J154" s="121">
        <f>ROUND(I154*H154,2)</f>
        <v>0</v>
      </c>
      <c r="K154" s="117" t="s">
        <v>3</v>
      </c>
      <c r="L154" s="27"/>
      <c r="M154" s="131"/>
      <c r="T154" s="48"/>
      <c r="AT154" s="12"/>
      <c r="AU154" s="12"/>
    </row>
    <row r="155" spans="2:65" s="1" customFormat="1">
      <c r="B155" s="27"/>
      <c r="C155" s="154"/>
      <c r="D155" s="153" t="s">
        <v>146</v>
      </c>
      <c r="E155" s="154"/>
      <c r="F155" s="129" t="s">
        <v>170</v>
      </c>
      <c r="G155" s="154"/>
      <c r="H155" s="154"/>
      <c r="I155" s="155"/>
      <c r="J155" s="154"/>
      <c r="K155" s="154"/>
      <c r="L155" s="27"/>
      <c r="M155" s="131"/>
      <c r="T155" s="48"/>
      <c r="AT155" s="12"/>
      <c r="AU155" s="12"/>
    </row>
    <row r="156" spans="2:65" s="1" customFormat="1" ht="24">
      <c r="B156" s="114"/>
      <c r="C156" s="115">
        <v>38</v>
      </c>
      <c r="D156" s="115" t="s">
        <v>142</v>
      </c>
      <c r="E156" s="116" t="s">
        <v>370</v>
      </c>
      <c r="F156" s="117" t="s">
        <v>172</v>
      </c>
      <c r="G156" s="118" t="s">
        <v>145</v>
      </c>
      <c r="H156" s="119">
        <v>1</v>
      </c>
      <c r="I156" s="120"/>
      <c r="J156" s="121">
        <f>ROUND(I156*H156,2)</f>
        <v>0</v>
      </c>
      <c r="K156" s="117" t="s">
        <v>3</v>
      </c>
      <c r="L156" s="27"/>
      <c r="M156" s="122" t="s">
        <v>3</v>
      </c>
      <c r="N156" s="123"/>
      <c r="P156" s="124"/>
      <c r="Q156" s="124"/>
      <c r="R156" s="124"/>
      <c r="S156" s="124"/>
      <c r="T156" s="125"/>
      <c r="V156" s="123"/>
      <c r="AR156" s="126" t="s">
        <v>173</v>
      </c>
      <c r="AT156" s="126" t="s">
        <v>142</v>
      </c>
      <c r="AU156" s="126" t="s">
        <v>77</v>
      </c>
      <c r="AY156" s="12" t="s">
        <v>141</v>
      </c>
      <c r="BE156" s="127">
        <f>IF(N156="základní",J156,0)</f>
        <v>0</v>
      </c>
      <c r="BF156" s="127">
        <f>IF(N156="snížená",J156,0)</f>
        <v>0</v>
      </c>
      <c r="BG156" s="127">
        <f>IF(N156="zákl. přenesená",J156,0)</f>
        <v>0</v>
      </c>
      <c r="BH156" s="127">
        <f>IF(N156="sníž. přenesená",J156,0)</f>
        <v>0</v>
      </c>
      <c r="BI156" s="127">
        <f>IF(N156="nulová",J156,0)</f>
        <v>0</v>
      </c>
      <c r="BJ156" s="12" t="s">
        <v>77</v>
      </c>
      <c r="BK156" s="127">
        <f>ROUND(I156*H156,2)</f>
        <v>0</v>
      </c>
      <c r="BL156" s="12" t="s">
        <v>173</v>
      </c>
      <c r="BM156" s="126" t="s">
        <v>173</v>
      </c>
    </row>
    <row r="157" spans="2:65" s="1" customFormat="1">
      <c r="B157" s="27"/>
      <c r="C157" s="154"/>
      <c r="D157" s="153" t="s">
        <v>146</v>
      </c>
      <c r="E157" s="154"/>
      <c r="F157" s="129" t="s">
        <v>172</v>
      </c>
      <c r="G157" s="154"/>
      <c r="H157" s="154"/>
      <c r="I157" s="155"/>
      <c r="J157" s="154"/>
      <c r="K157" s="154"/>
      <c r="L157" s="27"/>
      <c r="M157" s="132"/>
      <c r="N157" s="133"/>
      <c r="O157" s="133"/>
      <c r="P157" s="133"/>
      <c r="Q157" s="133"/>
      <c r="R157" s="133"/>
      <c r="S157" s="133"/>
      <c r="T157" s="134"/>
      <c r="AT157" s="12" t="s">
        <v>146</v>
      </c>
      <c r="AU157" s="12" t="s">
        <v>77</v>
      </c>
    </row>
    <row r="158" spans="2:65" s="1" customFormat="1">
      <c r="B158" s="36"/>
      <c r="C158" s="37"/>
      <c r="D158" s="37"/>
      <c r="E158" s="37"/>
      <c r="F158" s="37"/>
      <c r="G158" s="37"/>
      <c r="H158" s="37"/>
      <c r="I158" s="37"/>
      <c r="J158" s="37"/>
      <c r="K158" s="37"/>
      <c r="L158" s="27"/>
    </row>
    <row r="159" spans="2:65" ht="12">
      <c r="V159" s="123"/>
    </row>
    <row r="160" spans="2:65">
      <c r="V160" s="133"/>
    </row>
    <row r="161" spans="10:10">
      <c r="J161" s="139"/>
    </row>
    <row r="1048576" spans="5:5" ht="12">
      <c r="E1048576" s="116"/>
    </row>
  </sheetData>
  <autoFilter ref="C79:K157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E411E-22C4-4AA4-A42B-5F2015BEB2A2}">
  <sheetPr>
    <pageSetUpPr fitToPage="1"/>
  </sheetPr>
  <dimension ref="B2:BK1048534"/>
  <sheetViews>
    <sheetView showGridLines="0" topLeftCell="B131" zoomScale="90" zoomScaleNormal="90" workbookViewId="0">
      <selection activeCell="AE175" sqref="AE17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82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659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stavby'!K8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ROUND((SUM(BF80:BF150)),  2)</f>
        <v>0</v>
      </c>
      <c r="I34" s="84">
        <v>0.12</v>
      </c>
      <c r="J34" s="76">
        <f>ROUND(((SUM(BF80:BF150))*I34),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ROUND((SUM(BG80:BG150)),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ROUND((SUM(BH80:BH150)),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ROUND((SUM(BI80:BI150)),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SO06 - Stavební příprava pro osazení modulárního soc. zázemí řidičů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SO06 - Stavební příprava pro osazení modulárního soc. zázemí řidičů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  <c r="V79" s="52"/>
    </row>
    <row r="80" spans="2:63" s="1" customFormat="1" ht="22.9" customHeight="1">
      <c r="B80" s="27"/>
      <c r="C80" s="56" t="s">
        <v>140</v>
      </c>
      <c r="J80" s="101">
        <f>SUM(J82:J150)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69</v>
      </c>
      <c r="AU80" s="12" t="s">
        <v>127</v>
      </c>
      <c r="BK80" s="104">
        <f>BK81</f>
        <v>0</v>
      </c>
    </row>
    <row r="81" spans="2:63" s="10" customFormat="1" ht="25.9" customHeight="1">
      <c r="B81" s="105"/>
      <c r="D81" s="106" t="s">
        <v>69</v>
      </c>
      <c r="E81" s="138"/>
      <c r="F81" s="138"/>
      <c r="I81" s="107"/>
      <c r="J81" s="108"/>
      <c r="L81" s="105"/>
      <c r="M81" s="109"/>
      <c r="P81" s="110">
        <f>SUM(P82:P150)</f>
        <v>0</v>
      </c>
      <c r="R81" s="110">
        <f>SUM(R82:R150)</f>
        <v>0</v>
      </c>
      <c r="T81" s="111">
        <f>SUM(T82:T150)</f>
        <v>0</v>
      </c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SUM(BK82:BK150)</f>
        <v>0</v>
      </c>
    </row>
    <row r="82" spans="2:63" s="1" customFormat="1" ht="24">
      <c r="B82" s="27"/>
      <c r="C82" s="115" t="s">
        <v>77</v>
      </c>
      <c r="D82" s="115" t="s">
        <v>142</v>
      </c>
      <c r="E82" s="116" t="s">
        <v>407</v>
      </c>
      <c r="F82" s="117" t="s">
        <v>408</v>
      </c>
      <c r="G82" s="118" t="s">
        <v>262</v>
      </c>
      <c r="H82" s="119">
        <v>30</v>
      </c>
      <c r="I82" s="120"/>
      <c r="J82" s="121">
        <f>ROUND(I82*H82,2)</f>
        <v>0</v>
      </c>
      <c r="K82" s="117" t="s">
        <v>3</v>
      </c>
      <c r="L82" s="27"/>
      <c r="M82" s="131"/>
      <c r="T82" s="48"/>
      <c r="AT82" s="12"/>
      <c r="AU82" s="12"/>
    </row>
    <row r="83" spans="2:63" s="1" customFormat="1" ht="19.5">
      <c r="B83" s="27"/>
      <c r="C83" s="154"/>
      <c r="D83" s="153"/>
      <c r="E83" s="154"/>
      <c r="F83" s="129" t="s">
        <v>408</v>
      </c>
      <c r="G83" s="154"/>
      <c r="H83" s="154"/>
      <c r="I83" s="155"/>
      <c r="J83" s="154"/>
      <c r="K83" s="154"/>
      <c r="L83" s="27"/>
      <c r="M83" s="131"/>
      <c r="T83" s="48"/>
      <c r="AT83" s="12"/>
      <c r="AU83" s="12"/>
    </row>
    <row r="84" spans="2:63" s="1" customFormat="1" ht="24">
      <c r="B84" s="27"/>
      <c r="C84" s="115" t="s">
        <v>79</v>
      </c>
      <c r="D84" s="115" t="s">
        <v>142</v>
      </c>
      <c r="E84" s="116" t="s">
        <v>409</v>
      </c>
      <c r="F84" s="117" t="s">
        <v>410</v>
      </c>
      <c r="G84" s="118" t="s">
        <v>411</v>
      </c>
      <c r="H84" s="119">
        <v>30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3" s="1" customFormat="1" ht="19.5">
      <c r="B85" s="27"/>
      <c r="C85" s="154"/>
      <c r="D85" s="153"/>
      <c r="E85" s="154"/>
      <c r="F85" s="129" t="s">
        <v>410</v>
      </c>
      <c r="G85" s="154"/>
      <c r="H85" s="154"/>
      <c r="I85" s="155"/>
      <c r="J85" s="154"/>
      <c r="K85" s="154"/>
      <c r="L85" s="27"/>
      <c r="M85" s="131"/>
      <c r="T85" s="48"/>
      <c r="AT85" s="12"/>
      <c r="AU85" s="12"/>
    </row>
    <row r="86" spans="2:63" s="1" customFormat="1" ht="24">
      <c r="B86" s="27"/>
      <c r="C86" s="115" t="s">
        <v>510</v>
      </c>
      <c r="D86" s="115" t="s">
        <v>142</v>
      </c>
      <c r="E86" s="116" t="s">
        <v>660</v>
      </c>
      <c r="F86" s="117" t="s">
        <v>661</v>
      </c>
      <c r="G86" s="118" t="s">
        <v>264</v>
      </c>
      <c r="H86" s="119">
        <v>66.975999999999999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3" s="1" customFormat="1" ht="22.5">
      <c r="B87" s="27"/>
      <c r="C87" s="154"/>
      <c r="D87" s="128" t="s">
        <v>414</v>
      </c>
      <c r="E87" s="169" t="s">
        <v>3</v>
      </c>
      <c r="F87" s="170" t="s">
        <v>662</v>
      </c>
      <c r="G87" s="171"/>
      <c r="H87" s="172">
        <v>66.975999999999999</v>
      </c>
      <c r="I87" s="155"/>
      <c r="J87" s="154"/>
      <c r="K87" s="154"/>
      <c r="L87" s="27"/>
      <c r="M87" s="131"/>
      <c r="T87" s="48"/>
      <c r="AT87" s="12"/>
      <c r="AU87" s="12"/>
    </row>
    <row r="88" spans="2:63" s="1" customFormat="1" ht="36">
      <c r="B88" s="27"/>
      <c r="C88" s="115" t="s">
        <v>173</v>
      </c>
      <c r="D88" s="115" t="s">
        <v>142</v>
      </c>
      <c r="E88" s="116" t="s">
        <v>424</v>
      </c>
      <c r="F88" s="117" t="s">
        <v>425</v>
      </c>
      <c r="G88" s="118" t="s">
        <v>264</v>
      </c>
      <c r="H88" s="119">
        <v>66.975999999999999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3" s="1" customFormat="1" ht="19.5">
      <c r="B89" s="27"/>
      <c r="C89" s="154"/>
      <c r="D89" s="153"/>
      <c r="E89" s="154"/>
      <c r="F89" s="129" t="s">
        <v>425</v>
      </c>
      <c r="G89" s="154"/>
      <c r="H89" s="154"/>
      <c r="I89" s="155"/>
      <c r="J89" s="154"/>
      <c r="K89" s="154"/>
      <c r="L89" s="27"/>
      <c r="M89" s="131"/>
      <c r="T89" s="48"/>
      <c r="AT89" s="12"/>
      <c r="AU89" s="12"/>
    </row>
    <row r="90" spans="2:63" s="1" customFormat="1" ht="36">
      <c r="B90" s="27"/>
      <c r="C90" s="115" t="s">
        <v>513</v>
      </c>
      <c r="D90" s="115" t="s">
        <v>142</v>
      </c>
      <c r="E90" s="116" t="s">
        <v>426</v>
      </c>
      <c r="F90" s="117" t="s">
        <v>427</v>
      </c>
      <c r="G90" s="118" t="s">
        <v>264</v>
      </c>
      <c r="H90" s="119">
        <v>334.875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3" s="1" customFormat="1">
      <c r="B91" s="27"/>
      <c r="C91" s="154"/>
      <c r="D91" s="128" t="s">
        <v>414</v>
      </c>
      <c r="E91" s="169" t="s">
        <v>3</v>
      </c>
      <c r="F91" s="170" t="s">
        <v>663</v>
      </c>
      <c r="G91" s="171"/>
      <c r="H91" s="172">
        <v>334.875</v>
      </c>
      <c r="I91" s="171"/>
      <c r="J91" s="154"/>
      <c r="K91" s="154"/>
      <c r="L91" s="27"/>
      <c r="M91" s="131"/>
      <c r="T91" s="48"/>
      <c r="AT91" s="12"/>
      <c r="AU91" s="12"/>
    </row>
    <row r="92" spans="2:63" s="1" customFormat="1" ht="24">
      <c r="B92" s="27"/>
      <c r="C92" s="115" t="s">
        <v>515</v>
      </c>
      <c r="D92" s="115" t="s">
        <v>142</v>
      </c>
      <c r="E92" s="116" t="s">
        <v>429</v>
      </c>
      <c r="F92" s="117" t="s">
        <v>430</v>
      </c>
      <c r="G92" s="118" t="s">
        <v>264</v>
      </c>
      <c r="H92" s="119">
        <v>66.975999999999999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3" s="1" customFormat="1" ht="19.5">
      <c r="B93" s="27"/>
      <c r="C93" s="154"/>
      <c r="D93" s="153"/>
      <c r="E93" s="154"/>
      <c r="F93" s="129" t="s">
        <v>430</v>
      </c>
      <c r="G93" s="154"/>
      <c r="H93" s="154"/>
      <c r="I93" s="155"/>
      <c r="J93" s="154"/>
      <c r="K93" s="154"/>
      <c r="L93" s="27"/>
      <c r="M93" s="131"/>
      <c r="T93" s="48"/>
      <c r="AT93" s="12"/>
      <c r="AU93" s="12"/>
    </row>
    <row r="94" spans="2:63" s="1" customFormat="1" ht="24">
      <c r="B94" s="27"/>
      <c r="C94" s="115" t="s">
        <v>516</v>
      </c>
      <c r="D94" s="115" t="s">
        <v>142</v>
      </c>
      <c r="E94" s="116" t="s">
        <v>431</v>
      </c>
      <c r="F94" s="117" t="s">
        <v>432</v>
      </c>
      <c r="G94" s="118" t="s">
        <v>433</v>
      </c>
      <c r="H94" s="119">
        <v>120.557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3" s="1" customFormat="1">
      <c r="B95" s="27"/>
      <c r="C95" s="154"/>
      <c r="D95" s="128" t="s">
        <v>414</v>
      </c>
      <c r="E95" s="169" t="s">
        <v>3</v>
      </c>
      <c r="F95" s="170" t="s">
        <v>664</v>
      </c>
      <c r="G95" s="171"/>
      <c r="H95" s="172">
        <v>120.557</v>
      </c>
      <c r="I95" s="155"/>
      <c r="J95" s="154"/>
      <c r="K95" s="154"/>
      <c r="L95" s="27"/>
      <c r="M95" s="131"/>
      <c r="T95" s="48"/>
      <c r="AT95" s="12"/>
      <c r="AU95" s="12"/>
    </row>
    <row r="96" spans="2:63" s="1" customFormat="1" ht="12">
      <c r="B96" s="27"/>
      <c r="C96" s="115" t="s">
        <v>236</v>
      </c>
      <c r="D96" s="115" t="s">
        <v>142</v>
      </c>
      <c r="E96" s="116" t="s">
        <v>435</v>
      </c>
      <c r="F96" s="117" t="s">
        <v>436</v>
      </c>
      <c r="G96" s="118" t="s">
        <v>264</v>
      </c>
      <c r="H96" s="119">
        <v>66.975999999999999</v>
      </c>
      <c r="I96" s="120"/>
      <c r="J96" s="121">
        <f>ROUND(I96*H96,2)</f>
        <v>0</v>
      </c>
      <c r="K96" s="117" t="s">
        <v>3</v>
      </c>
      <c r="L96" s="27"/>
      <c r="M96" s="131"/>
      <c r="T96" s="48"/>
      <c r="AT96" s="12"/>
      <c r="AU96" s="12"/>
    </row>
    <row r="97" spans="2:47" s="1" customFormat="1">
      <c r="B97" s="27"/>
      <c r="C97" s="154"/>
      <c r="D97" s="153"/>
      <c r="E97" s="154"/>
      <c r="F97" s="129" t="s">
        <v>436</v>
      </c>
      <c r="G97" s="154"/>
      <c r="H97" s="154"/>
      <c r="I97" s="155"/>
      <c r="J97" s="154"/>
      <c r="K97" s="154"/>
      <c r="L97" s="27"/>
      <c r="M97" s="131"/>
      <c r="T97" s="48"/>
      <c r="AT97" s="12"/>
      <c r="AU97" s="12"/>
    </row>
    <row r="98" spans="2:47" s="1" customFormat="1" ht="24">
      <c r="B98" s="27"/>
      <c r="C98" s="115" t="s">
        <v>518</v>
      </c>
      <c r="D98" s="115" t="s">
        <v>142</v>
      </c>
      <c r="E98" s="116" t="s">
        <v>437</v>
      </c>
      <c r="F98" s="117" t="s">
        <v>438</v>
      </c>
      <c r="G98" s="118" t="s">
        <v>264</v>
      </c>
      <c r="H98" s="119">
        <v>50.957999999999998</v>
      </c>
      <c r="I98" s="120"/>
      <c r="J98" s="121">
        <f>ROUND(I98*H98,2)</f>
        <v>0</v>
      </c>
      <c r="K98" s="117" t="s">
        <v>3</v>
      </c>
      <c r="L98" s="27"/>
      <c r="M98" s="131"/>
      <c r="T98" s="48"/>
      <c r="AT98" s="12"/>
      <c r="AU98" s="12"/>
    </row>
    <row r="99" spans="2:47" s="1" customFormat="1" ht="22.5">
      <c r="B99" s="27"/>
      <c r="C99" s="171"/>
      <c r="D99" s="128" t="s">
        <v>414</v>
      </c>
      <c r="E99" s="169" t="s">
        <v>3</v>
      </c>
      <c r="F99" s="170" t="s">
        <v>665</v>
      </c>
      <c r="G99" s="171"/>
      <c r="H99" s="172">
        <v>50.957999999999998</v>
      </c>
      <c r="I99" s="171"/>
      <c r="J99" s="154"/>
      <c r="K99" s="154"/>
      <c r="L99" s="27"/>
      <c r="M99" s="131"/>
      <c r="T99" s="48"/>
      <c r="AT99" s="12"/>
      <c r="AU99" s="12"/>
    </row>
    <row r="100" spans="2:47" s="1" customFormat="1" ht="12">
      <c r="B100" s="27"/>
      <c r="C100" s="115" t="s">
        <v>241</v>
      </c>
      <c r="D100" s="115" t="s">
        <v>440</v>
      </c>
      <c r="E100" s="116" t="s">
        <v>441</v>
      </c>
      <c r="F100" s="117" t="s">
        <v>442</v>
      </c>
      <c r="G100" s="118" t="s">
        <v>433</v>
      </c>
      <c r="H100" s="119">
        <v>99.367999999999995</v>
      </c>
      <c r="I100" s="120"/>
      <c r="J100" s="121">
        <f>ROUND(I100*H100,2)</f>
        <v>0</v>
      </c>
      <c r="K100" s="117" t="s">
        <v>3</v>
      </c>
      <c r="L100" s="27"/>
      <c r="M100" s="131"/>
      <c r="T100" s="48"/>
      <c r="AT100" s="12"/>
      <c r="AU100" s="12"/>
    </row>
    <row r="101" spans="2:47" s="1" customFormat="1" ht="12">
      <c r="B101" s="27"/>
      <c r="C101" s="156"/>
      <c r="D101" s="128" t="s">
        <v>414</v>
      </c>
      <c r="E101" s="169" t="s">
        <v>3</v>
      </c>
      <c r="F101" s="170" t="s">
        <v>666</v>
      </c>
      <c r="G101" s="171"/>
      <c r="H101" s="172">
        <v>99.367999999999995</v>
      </c>
      <c r="I101" s="171"/>
      <c r="J101" s="161"/>
      <c r="K101" s="158"/>
      <c r="L101" s="27"/>
      <c r="M101" s="131"/>
      <c r="T101" s="48"/>
      <c r="AT101" s="12"/>
      <c r="AU101" s="12"/>
    </row>
    <row r="102" spans="2:47" s="1" customFormat="1" ht="24">
      <c r="B102" s="27"/>
      <c r="C102" s="115" t="s">
        <v>521</v>
      </c>
      <c r="D102" s="115" t="s">
        <v>142</v>
      </c>
      <c r="E102" s="116" t="s">
        <v>448</v>
      </c>
      <c r="F102" s="117" t="s">
        <v>449</v>
      </c>
      <c r="G102" s="118" t="s">
        <v>329</v>
      </c>
      <c r="H102" s="119">
        <v>49.081000000000003</v>
      </c>
      <c r="I102" s="120"/>
      <c r="J102" s="121">
        <f>ROUND(I102*H102,2)</f>
        <v>0</v>
      </c>
      <c r="K102" s="117" t="s">
        <v>3</v>
      </c>
      <c r="L102" s="27"/>
      <c r="M102" s="131"/>
      <c r="T102" s="48"/>
      <c r="AT102" s="12"/>
      <c r="AU102" s="12"/>
    </row>
    <row r="103" spans="2:47" s="1" customFormat="1" ht="12">
      <c r="B103" s="27"/>
      <c r="C103" s="156"/>
      <c r="D103" s="128" t="s">
        <v>414</v>
      </c>
      <c r="E103" s="169" t="s">
        <v>3</v>
      </c>
      <c r="F103" s="170" t="s">
        <v>667</v>
      </c>
      <c r="G103" s="171"/>
      <c r="H103" s="172">
        <v>49.081000000000003</v>
      </c>
      <c r="I103" s="171"/>
      <c r="J103" s="161"/>
      <c r="K103" s="158"/>
      <c r="L103" s="27"/>
      <c r="M103" s="131"/>
      <c r="T103" s="48"/>
      <c r="AT103" s="12"/>
      <c r="AU103" s="12"/>
    </row>
    <row r="104" spans="2:47" s="1" customFormat="1" ht="24">
      <c r="B104" s="27"/>
      <c r="C104" s="115" t="s">
        <v>9</v>
      </c>
      <c r="D104" s="115" t="s">
        <v>142</v>
      </c>
      <c r="E104" s="116" t="s">
        <v>523</v>
      </c>
      <c r="F104" s="117" t="s">
        <v>524</v>
      </c>
      <c r="G104" s="118" t="s">
        <v>264</v>
      </c>
      <c r="H104" s="119">
        <v>5.4630000000000001</v>
      </c>
      <c r="I104" s="120"/>
      <c r="J104" s="121">
        <f>ROUND(I104*H104,2)</f>
        <v>0</v>
      </c>
      <c r="K104" s="117" t="s">
        <v>3</v>
      </c>
      <c r="L104" s="27"/>
      <c r="M104" s="131"/>
      <c r="T104" s="48"/>
      <c r="AT104" s="12"/>
      <c r="AU104" s="12"/>
    </row>
    <row r="105" spans="2:47" s="1" customFormat="1" ht="22.5">
      <c r="B105" s="27"/>
      <c r="C105" s="156"/>
      <c r="D105" s="128" t="s">
        <v>414</v>
      </c>
      <c r="E105" s="169" t="s">
        <v>3</v>
      </c>
      <c r="F105" s="170" t="s">
        <v>668</v>
      </c>
      <c r="G105" s="171"/>
      <c r="H105" s="172">
        <v>5.4630000000000001</v>
      </c>
      <c r="I105" s="171"/>
      <c r="J105" s="161"/>
      <c r="K105" s="158"/>
      <c r="L105" s="27"/>
      <c r="M105" s="131"/>
      <c r="T105" s="48"/>
      <c r="AT105" s="12"/>
      <c r="AU105" s="12"/>
    </row>
    <row r="106" spans="2:47" s="1" customFormat="1" ht="12">
      <c r="B106" s="27"/>
      <c r="C106" s="115" t="s">
        <v>526</v>
      </c>
      <c r="D106" s="115" t="s">
        <v>142</v>
      </c>
      <c r="E106" s="116" t="s">
        <v>543</v>
      </c>
      <c r="F106" s="117" t="s">
        <v>544</v>
      </c>
      <c r="G106" s="118" t="s">
        <v>264</v>
      </c>
      <c r="H106" s="119">
        <v>1.3759999999999999</v>
      </c>
      <c r="I106" s="120"/>
      <c r="J106" s="121">
        <f>ROUND(I106*H106,2)</f>
        <v>0</v>
      </c>
      <c r="K106" s="117" t="s">
        <v>3</v>
      </c>
      <c r="L106" s="27"/>
      <c r="M106" s="131"/>
      <c r="T106" s="48"/>
      <c r="AT106" s="12"/>
      <c r="AU106" s="12"/>
    </row>
    <row r="107" spans="2:47" s="1" customFormat="1" ht="12">
      <c r="B107" s="27"/>
      <c r="C107" s="156"/>
      <c r="D107" s="128" t="s">
        <v>414</v>
      </c>
      <c r="E107" s="173" t="s">
        <v>3</v>
      </c>
      <c r="F107" s="168" t="s">
        <v>545</v>
      </c>
      <c r="G107" s="174"/>
      <c r="H107" s="173" t="s">
        <v>3</v>
      </c>
      <c r="I107" s="174"/>
      <c r="J107" s="161"/>
      <c r="K107" s="158"/>
      <c r="L107" s="27"/>
      <c r="M107" s="131"/>
      <c r="T107" s="48"/>
      <c r="AT107" s="12"/>
      <c r="AU107" s="12"/>
    </row>
    <row r="108" spans="2:47" s="1" customFormat="1" ht="22.5">
      <c r="B108" s="27"/>
      <c r="C108" s="156"/>
      <c r="D108" s="128" t="s">
        <v>414</v>
      </c>
      <c r="E108" s="173" t="s">
        <v>3</v>
      </c>
      <c r="F108" s="168" t="s">
        <v>669</v>
      </c>
      <c r="G108" s="174"/>
      <c r="H108" s="173" t="s">
        <v>3</v>
      </c>
      <c r="I108" s="174"/>
      <c r="J108" s="161"/>
      <c r="K108" s="158"/>
      <c r="L108" s="27"/>
      <c r="M108" s="131"/>
      <c r="T108" s="48"/>
      <c r="AT108" s="12"/>
      <c r="AU108" s="12"/>
    </row>
    <row r="109" spans="2:47" s="1" customFormat="1" ht="12">
      <c r="B109" s="27"/>
      <c r="C109" s="156"/>
      <c r="D109" s="128" t="s">
        <v>414</v>
      </c>
      <c r="E109" s="169" t="s">
        <v>3</v>
      </c>
      <c r="F109" s="170" t="s">
        <v>670</v>
      </c>
      <c r="G109" s="171"/>
      <c r="H109" s="172">
        <v>0.42599999999999999</v>
      </c>
      <c r="I109" s="171"/>
      <c r="J109" s="161"/>
      <c r="K109" s="158"/>
      <c r="L109" s="27"/>
      <c r="M109" s="131"/>
      <c r="T109" s="48"/>
      <c r="AT109" s="12"/>
      <c r="AU109" s="12"/>
    </row>
    <row r="110" spans="2:47" s="1" customFormat="1" ht="12">
      <c r="B110" s="27"/>
      <c r="C110" s="156"/>
      <c r="D110" s="128" t="s">
        <v>414</v>
      </c>
      <c r="E110" s="169" t="s">
        <v>3</v>
      </c>
      <c r="F110" s="170" t="s">
        <v>671</v>
      </c>
      <c r="G110" s="171"/>
      <c r="H110" s="172">
        <v>0.42599999999999999</v>
      </c>
      <c r="I110" s="171"/>
      <c r="J110" s="161"/>
      <c r="K110" s="158"/>
      <c r="L110" s="27"/>
      <c r="M110" s="131"/>
      <c r="T110" s="48"/>
      <c r="AT110" s="12"/>
      <c r="AU110" s="12"/>
    </row>
    <row r="111" spans="2:47" s="1" customFormat="1" ht="12">
      <c r="B111" s="27"/>
      <c r="C111" s="156"/>
      <c r="D111" s="128" t="s">
        <v>414</v>
      </c>
      <c r="E111" s="169" t="s">
        <v>3</v>
      </c>
      <c r="F111" s="170" t="s">
        <v>672</v>
      </c>
      <c r="G111" s="171"/>
      <c r="H111" s="172">
        <v>0.52400000000000002</v>
      </c>
      <c r="I111" s="171"/>
      <c r="J111" s="161"/>
      <c r="K111" s="158"/>
      <c r="L111" s="27"/>
      <c r="M111" s="131"/>
      <c r="T111" s="48"/>
      <c r="AT111" s="12"/>
      <c r="AU111" s="12"/>
    </row>
    <row r="112" spans="2:47" s="1" customFormat="1" ht="12">
      <c r="B112" s="27"/>
      <c r="C112" s="156"/>
      <c r="D112" s="128" t="s">
        <v>414</v>
      </c>
      <c r="E112" s="175" t="s">
        <v>3</v>
      </c>
      <c r="F112" s="176" t="s">
        <v>423</v>
      </c>
      <c r="G112" s="177"/>
      <c r="H112" s="178">
        <v>1.3759999999999999</v>
      </c>
      <c r="I112" s="177"/>
      <c r="J112" s="161"/>
      <c r="K112" s="158"/>
      <c r="L112" s="27"/>
      <c r="M112" s="131"/>
      <c r="T112" s="48"/>
      <c r="AT112" s="12"/>
      <c r="AU112" s="12"/>
    </row>
    <row r="113" spans="2:47" s="1" customFormat="1" ht="24">
      <c r="B113" s="27"/>
      <c r="C113" s="115" t="s">
        <v>530</v>
      </c>
      <c r="D113" s="115" t="s">
        <v>142</v>
      </c>
      <c r="E113" s="116" t="s">
        <v>551</v>
      </c>
      <c r="F113" s="117" t="s">
        <v>552</v>
      </c>
      <c r="G113" s="118" t="s">
        <v>264</v>
      </c>
      <c r="H113" s="119">
        <v>7.4020000000000001</v>
      </c>
      <c r="I113" s="120"/>
      <c r="J113" s="121">
        <f>ROUND(I113*H113,2)</f>
        <v>0</v>
      </c>
      <c r="K113" s="117" t="s">
        <v>3</v>
      </c>
      <c r="L113" s="27"/>
      <c r="M113" s="131"/>
      <c r="T113" s="48"/>
      <c r="AT113" s="12"/>
      <c r="AU113" s="12"/>
    </row>
    <row r="114" spans="2:47" s="1" customFormat="1" ht="22.5">
      <c r="B114" s="27"/>
      <c r="C114" s="156"/>
      <c r="D114" s="128" t="s">
        <v>414</v>
      </c>
      <c r="E114" s="173" t="s">
        <v>3</v>
      </c>
      <c r="F114" s="168" t="s">
        <v>673</v>
      </c>
      <c r="G114" s="174"/>
      <c r="H114" s="173" t="s">
        <v>3</v>
      </c>
      <c r="I114" s="174"/>
      <c r="J114" s="161"/>
      <c r="K114" s="158"/>
      <c r="L114" s="27"/>
      <c r="M114" s="131"/>
      <c r="T114" s="48"/>
      <c r="AT114" s="12"/>
      <c r="AU114" s="12"/>
    </row>
    <row r="115" spans="2:47" s="1" customFormat="1" ht="12">
      <c r="B115" s="27"/>
      <c r="C115" s="156"/>
      <c r="D115" s="128" t="s">
        <v>414</v>
      </c>
      <c r="E115" s="169" t="s">
        <v>3</v>
      </c>
      <c r="F115" s="170" t="s">
        <v>674</v>
      </c>
      <c r="G115" s="171"/>
      <c r="H115" s="172">
        <v>2.286</v>
      </c>
      <c r="I115" s="171"/>
      <c r="J115" s="161"/>
      <c r="K115" s="158"/>
      <c r="L115" s="27"/>
      <c r="M115" s="131"/>
      <c r="T115" s="48"/>
      <c r="AT115" s="12"/>
      <c r="AU115" s="12"/>
    </row>
    <row r="116" spans="2:47" s="1" customFormat="1" ht="12">
      <c r="B116" s="27"/>
      <c r="C116" s="156"/>
      <c r="D116" s="128" t="s">
        <v>414</v>
      </c>
      <c r="E116" s="169" t="s">
        <v>3</v>
      </c>
      <c r="F116" s="170" t="s">
        <v>675</v>
      </c>
      <c r="G116" s="171"/>
      <c r="H116" s="172">
        <v>2.2879999999999998</v>
      </c>
      <c r="I116" s="171"/>
      <c r="J116" s="161"/>
      <c r="K116" s="158"/>
      <c r="L116" s="27"/>
      <c r="M116" s="131"/>
      <c r="T116" s="48"/>
      <c r="AT116" s="12"/>
      <c r="AU116" s="12"/>
    </row>
    <row r="117" spans="2:47" s="1" customFormat="1" ht="12">
      <c r="B117" s="27"/>
      <c r="C117" s="156"/>
      <c r="D117" s="128" t="s">
        <v>414</v>
      </c>
      <c r="E117" s="169" t="s">
        <v>3</v>
      </c>
      <c r="F117" s="170" t="s">
        <v>676</v>
      </c>
      <c r="G117" s="171"/>
      <c r="H117" s="172">
        <v>2.8279999999999998</v>
      </c>
      <c r="I117" s="171"/>
      <c r="J117" s="161"/>
      <c r="K117" s="158"/>
      <c r="L117" s="27"/>
      <c r="M117" s="131"/>
      <c r="T117" s="48"/>
      <c r="AT117" s="12"/>
      <c r="AU117" s="12"/>
    </row>
    <row r="118" spans="2:47" s="1" customFormat="1" ht="12">
      <c r="B118" s="27"/>
      <c r="C118" s="156"/>
      <c r="D118" s="128" t="s">
        <v>414</v>
      </c>
      <c r="E118" s="175" t="s">
        <v>3</v>
      </c>
      <c r="F118" s="176" t="s">
        <v>423</v>
      </c>
      <c r="G118" s="177"/>
      <c r="H118" s="178">
        <v>7.4019999999999992</v>
      </c>
      <c r="I118" s="177"/>
      <c r="J118" s="161"/>
      <c r="K118" s="158"/>
      <c r="L118" s="27"/>
      <c r="M118" s="131"/>
      <c r="T118" s="48"/>
      <c r="AT118" s="12"/>
      <c r="AU118" s="12"/>
    </row>
    <row r="119" spans="2:47" s="1" customFormat="1" ht="12">
      <c r="B119" s="27"/>
      <c r="C119" s="115" t="s">
        <v>534</v>
      </c>
      <c r="D119" s="115" t="s">
        <v>142</v>
      </c>
      <c r="E119" s="116" t="s">
        <v>558</v>
      </c>
      <c r="F119" s="117" t="s">
        <v>559</v>
      </c>
      <c r="G119" s="118" t="s">
        <v>329</v>
      </c>
      <c r="H119" s="119">
        <v>35.055999999999997</v>
      </c>
      <c r="I119" s="120"/>
      <c r="J119" s="121">
        <f>ROUND(I119*H119,2)</f>
        <v>0</v>
      </c>
      <c r="K119" s="117" t="s">
        <v>3</v>
      </c>
      <c r="L119" s="27"/>
      <c r="M119" s="131"/>
      <c r="T119" s="48"/>
      <c r="AT119" s="12"/>
      <c r="AU119" s="12"/>
    </row>
    <row r="120" spans="2:47" s="1" customFormat="1" ht="22.5">
      <c r="B120" s="27"/>
      <c r="C120" s="156"/>
      <c r="D120" s="128" t="s">
        <v>414</v>
      </c>
      <c r="E120" s="173" t="s">
        <v>3</v>
      </c>
      <c r="F120" s="168" t="s">
        <v>673</v>
      </c>
      <c r="G120" s="174"/>
      <c r="H120" s="173" t="s">
        <v>3</v>
      </c>
      <c r="I120" s="161"/>
      <c r="J120" s="161"/>
      <c r="K120" s="158"/>
      <c r="L120" s="27"/>
      <c r="M120" s="131"/>
      <c r="T120" s="48"/>
      <c r="AT120" s="12"/>
      <c r="AU120" s="12"/>
    </row>
    <row r="121" spans="2:47" s="1" customFormat="1" ht="12">
      <c r="B121" s="27"/>
      <c r="C121" s="156"/>
      <c r="D121" s="128" t="s">
        <v>414</v>
      </c>
      <c r="E121" s="169" t="s">
        <v>3</v>
      </c>
      <c r="F121" s="170" t="s">
        <v>677</v>
      </c>
      <c r="G121" s="171"/>
      <c r="H121" s="172">
        <v>10.88</v>
      </c>
      <c r="I121" s="161"/>
      <c r="J121" s="161"/>
      <c r="K121" s="158"/>
      <c r="L121" s="27"/>
      <c r="M121" s="131"/>
      <c r="T121" s="48"/>
      <c r="AT121" s="12"/>
      <c r="AU121" s="12"/>
    </row>
    <row r="122" spans="2:47" s="1" customFormat="1" ht="12">
      <c r="B122" s="27"/>
      <c r="C122" s="156"/>
      <c r="D122" s="128" t="s">
        <v>414</v>
      </c>
      <c r="E122" s="169" t="s">
        <v>3</v>
      </c>
      <c r="F122" s="170" t="s">
        <v>678</v>
      </c>
      <c r="G122" s="171"/>
      <c r="H122" s="172">
        <v>10.888</v>
      </c>
      <c r="I122" s="161"/>
      <c r="J122" s="161"/>
      <c r="K122" s="158"/>
      <c r="L122" s="27"/>
      <c r="M122" s="131"/>
      <c r="T122" s="48"/>
      <c r="AT122" s="12"/>
      <c r="AU122" s="12"/>
    </row>
    <row r="123" spans="2:47" s="1" customFormat="1" ht="12">
      <c r="B123" s="27"/>
      <c r="C123" s="156"/>
      <c r="D123" s="128" t="s">
        <v>414</v>
      </c>
      <c r="E123" s="169" t="s">
        <v>3</v>
      </c>
      <c r="F123" s="170" t="s">
        <v>679</v>
      </c>
      <c r="G123" s="171"/>
      <c r="H123" s="172">
        <v>13.288</v>
      </c>
      <c r="I123" s="161"/>
      <c r="J123" s="161"/>
      <c r="K123" s="158"/>
      <c r="L123" s="27"/>
      <c r="M123" s="131"/>
      <c r="T123" s="48"/>
      <c r="AT123" s="12"/>
      <c r="AU123" s="12"/>
    </row>
    <row r="124" spans="2:47" s="1" customFormat="1" ht="12">
      <c r="B124" s="27"/>
      <c r="C124" s="156"/>
      <c r="D124" s="128" t="s">
        <v>414</v>
      </c>
      <c r="E124" s="175" t="s">
        <v>3</v>
      </c>
      <c r="F124" s="176" t="s">
        <v>423</v>
      </c>
      <c r="G124" s="177"/>
      <c r="H124" s="178">
        <v>35.055999999999997</v>
      </c>
      <c r="I124" s="161"/>
      <c r="J124" s="161"/>
      <c r="K124" s="158"/>
      <c r="L124" s="27"/>
      <c r="M124" s="131"/>
      <c r="T124" s="48"/>
      <c r="AT124" s="12"/>
      <c r="AU124" s="12"/>
    </row>
    <row r="125" spans="2:47" s="1" customFormat="1" ht="12">
      <c r="B125" s="27"/>
      <c r="C125" s="115" t="s">
        <v>537</v>
      </c>
      <c r="D125" s="115" t="s">
        <v>142</v>
      </c>
      <c r="E125" s="116" t="s">
        <v>564</v>
      </c>
      <c r="F125" s="117" t="s">
        <v>565</v>
      </c>
      <c r="G125" s="118" t="s">
        <v>329</v>
      </c>
      <c r="H125" s="119">
        <v>35.055999999999997</v>
      </c>
      <c r="I125" s="120"/>
      <c r="J125" s="121">
        <f>ROUND(I125*H125,2)</f>
        <v>0</v>
      </c>
      <c r="K125" s="117" t="s">
        <v>3</v>
      </c>
      <c r="L125" s="27"/>
      <c r="M125" s="131"/>
      <c r="T125" s="48"/>
      <c r="AT125" s="12"/>
      <c r="AU125" s="12"/>
    </row>
    <row r="126" spans="2:47" s="1" customFormat="1" ht="12">
      <c r="B126" s="27"/>
      <c r="C126" s="156"/>
      <c r="D126" s="153"/>
      <c r="E126" s="157"/>
      <c r="F126" s="129" t="s">
        <v>565</v>
      </c>
      <c r="G126" s="159"/>
      <c r="H126" s="160"/>
      <c r="I126" s="161"/>
      <c r="J126" s="161"/>
      <c r="K126" s="158"/>
      <c r="L126" s="27"/>
      <c r="M126" s="131"/>
      <c r="T126" s="48"/>
      <c r="AT126" s="12"/>
      <c r="AU126" s="12"/>
    </row>
    <row r="127" spans="2:47" s="1" customFormat="1" ht="24">
      <c r="B127" s="27"/>
      <c r="C127" s="115" t="s">
        <v>542</v>
      </c>
      <c r="D127" s="115" t="s">
        <v>142</v>
      </c>
      <c r="E127" s="116" t="s">
        <v>680</v>
      </c>
      <c r="F127" s="117" t="s">
        <v>681</v>
      </c>
      <c r="G127" s="118" t="s">
        <v>433</v>
      </c>
      <c r="H127" s="119">
        <v>0.46400000000000002</v>
      </c>
      <c r="I127" s="120"/>
      <c r="J127" s="121">
        <f>ROUND(I127*H127,2)</f>
        <v>0</v>
      </c>
      <c r="K127" s="117" t="s">
        <v>3</v>
      </c>
      <c r="L127" s="27"/>
      <c r="M127" s="131"/>
      <c r="T127" s="48"/>
      <c r="AT127" s="12"/>
      <c r="AU127" s="12"/>
    </row>
    <row r="128" spans="2:47" s="1" customFormat="1" ht="22.5">
      <c r="B128" s="27"/>
      <c r="C128" s="156"/>
      <c r="D128" s="128" t="s">
        <v>414</v>
      </c>
      <c r="E128" s="169" t="s">
        <v>3</v>
      </c>
      <c r="F128" s="170" t="s">
        <v>682</v>
      </c>
      <c r="G128" s="171"/>
      <c r="H128" s="172">
        <v>0.46400000000000002</v>
      </c>
      <c r="I128" s="161"/>
      <c r="J128" s="161"/>
      <c r="K128" s="158"/>
      <c r="L128" s="27"/>
      <c r="M128" s="131"/>
      <c r="T128" s="48"/>
      <c r="AT128" s="12"/>
      <c r="AU128" s="12"/>
    </row>
    <row r="129" spans="2:47" s="1" customFormat="1" ht="36">
      <c r="B129" s="27"/>
      <c r="C129" s="115" t="s">
        <v>550</v>
      </c>
      <c r="D129" s="115" t="s">
        <v>142</v>
      </c>
      <c r="E129" s="116" t="s">
        <v>683</v>
      </c>
      <c r="F129" s="117" t="s">
        <v>684</v>
      </c>
      <c r="G129" s="118" t="s">
        <v>329</v>
      </c>
      <c r="H129" s="119">
        <v>1.375</v>
      </c>
      <c r="I129" s="120"/>
      <c r="J129" s="121">
        <f>ROUND(I129*H129,2)</f>
        <v>0</v>
      </c>
      <c r="K129" s="117" t="s">
        <v>3</v>
      </c>
      <c r="L129" s="27"/>
      <c r="M129" s="131"/>
      <c r="T129" s="48"/>
      <c r="AT129" s="12"/>
      <c r="AU129" s="12"/>
    </row>
    <row r="130" spans="2:47" s="1" customFormat="1" ht="22.5">
      <c r="B130" s="27"/>
      <c r="C130" s="156"/>
      <c r="D130" s="128" t="s">
        <v>414</v>
      </c>
      <c r="E130" s="173" t="s">
        <v>3</v>
      </c>
      <c r="F130" s="168" t="s">
        <v>685</v>
      </c>
      <c r="G130" s="174"/>
      <c r="H130" s="173" t="s">
        <v>3</v>
      </c>
      <c r="I130" s="161"/>
      <c r="J130" s="161"/>
      <c r="K130" s="158"/>
      <c r="L130" s="27"/>
      <c r="M130" s="131"/>
      <c r="T130" s="48"/>
      <c r="AT130" s="12"/>
      <c r="AU130" s="12"/>
    </row>
    <row r="131" spans="2:47" s="1" customFormat="1" ht="22.5">
      <c r="B131" s="27"/>
      <c r="C131" s="156"/>
      <c r="D131" s="128" t="s">
        <v>414</v>
      </c>
      <c r="E131" s="169" t="s">
        <v>3</v>
      </c>
      <c r="F131" s="170" t="s">
        <v>686</v>
      </c>
      <c r="G131" s="171"/>
      <c r="H131" s="172">
        <v>0.375</v>
      </c>
      <c r="I131" s="161"/>
      <c r="J131" s="161"/>
      <c r="K131" s="158"/>
      <c r="L131" s="27"/>
      <c r="M131" s="131"/>
      <c r="T131" s="48"/>
      <c r="AT131" s="12"/>
      <c r="AU131" s="12"/>
    </row>
    <row r="132" spans="2:47" s="1" customFormat="1" ht="22.5">
      <c r="B132" s="27"/>
      <c r="C132" s="156"/>
      <c r="D132" s="128" t="s">
        <v>414</v>
      </c>
      <c r="E132" s="169" t="s">
        <v>3</v>
      </c>
      <c r="F132" s="170" t="s">
        <v>687</v>
      </c>
      <c r="G132" s="171"/>
      <c r="H132" s="172">
        <v>0.375</v>
      </c>
      <c r="I132" s="161"/>
      <c r="J132" s="161"/>
      <c r="K132" s="158"/>
      <c r="L132" s="27"/>
      <c r="M132" s="131"/>
      <c r="T132" s="48"/>
      <c r="AT132" s="12"/>
      <c r="AU132" s="12"/>
    </row>
    <row r="133" spans="2:47" s="1" customFormat="1" ht="22.5">
      <c r="B133" s="27"/>
      <c r="C133" s="156"/>
      <c r="D133" s="128" t="s">
        <v>414</v>
      </c>
      <c r="E133" s="169" t="s">
        <v>3</v>
      </c>
      <c r="F133" s="170" t="s">
        <v>688</v>
      </c>
      <c r="G133" s="171"/>
      <c r="H133" s="172">
        <v>0.625</v>
      </c>
      <c r="I133" s="161"/>
      <c r="J133" s="161"/>
      <c r="K133" s="158"/>
      <c r="L133" s="27"/>
      <c r="M133" s="131"/>
      <c r="T133" s="48"/>
      <c r="AT133" s="12"/>
      <c r="AU133" s="12"/>
    </row>
    <row r="134" spans="2:47" s="1" customFormat="1" ht="12">
      <c r="B134" s="27"/>
      <c r="C134" s="156"/>
      <c r="D134" s="128" t="s">
        <v>414</v>
      </c>
      <c r="E134" s="175" t="s">
        <v>3</v>
      </c>
      <c r="F134" s="176" t="s">
        <v>423</v>
      </c>
      <c r="G134" s="177"/>
      <c r="H134" s="178">
        <v>1.375</v>
      </c>
      <c r="I134" s="161"/>
      <c r="J134" s="161"/>
      <c r="K134" s="158"/>
      <c r="L134" s="27"/>
      <c r="M134" s="131"/>
      <c r="T134" s="48"/>
      <c r="AT134" s="12"/>
      <c r="AU134" s="12"/>
    </row>
    <row r="135" spans="2:47" s="1" customFormat="1" ht="24">
      <c r="B135" s="27"/>
      <c r="C135" s="115">
        <v>19</v>
      </c>
      <c r="D135" s="115" t="s">
        <v>142</v>
      </c>
      <c r="E135" s="116" t="s">
        <v>569</v>
      </c>
      <c r="F135" s="117" t="s">
        <v>570</v>
      </c>
      <c r="G135" s="118" t="s">
        <v>264</v>
      </c>
      <c r="H135" s="119">
        <v>1.3660000000000001</v>
      </c>
      <c r="I135" s="120"/>
      <c r="J135" s="121">
        <f>ROUND(I135*H135,2)</f>
        <v>0</v>
      </c>
      <c r="K135" s="117" t="s">
        <v>3</v>
      </c>
      <c r="L135" s="27"/>
      <c r="M135" s="131"/>
      <c r="T135" s="48"/>
      <c r="AT135" s="12"/>
      <c r="AU135" s="12"/>
    </row>
    <row r="136" spans="2:47" s="1" customFormat="1" ht="22.5">
      <c r="B136" s="27"/>
      <c r="C136" s="156"/>
      <c r="D136" s="128" t="s">
        <v>414</v>
      </c>
      <c r="E136" s="169" t="s">
        <v>3</v>
      </c>
      <c r="F136" s="170" t="s">
        <v>689</v>
      </c>
      <c r="G136" s="171"/>
      <c r="H136" s="172">
        <v>1.3660000000000001</v>
      </c>
      <c r="I136" s="161"/>
      <c r="J136" s="161"/>
      <c r="K136" s="158"/>
      <c r="L136" s="27"/>
      <c r="M136" s="131"/>
      <c r="T136" s="48"/>
      <c r="AT136" s="12"/>
      <c r="AU136" s="12"/>
    </row>
    <row r="137" spans="2:47" s="1" customFormat="1" ht="12">
      <c r="B137" s="27"/>
      <c r="C137" s="115">
        <v>20</v>
      </c>
      <c r="D137" s="115" t="s">
        <v>440</v>
      </c>
      <c r="E137" s="116" t="s">
        <v>572</v>
      </c>
      <c r="F137" s="117" t="s">
        <v>573</v>
      </c>
      <c r="G137" s="118" t="s">
        <v>433</v>
      </c>
      <c r="H137" s="119">
        <v>2.6640000000000001</v>
      </c>
      <c r="I137" s="120"/>
      <c r="J137" s="121">
        <f>ROUND(I137*H137,2)</f>
        <v>0</v>
      </c>
      <c r="K137" s="117" t="s">
        <v>3</v>
      </c>
      <c r="L137" s="27"/>
      <c r="M137" s="131"/>
      <c r="T137" s="48"/>
      <c r="AT137" s="12"/>
      <c r="AU137" s="12"/>
    </row>
    <row r="138" spans="2:47" s="1" customFormat="1" ht="12">
      <c r="B138" s="27"/>
      <c r="C138" s="156"/>
      <c r="D138" s="128" t="s">
        <v>414</v>
      </c>
      <c r="E138" s="171"/>
      <c r="F138" s="170" t="s">
        <v>690</v>
      </c>
      <c r="G138" s="171"/>
      <c r="H138" s="172">
        <v>2.6640000000000001</v>
      </c>
      <c r="I138" s="161"/>
      <c r="J138" s="161"/>
      <c r="K138" s="158"/>
      <c r="L138" s="27"/>
      <c r="M138" s="131"/>
      <c r="T138" s="48"/>
      <c r="AT138" s="12"/>
      <c r="AU138" s="12"/>
    </row>
    <row r="139" spans="2:47" s="1" customFormat="1" ht="24">
      <c r="B139" s="27"/>
      <c r="C139" s="115">
        <v>21</v>
      </c>
      <c r="D139" s="115" t="s">
        <v>142</v>
      </c>
      <c r="E139" s="116" t="s">
        <v>479</v>
      </c>
      <c r="F139" s="117" t="s">
        <v>480</v>
      </c>
      <c r="G139" s="118" t="s">
        <v>433</v>
      </c>
      <c r="H139" s="119">
        <v>137.15700000000001</v>
      </c>
      <c r="I139" s="120"/>
      <c r="J139" s="121">
        <f>ROUND(I139*H139,2)</f>
        <v>0</v>
      </c>
      <c r="K139" s="117" t="s">
        <v>3</v>
      </c>
      <c r="L139" s="27"/>
      <c r="M139" s="131"/>
      <c r="T139" s="48"/>
      <c r="AT139" s="12"/>
      <c r="AU139" s="12"/>
    </row>
    <row r="140" spans="2:47" s="1" customFormat="1" ht="19.5">
      <c r="B140" s="27"/>
      <c r="C140" s="156"/>
      <c r="D140" s="153"/>
      <c r="E140" s="157"/>
      <c r="F140" s="129" t="s">
        <v>480</v>
      </c>
      <c r="G140" s="159"/>
      <c r="H140" s="160"/>
      <c r="I140" s="161"/>
      <c r="J140" s="161"/>
      <c r="K140" s="158"/>
      <c r="L140" s="27"/>
      <c r="M140" s="131"/>
      <c r="T140" s="48"/>
      <c r="AT140" s="12"/>
      <c r="AU140" s="12"/>
    </row>
    <row r="141" spans="2:47" s="1" customFormat="1" ht="12">
      <c r="B141" s="27"/>
      <c r="C141" s="115">
        <v>22</v>
      </c>
      <c r="D141" s="115" t="s">
        <v>142</v>
      </c>
      <c r="E141" s="116" t="s">
        <v>487</v>
      </c>
      <c r="F141" s="117" t="s">
        <v>488</v>
      </c>
      <c r="G141" s="118" t="s">
        <v>262</v>
      </c>
      <c r="H141" s="119">
        <v>9</v>
      </c>
      <c r="I141" s="120"/>
      <c r="J141" s="121">
        <f>ROUND(I141*H141,2)</f>
        <v>0</v>
      </c>
      <c r="K141" s="117" t="s">
        <v>3</v>
      </c>
      <c r="L141" s="27"/>
      <c r="M141" s="131"/>
      <c r="T141" s="48"/>
      <c r="AT141" s="12"/>
      <c r="AU141" s="12"/>
    </row>
    <row r="142" spans="2:47" s="1" customFormat="1" ht="12">
      <c r="B142" s="27"/>
      <c r="C142" s="156"/>
      <c r="D142" s="153"/>
      <c r="E142" s="157"/>
      <c r="F142" s="129" t="s">
        <v>488</v>
      </c>
      <c r="G142" s="159"/>
      <c r="H142" s="160"/>
      <c r="I142" s="161"/>
      <c r="J142" s="161"/>
      <c r="K142" s="158"/>
      <c r="L142" s="27"/>
      <c r="M142" s="131"/>
      <c r="T142" s="48"/>
      <c r="AT142" s="12"/>
      <c r="AU142" s="12"/>
    </row>
    <row r="143" spans="2:47" s="1" customFormat="1" ht="12">
      <c r="B143" s="27"/>
      <c r="C143" s="115">
        <v>23</v>
      </c>
      <c r="D143" s="115" t="s">
        <v>142</v>
      </c>
      <c r="E143" s="116" t="s">
        <v>489</v>
      </c>
      <c r="F143" s="117" t="s">
        <v>617</v>
      </c>
      <c r="G143" s="118" t="s">
        <v>145</v>
      </c>
      <c r="H143" s="119">
        <v>1</v>
      </c>
      <c r="I143" s="120"/>
      <c r="J143" s="121">
        <f>ROUND(I143*H143,2)</f>
        <v>0</v>
      </c>
      <c r="K143" s="117" t="s">
        <v>3</v>
      </c>
      <c r="L143" s="27"/>
      <c r="M143" s="131"/>
      <c r="T143" s="48"/>
      <c r="AT143" s="12"/>
      <c r="AU143" s="12"/>
    </row>
    <row r="144" spans="2:47" s="1" customFormat="1" ht="12">
      <c r="B144" s="27"/>
      <c r="C144" s="156"/>
      <c r="D144" s="153"/>
      <c r="E144" s="157"/>
      <c r="F144" s="129" t="s">
        <v>617</v>
      </c>
      <c r="G144" s="159"/>
      <c r="H144" s="160"/>
      <c r="I144" s="161"/>
      <c r="J144" s="161"/>
      <c r="K144" s="158"/>
      <c r="L144" s="27"/>
      <c r="M144" s="131"/>
      <c r="T144" s="48"/>
      <c r="AT144" s="12"/>
      <c r="AU144" s="12"/>
    </row>
    <row r="145" spans="2:47" s="1" customFormat="1" ht="12">
      <c r="B145" s="27"/>
      <c r="C145" s="115">
        <v>24</v>
      </c>
      <c r="D145" s="115" t="s">
        <v>142</v>
      </c>
      <c r="E145" s="116" t="s">
        <v>491</v>
      </c>
      <c r="F145" s="117" t="s">
        <v>492</v>
      </c>
      <c r="G145" s="118" t="s">
        <v>145</v>
      </c>
      <c r="H145" s="119">
        <v>1</v>
      </c>
      <c r="I145" s="120"/>
      <c r="J145" s="121">
        <f>ROUND(I145*H145,2)</f>
        <v>0</v>
      </c>
      <c r="K145" s="117" t="s">
        <v>3</v>
      </c>
      <c r="L145" s="27"/>
      <c r="M145" s="131"/>
      <c r="T145" s="48"/>
      <c r="AT145" s="12"/>
      <c r="AU145" s="12"/>
    </row>
    <row r="146" spans="2:47" s="1" customFormat="1" ht="12">
      <c r="B146" s="27"/>
      <c r="C146" s="156"/>
      <c r="D146" s="153"/>
      <c r="E146" s="157"/>
      <c r="F146" s="129" t="s">
        <v>492</v>
      </c>
      <c r="G146" s="159"/>
      <c r="H146" s="160"/>
      <c r="I146" s="161"/>
      <c r="J146" s="161"/>
      <c r="K146" s="158"/>
      <c r="L146" s="27"/>
      <c r="M146" s="131"/>
      <c r="T146" s="48"/>
      <c r="AT146" s="12"/>
      <c r="AU146" s="12"/>
    </row>
    <row r="147" spans="2:47" s="1" customFormat="1" ht="24">
      <c r="B147" s="27"/>
      <c r="C147" s="115">
        <v>25</v>
      </c>
      <c r="D147" s="115" t="s">
        <v>142</v>
      </c>
      <c r="E147" s="116" t="s">
        <v>493</v>
      </c>
      <c r="F147" s="117" t="s">
        <v>494</v>
      </c>
      <c r="G147" s="118" t="s">
        <v>495</v>
      </c>
      <c r="H147" s="119">
        <v>1</v>
      </c>
      <c r="I147" s="120"/>
      <c r="J147" s="121">
        <f>ROUND(I147*H147,2)</f>
        <v>0</v>
      </c>
      <c r="K147" s="117" t="s">
        <v>3</v>
      </c>
      <c r="L147" s="27"/>
      <c r="M147" s="131"/>
      <c r="T147" s="48"/>
      <c r="AT147" s="12"/>
      <c r="AU147" s="12"/>
    </row>
    <row r="148" spans="2:47" s="1" customFormat="1" ht="12">
      <c r="B148" s="27"/>
      <c r="C148" s="156"/>
      <c r="D148" s="153"/>
      <c r="E148" s="157"/>
      <c r="F148" s="129" t="s">
        <v>494</v>
      </c>
      <c r="G148" s="159"/>
      <c r="H148" s="160"/>
      <c r="I148" s="161"/>
      <c r="J148" s="161"/>
      <c r="K148" s="158"/>
      <c r="L148" s="27"/>
      <c r="M148" s="131"/>
      <c r="T148" s="48"/>
      <c r="AT148" s="12"/>
      <c r="AU148" s="12"/>
    </row>
    <row r="149" spans="2:47" s="1" customFormat="1" ht="24">
      <c r="B149" s="27"/>
      <c r="C149" s="115">
        <v>26</v>
      </c>
      <c r="D149" s="115" t="s">
        <v>142</v>
      </c>
      <c r="E149" s="116" t="s">
        <v>496</v>
      </c>
      <c r="F149" s="117" t="s">
        <v>497</v>
      </c>
      <c r="G149" s="118" t="s">
        <v>495</v>
      </c>
      <c r="H149" s="119">
        <v>1</v>
      </c>
      <c r="I149" s="120"/>
      <c r="J149" s="121">
        <f>ROUND(I149*H149,2)</f>
        <v>0</v>
      </c>
      <c r="K149" s="117" t="s">
        <v>3</v>
      </c>
      <c r="L149" s="27"/>
      <c r="M149" s="131"/>
      <c r="T149" s="48"/>
      <c r="AT149" s="12"/>
      <c r="AU149" s="12"/>
    </row>
    <row r="150" spans="2:47" s="1" customFormat="1" ht="12">
      <c r="B150" s="27"/>
      <c r="C150" s="156"/>
      <c r="D150" s="153"/>
      <c r="E150" s="157"/>
      <c r="F150" s="129" t="s">
        <v>497</v>
      </c>
      <c r="G150" s="154"/>
      <c r="H150" s="154"/>
      <c r="I150" s="155"/>
      <c r="J150" s="161"/>
      <c r="K150" s="158"/>
      <c r="L150" s="27"/>
      <c r="M150" s="131"/>
      <c r="T150" s="48"/>
      <c r="AT150" s="12"/>
      <c r="AU150" s="12"/>
    </row>
    <row r="151" spans="2:47" s="1" customFormat="1">
      <c r="B151" s="36"/>
      <c r="C151" s="37"/>
      <c r="D151" s="37"/>
      <c r="E151" s="37"/>
      <c r="F151" s="37"/>
      <c r="G151" s="37"/>
      <c r="H151" s="37"/>
      <c r="I151" s="37"/>
      <c r="J151" s="37"/>
      <c r="K151" s="37"/>
      <c r="L151" s="27"/>
    </row>
    <row r="152" spans="2:47" ht="12">
      <c r="V152" s="123"/>
    </row>
    <row r="153" spans="2:47">
      <c r="V153" s="133"/>
    </row>
    <row r="154" spans="2:47">
      <c r="J154" s="139"/>
    </row>
    <row r="1048534" spans="5:5" ht="12">
      <c r="E1048534" s="116"/>
    </row>
  </sheetData>
  <autoFilter ref="C79:K150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1BB26-2E86-4592-B45D-97E796CD6395}">
  <sheetPr>
    <pageSetUpPr fitToPage="1"/>
  </sheetPr>
  <dimension ref="B2:BM99"/>
  <sheetViews>
    <sheetView showGridLines="0" topLeftCell="A63" zoomScaleNormal="100" workbookViewId="0">
      <selection activeCell="I82" sqref="I82:I9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82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691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stavby'!K8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ROUND((SUM(BF80:BF95)),  2)</f>
        <v>0</v>
      </c>
      <c r="I34" s="84">
        <v>0.12</v>
      </c>
      <c r="J34" s="76">
        <f>ROUND(((SUM(BF80:BF95))*I34),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ROUND((SUM(BG80:BG95)),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ROUND((SUM(BH80:BH95)),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ROUND((SUM(BI80:BI95)),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SO07 - Přípojka IT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SO07 - Přípojka IT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  <c r="V79" s="52"/>
    </row>
    <row r="80" spans="2:63" s="1" customFormat="1" ht="22.9" customHeight="1">
      <c r="B80" s="27"/>
      <c r="C80" s="56" t="s">
        <v>140</v>
      </c>
      <c r="J80" s="101">
        <f>SUM(J82:J94)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69</v>
      </c>
      <c r="AU80" s="12" t="s">
        <v>127</v>
      </c>
      <c r="BK80" s="104">
        <f>BK81</f>
        <v>0</v>
      </c>
    </row>
    <row r="81" spans="2:65" s="10" customFormat="1" ht="25.9" customHeight="1">
      <c r="B81" s="105"/>
      <c r="D81" s="106" t="s">
        <v>69</v>
      </c>
      <c r="E81" s="138"/>
      <c r="F81" s="138"/>
      <c r="I81" s="107"/>
      <c r="J81" s="108"/>
      <c r="L81" s="105"/>
      <c r="M81" s="109"/>
      <c r="P81" s="110">
        <f>SUM(P82:P95)</f>
        <v>0</v>
      </c>
      <c r="R81" s="110">
        <f>SUM(R82:R95)</f>
        <v>0</v>
      </c>
      <c r="T81" s="111">
        <f>SUM(T82:T95)</f>
        <v>0</v>
      </c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SUM(BK82:BK95)</f>
        <v>0</v>
      </c>
    </row>
    <row r="82" spans="2:65" s="1" customFormat="1" ht="12">
      <c r="B82" s="27"/>
      <c r="C82" s="115">
        <v>1</v>
      </c>
      <c r="D82" s="115" t="s">
        <v>142</v>
      </c>
      <c r="E82" s="116" t="s">
        <v>176</v>
      </c>
      <c r="F82" s="117" t="s">
        <v>692</v>
      </c>
      <c r="G82" s="118" t="s">
        <v>163</v>
      </c>
      <c r="H82" s="119">
        <v>350</v>
      </c>
      <c r="I82" s="120"/>
      <c r="J82" s="121">
        <f>ROUND(I82*H82,2)</f>
        <v>0</v>
      </c>
      <c r="K82" s="117" t="s">
        <v>3</v>
      </c>
      <c r="L82" s="27"/>
      <c r="M82" s="131"/>
      <c r="T82" s="48"/>
      <c r="AT82" s="12"/>
      <c r="AU82" s="12"/>
    </row>
    <row r="83" spans="2:65" s="1" customFormat="1">
      <c r="B83" s="27"/>
      <c r="D83" s="128" t="s">
        <v>146</v>
      </c>
      <c r="F83" s="129" t="s">
        <v>692</v>
      </c>
      <c r="I83" s="130"/>
      <c r="L83" s="27"/>
      <c r="M83" s="131"/>
      <c r="T83" s="48"/>
      <c r="AT83" s="12"/>
      <c r="AU83" s="12"/>
    </row>
    <row r="84" spans="2:65" s="1" customFormat="1" ht="12">
      <c r="B84" s="27"/>
      <c r="C84" s="115">
        <v>2</v>
      </c>
      <c r="D84" s="115" t="s">
        <v>142</v>
      </c>
      <c r="E84" s="116" t="s">
        <v>159</v>
      </c>
      <c r="F84" s="117" t="s">
        <v>693</v>
      </c>
      <c r="G84" s="118" t="s">
        <v>145</v>
      </c>
      <c r="H84" s="119">
        <v>11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5" s="1" customFormat="1">
      <c r="B85" s="27"/>
      <c r="D85" s="128" t="s">
        <v>146</v>
      </c>
      <c r="F85" s="129" t="s">
        <v>693</v>
      </c>
      <c r="I85" s="130"/>
      <c r="L85" s="27"/>
      <c r="M85" s="131"/>
      <c r="T85" s="48"/>
      <c r="AT85" s="12"/>
      <c r="AU85" s="12"/>
    </row>
    <row r="86" spans="2:65" s="1" customFormat="1" ht="24">
      <c r="B86" s="27"/>
      <c r="C86" s="115">
        <v>3</v>
      </c>
      <c r="D86" s="115" t="s">
        <v>142</v>
      </c>
      <c r="E86" s="116" t="s">
        <v>161</v>
      </c>
      <c r="F86" s="117" t="s">
        <v>694</v>
      </c>
      <c r="G86" s="118" t="s">
        <v>145</v>
      </c>
      <c r="H86" s="119">
        <v>11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5" s="1" customFormat="1">
      <c r="B87" s="27"/>
      <c r="D87" s="128" t="s">
        <v>146</v>
      </c>
      <c r="F87" s="129" t="s">
        <v>694</v>
      </c>
      <c r="I87" s="130"/>
      <c r="L87" s="27"/>
      <c r="M87" s="131"/>
      <c r="T87" s="48"/>
      <c r="AT87" s="12"/>
      <c r="AU87" s="12"/>
    </row>
    <row r="88" spans="2:65" s="1" customFormat="1" ht="12">
      <c r="B88" s="27"/>
      <c r="C88" s="115">
        <v>4</v>
      </c>
      <c r="D88" s="115" t="s">
        <v>142</v>
      </c>
      <c r="E88" s="116" t="s">
        <v>164</v>
      </c>
      <c r="F88" s="117" t="s">
        <v>695</v>
      </c>
      <c r="G88" s="118" t="s">
        <v>163</v>
      </c>
      <c r="H88" s="119">
        <v>20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5" s="1" customFormat="1">
      <c r="B89" s="27"/>
      <c r="D89" s="128" t="s">
        <v>146</v>
      </c>
      <c r="F89" s="129" t="s">
        <v>695</v>
      </c>
      <c r="I89" s="130"/>
      <c r="L89" s="27"/>
      <c r="M89" s="131"/>
      <c r="T89" s="48"/>
      <c r="AT89" s="12"/>
      <c r="AU89" s="12"/>
    </row>
    <row r="90" spans="2:65" s="1" customFormat="1" ht="24">
      <c r="B90" s="27"/>
      <c r="C90" s="115">
        <v>5</v>
      </c>
      <c r="D90" s="115" t="s">
        <v>142</v>
      </c>
      <c r="E90" s="116" t="s">
        <v>166</v>
      </c>
      <c r="F90" s="117" t="s">
        <v>167</v>
      </c>
      <c r="G90" s="118" t="s">
        <v>168</v>
      </c>
      <c r="H90" s="119">
        <v>1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5" s="1" customFormat="1">
      <c r="B91" s="27"/>
      <c r="D91" s="128" t="s">
        <v>146</v>
      </c>
      <c r="F91" s="129" t="s">
        <v>167</v>
      </c>
      <c r="I91" s="130"/>
      <c r="L91" s="27"/>
      <c r="M91" s="131"/>
      <c r="T91" s="48"/>
      <c r="AT91" s="12"/>
      <c r="AU91" s="12"/>
    </row>
    <row r="92" spans="2:65" s="1" customFormat="1" ht="12" customHeight="1">
      <c r="B92" s="27"/>
      <c r="C92" s="115">
        <v>6</v>
      </c>
      <c r="D92" s="115" t="s">
        <v>142</v>
      </c>
      <c r="E92" s="116" t="s">
        <v>169</v>
      </c>
      <c r="F92" s="117" t="s">
        <v>170</v>
      </c>
      <c r="G92" s="118" t="s">
        <v>145</v>
      </c>
      <c r="H92" s="119">
        <v>1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5" s="1" customFormat="1">
      <c r="B93" s="27"/>
      <c r="D93" s="128" t="s">
        <v>146</v>
      </c>
      <c r="F93" s="129" t="s">
        <v>170</v>
      </c>
      <c r="I93" s="130"/>
      <c r="L93" s="27"/>
      <c r="M93" s="131"/>
      <c r="T93" s="48"/>
      <c r="AT93" s="12"/>
      <c r="AU93" s="12"/>
    </row>
    <row r="94" spans="2:65" s="1" customFormat="1" ht="24">
      <c r="B94" s="114"/>
      <c r="C94" s="115">
        <v>7</v>
      </c>
      <c r="D94" s="115" t="s">
        <v>142</v>
      </c>
      <c r="E94" s="116" t="s">
        <v>171</v>
      </c>
      <c r="F94" s="117" t="s">
        <v>172</v>
      </c>
      <c r="G94" s="118" t="s">
        <v>145</v>
      </c>
      <c r="H94" s="119">
        <v>1</v>
      </c>
      <c r="I94" s="120"/>
      <c r="J94" s="121">
        <f>ROUND(I94*H94,2)</f>
        <v>0</v>
      </c>
      <c r="K94" s="117" t="s">
        <v>3</v>
      </c>
      <c r="L94" s="27"/>
      <c r="M94" s="122" t="s">
        <v>3</v>
      </c>
      <c r="N94" s="123"/>
      <c r="P94" s="124"/>
      <c r="Q94" s="124"/>
      <c r="R94" s="124"/>
      <c r="S94" s="124"/>
      <c r="T94" s="125"/>
      <c r="V94" s="123"/>
      <c r="AR94" s="126" t="s">
        <v>173</v>
      </c>
      <c r="AT94" s="126" t="s">
        <v>142</v>
      </c>
      <c r="AU94" s="126" t="s">
        <v>77</v>
      </c>
      <c r="AY94" s="12" t="s">
        <v>141</v>
      </c>
      <c r="BE94" s="127">
        <f>IF(N94="základní",J94,0)</f>
        <v>0</v>
      </c>
      <c r="BF94" s="127">
        <f>IF(N94="snížená",J94,0)</f>
        <v>0</v>
      </c>
      <c r="BG94" s="127">
        <f>IF(N94="zákl. přenesená",J94,0)</f>
        <v>0</v>
      </c>
      <c r="BH94" s="127">
        <f>IF(N94="sníž. přenesená",J94,0)</f>
        <v>0</v>
      </c>
      <c r="BI94" s="127">
        <f>IF(N94="nulová",J94,0)</f>
        <v>0</v>
      </c>
      <c r="BJ94" s="12" t="s">
        <v>77</v>
      </c>
      <c r="BK94" s="127">
        <f>ROUND(I94*H94,2)</f>
        <v>0</v>
      </c>
      <c r="BL94" s="12" t="s">
        <v>173</v>
      </c>
      <c r="BM94" s="126" t="s">
        <v>173</v>
      </c>
    </row>
    <row r="95" spans="2:65" s="1" customFormat="1">
      <c r="B95" s="27"/>
      <c r="D95" s="128" t="s">
        <v>146</v>
      </c>
      <c r="F95" s="129" t="s">
        <v>172</v>
      </c>
      <c r="I95" s="130"/>
      <c r="L95" s="27"/>
      <c r="M95" s="132"/>
      <c r="N95" s="133"/>
      <c r="O95" s="133"/>
      <c r="P95" s="133"/>
      <c r="Q95" s="133"/>
      <c r="R95" s="133"/>
      <c r="S95" s="133"/>
      <c r="T95" s="134"/>
      <c r="AT95" s="12" t="s">
        <v>146</v>
      </c>
      <c r="AU95" s="12" t="s">
        <v>77</v>
      </c>
    </row>
    <row r="96" spans="2:65" s="1" customFormat="1"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27"/>
    </row>
    <row r="97" spans="10:22" ht="12">
      <c r="V97" s="123"/>
    </row>
    <row r="98" spans="10:22">
      <c r="V98" s="133"/>
    </row>
    <row r="99" spans="10:22">
      <c r="J99" s="139"/>
    </row>
  </sheetData>
  <autoFilter ref="C79:K95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99F4-5883-409C-AA0A-F6815B129053}">
  <sheetPr>
    <pageSetUpPr fitToPage="1"/>
  </sheetPr>
  <dimension ref="B2:BM106"/>
  <sheetViews>
    <sheetView showGridLines="0" topLeftCell="A74" zoomScaleNormal="100" workbookViewId="0">
      <selection activeCell="X99" sqref="X9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82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696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stavby'!K8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ROUND((SUM(BF80:BF102)),  2)</f>
        <v>0</v>
      </c>
      <c r="I34" s="84">
        <v>0.12</v>
      </c>
      <c r="J34" s="76">
        <f>ROUND(((SUM(BF80:BF102))*I34),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ROUND((SUM(BG80:BG102)),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ROUND((SUM(BH80:BH102)),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ROUND((SUM(BI80:BI102)),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VON - Vedlejší a ostatní náklady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VON - Vedlejší a ostatní náklady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  <c r="V79" s="52"/>
    </row>
    <row r="80" spans="2:63" s="1" customFormat="1" ht="22.9" customHeight="1">
      <c r="B80" s="27"/>
      <c r="C80" s="56" t="s">
        <v>140</v>
      </c>
      <c r="J80" s="101">
        <f>SUM(J82:J102)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69</v>
      </c>
      <c r="AU80" s="12" t="s">
        <v>127</v>
      </c>
      <c r="BK80" s="104">
        <f>BK81</f>
        <v>0</v>
      </c>
    </row>
    <row r="81" spans="2:65" s="10" customFormat="1" ht="25.9" customHeight="1">
      <c r="B81" s="105"/>
      <c r="D81" s="106" t="s">
        <v>69</v>
      </c>
      <c r="E81" s="138"/>
      <c r="F81" s="138"/>
      <c r="I81" s="107"/>
      <c r="J81" s="108"/>
      <c r="L81" s="105"/>
      <c r="M81" s="109"/>
      <c r="P81" s="110">
        <f>SUM(P82:P102)</f>
        <v>0</v>
      </c>
      <c r="R81" s="110">
        <f>SUM(R82:R102)</f>
        <v>0</v>
      </c>
      <c r="T81" s="111">
        <f>SUM(T82:T102)</f>
        <v>0</v>
      </c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SUM(BK82:BK102)</f>
        <v>0</v>
      </c>
    </row>
    <row r="82" spans="2:65" s="1" customFormat="1" ht="12">
      <c r="B82" s="27"/>
      <c r="C82" s="115">
        <v>1</v>
      </c>
      <c r="D82" s="115" t="s">
        <v>142</v>
      </c>
      <c r="E82" s="164" t="s">
        <v>697</v>
      </c>
      <c r="F82" s="117" t="s">
        <v>698</v>
      </c>
      <c r="G82" s="118" t="s">
        <v>145</v>
      </c>
      <c r="H82" s="119">
        <v>1</v>
      </c>
      <c r="I82" s="120"/>
      <c r="J82" s="121">
        <f>ROUND(I82*H82,2)</f>
        <v>0</v>
      </c>
      <c r="K82" s="117" t="s">
        <v>3</v>
      </c>
      <c r="L82" s="27"/>
      <c r="M82" s="131"/>
      <c r="T82" s="48"/>
      <c r="AT82" s="12"/>
      <c r="AU82" s="12"/>
    </row>
    <row r="83" spans="2:65" s="1" customFormat="1">
      <c r="B83" s="27"/>
      <c r="D83" s="153"/>
      <c r="E83" s="154"/>
      <c r="F83" s="129"/>
      <c r="G83" s="154"/>
      <c r="H83" s="154"/>
      <c r="I83" s="155"/>
      <c r="J83" s="154"/>
      <c r="K83" s="154"/>
      <c r="L83" s="27"/>
      <c r="M83" s="131"/>
      <c r="T83" s="48"/>
      <c r="AT83" s="12"/>
      <c r="AU83" s="12"/>
    </row>
    <row r="84" spans="2:65" s="1" customFormat="1" ht="12">
      <c r="B84" s="27"/>
      <c r="C84" s="115">
        <v>2</v>
      </c>
      <c r="D84" s="115" t="s">
        <v>142</v>
      </c>
      <c r="E84" s="164" t="s">
        <v>699</v>
      </c>
      <c r="F84" s="165" t="s">
        <v>700</v>
      </c>
      <c r="G84" s="118" t="s">
        <v>145</v>
      </c>
      <c r="H84" s="119">
        <v>1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5" s="1" customFormat="1">
      <c r="B85" s="27"/>
      <c r="D85" s="153"/>
      <c r="E85" s="154"/>
      <c r="F85" s="168"/>
      <c r="G85" s="154"/>
      <c r="H85" s="154"/>
      <c r="I85" s="155"/>
      <c r="J85" s="154"/>
      <c r="K85" s="154"/>
      <c r="L85" s="27"/>
      <c r="M85" s="131"/>
      <c r="T85" s="48"/>
      <c r="AT85" s="12"/>
      <c r="AU85" s="12"/>
    </row>
    <row r="86" spans="2:65" s="1" customFormat="1" ht="12">
      <c r="B86" s="27"/>
      <c r="C86" s="115">
        <v>3</v>
      </c>
      <c r="D86" s="115" t="s">
        <v>142</v>
      </c>
      <c r="E86" s="164" t="s">
        <v>701</v>
      </c>
      <c r="F86" s="165" t="s">
        <v>702</v>
      </c>
      <c r="G86" s="118" t="s">
        <v>145</v>
      </c>
      <c r="H86" s="119">
        <v>1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5" s="1" customFormat="1" ht="29.25">
      <c r="B87" s="27"/>
      <c r="C87" s="156"/>
      <c r="D87" s="156"/>
      <c r="E87" s="166"/>
      <c r="F87" s="129" t="s">
        <v>703</v>
      </c>
      <c r="G87" s="159"/>
      <c r="H87" s="160"/>
      <c r="I87" s="167"/>
      <c r="J87" s="161"/>
      <c r="K87" s="158"/>
      <c r="L87" s="27"/>
      <c r="M87" s="131"/>
      <c r="T87" s="48"/>
      <c r="AT87" s="12"/>
      <c r="AU87" s="12"/>
    </row>
    <row r="88" spans="2:65" s="1" customFormat="1" ht="12">
      <c r="B88" s="27"/>
      <c r="C88" s="115">
        <v>4</v>
      </c>
      <c r="D88" s="115" t="s">
        <v>142</v>
      </c>
      <c r="E88" s="164" t="s">
        <v>704</v>
      </c>
      <c r="F88" s="165" t="s">
        <v>705</v>
      </c>
      <c r="G88" s="118" t="s">
        <v>145</v>
      </c>
      <c r="H88" s="119">
        <v>1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5" s="1" customFormat="1" ht="12">
      <c r="B89" s="27"/>
      <c r="C89" s="156"/>
      <c r="D89" s="156"/>
      <c r="E89" s="166"/>
      <c r="F89" s="129" t="s">
        <v>706</v>
      </c>
      <c r="G89" s="159"/>
      <c r="H89" s="160"/>
      <c r="I89" s="167"/>
      <c r="J89" s="161"/>
      <c r="K89" s="158"/>
      <c r="L89" s="27"/>
      <c r="M89" s="131"/>
      <c r="T89" s="48"/>
      <c r="AT89" s="12"/>
      <c r="AU89" s="12"/>
    </row>
    <row r="90" spans="2:65" s="1" customFormat="1" ht="12">
      <c r="B90" s="27"/>
      <c r="C90" s="115">
        <v>5</v>
      </c>
      <c r="D90" s="115" t="s">
        <v>142</v>
      </c>
      <c r="E90" s="164" t="s">
        <v>707</v>
      </c>
      <c r="F90" s="165" t="s">
        <v>708</v>
      </c>
      <c r="G90" s="118" t="s">
        <v>145</v>
      </c>
      <c r="H90" s="119">
        <v>1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5" s="1" customFormat="1">
      <c r="B91" s="27"/>
      <c r="D91" s="128"/>
      <c r="F91" s="129" t="s">
        <v>706</v>
      </c>
      <c r="I91" s="130"/>
      <c r="L91" s="27"/>
      <c r="M91" s="131"/>
      <c r="T91" s="48"/>
      <c r="AT91" s="12"/>
      <c r="AU91" s="12"/>
    </row>
    <row r="92" spans="2:65" s="1" customFormat="1" ht="12" customHeight="1">
      <c r="B92" s="27"/>
      <c r="C92" s="115">
        <v>6</v>
      </c>
      <c r="D92" s="115" t="s">
        <v>142</v>
      </c>
      <c r="E92" s="164" t="s">
        <v>709</v>
      </c>
      <c r="F92" s="165" t="s">
        <v>710</v>
      </c>
      <c r="G92" s="118" t="s">
        <v>168</v>
      </c>
      <c r="H92" s="119">
        <v>1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5" s="1" customFormat="1">
      <c r="B93" s="27"/>
      <c r="D93" s="128"/>
      <c r="F93" s="129"/>
      <c r="I93" s="130"/>
      <c r="L93" s="27"/>
      <c r="M93" s="131"/>
      <c r="T93" s="48"/>
      <c r="AT93" s="12"/>
      <c r="AU93" s="12"/>
    </row>
    <row r="94" spans="2:65" s="1" customFormat="1" ht="12">
      <c r="B94" s="114"/>
      <c r="C94" s="115">
        <v>8</v>
      </c>
      <c r="D94" s="115" t="s">
        <v>142</v>
      </c>
      <c r="E94" s="164" t="s">
        <v>711</v>
      </c>
      <c r="F94" s="165" t="s">
        <v>712</v>
      </c>
      <c r="G94" s="118" t="s">
        <v>145</v>
      </c>
      <c r="H94" s="119">
        <v>1</v>
      </c>
      <c r="I94" s="120"/>
      <c r="J94" s="121">
        <f>ROUND(I94*H94,2)</f>
        <v>0</v>
      </c>
      <c r="K94" s="117" t="s">
        <v>3</v>
      </c>
      <c r="L94" s="27"/>
      <c r="M94" s="122" t="s">
        <v>3</v>
      </c>
      <c r="N94" s="123"/>
      <c r="P94" s="124"/>
      <c r="Q94" s="124"/>
      <c r="R94" s="124"/>
      <c r="S94" s="124"/>
      <c r="T94" s="125"/>
      <c r="V94" s="123"/>
      <c r="AR94" s="126" t="s">
        <v>173</v>
      </c>
      <c r="AT94" s="126" t="s">
        <v>142</v>
      </c>
      <c r="AU94" s="126" t="s">
        <v>77</v>
      </c>
      <c r="AY94" s="12" t="s">
        <v>141</v>
      </c>
      <c r="BE94" s="127">
        <f>IF(N94="základní",J94,0)</f>
        <v>0</v>
      </c>
      <c r="BF94" s="127">
        <f>IF(N94="snížená",J94,0)</f>
        <v>0</v>
      </c>
      <c r="BG94" s="127">
        <f>IF(N94="zákl. přenesená",J94,0)</f>
        <v>0</v>
      </c>
      <c r="BH94" s="127">
        <f>IF(N94="sníž. přenesená",J94,0)</f>
        <v>0</v>
      </c>
      <c r="BI94" s="127">
        <f>IF(N94="nulová",J94,0)</f>
        <v>0</v>
      </c>
      <c r="BJ94" s="12" t="s">
        <v>77</v>
      </c>
      <c r="BK94" s="127">
        <f>ROUND(I94*H94,2)</f>
        <v>0</v>
      </c>
      <c r="BL94" s="12" t="s">
        <v>173</v>
      </c>
      <c r="BM94" s="126" t="s">
        <v>173</v>
      </c>
    </row>
    <row r="95" spans="2:65" s="1" customFormat="1" ht="12">
      <c r="B95" s="114"/>
      <c r="C95" s="156"/>
      <c r="D95" s="156"/>
      <c r="E95" s="157"/>
      <c r="F95" s="158"/>
      <c r="G95" s="159"/>
      <c r="H95" s="160"/>
      <c r="I95" s="167"/>
      <c r="J95" s="161"/>
      <c r="K95" s="158"/>
      <c r="L95" s="27"/>
      <c r="M95" s="122"/>
      <c r="N95" s="123"/>
      <c r="P95" s="124"/>
      <c r="Q95" s="124"/>
      <c r="R95" s="124"/>
      <c r="S95" s="124"/>
      <c r="T95" s="125"/>
      <c r="V95" s="123"/>
      <c r="AR95" s="126"/>
      <c r="AT95" s="126"/>
      <c r="AU95" s="126"/>
      <c r="AY95" s="12"/>
      <c r="BE95" s="127"/>
      <c r="BF95" s="127"/>
      <c r="BG95" s="127"/>
      <c r="BH95" s="127"/>
      <c r="BI95" s="127"/>
      <c r="BJ95" s="12"/>
      <c r="BK95" s="127"/>
      <c r="BL95" s="12"/>
      <c r="BM95" s="126"/>
    </row>
    <row r="96" spans="2:65" s="1" customFormat="1" ht="36">
      <c r="B96" s="114"/>
      <c r="C96" s="115">
        <v>9</v>
      </c>
      <c r="D96" s="115" t="s">
        <v>142</v>
      </c>
      <c r="E96" s="164" t="s">
        <v>713</v>
      </c>
      <c r="F96" s="165" t="s">
        <v>714</v>
      </c>
      <c r="G96" s="118" t="s">
        <v>262</v>
      </c>
      <c r="H96" s="119">
        <v>60</v>
      </c>
      <c r="I96" s="120"/>
      <c r="J96" s="121">
        <f>ROUND(I96*H96,2)</f>
        <v>0</v>
      </c>
      <c r="K96" s="117" t="s">
        <v>3</v>
      </c>
      <c r="L96" s="27"/>
      <c r="M96" s="122"/>
      <c r="N96" s="123"/>
      <c r="P96" s="124"/>
      <c r="Q96" s="124"/>
      <c r="R96" s="124"/>
      <c r="S96" s="124"/>
      <c r="T96" s="125"/>
      <c r="V96" s="123"/>
      <c r="AR96" s="126"/>
      <c r="AT96" s="126"/>
      <c r="AU96" s="126"/>
      <c r="AY96" s="12"/>
      <c r="BE96" s="127"/>
      <c r="BF96" s="127"/>
      <c r="BG96" s="127"/>
      <c r="BH96" s="127"/>
      <c r="BI96" s="127"/>
      <c r="BJ96" s="12"/>
      <c r="BK96" s="127"/>
      <c r="BL96" s="12"/>
      <c r="BM96" s="126"/>
    </row>
    <row r="97" spans="2:65" s="1" customFormat="1" ht="12">
      <c r="B97" s="114"/>
      <c r="C97" s="156"/>
      <c r="D97" s="156"/>
      <c r="E97" s="157"/>
      <c r="F97" s="158"/>
      <c r="G97" s="159"/>
      <c r="H97" s="160"/>
      <c r="I97" s="167"/>
      <c r="J97" s="161"/>
      <c r="K97" s="158"/>
      <c r="L97" s="27"/>
      <c r="M97" s="122"/>
      <c r="N97" s="123"/>
      <c r="P97" s="124"/>
      <c r="Q97" s="124"/>
      <c r="R97" s="124"/>
      <c r="S97" s="124"/>
      <c r="T97" s="125"/>
      <c r="V97" s="123"/>
      <c r="AR97" s="126"/>
      <c r="AT97" s="126"/>
      <c r="AU97" s="126"/>
      <c r="AY97" s="12"/>
      <c r="BE97" s="127"/>
      <c r="BF97" s="127"/>
      <c r="BG97" s="127"/>
      <c r="BH97" s="127"/>
      <c r="BI97" s="127"/>
      <c r="BJ97" s="12"/>
      <c r="BK97" s="127"/>
      <c r="BL97" s="12"/>
      <c r="BM97" s="126"/>
    </row>
    <row r="98" spans="2:65" s="1" customFormat="1" ht="24">
      <c r="B98" s="114"/>
      <c r="C98" s="115">
        <v>10</v>
      </c>
      <c r="D98" s="115" t="s">
        <v>142</v>
      </c>
      <c r="E98" s="164" t="s">
        <v>715</v>
      </c>
      <c r="F98" s="165" t="s">
        <v>716</v>
      </c>
      <c r="G98" s="118" t="s">
        <v>145</v>
      </c>
      <c r="H98" s="119">
        <v>1</v>
      </c>
      <c r="I98" s="120"/>
      <c r="J98" s="121">
        <f>ROUND(I98*H98,2)</f>
        <v>0</v>
      </c>
      <c r="K98" s="117" t="s">
        <v>3</v>
      </c>
      <c r="L98" s="27"/>
      <c r="M98" s="122"/>
      <c r="N98" s="123"/>
      <c r="P98" s="124"/>
      <c r="Q98" s="124"/>
      <c r="R98" s="124"/>
      <c r="S98" s="124"/>
      <c r="T98" s="125"/>
      <c r="V98" s="123"/>
      <c r="AR98" s="126"/>
      <c r="AT98" s="126"/>
      <c r="AU98" s="126"/>
      <c r="AY98" s="12"/>
      <c r="BE98" s="127"/>
      <c r="BF98" s="127"/>
      <c r="BG98" s="127"/>
      <c r="BH98" s="127"/>
      <c r="BI98" s="127"/>
      <c r="BJ98" s="12"/>
      <c r="BK98" s="127"/>
      <c r="BL98" s="12"/>
      <c r="BM98" s="126"/>
    </row>
    <row r="99" spans="2:65" s="1" customFormat="1" ht="12">
      <c r="B99" s="114"/>
      <c r="C99" s="156"/>
      <c r="D99" s="156"/>
      <c r="E99" s="157"/>
      <c r="F99" s="158"/>
      <c r="G99" s="159"/>
      <c r="H99" s="160"/>
      <c r="I99" s="167"/>
      <c r="J99" s="161"/>
      <c r="K99" s="158"/>
      <c r="L99" s="27"/>
      <c r="M99" s="122"/>
      <c r="N99" s="123"/>
      <c r="P99" s="124"/>
      <c r="Q99" s="124"/>
      <c r="R99" s="124"/>
      <c r="S99" s="124"/>
      <c r="T99" s="125"/>
      <c r="V99" s="123"/>
      <c r="AR99" s="126"/>
      <c r="AT99" s="126"/>
      <c r="AU99" s="126"/>
      <c r="AY99" s="12"/>
      <c r="BE99" s="127"/>
      <c r="BF99" s="127"/>
      <c r="BG99" s="127"/>
      <c r="BH99" s="127"/>
      <c r="BI99" s="127"/>
      <c r="BJ99" s="12"/>
      <c r="BK99" s="127"/>
      <c r="BL99" s="12"/>
      <c r="BM99" s="126"/>
    </row>
    <row r="100" spans="2:65" s="1" customFormat="1" ht="12">
      <c r="B100" s="114"/>
      <c r="C100" s="115">
        <v>11</v>
      </c>
      <c r="D100" s="115" t="s">
        <v>142</v>
      </c>
      <c r="E100" s="116"/>
      <c r="F100" s="117" t="s">
        <v>717</v>
      </c>
      <c r="G100" s="118" t="s">
        <v>145</v>
      </c>
      <c r="H100" s="119">
        <v>1</v>
      </c>
      <c r="I100" s="120"/>
      <c r="J100" s="121">
        <f>ROUND(I100*H100,2)</f>
        <v>0</v>
      </c>
      <c r="K100" s="117" t="s">
        <v>3</v>
      </c>
      <c r="L100" s="27"/>
      <c r="M100" s="122"/>
      <c r="N100" s="123"/>
      <c r="P100" s="124"/>
      <c r="Q100" s="124"/>
      <c r="R100" s="124"/>
      <c r="S100" s="124"/>
      <c r="T100" s="125"/>
      <c r="V100" s="123"/>
      <c r="AR100" s="126"/>
      <c r="AT100" s="126"/>
      <c r="AU100" s="126"/>
      <c r="AY100" s="12"/>
      <c r="BE100" s="127"/>
      <c r="BF100" s="127"/>
      <c r="BG100" s="127"/>
      <c r="BH100" s="127"/>
      <c r="BI100" s="127"/>
      <c r="BJ100" s="12"/>
      <c r="BK100" s="127"/>
      <c r="BL100" s="12"/>
      <c r="BM100" s="126"/>
    </row>
    <row r="101" spans="2:65" s="1" customFormat="1" ht="12">
      <c r="B101" s="114"/>
      <c r="C101" s="156"/>
      <c r="D101" s="156"/>
      <c r="E101" s="157"/>
      <c r="F101" s="158"/>
      <c r="G101" s="159"/>
      <c r="H101" s="160"/>
      <c r="I101" s="167"/>
      <c r="J101" s="161"/>
      <c r="K101" s="158"/>
      <c r="L101" s="27"/>
      <c r="M101" s="122"/>
      <c r="N101" s="123"/>
      <c r="P101" s="124"/>
      <c r="Q101" s="124"/>
      <c r="R101" s="124"/>
      <c r="S101" s="124"/>
      <c r="T101" s="125"/>
      <c r="V101" s="123"/>
      <c r="AR101" s="126"/>
      <c r="AT101" s="126"/>
      <c r="AU101" s="126"/>
      <c r="AY101" s="12"/>
      <c r="BE101" s="127"/>
      <c r="BF101" s="127"/>
      <c r="BG101" s="127"/>
      <c r="BH101" s="127"/>
      <c r="BI101" s="127"/>
      <c r="BJ101" s="12"/>
      <c r="BK101" s="127"/>
      <c r="BL101" s="12"/>
      <c r="BM101" s="126"/>
    </row>
    <row r="102" spans="2:65" s="1" customFormat="1" ht="12">
      <c r="B102" s="114"/>
      <c r="C102" s="115">
        <v>12</v>
      </c>
      <c r="D102" s="115" t="s">
        <v>142</v>
      </c>
      <c r="E102" s="116"/>
      <c r="F102" s="117" t="s">
        <v>718</v>
      </c>
      <c r="G102" s="118" t="s">
        <v>145</v>
      </c>
      <c r="H102" s="119">
        <v>1</v>
      </c>
      <c r="I102" s="120"/>
      <c r="J102" s="121">
        <f>ROUND(I102*H102,2)</f>
        <v>0</v>
      </c>
      <c r="K102" s="117" t="s">
        <v>3</v>
      </c>
      <c r="L102" s="27"/>
      <c r="M102" s="122"/>
      <c r="N102" s="123"/>
      <c r="P102" s="124"/>
      <c r="Q102" s="124"/>
      <c r="R102" s="124"/>
      <c r="S102" s="124"/>
      <c r="T102" s="125"/>
      <c r="V102" s="123"/>
      <c r="AR102" s="126"/>
      <c r="AT102" s="126"/>
      <c r="AU102" s="126"/>
      <c r="AY102" s="12"/>
      <c r="BE102" s="127"/>
      <c r="BF102" s="127"/>
      <c r="BG102" s="127"/>
      <c r="BH102" s="127"/>
      <c r="BI102" s="127"/>
      <c r="BJ102" s="12"/>
      <c r="BK102" s="127"/>
      <c r="BL102" s="12"/>
      <c r="BM102" s="126"/>
    </row>
    <row r="103" spans="2:65" s="1" customFormat="1"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27"/>
    </row>
    <row r="104" spans="2:65" ht="12">
      <c r="V104" s="123"/>
    </row>
    <row r="105" spans="2:65">
      <c r="V105" s="133"/>
    </row>
    <row r="106" spans="2:65">
      <c r="J106" s="139"/>
    </row>
  </sheetData>
  <autoFilter ref="C79:K102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rintOptions headings="1"/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11"/>
  <sheetViews>
    <sheetView showGridLines="0" topLeftCell="A76" workbookViewId="0">
      <selection activeCell="W84" sqref="W8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88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123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stavby'!L47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ROUND((SUM(BF80:BF107)),  2)</f>
        <v>0</v>
      </c>
      <c r="I34" s="84">
        <v>0.12</v>
      </c>
      <c r="J34" s="76">
        <f>ROUND(((SUM(BF80:BF107))*I34),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ROUND((SUM(BG80:BG107)),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ROUND((SUM(BH80:BH107)),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ROUND((SUM(BI80:BI107)),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PS01.1 - Střídavá část - rozvodna 22 kV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PS01.1 - Střídavá část - rozvodna 22 kV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</row>
    <row r="80" spans="2:63" s="1" customFormat="1" ht="22.9" customHeight="1">
      <c r="B80" s="27"/>
      <c r="C80" s="56" t="s">
        <v>140</v>
      </c>
      <c r="J80" s="101">
        <f>SUM(J82:J106)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AT80" s="12" t="s">
        <v>69</v>
      </c>
      <c r="AU80" s="12" t="s">
        <v>127</v>
      </c>
      <c r="BK80" s="104">
        <f>BK81</f>
        <v>0</v>
      </c>
    </row>
    <row r="81" spans="2:63" s="10" customFormat="1" ht="25.9" customHeight="1">
      <c r="B81" s="105"/>
      <c r="D81" s="106" t="s">
        <v>69</v>
      </c>
      <c r="E81" s="138"/>
      <c r="F81" s="138"/>
      <c r="I81" s="107"/>
      <c r="J81" s="108"/>
      <c r="L81" s="105"/>
      <c r="M81" s="109"/>
      <c r="P81" s="110">
        <f>SUM(P82:P107)</f>
        <v>0</v>
      </c>
      <c r="R81" s="110">
        <f>SUM(R82:R107)</f>
        <v>0</v>
      </c>
      <c r="T81" s="111">
        <f>SUM(T82:T107)</f>
        <v>0</v>
      </c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SUM(BK82:BK107)</f>
        <v>0</v>
      </c>
    </row>
    <row r="82" spans="2:63" s="1" customFormat="1" ht="36">
      <c r="B82" s="27"/>
      <c r="C82" s="115">
        <v>1</v>
      </c>
      <c r="D82" s="115" t="s">
        <v>142</v>
      </c>
      <c r="E82" s="116" t="s">
        <v>143</v>
      </c>
      <c r="F82" s="117" t="s">
        <v>144</v>
      </c>
      <c r="G82" s="118" t="s">
        <v>145</v>
      </c>
      <c r="H82" s="119">
        <v>1</v>
      </c>
      <c r="I82" s="120"/>
      <c r="J82" s="121">
        <f>ROUND(I82*H82,2)</f>
        <v>0</v>
      </c>
      <c r="K82" s="117" t="s">
        <v>3</v>
      </c>
      <c r="L82" s="27"/>
      <c r="M82" s="131"/>
      <c r="T82" s="48"/>
      <c r="AT82" s="12"/>
      <c r="AU82" s="12"/>
    </row>
    <row r="83" spans="2:63" s="1" customFormat="1" ht="22.5" customHeight="1">
      <c r="B83" s="27"/>
      <c r="D83" s="128" t="s">
        <v>146</v>
      </c>
      <c r="F83" s="129" t="s">
        <v>144</v>
      </c>
      <c r="I83" s="130"/>
      <c r="L83" s="27"/>
      <c r="M83" s="131"/>
      <c r="T83" s="48"/>
      <c r="AT83" s="12"/>
      <c r="AU83" s="12"/>
    </row>
    <row r="84" spans="2:63" s="1" customFormat="1" ht="72">
      <c r="B84" s="27"/>
      <c r="C84" s="115">
        <v>2</v>
      </c>
      <c r="D84" s="115" t="s">
        <v>142</v>
      </c>
      <c r="E84" s="116" t="s">
        <v>147</v>
      </c>
      <c r="F84" s="117" t="s">
        <v>148</v>
      </c>
      <c r="G84" s="118" t="s">
        <v>145</v>
      </c>
      <c r="H84" s="119">
        <v>1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3" s="1" customFormat="1" ht="48.75">
      <c r="B85" s="27"/>
      <c r="D85" s="128" t="s">
        <v>146</v>
      </c>
      <c r="F85" s="129" t="s">
        <v>148</v>
      </c>
      <c r="I85" s="130"/>
      <c r="L85" s="27"/>
      <c r="M85" s="131"/>
      <c r="T85" s="48"/>
      <c r="AT85" s="12"/>
      <c r="AU85" s="12"/>
    </row>
    <row r="86" spans="2:63" s="1" customFormat="1" ht="168">
      <c r="B86" s="27"/>
      <c r="C86" s="115">
        <v>3</v>
      </c>
      <c r="D86" s="115" t="s">
        <v>142</v>
      </c>
      <c r="E86" s="116" t="s">
        <v>149</v>
      </c>
      <c r="F86" s="117" t="s">
        <v>150</v>
      </c>
      <c r="G86" s="118" t="s">
        <v>145</v>
      </c>
      <c r="H86" s="119">
        <v>1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3" s="1" customFormat="1" ht="117">
      <c r="B87" s="27"/>
      <c r="D87" s="128" t="s">
        <v>146</v>
      </c>
      <c r="F87" s="129" t="s">
        <v>150</v>
      </c>
      <c r="I87" s="130"/>
      <c r="L87" s="27"/>
      <c r="M87" s="131"/>
      <c r="T87" s="48"/>
      <c r="AT87" s="12"/>
      <c r="AU87" s="12"/>
    </row>
    <row r="88" spans="2:63" s="1" customFormat="1" ht="84">
      <c r="B88" s="27"/>
      <c r="C88" s="115">
        <v>4</v>
      </c>
      <c r="D88" s="115" t="s">
        <v>142</v>
      </c>
      <c r="E88" s="116" t="s">
        <v>151</v>
      </c>
      <c r="F88" s="117" t="s">
        <v>152</v>
      </c>
      <c r="G88" s="118" t="s">
        <v>145</v>
      </c>
      <c r="H88" s="119">
        <v>1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3" s="1" customFormat="1" ht="58.5">
      <c r="B89" s="27"/>
      <c r="D89" s="128" t="s">
        <v>146</v>
      </c>
      <c r="F89" s="129" t="s">
        <v>152</v>
      </c>
      <c r="I89" s="130"/>
      <c r="L89" s="27"/>
      <c r="M89" s="131"/>
      <c r="T89" s="48"/>
      <c r="AT89" s="12"/>
      <c r="AU89" s="12"/>
    </row>
    <row r="90" spans="2:63" s="1" customFormat="1" ht="84">
      <c r="B90" s="27"/>
      <c r="C90" s="115">
        <v>5</v>
      </c>
      <c r="D90" s="115" t="s">
        <v>142</v>
      </c>
      <c r="E90" s="116" t="s">
        <v>153</v>
      </c>
      <c r="F90" s="117" t="s">
        <v>154</v>
      </c>
      <c r="G90" s="118" t="s">
        <v>145</v>
      </c>
      <c r="H90" s="119">
        <v>1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3" s="1" customFormat="1" ht="58.5">
      <c r="B91" s="27"/>
      <c r="D91" s="128" t="s">
        <v>146</v>
      </c>
      <c r="F91" s="129" t="s">
        <v>154</v>
      </c>
      <c r="I91" s="130"/>
      <c r="L91" s="27"/>
      <c r="M91" s="131"/>
      <c r="T91" s="48"/>
      <c r="AT91" s="12"/>
      <c r="AU91" s="12"/>
    </row>
    <row r="92" spans="2:63" s="1" customFormat="1" ht="84">
      <c r="B92" s="27"/>
      <c r="C92" s="115">
        <v>6</v>
      </c>
      <c r="D92" s="115" t="s">
        <v>142</v>
      </c>
      <c r="E92" s="116" t="s">
        <v>155</v>
      </c>
      <c r="F92" s="117" t="s">
        <v>156</v>
      </c>
      <c r="G92" s="118" t="s">
        <v>145</v>
      </c>
      <c r="H92" s="119">
        <v>1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3" s="1" customFormat="1" ht="58.5">
      <c r="B93" s="27"/>
      <c r="D93" s="128" t="s">
        <v>146</v>
      </c>
      <c r="F93" s="129" t="s">
        <v>156</v>
      </c>
      <c r="I93" s="130"/>
      <c r="L93" s="27"/>
      <c r="M93" s="131"/>
      <c r="T93" s="48"/>
      <c r="AT93" s="12"/>
      <c r="AU93" s="12"/>
    </row>
    <row r="94" spans="2:63" s="1" customFormat="1" ht="36">
      <c r="B94" s="27"/>
      <c r="C94" s="115">
        <v>7</v>
      </c>
      <c r="D94" s="115" t="s">
        <v>142</v>
      </c>
      <c r="E94" s="116" t="s">
        <v>157</v>
      </c>
      <c r="F94" s="117" t="s">
        <v>158</v>
      </c>
      <c r="G94" s="118" t="s">
        <v>145</v>
      </c>
      <c r="H94" s="119">
        <v>1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3" s="1" customFormat="1" ht="19.5">
      <c r="B95" s="27"/>
      <c r="D95" s="128" t="s">
        <v>146</v>
      </c>
      <c r="F95" s="129" t="s">
        <v>158</v>
      </c>
      <c r="I95" s="130"/>
      <c r="L95" s="27"/>
      <c r="M95" s="131"/>
      <c r="T95" s="48"/>
      <c r="AT95" s="12"/>
      <c r="AU95" s="12"/>
    </row>
    <row r="96" spans="2:63" s="1" customFormat="1" ht="48">
      <c r="B96" s="27"/>
      <c r="C96" s="115">
        <v>8</v>
      </c>
      <c r="D96" s="115" t="s">
        <v>142</v>
      </c>
      <c r="E96" s="116" t="s">
        <v>159</v>
      </c>
      <c r="F96" s="117" t="s">
        <v>160</v>
      </c>
      <c r="G96" s="118" t="s">
        <v>145</v>
      </c>
      <c r="H96" s="119">
        <v>1</v>
      </c>
      <c r="I96" s="120"/>
      <c r="J96" s="121">
        <f>ROUND(I96*H96,2)</f>
        <v>0</v>
      </c>
      <c r="K96" s="117" t="s">
        <v>3</v>
      </c>
      <c r="L96" s="27"/>
      <c r="M96" s="131"/>
      <c r="T96" s="48"/>
      <c r="AT96" s="12"/>
      <c r="AU96" s="12"/>
    </row>
    <row r="97" spans="2:65" s="1" customFormat="1" ht="29.25">
      <c r="B97" s="27"/>
      <c r="D97" s="128" t="s">
        <v>146</v>
      </c>
      <c r="F97" s="129" t="s">
        <v>160</v>
      </c>
      <c r="I97" s="130"/>
      <c r="L97" s="27"/>
      <c r="M97" s="131"/>
      <c r="T97" s="48"/>
      <c r="AT97" s="12"/>
      <c r="AU97" s="12"/>
    </row>
    <row r="98" spans="2:65" s="1" customFormat="1" ht="12">
      <c r="B98" s="27"/>
      <c r="C98" s="115">
        <v>9</v>
      </c>
      <c r="D98" s="115" t="s">
        <v>142</v>
      </c>
      <c r="E98" s="116" t="s">
        <v>161</v>
      </c>
      <c r="F98" s="117" t="s">
        <v>162</v>
      </c>
      <c r="G98" s="118" t="s">
        <v>163</v>
      </c>
      <c r="H98" s="119">
        <v>90</v>
      </c>
      <c r="I98" s="120"/>
      <c r="J98" s="121">
        <f>ROUND(I98*H98,2)</f>
        <v>0</v>
      </c>
      <c r="K98" s="117" t="s">
        <v>3</v>
      </c>
      <c r="L98" s="27"/>
      <c r="M98" s="131"/>
      <c r="T98" s="48"/>
      <c r="AT98" s="12"/>
      <c r="AU98" s="12"/>
    </row>
    <row r="99" spans="2:65" s="1" customFormat="1">
      <c r="B99" s="27"/>
      <c r="D99" s="128" t="s">
        <v>146</v>
      </c>
      <c r="F99" s="129" t="s">
        <v>162</v>
      </c>
      <c r="I99" s="130"/>
      <c r="L99" s="27"/>
      <c r="M99" s="131"/>
      <c r="T99" s="48"/>
      <c r="AT99" s="12"/>
      <c r="AU99" s="12"/>
    </row>
    <row r="100" spans="2:65" s="1" customFormat="1" ht="24">
      <c r="B100" s="27"/>
      <c r="C100" s="115">
        <v>10</v>
      </c>
      <c r="D100" s="115" t="s">
        <v>142</v>
      </c>
      <c r="E100" s="116" t="s">
        <v>164</v>
      </c>
      <c r="F100" s="117" t="s">
        <v>165</v>
      </c>
      <c r="G100" s="118" t="s">
        <v>145</v>
      </c>
      <c r="H100" s="119">
        <v>1</v>
      </c>
      <c r="I100" s="120"/>
      <c r="J100" s="121">
        <f>ROUND(I100*H100,2)</f>
        <v>0</v>
      </c>
      <c r="K100" s="117" t="s">
        <v>3</v>
      </c>
      <c r="L100" s="27"/>
      <c r="M100" s="131"/>
      <c r="T100" s="48"/>
      <c r="AT100" s="12"/>
      <c r="AU100" s="12"/>
    </row>
    <row r="101" spans="2:65" s="1" customFormat="1">
      <c r="B101" s="27"/>
      <c r="D101" s="128" t="s">
        <v>146</v>
      </c>
      <c r="F101" s="129" t="s">
        <v>165</v>
      </c>
      <c r="I101" s="130"/>
      <c r="L101" s="27"/>
      <c r="M101" s="131"/>
      <c r="T101" s="48"/>
      <c r="AT101" s="12"/>
      <c r="AU101" s="12"/>
    </row>
    <row r="102" spans="2:65" s="1" customFormat="1" ht="24">
      <c r="B102" s="27"/>
      <c r="C102" s="115">
        <v>11</v>
      </c>
      <c r="D102" s="115" t="s">
        <v>142</v>
      </c>
      <c r="E102" s="116" t="s">
        <v>166</v>
      </c>
      <c r="F102" s="117" t="s">
        <v>167</v>
      </c>
      <c r="G102" s="118" t="s">
        <v>168</v>
      </c>
      <c r="H102" s="119">
        <v>1</v>
      </c>
      <c r="I102" s="120"/>
      <c r="J102" s="121">
        <f>ROUND(I102*H102,2)</f>
        <v>0</v>
      </c>
      <c r="K102" s="117" t="s">
        <v>3</v>
      </c>
      <c r="L102" s="27"/>
      <c r="M102" s="131"/>
      <c r="T102" s="48"/>
      <c r="AT102" s="12"/>
      <c r="AU102" s="12"/>
    </row>
    <row r="103" spans="2:65" s="1" customFormat="1">
      <c r="B103" s="27"/>
      <c r="D103" s="128" t="s">
        <v>146</v>
      </c>
      <c r="F103" s="129" t="s">
        <v>167</v>
      </c>
      <c r="I103" s="130"/>
      <c r="L103" s="27"/>
      <c r="M103" s="131"/>
      <c r="T103" s="48"/>
      <c r="AT103" s="12"/>
      <c r="AU103" s="12"/>
    </row>
    <row r="104" spans="2:65" s="1" customFormat="1" ht="24">
      <c r="B104" s="27"/>
      <c r="C104" s="115">
        <v>12</v>
      </c>
      <c r="D104" s="115" t="s">
        <v>142</v>
      </c>
      <c r="E104" s="116" t="s">
        <v>169</v>
      </c>
      <c r="F104" s="117" t="s">
        <v>170</v>
      </c>
      <c r="G104" s="118" t="s">
        <v>145</v>
      </c>
      <c r="H104" s="119">
        <v>1</v>
      </c>
      <c r="I104" s="120"/>
      <c r="J104" s="121">
        <f>ROUND(I104*H104,2)</f>
        <v>0</v>
      </c>
      <c r="K104" s="117" t="s">
        <v>3</v>
      </c>
      <c r="L104" s="27"/>
      <c r="M104" s="131"/>
      <c r="T104" s="48"/>
      <c r="AT104" s="12"/>
      <c r="AU104" s="12"/>
    </row>
    <row r="105" spans="2:65" s="1" customFormat="1">
      <c r="B105" s="27"/>
      <c r="D105" s="128" t="s">
        <v>146</v>
      </c>
      <c r="F105" s="129" t="s">
        <v>170</v>
      </c>
      <c r="I105" s="130"/>
      <c r="L105" s="27"/>
      <c r="M105" s="131"/>
      <c r="T105" s="48"/>
      <c r="AT105" s="12"/>
      <c r="AU105" s="12"/>
    </row>
    <row r="106" spans="2:65" s="1" customFormat="1" ht="24">
      <c r="B106" s="114"/>
      <c r="C106" s="115">
        <v>13</v>
      </c>
      <c r="D106" s="115" t="s">
        <v>142</v>
      </c>
      <c r="E106" s="116" t="s">
        <v>171</v>
      </c>
      <c r="F106" s="117" t="s">
        <v>172</v>
      </c>
      <c r="G106" s="118" t="s">
        <v>145</v>
      </c>
      <c r="H106" s="119">
        <v>1</v>
      </c>
      <c r="I106" s="120"/>
      <c r="J106" s="121">
        <f>ROUND(I106*H106,2)</f>
        <v>0</v>
      </c>
      <c r="K106" s="117" t="s">
        <v>3</v>
      </c>
      <c r="L106" s="27"/>
      <c r="M106" s="122" t="s">
        <v>3</v>
      </c>
      <c r="N106" s="123" t="s">
        <v>41</v>
      </c>
      <c r="P106" s="124">
        <f>O106*H106</f>
        <v>0</v>
      </c>
      <c r="Q106" s="124">
        <v>0</v>
      </c>
      <c r="R106" s="124">
        <f>Q106*H106</f>
        <v>0</v>
      </c>
      <c r="S106" s="124">
        <v>0</v>
      </c>
      <c r="T106" s="125">
        <f>S106*H106</f>
        <v>0</v>
      </c>
      <c r="AR106" s="126" t="s">
        <v>173</v>
      </c>
      <c r="AT106" s="126" t="s">
        <v>142</v>
      </c>
      <c r="AU106" s="126" t="s">
        <v>77</v>
      </c>
      <c r="AY106" s="12" t="s">
        <v>141</v>
      </c>
      <c r="BE106" s="127">
        <f>IF(N106="základní",J106,0)</f>
        <v>0</v>
      </c>
      <c r="BF106" s="127">
        <f>IF(N106="snížená",J106,0)</f>
        <v>0</v>
      </c>
      <c r="BG106" s="127">
        <f>IF(N106="zákl. přenesená",J106,0)</f>
        <v>0</v>
      </c>
      <c r="BH106" s="127">
        <f>IF(N106="sníž. přenesená",J106,0)</f>
        <v>0</v>
      </c>
      <c r="BI106" s="127">
        <f>IF(N106="nulová",J106,0)</f>
        <v>0</v>
      </c>
      <c r="BJ106" s="12" t="s">
        <v>77</v>
      </c>
      <c r="BK106" s="127">
        <f>ROUND(I106*H106,2)</f>
        <v>0</v>
      </c>
      <c r="BL106" s="12" t="s">
        <v>173</v>
      </c>
      <c r="BM106" s="126" t="s">
        <v>174</v>
      </c>
    </row>
    <row r="107" spans="2:65" s="1" customFormat="1">
      <c r="B107" s="27"/>
      <c r="D107" s="128" t="s">
        <v>146</v>
      </c>
      <c r="F107" s="129" t="s">
        <v>172</v>
      </c>
      <c r="I107" s="130"/>
      <c r="L107" s="27"/>
      <c r="M107" s="132"/>
      <c r="N107" s="133"/>
      <c r="O107" s="133"/>
      <c r="P107" s="133"/>
      <c r="Q107" s="133"/>
      <c r="R107" s="133"/>
      <c r="S107" s="133"/>
      <c r="T107" s="134"/>
      <c r="AT107" s="12" t="s">
        <v>146</v>
      </c>
      <c r="AU107" s="12" t="s">
        <v>77</v>
      </c>
    </row>
    <row r="108" spans="2:65" s="1" customFormat="1" ht="6.95" customHeight="1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27"/>
    </row>
    <row r="111" spans="2:65">
      <c r="J111" s="139"/>
    </row>
  </sheetData>
  <autoFilter ref="C79:K107" xr:uid="{00000000-0009-0000-0000-000004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33"/>
  <sheetViews>
    <sheetView showGridLines="0" topLeftCell="A114" workbookViewId="0">
      <selection activeCell="I82" sqref="I82:I12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91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175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stavby'!L47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ROUND((SUM(BF80:BF129)),  2)</f>
        <v>0</v>
      </c>
      <c r="I34" s="84">
        <v>0.12</v>
      </c>
      <c r="J34" s="76">
        <f>ROUND(((SUM(BF80:BF129))*I34),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ROUND((SUM(BG80:BG129)),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ROUND((SUM(BH80:BH129)),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ROUND((SUM(BI80:BI129)),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PS01.2 - Trakční technologie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PS01.2 - Trakční technologie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</row>
    <row r="80" spans="2:63" s="1" customFormat="1" ht="22.9" customHeight="1">
      <c r="B80" s="27"/>
      <c r="C80" s="56" t="s">
        <v>140</v>
      </c>
      <c r="J80" s="101">
        <f>SUM(J82:J128)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AT80" s="12" t="s">
        <v>69</v>
      </c>
      <c r="AU80" s="12" t="s">
        <v>127</v>
      </c>
      <c r="BK80" s="104">
        <f>BK81</f>
        <v>0</v>
      </c>
    </row>
    <row r="81" spans="2:65" s="10" customFormat="1" ht="25.9" customHeight="1">
      <c r="B81" s="105"/>
      <c r="D81" s="106" t="s">
        <v>69</v>
      </c>
      <c r="E81" s="138"/>
      <c r="F81" s="138"/>
      <c r="I81" s="107"/>
      <c r="J81" s="108"/>
      <c r="L81" s="105"/>
      <c r="M81" s="109"/>
      <c r="P81" s="110">
        <f>SUM(P82:P129)</f>
        <v>0</v>
      </c>
      <c r="R81" s="110">
        <f>SUM(R82:R129)</f>
        <v>0</v>
      </c>
      <c r="T81" s="111">
        <f>SUM(T82:T129)</f>
        <v>0</v>
      </c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SUM(BK82:BK129)</f>
        <v>0</v>
      </c>
    </row>
    <row r="82" spans="2:65" s="1" customFormat="1" ht="60">
      <c r="B82" s="114"/>
      <c r="C82" s="115" t="s">
        <v>77</v>
      </c>
      <c r="D82" s="115" t="s">
        <v>142</v>
      </c>
      <c r="E82" s="116" t="s">
        <v>176</v>
      </c>
      <c r="F82" s="117" t="s">
        <v>177</v>
      </c>
      <c r="G82" s="118" t="s">
        <v>145</v>
      </c>
      <c r="H82" s="119">
        <v>2</v>
      </c>
      <c r="I82" s="120"/>
      <c r="J82" s="121">
        <f>ROUND(I82*H82,2)</f>
        <v>0</v>
      </c>
      <c r="K82" s="117" t="s">
        <v>3</v>
      </c>
      <c r="L82" s="27"/>
      <c r="M82" s="122" t="s">
        <v>3</v>
      </c>
      <c r="N82" s="123" t="s">
        <v>41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AR82" s="126" t="s">
        <v>173</v>
      </c>
      <c r="AT82" s="126" t="s">
        <v>142</v>
      </c>
      <c r="AU82" s="126" t="s">
        <v>77</v>
      </c>
      <c r="AY82" s="12" t="s">
        <v>141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77</v>
      </c>
      <c r="BK82" s="127">
        <f>ROUND(I82*H82,2)</f>
        <v>0</v>
      </c>
      <c r="BL82" s="12" t="s">
        <v>173</v>
      </c>
      <c r="BM82" s="126" t="s">
        <v>79</v>
      </c>
    </row>
    <row r="83" spans="2:65" s="1" customFormat="1" ht="29.25" customHeight="1">
      <c r="B83" s="27"/>
      <c r="D83" s="128" t="s">
        <v>146</v>
      </c>
      <c r="F83" s="129" t="s">
        <v>177</v>
      </c>
      <c r="I83" s="130"/>
      <c r="L83" s="27"/>
      <c r="M83" s="131"/>
      <c r="T83" s="48"/>
      <c r="AT83" s="12" t="s">
        <v>146</v>
      </c>
      <c r="AU83" s="12" t="s">
        <v>77</v>
      </c>
    </row>
    <row r="84" spans="2:65" s="1" customFormat="1" ht="36">
      <c r="B84" s="27"/>
      <c r="C84" s="115">
        <v>2</v>
      </c>
      <c r="D84" s="115" t="s">
        <v>142</v>
      </c>
      <c r="E84" s="116" t="s">
        <v>159</v>
      </c>
      <c r="F84" s="117" t="s">
        <v>178</v>
      </c>
      <c r="G84" s="118" t="s">
        <v>145</v>
      </c>
      <c r="H84" s="119">
        <v>2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5" s="1" customFormat="1" ht="22.5" customHeight="1">
      <c r="B85" s="27"/>
      <c r="D85" s="128" t="s">
        <v>146</v>
      </c>
      <c r="F85" s="129" t="s">
        <v>178</v>
      </c>
      <c r="I85" s="130"/>
      <c r="L85" s="27"/>
      <c r="M85" s="131"/>
      <c r="T85" s="48"/>
      <c r="AT85" s="12"/>
      <c r="AU85" s="12"/>
    </row>
    <row r="86" spans="2:65" s="1" customFormat="1" ht="60">
      <c r="B86" s="27"/>
      <c r="C86" s="115">
        <v>3</v>
      </c>
      <c r="D86" s="115" t="s">
        <v>142</v>
      </c>
      <c r="E86" s="116" t="s">
        <v>161</v>
      </c>
      <c r="F86" s="117" t="s">
        <v>179</v>
      </c>
      <c r="G86" s="118" t="s">
        <v>145</v>
      </c>
      <c r="H86" s="119">
        <v>1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5" s="1" customFormat="1" ht="39" customHeight="1">
      <c r="B87" s="27"/>
      <c r="D87" s="128" t="s">
        <v>146</v>
      </c>
      <c r="F87" s="129" t="s">
        <v>179</v>
      </c>
      <c r="I87" s="130"/>
      <c r="L87" s="27"/>
      <c r="M87" s="131"/>
      <c r="T87" s="48"/>
      <c r="AT87" s="12"/>
      <c r="AU87" s="12"/>
    </row>
    <row r="88" spans="2:65" s="1" customFormat="1" ht="60">
      <c r="B88" s="27"/>
      <c r="C88" s="115">
        <v>4</v>
      </c>
      <c r="D88" s="115" t="s">
        <v>142</v>
      </c>
      <c r="E88" s="116" t="s">
        <v>164</v>
      </c>
      <c r="F88" s="117" t="s">
        <v>180</v>
      </c>
      <c r="G88" s="118" t="s">
        <v>145</v>
      </c>
      <c r="H88" s="119">
        <v>1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5" s="1" customFormat="1" ht="39" customHeight="1">
      <c r="B89" s="27"/>
      <c r="D89" s="128" t="s">
        <v>146</v>
      </c>
      <c r="F89" s="129" t="s">
        <v>180</v>
      </c>
      <c r="I89" s="130"/>
      <c r="L89" s="27"/>
      <c r="M89" s="131"/>
      <c r="T89" s="48"/>
      <c r="AT89" s="12"/>
      <c r="AU89" s="12"/>
    </row>
    <row r="90" spans="2:65" s="1" customFormat="1" ht="48">
      <c r="B90" s="27"/>
      <c r="C90" s="115">
        <v>5</v>
      </c>
      <c r="D90" s="115" t="s">
        <v>142</v>
      </c>
      <c r="E90" s="116" t="s">
        <v>166</v>
      </c>
      <c r="F90" s="117" t="s">
        <v>181</v>
      </c>
      <c r="G90" s="118" t="s">
        <v>145</v>
      </c>
      <c r="H90" s="119">
        <v>1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5" s="1" customFormat="1" ht="29.25">
      <c r="B91" s="27"/>
      <c r="D91" s="128" t="s">
        <v>146</v>
      </c>
      <c r="F91" s="129" t="s">
        <v>181</v>
      </c>
      <c r="I91" s="130"/>
      <c r="L91" s="27"/>
      <c r="M91" s="131"/>
      <c r="T91" s="48"/>
      <c r="AT91" s="12"/>
      <c r="AU91" s="12"/>
    </row>
    <row r="92" spans="2:65" s="1" customFormat="1" ht="12">
      <c r="B92" s="27"/>
      <c r="C92" s="115">
        <v>6</v>
      </c>
      <c r="D92" s="115" t="s">
        <v>142</v>
      </c>
      <c r="E92" s="116" t="s">
        <v>169</v>
      </c>
      <c r="F92" s="117" t="s">
        <v>182</v>
      </c>
      <c r="G92" s="118" t="s">
        <v>163</v>
      </c>
      <c r="H92" s="119">
        <v>40</v>
      </c>
      <c r="I92" s="152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5" s="1" customFormat="1">
      <c r="B93" s="27"/>
      <c r="D93" s="128" t="s">
        <v>146</v>
      </c>
      <c r="F93" s="129" t="s">
        <v>182</v>
      </c>
      <c r="I93" s="130"/>
      <c r="L93" s="27"/>
      <c r="M93" s="131"/>
      <c r="T93" s="48"/>
      <c r="AT93" s="12"/>
      <c r="AU93" s="12"/>
    </row>
    <row r="94" spans="2:65" s="1" customFormat="1" ht="12">
      <c r="B94" s="27"/>
      <c r="C94" s="115">
        <v>7</v>
      </c>
      <c r="D94" s="115" t="s">
        <v>142</v>
      </c>
      <c r="E94" s="116" t="s">
        <v>171</v>
      </c>
      <c r="F94" s="117" t="s">
        <v>183</v>
      </c>
      <c r="G94" s="118" t="s">
        <v>163</v>
      </c>
      <c r="H94" s="119">
        <v>20</v>
      </c>
      <c r="I94" s="152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5" s="1" customFormat="1">
      <c r="B95" s="27"/>
      <c r="D95" s="128" t="s">
        <v>146</v>
      </c>
      <c r="F95" s="129" t="s">
        <v>183</v>
      </c>
      <c r="I95" s="130"/>
      <c r="L95" s="27"/>
      <c r="M95" s="131"/>
      <c r="T95" s="48"/>
      <c r="AT95" s="12"/>
      <c r="AU95" s="12"/>
    </row>
    <row r="96" spans="2:65" s="1" customFormat="1" ht="12">
      <c r="B96" s="27"/>
      <c r="C96" s="115">
        <v>8</v>
      </c>
      <c r="D96" s="115" t="s">
        <v>142</v>
      </c>
      <c r="E96" s="116" t="s">
        <v>184</v>
      </c>
      <c r="F96" s="117" t="s">
        <v>185</v>
      </c>
      <c r="G96" s="118" t="s">
        <v>163</v>
      </c>
      <c r="H96" s="119">
        <v>90</v>
      </c>
      <c r="I96" s="152"/>
      <c r="J96" s="121">
        <f>ROUND(I96*H96,2)</f>
        <v>0</v>
      </c>
      <c r="K96" s="117" t="s">
        <v>3</v>
      </c>
      <c r="L96" s="27"/>
      <c r="M96" s="131"/>
      <c r="T96" s="48"/>
      <c r="AT96" s="12"/>
      <c r="AU96" s="12"/>
    </row>
    <row r="97" spans="2:47" s="1" customFormat="1">
      <c r="B97" s="27"/>
      <c r="D97" s="128" t="s">
        <v>146</v>
      </c>
      <c r="F97" s="129" t="s">
        <v>185</v>
      </c>
      <c r="I97" s="130"/>
      <c r="L97" s="27"/>
      <c r="M97" s="131"/>
      <c r="T97" s="48"/>
      <c r="AT97" s="12"/>
      <c r="AU97" s="12"/>
    </row>
    <row r="98" spans="2:47" s="1" customFormat="1" ht="12">
      <c r="B98" s="27"/>
      <c r="C98" s="115">
        <v>9</v>
      </c>
      <c r="D98" s="115" t="s">
        <v>142</v>
      </c>
      <c r="E98" s="116" t="s">
        <v>186</v>
      </c>
      <c r="F98" s="117" t="s">
        <v>187</v>
      </c>
      <c r="G98" s="118" t="s">
        <v>163</v>
      </c>
      <c r="H98" s="119">
        <v>130</v>
      </c>
      <c r="I98" s="152"/>
      <c r="J98" s="121">
        <f>ROUND(I98*H98,2)</f>
        <v>0</v>
      </c>
      <c r="K98" s="117" t="s">
        <v>3</v>
      </c>
      <c r="L98" s="27"/>
      <c r="M98" s="131"/>
      <c r="T98" s="48"/>
      <c r="AT98" s="12"/>
      <c r="AU98" s="12"/>
    </row>
    <row r="99" spans="2:47" s="1" customFormat="1">
      <c r="B99" s="27"/>
      <c r="D99" s="128" t="s">
        <v>146</v>
      </c>
      <c r="F99" s="129" t="s">
        <v>187</v>
      </c>
      <c r="I99" s="130"/>
      <c r="L99" s="27"/>
      <c r="M99" s="131"/>
      <c r="T99" s="48"/>
      <c r="AT99" s="12"/>
      <c r="AU99" s="12"/>
    </row>
    <row r="100" spans="2:47" s="1" customFormat="1" ht="12">
      <c r="B100" s="27"/>
      <c r="C100" s="115">
        <v>10</v>
      </c>
      <c r="D100" s="115" t="s">
        <v>142</v>
      </c>
      <c r="E100" s="116" t="s">
        <v>188</v>
      </c>
      <c r="F100" s="117" t="s">
        <v>189</v>
      </c>
      <c r="G100" s="118" t="s">
        <v>163</v>
      </c>
      <c r="H100" s="119">
        <v>100</v>
      </c>
      <c r="I100" s="152"/>
      <c r="J100" s="121">
        <f>ROUND(I100*H100,2)</f>
        <v>0</v>
      </c>
      <c r="K100" s="117" t="s">
        <v>3</v>
      </c>
      <c r="L100" s="27"/>
      <c r="M100" s="131"/>
      <c r="T100" s="48"/>
      <c r="AT100" s="12"/>
      <c r="AU100" s="12"/>
    </row>
    <row r="101" spans="2:47" s="1" customFormat="1">
      <c r="B101" s="27"/>
      <c r="D101" s="128" t="s">
        <v>146</v>
      </c>
      <c r="F101" s="129" t="s">
        <v>189</v>
      </c>
      <c r="I101" s="130"/>
      <c r="L101" s="27"/>
      <c r="M101" s="131"/>
      <c r="T101" s="48"/>
      <c r="AT101" s="12"/>
      <c r="AU101" s="12"/>
    </row>
    <row r="102" spans="2:47" s="1" customFormat="1" ht="24">
      <c r="B102" s="27"/>
      <c r="C102" s="115">
        <v>11</v>
      </c>
      <c r="D102" s="115" t="s">
        <v>142</v>
      </c>
      <c r="E102" s="116" t="s">
        <v>190</v>
      </c>
      <c r="F102" s="117" t="s">
        <v>191</v>
      </c>
      <c r="G102" s="118" t="s">
        <v>168</v>
      </c>
      <c r="H102" s="119">
        <v>1</v>
      </c>
      <c r="I102" s="120"/>
      <c r="J102" s="121">
        <f>ROUND(I102*H102,2)</f>
        <v>0</v>
      </c>
      <c r="K102" s="117" t="s">
        <v>3</v>
      </c>
      <c r="L102" s="27"/>
      <c r="M102" s="131"/>
      <c r="T102" s="48"/>
      <c r="AT102" s="12"/>
      <c r="AU102" s="12"/>
    </row>
    <row r="103" spans="2:47" s="1" customFormat="1" ht="19.5">
      <c r="B103" s="27"/>
      <c r="D103" s="128" t="s">
        <v>146</v>
      </c>
      <c r="F103" s="129" t="s">
        <v>191</v>
      </c>
      <c r="I103" s="130"/>
      <c r="L103" s="27"/>
      <c r="M103" s="131"/>
      <c r="T103" s="48"/>
      <c r="AT103" s="12"/>
      <c r="AU103" s="12"/>
    </row>
    <row r="104" spans="2:47" s="1" customFormat="1" ht="12">
      <c r="B104" s="27"/>
      <c r="C104" s="115">
        <v>12</v>
      </c>
      <c r="D104" s="115" t="s">
        <v>142</v>
      </c>
      <c r="E104" s="116" t="s">
        <v>192</v>
      </c>
      <c r="F104" s="117" t="s">
        <v>193</v>
      </c>
      <c r="G104" s="118" t="s">
        <v>163</v>
      </c>
      <c r="H104" s="119">
        <v>20</v>
      </c>
      <c r="I104" s="120"/>
      <c r="J104" s="121">
        <f>ROUND(I104*H104,2)</f>
        <v>0</v>
      </c>
      <c r="K104" s="117" t="s">
        <v>3</v>
      </c>
      <c r="L104" s="27"/>
      <c r="M104" s="131"/>
      <c r="T104" s="48"/>
      <c r="AT104" s="12"/>
      <c r="AU104" s="12"/>
    </row>
    <row r="105" spans="2:47" s="1" customFormat="1">
      <c r="B105" s="27"/>
      <c r="D105" s="128" t="s">
        <v>146</v>
      </c>
      <c r="F105" s="129" t="s">
        <v>193</v>
      </c>
      <c r="I105" s="130"/>
      <c r="L105" s="27"/>
      <c r="M105" s="131"/>
      <c r="T105" s="48"/>
      <c r="AT105" s="12"/>
      <c r="AU105" s="12"/>
    </row>
    <row r="106" spans="2:47" s="1" customFormat="1" ht="12">
      <c r="B106" s="27"/>
      <c r="C106" s="115">
        <v>13</v>
      </c>
      <c r="D106" s="115" t="s">
        <v>142</v>
      </c>
      <c r="E106" s="116" t="s">
        <v>194</v>
      </c>
      <c r="F106" s="117" t="s">
        <v>195</v>
      </c>
      <c r="G106" s="118" t="s">
        <v>163</v>
      </c>
      <c r="H106" s="119">
        <v>10</v>
      </c>
      <c r="I106" s="120"/>
      <c r="J106" s="121">
        <f>ROUND(I106*H106,2)</f>
        <v>0</v>
      </c>
      <c r="K106" s="117" t="s">
        <v>3</v>
      </c>
      <c r="L106" s="27"/>
      <c r="M106" s="131"/>
      <c r="T106" s="48"/>
      <c r="AT106" s="12"/>
      <c r="AU106" s="12"/>
    </row>
    <row r="107" spans="2:47" s="1" customFormat="1">
      <c r="B107" s="27"/>
      <c r="D107" s="128" t="s">
        <v>146</v>
      </c>
      <c r="F107" s="129" t="s">
        <v>195</v>
      </c>
      <c r="I107" s="130"/>
      <c r="L107" s="27"/>
      <c r="M107" s="131"/>
      <c r="T107" s="48"/>
      <c r="AT107" s="12"/>
      <c r="AU107" s="12"/>
    </row>
    <row r="108" spans="2:47" s="1" customFormat="1" ht="12">
      <c r="B108" s="27"/>
      <c r="C108" s="115">
        <v>14</v>
      </c>
      <c r="D108" s="115" t="s">
        <v>142</v>
      </c>
      <c r="E108" s="116" t="s">
        <v>196</v>
      </c>
      <c r="F108" s="117" t="s">
        <v>197</v>
      </c>
      <c r="G108" s="118" t="s">
        <v>145</v>
      </c>
      <c r="H108" s="119">
        <v>16</v>
      </c>
      <c r="I108" s="120"/>
      <c r="J108" s="121">
        <f>ROUND(I108*H108,2)</f>
        <v>0</v>
      </c>
      <c r="K108" s="117" t="s">
        <v>3</v>
      </c>
      <c r="L108" s="27"/>
      <c r="M108" s="131"/>
      <c r="T108" s="48"/>
      <c r="AT108" s="12"/>
      <c r="AU108" s="12"/>
    </row>
    <row r="109" spans="2:47" s="1" customFormat="1">
      <c r="B109" s="27"/>
      <c r="D109" s="128" t="s">
        <v>146</v>
      </c>
      <c r="F109" s="129" t="s">
        <v>197</v>
      </c>
      <c r="I109" s="130"/>
      <c r="L109" s="27"/>
      <c r="M109" s="131"/>
      <c r="T109" s="48"/>
      <c r="AT109" s="12"/>
      <c r="AU109" s="12"/>
    </row>
    <row r="110" spans="2:47" s="1" customFormat="1" ht="12">
      <c r="B110" s="27"/>
      <c r="C110" s="115">
        <v>15</v>
      </c>
      <c r="D110" s="115" t="s">
        <v>142</v>
      </c>
      <c r="E110" s="116" t="s">
        <v>198</v>
      </c>
      <c r="F110" s="117" t="s">
        <v>199</v>
      </c>
      <c r="G110" s="118" t="s">
        <v>163</v>
      </c>
      <c r="H110" s="119">
        <v>35</v>
      </c>
      <c r="I110" s="120"/>
      <c r="J110" s="121">
        <f>ROUND(I110*H110,2)</f>
        <v>0</v>
      </c>
      <c r="K110" s="117" t="s">
        <v>3</v>
      </c>
      <c r="L110" s="27"/>
      <c r="M110" s="131"/>
      <c r="T110" s="48"/>
      <c r="AT110" s="12"/>
      <c r="AU110" s="12"/>
    </row>
    <row r="111" spans="2:47" s="1" customFormat="1">
      <c r="B111" s="27"/>
      <c r="D111" s="128" t="s">
        <v>146</v>
      </c>
      <c r="F111" s="129" t="s">
        <v>199</v>
      </c>
      <c r="I111" s="130"/>
      <c r="L111" s="27"/>
      <c r="M111" s="131"/>
      <c r="T111" s="48"/>
      <c r="AT111" s="12"/>
      <c r="AU111" s="12"/>
    </row>
    <row r="112" spans="2:47" s="1" customFormat="1" ht="12">
      <c r="B112" s="27"/>
      <c r="C112" s="115">
        <v>16</v>
      </c>
      <c r="D112" s="115" t="s">
        <v>142</v>
      </c>
      <c r="E112" s="116" t="s">
        <v>200</v>
      </c>
      <c r="F112" s="117" t="s">
        <v>201</v>
      </c>
      <c r="G112" s="118" t="s">
        <v>145</v>
      </c>
      <c r="H112" s="119">
        <v>8</v>
      </c>
      <c r="I112" s="120"/>
      <c r="J112" s="121">
        <f>ROUND(I112*H112,2)</f>
        <v>0</v>
      </c>
      <c r="K112" s="117" t="s">
        <v>3</v>
      </c>
      <c r="L112" s="27"/>
      <c r="M112" s="131"/>
      <c r="T112" s="48"/>
      <c r="AT112" s="12"/>
      <c r="AU112" s="12"/>
    </row>
    <row r="113" spans="2:65" s="1" customFormat="1">
      <c r="B113" s="27"/>
      <c r="D113" s="128" t="s">
        <v>146</v>
      </c>
      <c r="F113" s="129" t="s">
        <v>201</v>
      </c>
      <c r="I113" s="130"/>
      <c r="L113" s="27"/>
      <c r="M113" s="131"/>
      <c r="T113" s="48"/>
      <c r="AT113" s="12"/>
      <c r="AU113" s="12"/>
    </row>
    <row r="114" spans="2:65" s="1" customFormat="1" ht="12">
      <c r="B114" s="27"/>
      <c r="C114" s="115">
        <v>17</v>
      </c>
      <c r="D114" s="115" t="s">
        <v>142</v>
      </c>
      <c r="E114" s="116" t="s">
        <v>202</v>
      </c>
      <c r="F114" s="117" t="s">
        <v>203</v>
      </c>
      <c r="G114" s="118" t="s">
        <v>145</v>
      </c>
      <c r="H114" s="119">
        <v>35</v>
      </c>
      <c r="I114" s="120"/>
      <c r="J114" s="121">
        <f>ROUND(I114*H114,2)</f>
        <v>0</v>
      </c>
      <c r="K114" s="117" t="s">
        <v>3</v>
      </c>
      <c r="L114" s="27"/>
      <c r="M114" s="131"/>
      <c r="T114" s="48"/>
      <c r="AT114" s="12"/>
      <c r="AU114" s="12"/>
    </row>
    <row r="115" spans="2:65" s="1" customFormat="1">
      <c r="B115" s="27"/>
      <c r="D115" s="128" t="s">
        <v>146</v>
      </c>
      <c r="F115" s="129" t="s">
        <v>203</v>
      </c>
      <c r="I115" s="130"/>
      <c r="L115" s="27"/>
      <c r="M115" s="131"/>
      <c r="T115" s="48"/>
      <c r="AT115" s="12"/>
      <c r="AU115" s="12"/>
    </row>
    <row r="116" spans="2:65" s="1" customFormat="1" ht="12">
      <c r="B116" s="27"/>
      <c r="C116" s="115">
        <v>18</v>
      </c>
      <c r="D116" s="115" t="s">
        <v>142</v>
      </c>
      <c r="E116" s="116" t="s">
        <v>204</v>
      </c>
      <c r="F116" s="117" t="s">
        <v>205</v>
      </c>
      <c r="G116" s="118" t="s">
        <v>163</v>
      </c>
      <c r="H116" s="119">
        <v>35</v>
      </c>
      <c r="I116" s="120"/>
      <c r="J116" s="121">
        <f>ROUND(I116*H116,2)</f>
        <v>0</v>
      </c>
      <c r="K116" s="117" t="s">
        <v>3</v>
      </c>
      <c r="L116" s="27"/>
      <c r="M116" s="131"/>
      <c r="T116" s="48"/>
      <c r="AT116" s="12"/>
      <c r="AU116" s="12"/>
    </row>
    <row r="117" spans="2:65" s="1" customFormat="1">
      <c r="B117" s="27"/>
      <c r="D117" s="128" t="s">
        <v>146</v>
      </c>
      <c r="F117" s="129" t="s">
        <v>205</v>
      </c>
      <c r="I117" s="130"/>
      <c r="L117" s="27"/>
      <c r="M117" s="131"/>
      <c r="T117" s="48"/>
      <c r="AT117" s="12"/>
      <c r="AU117" s="12"/>
    </row>
    <row r="118" spans="2:65" s="1" customFormat="1" ht="12">
      <c r="B118" s="27"/>
      <c r="C118" s="115">
        <v>19</v>
      </c>
      <c r="D118" s="115" t="s">
        <v>142</v>
      </c>
      <c r="E118" s="116" t="s">
        <v>206</v>
      </c>
      <c r="F118" s="117" t="s">
        <v>207</v>
      </c>
      <c r="G118" s="118" t="s">
        <v>145</v>
      </c>
      <c r="H118" s="119">
        <v>50</v>
      </c>
      <c r="I118" s="120"/>
      <c r="J118" s="121">
        <f>ROUND(I118*H118,2)</f>
        <v>0</v>
      </c>
      <c r="K118" s="117" t="s">
        <v>3</v>
      </c>
      <c r="L118" s="27"/>
      <c r="M118" s="131"/>
      <c r="T118" s="48"/>
      <c r="AT118" s="12"/>
      <c r="AU118" s="12"/>
    </row>
    <row r="119" spans="2:65" s="1" customFormat="1">
      <c r="B119" s="27"/>
      <c r="D119" s="128" t="s">
        <v>146</v>
      </c>
      <c r="F119" s="129" t="s">
        <v>207</v>
      </c>
      <c r="I119" s="130"/>
      <c r="L119" s="27"/>
      <c r="M119" s="131"/>
      <c r="T119" s="48"/>
      <c r="AT119" s="12"/>
      <c r="AU119" s="12"/>
    </row>
    <row r="120" spans="2:65" s="1" customFormat="1" ht="60">
      <c r="B120" s="27"/>
      <c r="C120" s="115">
        <v>20</v>
      </c>
      <c r="D120" s="115" t="s">
        <v>142</v>
      </c>
      <c r="E120" s="116" t="s">
        <v>208</v>
      </c>
      <c r="F120" s="117" t="s">
        <v>209</v>
      </c>
      <c r="G120" s="118" t="s">
        <v>168</v>
      </c>
      <c r="H120" s="119">
        <v>1</v>
      </c>
      <c r="I120" s="120"/>
      <c r="J120" s="121">
        <f>ROUND(I120*H120,2)</f>
        <v>0</v>
      </c>
      <c r="K120" s="117" t="s">
        <v>3</v>
      </c>
      <c r="L120" s="27"/>
      <c r="M120" s="131"/>
      <c r="T120" s="48"/>
      <c r="AT120" s="12"/>
      <c r="AU120" s="12"/>
    </row>
    <row r="121" spans="2:65" s="1" customFormat="1" ht="39">
      <c r="B121" s="27"/>
      <c r="D121" s="128" t="s">
        <v>146</v>
      </c>
      <c r="F121" s="129" t="s">
        <v>209</v>
      </c>
      <c r="I121" s="130"/>
      <c r="L121" s="27"/>
      <c r="M121" s="131"/>
      <c r="T121" s="48"/>
      <c r="AT121" s="12"/>
      <c r="AU121" s="12"/>
    </row>
    <row r="122" spans="2:65" s="1" customFormat="1" ht="48">
      <c r="B122" s="27"/>
      <c r="C122" s="115">
        <v>21</v>
      </c>
      <c r="D122" s="115" t="s">
        <v>142</v>
      </c>
      <c r="E122" s="116" t="s">
        <v>210</v>
      </c>
      <c r="F122" s="117" t="s">
        <v>211</v>
      </c>
      <c r="G122" s="118" t="s">
        <v>168</v>
      </c>
      <c r="H122" s="119">
        <v>1</v>
      </c>
      <c r="I122" s="120"/>
      <c r="J122" s="121">
        <f>ROUND(I122*H122,2)</f>
        <v>0</v>
      </c>
      <c r="K122" s="117" t="s">
        <v>3</v>
      </c>
      <c r="L122" s="27"/>
      <c r="M122" s="131"/>
      <c r="T122" s="48"/>
      <c r="AT122" s="12"/>
      <c r="AU122" s="12"/>
    </row>
    <row r="123" spans="2:65" s="1" customFormat="1" ht="29.25">
      <c r="B123" s="27"/>
      <c r="D123" s="128" t="s">
        <v>146</v>
      </c>
      <c r="F123" s="129" t="s">
        <v>211</v>
      </c>
      <c r="I123" s="130"/>
      <c r="L123" s="27"/>
      <c r="M123" s="131"/>
      <c r="T123" s="48"/>
      <c r="AT123" s="12"/>
      <c r="AU123" s="12"/>
    </row>
    <row r="124" spans="2:65" s="1" customFormat="1" ht="24">
      <c r="B124" s="27"/>
      <c r="C124" s="115">
        <v>22</v>
      </c>
      <c r="D124" s="115" t="s">
        <v>142</v>
      </c>
      <c r="E124" s="116" t="s">
        <v>212</v>
      </c>
      <c r="F124" s="117" t="s">
        <v>167</v>
      </c>
      <c r="G124" s="118" t="s">
        <v>168</v>
      </c>
      <c r="H124" s="119">
        <v>1</v>
      </c>
      <c r="I124" s="120"/>
      <c r="J124" s="121">
        <f>ROUND(I124*H124,2)</f>
        <v>0</v>
      </c>
      <c r="K124" s="117" t="s">
        <v>3</v>
      </c>
      <c r="L124" s="27"/>
      <c r="M124" s="131"/>
      <c r="T124" s="48"/>
      <c r="AT124" s="12"/>
      <c r="AU124" s="12"/>
    </row>
    <row r="125" spans="2:65" s="1" customFormat="1">
      <c r="B125" s="27"/>
      <c r="D125" s="128" t="s">
        <v>146</v>
      </c>
      <c r="F125" s="129" t="s">
        <v>167</v>
      </c>
      <c r="I125" s="130"/>
      <c r="L125" s="27"/>
      <c r="M125" s="131"/>
      <c r="T125" s="48"/>
      <c r="AT125" s="12"/>
      <c r="AU125" s="12"/>
    </row>
    <row r="126" spans="2:65" s="1" customFormat="1" ht="24">
      <c r="B126" s="27"/>
      <c r="C126" s="115">
        <v>23</v>
      </c>
      <c r="D126" s="115" t="s">
        <v>142</v>
      </c>
      <c r="E126" s="116" t="s">
        <v>213</v>
      </c>
      <c r="F126" s="117" t="s">
        <v>170</v>
      </c>
      <c r="G126" s="118" t="s">
        <v>145</v>
      </c>
      <c r="H126" s="119">
        <v>1</v>
      </c>
      <c r="I126" s="120"/>
      <c r="J126" s="121">
        <f>ROUND(I126*H126,2)</f>
        <v>0</v>
      </c>
      <c r="K126" s="117" t="s">
        <v>3</v>
      </c>
      <c r="L126" s="27"/>
      <c r="M126" s="131"/>
      <c r="T126" s="48"/>
      <c r="AT126" s="12"/>
      <c r="AU126" s="12"/>
    </row>
    <row r="127" spans="2:65" s="1" customFormat="1">
      <c r="B127" s="27"/>
      <c r="D127" s="128" t="s">
        <v>146</v>
      </c>
      <c r="F127" s="129" t="s">
        <v>170</v>
      </c>
      <c r="I127" s="130"/>
      <c r="L127" s="27"/>
      <c r="M127" s="131"/>
      <c r="T127" s="48"/>
      <c r="AT127" s="12"/>
      <c r="AU127" s="12"/>
    </row>
    <row r="128" spans="2:65" s="1" customFormat="1" ht="24">
      <c r="B128" s="114"/>
      <c r="C128" s="115">
        <v>24</v>
      </c>
      <c r="D128" s="115" t="s">
        <v>142</v>
      </c>
      <c r="E128" s="116" t="s">
        <v>214</v>
      </c>
      <c r="F128" s="117" t="s">
        <v>172</v>
      </c>
      <c r="G128" s="118" t="s">
        <v>145</v>
      </c>
      <c r="H128" s="119">
        <v>1</v>
      </c>
      <c r="I128" s="120"/>
      <c r="J128" s="121">
        <f>ROUND(I128*H128,2)</f>
        <v>0</v>
      </c>
      <c r="K128" s="117" t="s">
        <v>3</v>
      </c>
      <c r="L128" s="27"/>
      <c r="M128" s="122" t="s">
        <v>3</v>
      </c>
      <c r="N128" s="123" t="s">
        <v>41</v>
      </c>
      <c r="P128" s="124">
        <f>O128*H128</f>
        <v>0</v>
      </c>
      <c r="Q128" s="124">
        <v>0</v>
      </c>
      <c r="R128" s="124">
        <f>Q128*H128</f>
        <v>0</v>
      </c>
      <c r="S128" s="124">
        <v>0</v>
      </c>
      <c r="T128" s="125">
        <f>S128*H128</f>
        <v>0</v>
      </c>
      <c r="AR128" s="126" t="s">
        <v>173</v>
      </c>
      <c r="AT128" s="126" t="s">
        <v>142</v>
      </c>
      <c r="AU128" s="126" t="s">
        <v>77</v>
      </c>
      <c r="AY128" s="12" t="s">
        <v>141</v>
      </c>
      <c r="BE128" s="127">
        <f>IF(N128="základní",J128,0)</f>
        <v>0</v>
      </c>
      <c r="BF128" s="127">
        <f>IF(N128="snížená",J128,0)</f>
        <v>0</v>
      </c>
      <c r="BG128" s="127">
        <f>IF(N128="zákl. přenesená",J128,0)</f>
        <v>0</v>
      </c>
      <c r="BH128" s="127">
        <f>IF(N128="sníž. přenesená",J128,0)</f>
        <v>0</v>
      </c>
      <c r="BI128" s="127">
        <f>IF(N128="nulová",J128,0)</f>
        <v>0</v>
      </c>
      <c r="BJ128" s="12" t="s">
        <v>77</v>
      </c>
      <c r="BK128" s="127">
        <f>ROUND(I128*H128,2)</f>
        <v>0</v>
      </c>
      <c r="BL128" s="12" t="s">
        <v>173</v>
      </c>
      <c r="BM128" s="126" t="s">
        <v>215</v>
      </c>
    </row>
    <row r="129" spans="2:47" s="1" customFormat="1">
      <c r="B129" s="27"/>
      <c r="D129" s="128" t="s">
        <v>146</v>
      </c>
      <c r="F129" s="129" t="s">
        <v>172</v>
      </c>
      <c r="I129" s="130"/>
      <c r="L129" s="27"/>
      <c r="M129" s="132"/>
      <c r="N129" s="133"/>
      <c r="O129" s="133"/>
      <c r="P129" s="133"/>
      <c r="Q129" s="133"/>
      <c r="R129" s="133"/>
      <c r="S129" s="133"/>
      <c r="T129" s="134"/>
      <c r="AT129" s="12" t="s">
        <v>146</v>
      </c>
      <c r="AU129" s="12" t="s">
        <v>77</v>
      </c>
    </row>
    <row r="130" spans="2:47" s="1" customFormat="1" ht="6.95" customHeight="1"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27"/>
    </row>
    <row r="133" spans="2:47">
      <c r="J133" s="139"/>
    </row>
  </sheetData>
  <autoFilter ref="C79:K129" xr:uid="{00000000-0009-0000-0000-000005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18"/>
  <sheetViews>
    <sheetView showGridLines="0" topLeftCell="A87" workbookViewId="0">
      <selection activeCell="I112" sqref="I82:I11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94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216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stavby'!L47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ROUND((SUM(BF80:BF113)),  2)</f>
        <v>0</v>
      </c>
      <c r="I34" s="84">
        <v>0.12</v>
      </c>
      <c r="J34" s="76">
        <f>ROUND(((SUM(BF80:BF113))*I34),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ROUND((SUM(BG80:BG113)),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ROUND((SUM(BH80:BH113)),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ROUND((SUM(BI80:BI113)),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PS01.3 - Vlastní spotřeba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PS01.3 - Vlastní spotřeba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</row>
    <row r="80" spans="2:63" s="1" customFormat="1" ht="22.9" customHeight="1">
      <c r="B80" s="27"/>
      <c r="C80" s="56" t="s">
        <v>140</v>
      </c>
      <c r="J80" s="101">
        <f>SUM(J82:J112)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AT80" s="12" t="s">
        <v>69</v>
      </c>
      <c r="AU80" s="12" t="s">
        <v>127</v>
      </c>
      <c r="BK80" s="104">
        <f>BK81</f>
        <v>0</v>
      </c>
    </row>
    <row r="81" spans="2:65" s="10" customFormat="1" ht="25.9" customHeight="1">
      <c r="B81" s="105"/>
      <c r="D81" s="106" t="s">
        <v>69</v>
      </c>
      <c r="E81" s="138"/>
      <c r="F81" s="138"/>
      <c r="I81" s="107"/>
      <c r="J81" s="108"/>
      <c r="L81" s="105"/>
      <c r="M81" s="109"/>
      <c r="P81" s="110">
        <f>SUM(P82:P113)</f>
        <v>0</v>
      </c>
      <c r="R81" s="110">
        <f>SUM(R82:R113)</f>
        <v>0</v>
      </c>
      <c r="T81" s="111">
        <f>SUM(T82:T113)</f>
        <v>0</v>
      </c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SUM(BK82:BK113)</f>
        <v>0</v>
      </c>
    </row>
    <row r="82" spans="2:65" s="1" customFormat="1" ht="36">
      <c r="B82" s="114"/>
      <c r="C82" s="115" t="s">
        <v>77</v>
      </c>
      <c r="D82" s="115" t="s">
        <v>142</v>
      </c>
      <c r="E82" s="116" t="s">
        <v>176</v>
      </c>
      <c r="F82" s="117" t="s">
        <v>217</v>
      </c>
      <c r="G82" s="118" t="s">
        <v>145</v>
      </c>
      <c r="H82" s="119">
        <v>1</v>
      </c>
      <c r="I82" s="120"/>
      <c r="J82" s="121">
        <f>ROUND(I82*H82,2)</f>
        <v>0</v>
      </c>
      <c r="K82" s="117" t="s">
        <v>3</v>
      </c>
      <c r="L82" s="27"/>
      <c r="M82" s="122" t="s">
        <v>3</v>
      </c>
      <c r="N82" s="123" t="s">
        <v>41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AR82" s="126" t="s">
        <v>173</v>
      </c>
      <c r="AT82" s="126" t="s">
        <v>142</v>
      </c>
      <c r="AU82" s="126" t="s">
        <v>77</v>
      </c>
      <c r="AY82" s="12" t="s">
        <v>141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77</v>
      </c>
      <c r="BK82" s="127">
        <f>ROUND(I82*H82,2)</f>
        <v>0</v>
      </c>
      <c r="BL82" s="12" t="s">
        <v>173</v>
      </c>
      <c r="BM82" s="126" t="s">
        <v>79</v>
      </c>
    </row>
    <row r="83" spans="2:65" s="1" customFormat="1" ht="29.25">
      <c r="B83" s="27"/>
      <c r="D83" s="128" t="s">
        <v>146</v>
      </c>
      <c r="F83" s="129" t="s">
        <v>217</v>
      </c>
      <c r="I83" s="130"/>
      <c r="L83" s="27"/>
      <c r="M83" s="131"/>
      <c r="T83" s="48"/>
      <c r="AT83" s="12" t="s">
        <v>146</v>
      </c>
      <c r="AU83" s="12" t="s">
        <v>77</v>
      </c>
    </row>
    <row r="84" spans="2:65" s="1" customFormat="1" ht="36">
      <c r="B84" s="27"/>
      <c r="C84" s="115">
        <v>2</v>
      </c>
      <c r="D84" s="115" t="s">
        <v>142</v>
      </c>
      <c r="E84" s="116" t="s">
        <v>159</v>
      </c>
      <c r="F84" s="117" t="s">
        <v>218</v>
      </c>
      <c r="G84" s="118" t="s">
        <v>145</v>
      </c>
      <c r="H84" s="119">
        <v>1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5" s="1" customFormat="1" ht="22.5" customHeight="1">
      <c r="B85" s="27"/>
      <c r="D85" s="128" t="s">
        <v>146</v>
      </c>
      <c r="F85" s="129" t="s">
        <v>218</v>
      </c>
      <c r="I85" s="130"/>
      <c r="L85" s="27"/>
      <c r="M85" s="131"/>
      <c r="T85" s="48"/>
      <c r="AT85" s="12"/>
      <c r="AU85" s="12"/>
    </row>
    <row r="86" spans="2:65" s="1" customFormat="1" ht="36">
      <c r="B86" s="27"/>
      <c r="C86" s="115">
        <v>3</v>
      </c>
      <c r="D86" s="115" t="s">
        <v>142</v>
      </c>
      <c r="E86" s="116" t="s">
        <v>161</v>
      </c>
      <c r="F86" s="117" t="s">
        <v>219</v>
      </c>
      <c r="G86" s="118" t="s">
        <v>145</v>
      </c>
      <c r="H86" s="119">
        <v>1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5" s="1" customFormat="1" ht="22.5" customHeight="1">
      <c r="B87" s="27"/>
      <c r="D87" s="128" t="s">
        <v>146</v>
      </c>
      <c r="F87" s="129" t="s">
        <v>219</v>
      </c>
      <c r="I87" s="130"/>
      <c r="L87" s="27"/>
      <c r="M87" s="131"/>
      <c r="T87" s="48"/>
      <c r="AT87" s="12"/>
      <c r="AU87" s="12"/>
    </row>
    <row r="88" spans="2:65" s="1" customFormat="1" ht="36">
      <c r="B88" s="27"/>
      <c r="C88" s="115">
        <v>4</v>
      </c>
      <c r="D88" s="115" t="s">
        <v>142</v>
      </c>
      <c r="E88" s="116" t="s">
        <v>164</v>
      </c>
      <c r="F88" s="117" t="s">
        <v>220</v>
      </c>
      <c r="G88" s="118" t="s">
        <v>145</v>
      </c>
      <c r="H88" s="119">
        <v>1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5" s="1" customFormat="1" ht="29.25">
      <c r="B89" s="27"/>
      <c r="D89" s="128" t="s">
        <v>146</v>
      </c>
      <c r="F89" s="129" t="s">
        <v>220</v>
      </c>
      <c r="I89" s="130"/>
      <c r="L89" s="27"/>
      <c r="M89" s="131"/>
      <c r="T89" s="48"/>
      <c r="AT89" s="12"/>
      <c r="AU89" s="12"/>
    </row>
    <row r="90" spans="2:65" s="1" customFormat="1" ht="36">
      <c r="B90" s="27"/>
      <c r="C90" s="115">
        <v>5</v>
      </c>
      <c r="D90" s="115" t="s">
        <v>142</v>
      </c>
      <c r="E90" s="116" t="s">
        <v>166</v>
      </c>
      <c r="F90" s="117" t="s">
        <v>221</v>
      </c>
      <c r="G90" s="118" t="s">
        <v>145</v>
      </c>
      <c r="H90" s="119">
        <v>1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5" s="1" customFormat="1" ht="22.5" customHeight="1">
      <c r="B91" s="27"/>
      <c r="D91" s="128" t="s">
        <v>146</v>
      </c>
      <c r="F91" s="129" t="s">
        <v>221</v>
      </c>
      <c r="I91" s="130"/>
      <c r="L91" s="27"/>
      <c r="M91" s="131"/>
      <c r="T91" s="48"/>
      <c r="AT91" s="12"/>
      <c r="AU91" s="12"/>
    </row>
    <row r="92" spans="2:65" s="1" customFormat="1" ht="12">
      <c r="B92" s="27"/>
      <c r="C92" s="115">
        <v>6</v>
      </c>
      <c r="D92" s="115" t="s">
        <v>142</v>
      </c>
      <c r="E92" s="116" t="s">
        <v>169</v>
      </c>
      <c r="F92" s="117" t="s">
        <v>222</v>
      </c>
      <c r="G92" s="118" t="s">
        <v>163</v>
      </c>
      <c r="H92" s="119">
        <v>45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5" s="1" customFormat="1">
      <c r="B93" s="27"/>
      <c r="D93" s="128" t="s">
        <v>146</v>
      </c>
      <c r="F93" s="129" t="s">
        <v>222</v>
      </c>
      <c r="I93" s="130"/>
      <c r="L93" s="27"/>
      <c r="M93" s="131"/>
      <c r="T93" s="48"/>
      <c r="AT93" s="12"/>
      <c r="AU93" s="12"/>
    </row>
    <row r="94" spans="2:65" s="1" customFormat="1" ht="12">
      <c r="B94" s="27"/>
      <c r="C94" s="115">
        <v>7</v>
      </c>
      <c r="D94" s="115" t="s">
        <v>142</v>
      </c>
      <c r="E94" s="116" t="s">
        <v>171</v>
      </c>
      <c r="F94" s="117" t="s">
        <v>223</v>
      </c>
      <c r="G94" s="118" t="s">
        <v>163</v>
      </c>
      <c r="H94" s="119">
        <v>50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5" s="1" customFormat="1">
      <c r="B95" s="27"/>
      <c r="D95" s="128" t="s">
        <v>146</v>
      </c>
      <c r="F95" s="129" t="s">
        <v>223</v>
      </c>
      <c r="I95" s="130"/>
      <c r="L95" s="27"/>
      <c r="M95" s="131"/>
      <c r="T95" s="48"/>
      <c r="AT95" s="12"/>
      <c r="AU95" s="12"/>
    </row>
    <row r="96" spans="2:65" s="1" customFormat="1" ht="12">
      <c r="B96" s="27"/>
      <c r="C96" s="115">
        <v>8</v>
      </c>
      <c r="D96" s="115" t="s">
        <v>142</v>
      </c>
      <c r="E96" s="116" t="s">
        <v>184</v>
      </c>
      <c r="F96" s="117" t="s">
        <v>224</v>
      </c>
      <c r="G96" s="118" t="s">
        <v>163</v>
      </c>
      <c r="H96" s="119">
        <v>110</v>
      </c>
      <c r="I96" s="120"/>
      <c r="J96" s="121">
        <f>ROUND(I96*H96,2)</f>
        <v>0</v>
      </c>
      <c r="K96" s="117" t="s">
        <v>3</v>
      </c>
      <c r="L96" s="27"/>
      <c r="M96" s="131"/>
      <c r="T96" s="48"/>
      <c r="AT96" s="12"/>
      <c r="AU96" s="12"/>
    </row>
    <row r="97" spans="2:65" s="1" customFormat="1">
      <c r="B97" s="27"/>
      <c r="D97" s="128" t="s">
        <v>146</v>
      </c>
      <c r="F97" s="129" t="s">
        <v>224</v>
      </c>
      <c r="I97" s="130"/>
      <c r="L97" s="27"/>
      <c r="M97" s="131"/>
      <c r="T97" s="48"/>
      <c r="AT97" s="12"/>
      <c r="AU97" s="12"/>
    </row>
    <row r="98" spans="2:65" s="1" customFormat="1" ht="12">
      <c r="B98" s="27"/>
      <c r="C98" s="115">
        <v>9</v>
      </c>
      <c r="D98" s="115" t="s">
        <v>142</v>
      </c>
      <c r="E98" s="116" t="s">
        <v>186</v>
      </c>
      <c r="F98" s="117" t="s">
        <v>225</v>
      </c>
      <c r="G98" s="118" t="s">
        <v>163</v>
      </c>
      <c r="H98" s="119">
        <v>30</v>
      </c>
      <c r="I98" s="120"/>
      <c r="J98" s="121">
        <f>ROUND(I98*H98,2)</f>
        <v>0</v>
      </c>
      <c r="K98" s="117" t="s">
        <v>3</v>
      </c>
      <c r="L98" s="27"/>
      <c r="M98" s="131"/>
      <c r="T98" s="48"/>
      <c r="AT98" s="12"/>
      <c r="AU98" s="12"/>
    </row>
    <row r="99" spans="2:65" s="1" customFormat="1">
      <c r="B99" s="27"/>
      <c r="D99" s="128" t="s">
        <v>146</v>
      </c>
      <c r="F99" s="129" t="s">
        <v>225</v>
      </c>
      <c r="I99" s="130"/>
      <c r="L99" s="27"/>
      <c r="M99" s="131"/>
      <c r="T99" s="48"/>
      <c r="AT99" s="12"/>
      <c r="AU99" s="12"/>
    </row>
    <row r="100" spans="2:65" s="1" customFormat="1" ht="12">
      <c r="B100" s="27"/>
      <c r="C100" s="115">
        <v>10</v>
      </c>
      <c r="D100" s="115" t="s">
        <v>142</v>
      </c>
      <c r="E100" s="116" t="s">
        <v>188</v>
      </c>
      <c r="F100" s="117" t="s">
        <v>226</v>
      </c>
      <c r="G100" s="118" t="s">
        <v>163</v>
      </c>
      <c r="H100" s="119">
        <v>10</v>
      </c>
      <c r="I100" s="120"/>
      <c r="J100" s="121">
        <f>ROUND(I100*H100,2)</f>
        <v>0</v>
      </c>
      <c r="K100" s="117" t="s">
        <v>3</v>
      </c>
      <c r="L100" s="27"/>
      <c r="M100" s="131"/>
      <c r="T100" s="48"/>
      <c r="AT100" s="12"/>
      <c r="AU100" s="12"/>
    </row>
    <row r="101" spans="2:65" s="1" customFormat="1">
      <c r="B101" s="27"/>
      <c r="D101" s="128" t="s">
        <v>146</v>
      </c>
      <c r="F101" s="129" t="s">
        <v>226</v>
      </c>
      <c r="I101" s="130"/>
      <c r="L101" s="27"/>
      <c r="M101" s="131"/>
      <c r="T101" s="48"/>
      <c r="AT101" s="12"/>
      <c r="AU101" s="12"/>
    </row>
    <row r="102" spans="2:65" s="1" customFormat="1" ht="12">
      <c r="B102" s="27"/>
      <c r="C102" s="115">
        <v>11</v>
      </c>
      <c r="D102" s="115" t="s">
        <v>142</v>
      </c>
      <c r="E102" s="116" t="s">
        <v>190</v>
      </c>
      <c r="F102" s="117" t="s">
        <v>227</v>
      </c>
      <c r="G102" s="118" t="s">
        <v>163</v>
      </c>
      <c r="H102" s="119">
        <v>50</v>
      </c>
      <c r="I102" s="120"/>
      <c r="J102" s="121">
        <f>ROUND(I102*H102,2)</f>
        <v>0</v>
      </c>
      <c r="K102" s="117" t="s">
        <v>3</v>
      </c>
      <c r="L102" s="27"/>
      <c r="M102" s="131"/>
      <c r="T102" s="48"/>
      <c r="AT102" s="12"/>
      <c r="AU102" s="12"/>
    </row>
    <row r="103" spans="2:65" s="1" customFormat="1">
      <c r="B103" s="27"/>
      <c r="D103" s="128" t="s">
        <v>146</v>
      </c>
      <c r="F103" s="129" t="s">
        <v>227</v>
      </c>
      <c r="I103" s="130"/>
      <c r="L103" s="27"/>
      <c r="M103" s="131"/>
      <c r="T103" s="48"/>
      <c r="AT103" s="12"/>
      <c r="AU103" s="12"/>
    </row>
    <row r="104" spans="2:65" s="1" customFormat="1" ht="12" customHeight="1">
      <c r="B104" s="27"/>
      <c r="C104" s="115">
        <v>12</v>
      </c>
      <c r="D104" s="115" t="s">
        <v>142</v>
      </c>
      <c r="E104" s="116" t="s">
        <v>192</v>
      </c>
      <c r="F104" s="117" t="s">
        <v>228</v>
      </c>
      <c r="G104" s="118" t="s">
        <v>163</v>
      </c>
      <c r="H104" s="119">
        <v>30</v>
      </c>
      <c r="I104" s="120"/>
      <c r="J104" s="121">
        <f>ROUND(I104*H104,2)</f>
        <v>0</v>
      </c>
      <c r="K104" s="117" t="s">
        <v>3</v>
      </c>
      <c r="L104" s="27"/>
      <c r="M104" s="131"/>
      <c r="T104" s="48"/>
      <c r="AT104" s="12"/>
      <c r="AU104" s="12"/>
    </row>
    <row r="105" spans="2:65" s="1" customFormat="1">
      <c r="B105" s="27"/>
      <c r="D105" s="128" t="s">
        <v>146</v>
      </c>
      <c r="F105" s="129" t="s">
        <v>228</v>
      </c>
      <c r="I105" s="130"/>
      <c r="L105" s="27"/>
      <c r="M105" s="131"/>
      <c r="T105" s="48"/>
      <c r="AT105" s="12"/>
      <c r="AU105" s="12"/>
    </row>
    <row r="106" spans="2:65" s="1" customFormat="1" ht="24">
      <c r="B106" s="27"/>
      <c r="C106" s="115">
        <v>13</v>
      </c>
      <c r="D106" s="115" t="s">
        <v>142</v>
      </c>
      <c r="E106" s="116" t="s">
        <v>194</v>
      </c>
      <c r="F106" s="117" t="s">
        <v>229</v>
      </c>
      <c r="G106" s="118" t="s">
        <v>145</v>
      </c>
      <c r="H106" s="119">
        <v>2</v>
      </c>
      <c r="I106" s="120"/>
      <c r="J106" s="121">
        <f>ROUND(I106*H106,2)</f>
        <v>0</v>
      </c>
      <c r="K106" s="117" t="s">
        <v>3</v>
      </c>
      <c r="L106" s="27"/>
      <c r="M106" s="131"/>
      <c r="T106" s="48"/>
      <c r="AT106" s="12"/>
      <c r="AU106" s="12"/>
    </row>
    <row r="107" spans="2:65" s="1" customFormat="1">
      <c r="B107" s="27"/>
      <c r="D107" s="128" t="s">
        <v>146</v>
      </c>
      <c r="F107" s="129" t="s">
        <v>230</v>
      </c>
      <c r="I107" s="130"/>
      <c r="L107" s="27"/>
      <c r="M107" s="131"/>
      <c r="T107" s="48"/>
      <c r="AT107" s="12"/>
      <c r="AU107" s="12"/>
    </row>
    <row r="108" spans="2:65" s="1" customFormat="1" ht="24">
      <c r="B108" s="27"/>
      <c r="C108" s="115">
        <v>14</v>
      </c>
      <c r="D108" s="115" t="s">
        <v>142</v>
      </c>
      <c r="E108" s="116" t="s">
        <v>196</v>
      </c>
      <c r="F108" s="117" t="s">
        <v>167</v>
      </c>
      <c r="G108" s="118" t="s">
        <v>168</v>
      </c>
      <c r="H108" s="119">
        <v>1</v>
      </c>
      <c r="I108" s="120"/>
      <c r="J108" s="121">
        <f>ROUND(I108*H108,2)</f>
        <v>0</v>
      </c>
      <c r="K108" s="117" t="s">
        <v>3</v>
      </c>
      <c r="L108" s="27"/>
      <c r="M108" s="131"/>
      <c r="T108" s="48"/>
      <c r="AT108" s="12"/>
      <c r="AU108" s="12"/>
    </row>
    <row r="109" spans="2:65" s="1" customFormat="1">
      <c r="B109" s="27"/>
      <c r="D109" s="128" t="s">
        <v>146</v>
      </c>
      <c r="F109" s="129" t="s">
        <v>167</v>
      </c>
      <c r="I109" s="130"/>
      <c r="L109" s="27"/>
      <c r="M109" s="131"/>
      <c r="T109" s="48"/>
      <c r="AT109" s="12"/>
      <c r="AU109" s="12"/>
    </row>
    <row r="110" spans="2:65" s="1" customFormat="1" ht="24">
      <c r="B110" s="27"/>
      <c r="C110" s="115">
        <v>15</v>
      </c>
      <c r="D110" s="115" t="s">
        <v>142</v>
      </c>
      <c r="E110" s="116" t="s">
        <v>198</v>
      </c>
      <c r="F110" s="117" t="s">
        <v>170</v>
      </c>
      <c r="G110" s="118" t="s">
        <v>145</v>
      </c>
      <c r="H110" s="119">
        <v>1</v>
      </c>
      <c r="I110" s="120"/>
      <c r="J110" s="121">
        <f>ROUND(I110*H110,2)</f>
        <v>0</v>
      </c>
      <c r="K110" s="117" t="s">
        <v>3</v>
      </c>
      <c r="L110" s="27"/>
      <c r="M110" s="131"/>
      <c r="T110" s="48"/>
      <c r="AT110" s="12"/>
      <c r="AU110" s="12"/>
    </row>
    <row r="111" spans="2:65" s="1" customFormat="1">
      <c r="B111" s="27"/>
      <c r="D111" s="128" t="s">
        <v>146</v>
      </c>
      <c r="F111" s="129" t="s">
        <v>170</v>
      </c>
      <c r="I111" s="130"/>
      <c r="L111" s="27"/>
      <c r="M111" s="131"/>
      <c r="T111" s="48"/>
      <c r="AT111" s="12"/>
      <c r="AU111" s="12"/>
    </row>
    <row r="112" spans="2:65" s="1" customFormat="1" ht="24">
      <c r="B112" s="114"/>
      <c r="C112" s="115">
        <v>16</v>
      </c>
      <c r="D112" s="115" t="s">
        <v>142</v>
      </c>
      <c r="E112" s="116" t="s">
        <v>200</v>
      </c>
      <c r="F112" s="117" t="s">
        <v>172</v>
      </c>
      <c r="G112" s="118" t="s">
        <v>145</v>
      </c>
      <c r="H112" s="119">
        <v>1</v>
      </c>
      <c r="I112" s="120"/>
      <c r="J112" s="121">
        <f>ROUND(I112*H112,2)</f>
        <v>0</v>
      </c>
      <c r="K112" s="117" t="s">
        <v>3</v>
      </c>
      <c r="L112" s="27"/>
      <c r="M112" s="122" t="s">
        <v>3</v>
      </c>
      <c r="N112" s="123" t="s">
        <v>41</v>
      </c>
      <c r="P112" s="124">
        <f>O112*H112</f>
        <v>0</v>
      </c>
      <c r="Q112" s="124">
        <v>0</v>
      </c>
      <c r="R112" s="124">
        <f>Q112*H112</f>
        <v>0</v>
      </c>
      <c r="S112" s="124">
        <v>0</v>
      </c>
      <c r="T112" s="125">
        <f>S112*H112</f>
        <v>0</v>
      </c>
      <c r="AR112" s="126" t="s">
        <v>173</v>
      </c>
      <c r="AT112" s="126" t="s">
        <v>142</v>
      </c>
      <c r="AU112" s="126" t="s">
        <v>77</v>
      </c>
      <c r="AY112" s="12" t="s">
        <v>141</v>
      </c>
      <c r="BE112" s="127">
        <f>IF(N112="základní",J112,0)</f>
        <v>0</v>
      </c>
      <c r="BF112" s="127">
        <f>IF(N112="snížená",J112,0)</f>
        <v>0</v>
      </c>
      <c r="BG112" s="127">
        <f>IF(N112="zákl. přenesená",J112,0)</f>
        <v>0</v>
      </c>
      <c r="BH112" s="127">
        <f>IF(N112="sníž. přenesená",J112,0)</f>
        <v>0</v>
      </c>
      <c r="BI112" s="127">
        <f>IF(N112="nulová",J112,0)</f>
        <v>0</v>
      </c>
      <c r="BJ112" s="12" t="s">
        <v>77</v>
      </c>
      <c r="BK112" s="127">
        <f>ROUND(I112*H112,2)</f>
        <v>0</v>
      </c>
      <c r="BL112" s="12" t="s">
        <v>173</v>
      </c>
      <c r="BM112" s="126" t="s">
        <v>231</v>
      </c>
    </row>
    <row r="113" spans="2:47" s="1" customFormat="1">
      <c r="B113" s="27"/>
      <c r="D113" s="128" t="s">
        <v>146</v>
      </c>
      <c r="F113" s="129" t="s">
        <v>172</v>
      </c>
      <c r="I113" s="130"/>
      <c r="L113" s="27"/>
      <c r="M113" s="132"/>
      <c r="N113" s="133"/>
      <c r="O113" s="133"/>
      <c r="P113" s="133"/>
      <c r="Q113" s="133"/>
      <c r="R113" s="133"/>
      <c r="S113" s="133"/>
      <c r="T113" s="134"/>
      <c r="AT113" s="12" t="s">
        <v>146</v>
      </c>
      <c r="AU113" s="12" t="s">
        <v>77</v>
      </c>
    </row>
    <row r="114" spans="2:47" s="1" customFormat="1" ht="6.95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27"/>
    </row>
    <row r="118" spans="2:47">
      <c r="J118" s="139"/>
    </row>
  </sheetData>
  <autoFilter ref="C79:K113" xr:uid="{00000000-0009-0000-0000-000006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03"/>
  <sheetViews>
    <sheetView showGridLines="0" topLeftCell="A79" workbookViewId="0">
      <selection activeCell="I82" sqref="I82:I9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97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232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stavby'!L47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ROUND((SUM(BF80:BF99)),  2)</f>
        <v>0</v>
      </c>
      <c r="I34" s="84">
        <v>0.12</v>
      </c>
      <c r="J34" s="76">
        <f>ROUND(((SUM(BF80:BF99))*I34),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ROUND((SUM(BG80:BG99)),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ROUND((SUM(BH80:BH99)),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ROUND((SUM(BI80:BI99)),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PS01.4 - Zařízení pro detekekci požáru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PS01.4 - Zařízení pro detekekci požáru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</row>
    <row r="80" spans="2:63" s="1" customFormat="1" ht="22.9" customHeight="1">
      <c r="B80" s="27"/>
      <c r="C80" s="56" t="s">
        <v>140</v>
      </c>
      <c r="J80" s="101">
        <f>SUM(J82:J98)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AT80" s="12" t="s">
        <v>69</v>
      </c>
      <c r="AU80" s="12" t="s">
        <v>127</v>
      </c>
      <c r="BK80" s="104">
        <f>BK81</f>
        <v>0</v>
      </c>
    </row>
    <row r="81" spans="2:65" s="10" customFormat="1" ht="25.9" customHeight="1">
      <c r="B81" s="105"/>
      <c r="D81" s="106" t="s">
        <v>69</v>
      </c>
      <c r="E81" s="138"/>
      <c r="F81" s="138"/>
      <c r="I81" s="107"/>
      <c r="J81" s="108"/>
      <c r="L81" s="105"/>
      <c r="M81" s="109"/>
      <c r="P81" s="110">
        <f>SUM(P82:P99)</f>
        <v>0</v>
      </c>
      <c r="R81" s="110">
        <f>SUM(R82:R99)</f>
        <v>0</v>
      </c>
      <c r="T81" s="111">
        <f>SUM(T82:T99)</f>
        <v>0</v>
      </c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SUM(BK82:BK99)</f>
        <v>0</v>
      </c>
    </row>
    <row r="82" spans="2:65" s="1" customFormat="1" ht="36">
      <c r="B82" s="114"/>
      <c r="C82" s="115" t="s">
        <v>77</v>
      </c>
      <c r="D82" s="115" t="s">
        <v>142</v>
      </c>
      <c r="E82" s="116" t="s">
        <v>176</v>
      </c>
      <c r="F82" s="117" t="s">
        <v>233</v>
      </c>
      <c r="G82" s="118" t="s">
        <v>145</v>
      </c>
      <c r="H82" s="119">
        <v>1</v>
      </c>
      <c r="I82" s="120"/>
      <c r="J82" s="121">
        <f>ROUND(I82*H82,2)</f>
        <v>0</v>
      </c>
      <c r="K82" s="117" t="s">
        <v>3</v>
      </c>
      <c r="L82" s="27"/>
      <c r="M82" s="136" t="s">
        <v>3</v>
      </c>
      <c r="N82" s="123" t="s">
        <v>41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AR82" s="126" t="s">
        <v>173</v>
      </c>
      <c r="AT82" s="126" t="s">
        <v>142</v>
      </c>
      <c r="AU82" s="126" t="s">
        <v>77</v>
      </c>
      <c r="AY82" s="12" t="s">
        <v>141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77</v>
      </c>
      <c r="BK82" s="127">
        <f>ROUND(I82*H82,2)</f>
        <v>0</v>
      </c>
      <c r="BL82" s="12" t="s">
        <v>173</v>
      </c>
      <c r="BM82" s="126" t="s">
        <v>79</v>
      </c>
    </row>
    <row r="83" spans="2:65" s="1" customFormat="1" ht="19.5">
      <c r="B83" s="27"/>
      <c r="D83" s="128" t="s">
        <v>146</v>
      </c>
      <c r="F83" s="129" t="s">
        <v>233</v>
      </c>
      <c r="I83" s="130"/>
      <c r="L83" s="27"/>
      <c r="M83" s="131"/>
      <c r="T83" s="48"/>
      <c r="AT83" s="12" t="s">
        <v>146</v>
      </c>
      <c r="AU83" s="12" t="s">
        <v>77</v>
      </c>
    </row>
    <row r="84" spans="2:65" s="1" customFormat="1" ht="24">
      <c r="B84" s="114"/>
      <c r="C84" s="115" t="s">
        <v>79</v>
      </c>
      <c r="D84" s="115" t="s">
        <v>142</v>
      </c>
      <c r="E84" s="116" t="s">
        <v>159</v>
      </c>
      <c r="F84" s="117" t="s">
        <v>234</v>
      </c>
      <c r="G84" s="118" t="s">
        <v>145</v>
      </c>
      <c r="H84" s="119">
        <v>3</v>
      </c>
      <c r="I84" s="120"/>
      <c r="J84" s="121">
        <f>ROUND(I84*H84,2)</f>
        <v>0</v>
      </c>
      <c r="K84" s="117" t="s">
        <v>3</v>
      </c>
      <c r="L84" s="27"/>
      <c r="M84" s="136" t="s">
        <v>3</v>
      </c>
      <c r="N84" s="123" t="s">
        <v>41</v>
      </c>
      <c r="P84" s="124">
        <f>O84*H84</f>
        <v>0</v>
      </c>
      <c r="Q84" s="124">
        <v>0</v>
      </c>
      <c r="R84" s="124">
        <f>Q84*H84</f>
        <v>0</v>
      </c>
      <c r="S84" s="124">
        <v>0</v>
      </c>
      <c r="T84" s="125">
        <f>S84*H84</f>
        <v>0</v>
      </c>
      <c r="AR84" s="126" t="s">
        <v>173</v>
      </c>
      <c r="AT84" s="126" t="s">
        <v>142</v>
      </c>
      <c r="AU84" s="126" t="s">
        <v>77</v>
      </c>
      <c r="AY84" s="12" t="s">
        <v>141</v>
      </c>
      <c r="BE84" s="127">
        <f>IF(N84="základní",J84,0)</f>
        <v>0</v>
      </c>
      <c r="BF84" s="127">
        <f>IF(N84="snížená",J84,0)</f>
        <v>0</v>
      </c>
      <c r="BG84" s="127">
        <f>IF(N84="zákl. přenesená",J84,0)</f>
        <v>0</v>
      </c>
      <c r="BH84" s="127">
        <f>IF(N84="sníž. přenesená",J84,0)</f>
        <v>0</v>
      </c>
      <c r="BI84" s="127">
        <f>IF(N84="nulová",J84,0)</f>
        <v>0</v>
      </c>
      <c r="BJ84" s="12" t="s">
        <v>77</v>
      </c>
      <c r="BK84" s="127">
        <f>ROUND(I84*H84,2)</f>
        <v>0</v>
      </c>
      <c r="BL84" s="12" t="s">
        <v>173</v>
      </c>
      <c r="BM84" s="126" t="s">
        <v>173</v>
      </c>
    </row>
    <row r="85" spans="2:65" s="1" customFormat="1" ht="19.5">
      <c r="B85" s="27"/>
      <c r="D85" s="128" t="s">
        <v>146</v>
      </c>
      <c r="F85" s="129" t="s">
        <v>234</v>
      </c>
      <c r="I85" s="130"/>
      <c r="L85" s="27"/>
      <c r="M85" s="131"/>
      <c r="T85" s="48"/>
      <c r="AT85" s="12" t="s">
        <v>146</v>
      </c>
      <c r="AU85" s="12" t="s">
        <v>77</v>
      </c>
    </row>
    <row r="86" spans="2:65" s="1" customFormat="1" ht="12">
      <c r="B86" s="114"/>
      <c r="C86" s="115">
        <v>3</v>
      </c>
      <c r="D86" s="115" t="s">
        <v>142</v>
      </c>
      <c r="E86" s="116" t="s">
        <v>161</v>
      </c>
      <c r="F86" s="117" t="s">
        <v>235</v>
      </c>
      <c r="G86" s="118" t="s">
        <v>163</v>
      </c>
      <c r="H86" s="119">
        <v>30</v>
      </c>
      <c r="I86" s="120"/>
      <c r="J86" s="121">
        <f>ROUND(I86*H86,2)</f>
        <v>0</v>
      </c>
      <c r="K86" s="117" t="s">
        <v>3</v>
      </c>
      <c r="L86" s="27"/>
      <c r="M86" s="122" t="s">
        <v>3</v>
      </c>
      <c r="N86" s="123" t="s">
        <v>41</v>
      </c>
      <c r="P86" s="124">
        <f>O86*H86</f>
        <v>0</v>
      </c>
      <c r="Q86" s="124">
        <v>0</v>
      </c>
      <c r="R86" s="124">
        <f>Q86*H86</f>
        <v>0</v>
      </c>
      <c r="S86" s="124">
        <v>0</v>
      </c>
      <c r="T86" s="125">
        <f>S86*H86</f>
        <v>0</v>
      </c>
      <c r="AR86" s="126" t="s">
        <v>173</v>
      </c>
      <c r="AT86" s="126" t="s">
        <v>142</v>
      </c>
      <c r="AU86" s="126" t="s">
        <v>77</v>
      </c>
      <c r="AY86" s="12" t="s">
        <v>141</v>
      </c>
      <c r="BE86" s="127">
        <f>IF(N86="základní",J86,0)</f>
        <v>0</v>
      </c>
      <c r="BF86" s="127">
        <f>IF(N86="snížená",J86,0)</f>
        <v>0</v>
      </c>
      <c r="BG86" s="127">
        <f>IF(N86="zákl. přenesená",J86,0)</f>
        <v>0</v>
      </c>
      <c r="BH86" s="127">
        <f>IF(N86="sníž. přenesená",J86,0)</f>
        <v>0</v>
      </c>
      <c r="BI86" s="127">
        <f>IF(N86="nulová",J86,0)</f>
        <v>0</v>
      </c>
      <c r="BJ86" s="12" t="s">
        <v>77</v>
      </c>
      <c r="BK86" s="127">
        <f>ROUND(I86*H86,2)</f>
        <v>0</v>
      </c>
      <c r="BL86" s="12" t="s">
        <v>173</v>
      </c>
      <c r="BM86" s="126" t="s">
        <v>236</v>
      </c>
    </row>
    <row r="87" spans="2:65" s="1" customFormat="1">
      <c r="B87" s="27"/>
      <c r="D87" s="128" t="s">
        <v>146</v>
      </c>
      <c r="F87" s="129" t="s">
        <v>235</v>
      </c>
      <c r="I87" s="130"/>
      <c r="L87" s="27"/>
      <c r="M87" s="131"/>
      <c r="T87" s="48"/>
      <c r="AT87" s="12" t="s">
        <v>146</v>
      </c>
      <c r="AU87" s="12" t="s">
        <v>77</v>
      </c>
    </row>
    <row r="88" spans="2:65" s="1" customFormat="1" ht="12">
      <c r="B88" s="27"/>
      <c r="C88" s="115">
        <v>4</v>
      </c>
      <c r="D88" s="115" t="s">
        <v>142</v>
      </c>
      <c r="E88" s="116" t="s">
        <v>164</v>
      </c>
      <c r="F88" s="117" t="s">
        <v>237</v>
      </c>
      <c r="G88" s="118" t="s">
        <v>163</v>
      </c>
      <c r="H88" s="119">
        <v>30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5" s="1" customFormat="1">
      <c r="B89" s="27"/>
      <c r="D89" s="128" t="s">
        <v>146</v>
      </c>
      <c r="F89" s="129" t="s">
        <v>237</v>
      </c>
      <c r="I89" s="130"/>
      <c r="L89" s="27"/>
      <c r="M89" s="131"/>
      <c r="T89" s="48"/>
      <c r="AT89" s="12"/>
      <c r="AU89" s="12"/>
    </row>
    <row r="90" spans="2:65" s="1" customFormat="1" ht="12">
      <c r="B90" s="27"/>
      <c r="C90" s="115">
        <v>5</v>
      </c>
      <c r="D90" s="115" t="s">
        <v>142</v>
      </c>
      <c r="E90" s="116" t="s">
        <v>166</v>
      </c>
      <c r="F90" s="117" t="s">
        <v>238</v>
      </c>
      <c r="G90" s="118" t="s">
        <v>239</v>
      </c>
      <c r="H90" s="119">
        <v>4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5" s="1" customFormat="1">
      <c r="B91" s="27"/>
      <c r="D91" s="128" t="s">
        <v>146</v>
      </c>
      <c r="F91" s="129" t="s">
        <v>238</v>
      </c>
      <c r="I91" s="130"/>
      <c r="L91" s="27"/>
      <c r="M91" s="131"/>
      <c r="T91" s="48"/>
      <c r="AT91" s="12"/>
      <c r="AU91" s="12"/>
    </row>
    <row r="92" spans="2:65" s="1" customFormat="1" ht="12">
      <c r="B92" s="27"/>
      <c r="C92" s="115">
        <v>6</v>
      </c>
      <c r="D92" s="115" t="s">
        <v>142</v>
      </c>
      <c r="E92" s="116" t="s">
        <v>169</v>
      </c>
      <c r="F92" s="117" t="s">
        <v>240</v>
      </c>
      <c r="G92" s="118" t="s">
        <v>239</v>
      </c>
      <c r="H92" s="119">
        <v>16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5" s="1" customFormat="1">
      <c r="B93" s="27"/>
      <c r="D93" s="128" t="s">
        <v>146</v>
      </c>
      <c r="F93" s="129" t="s">
        <v>240</v>
      </c>
      <c r="I93" s="130"/>
      <c r="L93" s="27"/>
      <c r="M93" s="131"/>
      <c r="T93" s="48"/>
      <c r="AT93" s="12"/>
      <c r="AU93" s="12"/>
    </row>
    <row r="94" spans="2:65" s="1" customFormat="1" ht="24">
      <c r="B94" s="27"/>
      <c r="C94" s="115">
        <v>7</v>
      </c>
      <c r="D94" s="115" t="s">
        <v>142</v>
      </c>
      <c r="E94" s="116" t="s">
        <v>171</v>
      </c>
      <c r="F94" s="117" t="s">
        <v>167</v>
      </c>
      <c r="G94" s="118" t="s">
        <v>168</v>
      </c>
      <c r="H94" s="119">
        <v>1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5" s="1" customFormat="1">
      <c r="B95" s="27"/>
      <c r="D95" s="128" t="s">
        <v>146</v>
      </c>
      <c r="F95" s="129" t="s">
        <v>167</v>
      </c>
      <c r="I95" s="130"/>
      <c r="L95" s="27"/>
      <c r="M95" s="131"/>
      <c r="T95" s="48"/>
      <c r="AT95" s="12"/>
      <c r="AU95" s="12"/>
    </row>
    <row r="96" spans="2:65" s="1" customFormat="1" ht="24">
      <c r="B96" s="114"/>
      <c r="C96" s="115">
        <v>8</v>
      </c>
      <c r="D96" s="115" t="s">
        <v>142</v>
      </c>
      <c r="E96" s="116" t="s">
        <v>184</v>
      </c>
      <c r="F96" s="117" t="s">
        <v>170</v>
      </c>
      <c r="G96" s="118" t="s">
        <v>145</v>
      </c>
      <c r="H96" s="119">
        <v>1</v>
      </c>
      <c r="I96" s="120"/>
      <c r="J96" s="121">
        <f>ROUND(I96*H96,2)</f>
        <v>0</v>
      </c>
      <c r="K96" s="117" t="s">
        <v>3</v>
      </c>
      <c r="L96" s="27"/>
      <c r="M96" s="122" t="s">
        <v>3</v>
      </c>
      <c r="N96" s="123" t="s">
        <v>41</v>
      </c>
      <c r="P96" s="124">
        <f>O96*H96</f>
        <v>0</v>
      </c>
      <c r="Q96" s="124">
        <v>0</v>
      </c>
      <c r="R96" s="124">
        <f>Q96*H96</f>
        <v>0</v>
      </c>
      <c r="S96" s="124">
        <v>0</v>
      </c>
      <c r="T96" s="125">
        <f>S96*H96</f>
        <v>0</v>
      </c>
      <c r="AR96" s="126" t="s">
        <v>173</v>
      </c>
      <c r="AT96" s="126" t="s">
        <v>142</v>
      </c>
      <c r="AU96" s="126" t="s">
        <v>77</v>
      </c>
      <c r="AY96" s="12" t="s">
        <v>141</v>
      </c>
      <c r="BE96" s="127">
        <f>IF(N96="základní",J96,0)</f>
        <v>0</v>
      </c>
      <c r="BF96" s="127">
        <f>IF(N96="snížená",J96,0)</f>
        <v>0</v>
      </c>
      <c r="BG96" s="127">
        <f>IF(N96="zákl. přenesená",J96,0)</f>
        <v>0</v>
      </c>
      <c r="BH96" s="127">
        <f>IF(N96="sníž. přenesená",J96,0)</f>
        <v>0</v>
      </c>
      <c r="BI96" s="127">
        <f>IF(N96="nulová",J96,0)</f>
        <v>0</v>
      </c>
      <c r="BJ96" s="12" t="s">
        <v>77</v>
      </c>
      <c r="BK96" s="127">
        <f>ROUND(I96*H96,2)</f>
        <v>0</v>
      </c>
      <c r="BL96" s="12" t="s">
        <v>173</v>
      </c>
      <c r="BM96" s="126" t="s">
        <v>241</v>
      </c>
    </row>
    <row r="97" spans="2:65" s="1" customFormat="1">
      <c r="B97" s="27"/>
      <c r="D97" s="128" t="s">
        <v>146</v>
      </c>
      <c r="F97" s="129" t="s">
        <v>170</v>
      </c>
      <c r="I97" s="130"/>
      <c r="L97" s="27"/>
      <c r="M97" s="131"/>
      <c r="T97" s="48"/>
      <c r="AT97" s="12" t="s">
        <v>146</v>
      </c>
      <c r="AU97" s="12" t="s">
        <v>77</v>
      </c>
    </row>
    <row r="98" spans="2:65" s="1" customFormat="1" ht="24">
      <c r="B98" s="114"/>
      <c r="C98" s="115">
        <v>9</v>
      </c>
      <c r="D98" s="115" t="s">
        <v>142</v>
      </c>
      <c r="E98" s="116" t="s">
        <v>186</v>
      </c>
      <c r="F98" s="117" t="s">
        <v>172</v>
      </c>
      <c r="G98" s="118" t="s">
        <v>145</v>
      </c>
      <c r="H98" s="119">
        <v>1</v>
      </c>
      <c r="I98" s="120"/>
      <c r="J98" s="121">
        <f>ROUND(I98*H98,2)</f>
        <v>0</v>
      </c>
      <c r="K98" s="117" t="s">
        <v>3</v>
      </c>
      <c r="L98" s="27"/>
      <c r="M98" s="122" t="s">
        <v>3</v>
      </c>
      <c r="N98" s="123" t="s">
        <v>41</v>
      </c>
      <c r="P98" s="124">
        <f>O98*H98</f>
        <v>0</v>
      </c>
      <c r="Q98" s="124">
        <v>0</v>
      </c>
      <c r="R98" s="124">
        <f>Q98*H98</f>
        <v>0</v>
      </c>
      <c r="S98" s="124">
        <v>0</v>
      </c>
      <c r="T98" s="125">
        <f>S98*H98</f>
        <v>0</v>
      </c>
      <c r="AR98" s="126" t="s">
        <v>173</v>
      </c>
      <c r="AT98" s="126" t="s">
        <v>142</v>
      </c>
      <c r="AU98" s="126" t="s">
        <v>77</v>
      </c>
      <c r="AY98" s="12" t="s">
        <v>141</v>
      </c>
      <c r="BE98" s="127">
        <f>IF(N98="základní",J98,0)</f>
        <v>0</v>
      </c>
      <c r="BF98" s="127">
        <f>IF(N98="snížená",J98,0)</f>
        <v>0</v>
      </c>
      <c r="BG98" s="127">
        <f>IF(N98="zákl. přenesená",J98,0)</f>
        <v>0</v>
      </c>
      <c r="BH98" s="127">
        <f>IF(N98="sníž. přenesená",J98,0)</f>
        <v>0</v>
      </c>
      <c r="BI98" s="127">
        <f>IF(N98="nulová",J98,0)</f>
        <v>0</v>
      </c>
      <c r="BJ98" s="12" t="s">
        <v>77</v>
      </c>
      <c r="BK98" s="127">
        <f>ROUND(I98*H98,2)</f>
        <v>0</v>
      </c>
      <c r="BL98" s="12" t="s">
        <v>173</v>
      </c>
      <c r="BM98" s="126" t="s">
        <v>9</v>
      </c>
    </row>
    <row r="99" spans="2:65" s="1" customFormat="1">
      <c r="B99" s="27"/>
      <c r="D99" s="128" t="s">
        <v>146</v>
      </c>
      <c r="F99" s="129" t="s">
        <v>172</v>
      </c>
      <c r="I99" s="130"/>
      <c r="L99" s="27"/>
      <c r="M99" s="132"/>
      <c r="N99" s="133"/>
      <c r="O99" s="133"/>
      <c r="P99" s="133"/>
      <c r="Q99" s="133"/>
      <c r="R99" s="133"/>
      <c r="S99" s="133"/>
      <c r="T99" s="134"/>
      <c r="AT99" s="12" t="s">
        <v>146</v>
      </c>
      <c r="AU99" s="12" t="s">
        <v>77</v>
      </c>
    </row>
    <row r="100" spans="2:65" s="1" customFormat="1"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27"/>
    </row>
    <row r="103" spans="2:65">
      <c r="J103" s="139"/>
    </row>
  </sheetData>
  <autoFilter ref="C79:K99" xr:uid="{00000000-0009-0000-0000-000007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58"/>
  <sheetViews>
    <sheetView showGridLines="0" topLeftCell="A133" workbookViewId="0">
      <selection activeCell="I152" sqref="I82:I15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111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242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stavby'!L47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ROUND((SUM(BF80:BF153)),  2)</f>
        <v>0</v>
      </c>
      <c r="I34" s="84">
        <v>0.12</v>
      </c>
      <c r="J34" s="76">
        <f>ROUND(((SUM(BF80:BF153))*I34),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ROUND((SUM(BG80:BG153)),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ROUND((SUM(BH80:BH153)),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ROUND((SUM(BI80:BI153)),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PS01.5 - Uzemnění a hromosvod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PS01.5 - Uzemnění a hromosvod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</row>
    <row r="80" spans="2:63" s="1" customFormat="1" ht="22.9" customHeight="1">
      <c r="B80" s="27"/>
      <c r="C80" s="56" t="s">
        <v>140</v>
      </c>
      <c r="J80" s="101">
        <f>SUM(J82:J152)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AT80" s="12" t="s">
        <v>69</v>
      </c>
      <c r="AU80" s="12" t="s">
        <v>127</v>
      </c>
      <c r="BK80" s="104">
        <f>BK81</f>
        <v>0</v>
      </c>
    </row>
    <row r="81" spans="2:65" s="10" customFormat="1" ht="25.9" customHeight="1">
      <c r="B81" s="105"/>
      <c r="D81" s="106" t="s">
        <v>69</v>
      </c>
      <c r="E81" s="138"/>
      <c r="F81" s="138"/>
      <c r="I81" s="107"/>
      <c r="J81" s="108"/>
      <c r="L81" s="105"/>
      <c r="M81" s="109"/>
      <c r="P81" s="110">
        <f>SUM(P82:P153)</f>
        <v>0</v>
      </c>
      <c r="R81" s="110">
        <f>SUM(R82:R153)</f>
        <v>0</v>
      </c>
      <c r="T81" s="111">
        <f>SUM(T82:T153)</f>
        <v>0</v>
      </c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SUM(BK82:BK153)</f>
        <v>0</v>
      </c>
    </row>
    <row r="82" spans="2:65" s="1" customFormat="1" ht="16.5" customHeight="1">
      <c r="B82" s="114"/>
      <c r="C82" s="115" t="s">
        <v>77</v>
      </c>
      <c r="D82" s="115" t="s">
        <v>142</v>
      </c>
      <c r="E82" s="116" t="s">
        <v>176</v>
      </c>
      <c r="F82" s="117" t="s">
        <v>243</v>
      </c>
      <c r="G82" s="118" t="s">
        <v>163</v>
      </c>
      <c r="H82" s="119">
        <v>50</v>
      </c>
      <c r="I82" s="120"/>
      <c r="J82" s="121">
        <f>ROUND(I82*H82,2)</f>
        <v>0</v>
      </c>
      <c r="K82" s="117" t="s">
        <v>3</v>
      </c>
      <c r="L82" s="27"/>
      <c r="M82" s="122" t="s">
        <v>3</v>
      </c>
      <c r="N82" s="123" t="s">
        <v>41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AR82" s="126" t="s">
        <v>173</v>
      </c>
      <c r="AT82" s="126" t="s">
        <v>142</v>
      </c>
      <c r="AU82" s="126" t="s">
        <v>77</v>
      </c>
      <c r="AY82" s="12" t="s">
        <v>141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77</v>
      </c>
      <c r="BK82" s="127">
        <f>ROUND(I82*H82,2)</f>
        <v>0</v>
      </c>
      <c r="BL82" s="12" t="s">
        <v>173</v>
      </c>
      <c r="BM82" s="126" t="s">
        <v>79</v>
      </c>
    </row>
    <row r="83" spans="2:65" s="1" customFormat="1">
      <c r="B83" s="27"/>
      <c r="D83" s="128" t="s">
        <v>146</v>
      </c>
      <c r="F83" s="129" t="s">
        <v>243</v>
      </c>
      <c r="I83" s="130"/>
      <c r="L83" s="27"/>
      <c r="M83" s="131"/>
      <c r="T83" s="48"/>
      <c r="AT83" s="12" t="s">
        <v>146</v>
      </c>
      <c r="AU83" s="12" t="s">
        <v>77</v>
      </c>
    </row>
    <row r="84" spans="2:65" s="1" customFormat="1" ht="12">
      <c r="B84" s="27"/>
      <c r="C84" s="115">
        <v>2</v>
      </c>
      <c r="D84" s="115" t="s">
        <v>142</v>
      </c>
      <c r="E84" s="116" t="s">
        <v>159</v>
      </c>
      <c r="F84" s="117" t="s">
        <v>244</v>
      </c>
      <c r="G84" s="118" t="s">
        <v>145</v>
      </c>
      <c r="H84" s="119">
        <v>20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5" s="1" customFormat="1">
      <c r="B85" s="27"/>
      <c r="D85" s="128" t="s">
        <v>146</v>
      </c>
      <c r="F85" s="129" t="s">
        <v>244</v>
      </c>
      <c r="I85" s="130"/>
      <c r="L85" s="27"/>
      <c r="M85" s="131"/>
      <c r="T85" s="48"/>
      <c r="AT85" s="12"/>
      <c r="AU85" s="12"/>
    </row>
    <row r="86" spans="2:65" s="1" customFormat="1" ht="12">
      <c r="B86" s="27"/>
      <c r="C86" s="115">
        <v>3</v>
      </c>
      <c r="D86" s="115" t="s">
        <v>142</v>
      </c>
      <c r="E86" s="116" t="s">
        <v>161</v>
      </c>
      <c r="F86" s="117" t="s">
        <v>245</v>
      </c>
      <c r="G86" s="118" t="s">
        <v>145</v>
      </c>
      <c r="H86" s="119">
        <v>30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5" s="1" customFormat="1">
      <c r="B87" s="27"/>
      <c r="D87" s="128" t="s">
        <v>146</v>
      </c>
      <c r="F87" s="129" t="s">
        <v>245</v>
      </c>
      <c r="I87" s="130"/>
      <c r="L87" s="27"/>
      <c r="M87" s="131"/>
      <c r="T87" s="48"/>
      <c r="AT87" s="12"/>
      <c r="AU87" s="12"/>
    </row>
    <row r="88" spans="2:65" s="1" customFormat="1" ht="12">
      <c r="B88" s="27"/>
      <c r="C88" s="115">
        <v>4</v>
      </c>
      <c r="D88" s="115" t="s">
        <v>142</v>
      </c>
      <c r="E88" s="116" t="s">
        <v>164</v>
      </c>
      <c r="F88" s="117" t="s">
        <v>246</v>
      </c>
      <c r="G88" s="118" t="s">
        <v>145</v>
      </c>
      <c r="H88" s="119">
        <v>30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5" s="1" customFormat="1">
      <c r="B89" s="27"/>
      <c r="D89" s="128" t="s">
        <v>146</v>
      </c>
      <c r="F89" s="129" t="s">
        <v>246</v>
      </c>
      <c r="I89" s="130"/>
      <c r="L89" s="27"/>
      <c r="M89" s="131"/>
      <c r="T89" s="48"/>
      <c r="AT89" s="12"/>
      <c r="AU89" s="12"/>
    </row>
    <row r="90" spans="2:65" s="1" customFormat="1" ht="12">
      <c r="B90" s="27"/>
      <c r="C90" s="115">
        <v>5</v>
      </c>
      <c r="D90" s="115" t="s">
        <v>142</v>
      </c>
      <c r="E90" s="116" t="s">
        <v>166</v>
      </c>
      <c r="F90" s="117" t="s">
        <v>247</v>
      </c>
      <c r="G90" s="118" t="s">
        <v>145</v>
      </c>
      <c r="H90" s="119">
        <v>2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5" s="1" customFormat="1">
      <c r="B91" s="27"/>
      <c r="D91" s="128" t="s">
        <v>146</v>
      </c>
      <c r="F91" s="129" t="s">
        <v>247</v>
      </c>
      <c r="I91" s="130"/>
      <c r="L91" s="27"/>
      <c r="M91" s="131"/>
      <c r="T91" s="48"/>
      <c r="AT91" s="12"/>
      <c r="AU91" s="12"/>
    </row>
    <row r="92" spans="2:65" s="1" customFormat="1" ht="12">
      <c r="B92" s="27"/>
      <c r="C92" s="115">
        <v>6</v>
      </c>
      <c r="D92" s="115" t="s">
        <v>142</v>
      </c>
      <c r="E92" s="116" t="s">
        <v>169</v>
      </c>
      <c r="F92" s="117" t="s">
        <v>248</v>
      </c>
      <c r="G92" s="118" t="s">
        <v>145</v>
      </c>
      <c r="H92" s="119">
        <v>2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5" s="1" customFormat="1">
      <c r="B93" s="27"/>
      <c r="D93" s="128" t="s">
        <v>146</v>
      </c>
      <c r="F93" s="129" t="s">
        <v>248</v>
      </c>
      <c r="I93" s="130"/>
      <c r="L93" s="27"/>
      <c r="M93" s="131"/>
      <c r="T93" s="48"/>
      <c r="AT93" s="12"/>
      <c r="AU93" s="12"/>
    </row>
    <row r="94" spans="2:65" s="1" customFormat="1" ht="12">
      <c r="B94" s="27"/>
      <c r="C94" s="115">
        <v>7</v>
      </c>
      <c r="D94" s="115" t="s">
        <v>142</v>
      </c>
      <c r="E94" s="116" t="s">
        <v>171</v>
      </c>
      <c r="F94" s="117" t="s">
        <v>249</v>
      </c>
      <c r="G94" s="118" t="s">
        <v>145</v>
      </c>
      <c r="H94" s="119">
        <v>4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5" s="1" customFormat="1">
      <c r="B95" s="27"/>
      <c r="D95" s="128" t="s">
        <v>146</v>
      </c>
      <c r="F95" s="129" t="s">
        <v>249</v>
      </c>
      <c r="I95" s="130"/>
      <c r="L95" s="27"/>
      <c r="M95" s="131"/>
      <c r="T95" s="48"/>
      <c r="AT95" s="12"/>
      <c r="AU95" s="12"/>
    </row>
    <row r="96" spans="2:65" s="1" customFormat="1" ht="12">
      <c r="B96" s="27"/>
      <c r="C96" s="115">
        <v>8</v>
      </c>
      <c r="D96" s="115" t="s">
        <v>142</v>
      </c>
      <c r="E96" s="116" t="s">
        <v>184</v>
      </c>
      <c r="F96" s="117" t="s">
        <v>250</v>
      </c>
      <c r="G96" s="118" t="s">
        <v>163</v>
      </c>
      <c r="H96" s="119">
        <v>6</v>
      </c>
      <c r="I96" s="120"/>
      <c r="J96" s="121">
        <f>ROUND(I96*H96,2)</f>
        <v>0</v>
      </c>
      <c r="K96" s="117" t="s">
        <v>3</v>
      </c>
      <c r="L96" s="27"/>
      <c r="M96" s="131"/>
      <c r="T96" s="48"/>
      <c r="AT96" s="12"/>
      <c r="AU96" s="12"/>
    </row>
    <row r="97" spans="2:47" s="1" customFormat="1">
      <c r="B97" s="27"/>
      <c r="D97" s="128" t="s">
        <v>146</v>
      </c>
      <c r="F97" s="129" t="s">
        <v>250</v>
      </c>
      <c r="I97" s="130"/>
      <c r="L97" s="27"/>
      <c r="M97" s="131"/>
      <c r="T97" s="48"/>
      <c r="AT97" s="12"/>
      <c r="AU97" s="12"/>
    </row>
    <row r="98" spans="2:47" s="1" customFormat="1" ht="12">
      <c r="B98" s="27"/>
      <c r="C98" s="115">
        <v>9</v>
      </c>
      <c r="D98" s="115" t="s">
        <v>142</v>
      </c>
      <c r="E98" s="116" t="s">
        <v>186</v>
      </c>
      <c r="F98" s="117" t="s">
        <v>251</v>
      </c>
      <c r="G98" s="118" t="s">
        <v>145</v>
      </c>
      <c r="H98" s="119">
        <v>2</v>
      </c>
      <c r="I98" s="120"/>
      <c r="J98" s="121">
        <f>ROUND(I98*H98,2)</f>
        <v>0</v>
      </c>
      <c r="K98" s="117" t="s">
        <v>3</v>
      </c>
      <c r="L98" s="27"/>
      <c r="M98" s="131"/>
      <c r="T98" s="48"/>
      <c r="AT98" s="12"/>
      <c r="AU98" s="12"/>
    </row>
    <row r="99" spans="2:47" s="1" customFormat="1">
      <c r="B99" s="27"/>
      <c r="D99" s="128" t="s">
        <v>146</v>
      </c>
      <c r="F99" s="129" t="s">
        <v>251</v>
      </c>
      <c r="I99" s="130"/>
      <c r="L99" s="27"/>
      <c r="M99" s="131"/>
      <c r="T99" s="48"/>
      <c r="AT99" s="12"/>
      <c r="AU99" s="12"/>
    </row>
    <row r="100" spans="2:47" s="1" customFormat="1" ht="12">
      <c r="B100" s="27"/>
      <c r="C100" s="115">
        <v>10</v>
      </c>
      <c r="D100" s="115" t="s">
        <v>142</v>
      </c>
      <c r="E100" s="116" t="s">
        <v>188</v>
      </c>
      <c r="F100" s="117" t="s">
        <v>252</v>
      </c>
      <c r="G100" s="118" t="s">
        <v>145</v>
      </c>
      <c r="H100" s="119">
        <v>2</v>
      </c>
      <c r="I100" s="120"/>
      <c r="J100" s="121">
        <f>ROUND(I100*H100,2)</f>
        <v>0</v>
      </c>
      <c r="K100" s="117" t="s">
        <v>3</v>
      </c>
      <c r="L100" s="27"/>
      <c r="M100" s="131"/>
      <c r="T100" s="48"/>
      <c r="AT100" s="12"/>
      <c r="AU100" s="12"/>
    </row>
    <row r="101" spans="2:47" s="1" customFormat="1">
      <c r="B101" s="27"/>
      <c r="D101" s="128" t="s">
        <v>146</v>
      </c>
      <c r="F101" s="129" t="s">
        <v>252</v>
      </c>
      <c r="I101" s="130"/>
      <c r="L101" s="27"/>
      <c r="M101" s="131"/>
      <c r="T101" s="48"/>
      <c r="AT101" s="12"/>
      <c r="AU101" s="12"/>
    </row>
    <row r="102" spans="2:47" s="1" customFormat="1" ht="12">
      <c r="B102" s="27"/>
      <c r="C102" s="115">
        <v>11</v>
      </c>
      <c r="D102" s="115" t="s">
        <v>142</v>
      </c>
      <c r="E102" s="116" t="s">
        <v>190</v>
      </c>
      <c r="F102" s="117" t="s">
        <v>253</v>
      </c>
      <c r="G102" s="118" t="s">
        <v>168</v>
      </c>
      <c r="H102" s="119">
        <v>1</v>
      </c>
      <c r="I102" s="120"/>
      <c r="J102" s="121">
        <f>ROUND(I102*H102,2)</f>
        <v>0</v>
      </c>
      <c r="K102" s="117" t="s">
        <v>3</v>
      </c>
      <c r="L102" s="27"/>
      <c r="M102" s="131"/>
      <c r="T102" s="48"/>
      <c r="AT102" s="12"/>
      <c r="AU102" s="12"/>
    </row>
    <row r="103" spans="2:47" s="1" customFormat="1">
      <c r="B103" s="27"/>
      <c r="D103" s="128" t="s">
        <v>146</v>
      </c>
      <c r="F103" s="129" t="s">
        <v>253</v>
      </c>
      <c r="I103" s="130"/>
      <c r="L103" s="27"/>
      <c r="M103" s="131"/>
      <c r="T103" s="48"/>
      <c r="AT103" s="12"/>
      <c r="AU103" s="12"/>
    </row>
    <row r="104" spans="2:47" s="1" customFormat="1" ht="12">
      <c r="B104" s="27"/>
      <c r="C104" s="115">
        <v>12</v>
      </c>
      <c r="D104" s="115" t="s">
        <v>142</v>
      </c>
      <c r="E104" s="116" t="s">
        <v>192</v>
      </c>
      <c r="F104" s="117" t="s">
        <v>254</v>
      </c>
      <c r="G104" s="118" t="s">
        <v>168</v>
      </c>
      <c r="H104" s="119">
        <v>1</v>
      </c>
      <c r="I104" s="120"/>
      <c r="J104" s="121">
        <f>ROUND(I104*H104,2)</f>
        <v>0</v>
      </c>
      <c r="K104" s="117" t="s">
        <v>3</v>
      </c>
      <c r="L104" s="27"/>
      <c r="M104" s="131"/>
      <c r="T104" s="48"/>
      <c r="AT104" s="12"/>
      <c r="AU104" s="12"/>
    </row>
    <row r="105" spans="2:47" s="1" customFormat="1">
      <c r="B105" s="27"/>
      <c r="D105" s="128" t="s">
        <v>146</v>
      </c>
      <c r="F105" s="129" t="s">
        <v>254</v>
      </c>
      <c r="I105" s="130"/>
      <c r="L105" s="27"/>
      <c r="M105" s="131"/>
      <c r="T105" s="48"/>
      <c r="AT105" s="12"/>
      <c r="AU105" s="12"/>
    </row>
    <row r="106" spans="2:47" s="1" customFormat="1" ht="12">
      <c r="B106" s="27"/>
      <c r="C106" s="115">
        <v>13</v>
      </c>
      <c r="D106" s="115" t="s">
        <v>142</v>
      </c>
      <c r="E106" s="116" t="s">
        <v>194</v>
      </c>
      <c r="F106" s="117" t="s">
        <v>255</v>
      </c>
      <c r="G106" s="118" t="s">
        <v>163</v>
      </c>
      <c r="H106" s="119">
        <v>45</v>
      </c>
      <c r="I106" s="120"/>
      <c r="J106" s="121">
        <f>ROUND(I106*H106,2)</f>
        <v>0</v>
      </c>
      <c r="K106" s="117" t="s">
        <v>3</v>
      </c>
      <c r="L106" s="27"/>
      <c r="M106" s="131"/>
      <c r="T106" s="48"/>
      <c r="AT106" s="12"/>
      <c r="AU106" s="12"/>
    </row>
    <row r="107" spans="2:47" s="1" customFormat="1">
      <c r="B107" s="27"/>
      <c r="D107" s="128" t="s">
        <v>146</v>
      </c>
      <c r="F107" s="129" t="s">
        <v>255</v>
      </c>
      <c r="I107" s="130"/>
      <c r="L107" s="27"/>
      <c r="M107" s="131"/>
      <c r="T107" s="48"/>
      <c r="AT107" s="12"/>
      <c r="AU107" s="12"/>
    </row>
    <row r="108" spans="2:47" s="1" customFormat="1" ht="12">
      <c r="B108" s="27"/>
      <c r="C108" s="115">
        <v>14</v>
      </c>
      <c r="D108" s="115" t="s">
        <v>142</v>
      </c>
      <c r="E108" s="116" t="s">
        <v>196</v>
      </c>
      <c r="F108" s="117" t="s">
        <v>256</v>
      </c>
      <c r="G108" s="118" t="s">
        <v>163</v>
      </c>
      <c r="H108" s="119">
        <v>35</v>
      </c>
      <c r="I108" s="120"/>
      <c r="J108" s="121">
        <f>ROUND(I108*H108,2)</f>
        <v>0</v>
      </c>
      <c r="K108" s="117" t="s">
        <v>3</v>
      </c>
      <c r="L108" s="27"/>
      <c r="M108" s="131"/>
      <c r="T108" s="48"/>
      <c r="AT108" s="12"/>
      <c r="AU108" s="12"/>
    </row>
    <row r="109" spans="2:47" s="1" customFormat="1">
      <c r="B109" s="27"/>
      <c r="D109" s="128" t="s">
        <v>146</v>
      </c>
      <c r="F109" s="129" t="s">
        <v>256</v>
      </c>
      <c r="I109" s="130"/>
      <c r="L109" s="27"/>
      <c r="M109" s="131"/>
      <c r="T109" s="48"/>
      <c r="AT109" s="12"/>
      <c r="AU109" s="12"/>
    </row>
    <row r="110" spans="2:47" s="1" customFormat="1" ht="24">
      <c r="B110" s="27"/>
      <c r="C110" s="115">
        <v>15</v>
      </c>
      <c r="D110" s="115" t="s">
        <v>142</v>
      </c>
      <c r="E110" s="116" t="s">
        <v>198</v>
      </c>
      <c r="F110" s="117" t="s">
        <v>257</v>
      </c>
      <c r="G110" s="118" t="s">
        <v>145</v>
      </c>
      <c r="H110" s="119">
        <v>1</v>
      </c>
      <c r="I110" s="120"/>
      <c r="J110" s="121">
        <f>ROUND(I110*H110,2)</f>
        <v>0</v>
      </c>
      <c r="K110" s="117" t="s">
        <v>3</v>
      </c>
      <c r="L110" s="27"/>
      <c r="M110" s="131"/>
      <c r="T110" s="48"/>
      <c r="AT110" s="12"/>
      <c r="AU110" s="12"/>
    </row>
    <row r="111" spans="2:47" s="1" customFormat="1" ht="19.5">
      <c r="B111" s="27"/>
      <c r="D111" s="128" t="s">
        <v>146</v>
      </c>
      <c r="F111" s="129" t="s">
        <v>257</v>
      </c>
      <c r="I111" s="130"/>
      <c r="L111" s="27"/>
      <c r="M111" s="131"/>
      <c r="T111" s="48"/>
      <c r="AT111" s="12"/>
      <c r="AU111" s="12"/>
    </row>
    <row r="112" spans="2:47" s="1" customFormat="1" ht="24">
      <c r="B112" s="27"/>
      <c r="C112" s="115">
        <v>16</v>
      </c>
      <c r="D112" s="115" t="s">
        <v>142</v>
      </c>
      <c r="E112" s="116" t="s">
        <v>200</v>
      </c>
      <c r="F112" s="117" t="s">
        <v>258</v>
      </c>
      <c r="G112" s="118" t="s">
        <v>145</v>
      </c>
      <c r="H112" s="119">
        <v>3</v>
      </c>
      <c r="I112" s="120"/>
      <c r="J112" s="121">
        <f>ROUND(I112*H112,2)</f>
        <v>0</v>
      </c>
      <c r="K112" s="117" t="s">
        <v>3</v>
      </c>
      <c r="L112" s="27"/>
      <c r="M112" s="131"/>
      <c r="T112" s="48"/>
      <c r="AT112" s="12"/>
      <c r="AU112" s="12"/>
    </row>
    <row r="113" spans="2:47" s="1" customFormat="1" ht="19.5">
      <c r="B113" s="27"/>
      <c r="D113" s="128" t="s">
        <v>146</v>
      </c>
      <c r="F113" s="129" t="s">
        <v>258</v>
      </c>
      <c r="I113" s="130"/>
      <c r="L113" s="27"/>
      <c r="M113" s="131"/>
      <c r="T113" s="48"/>
      <c r="AT113" s="12"/>
      <c r="AU113" s="12"/>
    </row>
    <row r="114" spans="2:47" s="1" customFormat="1" ht="12">
      <c r="B114" s="27"/>
      <c r="C114" s="115">
        <v>17</v>
      </c>
      <c r="D114" s="115" t="s">
        <v>142</v>
      </c>
      <c r="E114" s="116" t="s">
        <v>202</v>
      </c>
      <c r="F114" s="117" t="s">
        <v>259</v>
      </c>
      <c r="G114" s="118" t="s">
        <v>163</v>
      </c>
      <c r="H114" s="119">
        <v>35</v>
      </c>
      <c r="I114" s="120"/>
      <c r="J114" s="121">
        <f>ROUND(I114*H114,2)</f>
        <v>0</v>
      </c>
      <c r="K114" s="117" t="s">
        <v>3</v>
      </c>
      <c r="L114" s="27"/>
      <c r="M114" s="131"/>
      <c r="T114" s="48"/>
      <c r="AT114" s="12"/>
      <c r="AU114" s="12"/>
    </row>
    <row r="115" spans="2:47" s="1" customFormat="1">
      <c r="B115" s="27"/>
      <c r="D115" s="128" t="s">
        <v>146</v>
      </c>
      <c r="F115" s="129" t="s">
        <v>259</v>
      </c>
      <c r="I115" s="130"/>
      <c r="L115" s="27"/>
      <c r="M115" s="131"/>
      <c r="T115" s="48"/>
      <c r="AT115" s="12"/>
      <c r="AU115" s="12"/>
    </row>
    <row r="116" spans="2:47" s="1" customFormat="1" ht="12">
      <c r="B116" s="27"/>
      <c r="C116" s="115">
        <v>18</v>
      </c>
      <c r="D116" s="115" t="s">
        <v>142</v>
      </c>
      <c r="E116" s="116" t="s">
        <v>204</v>
      </c>
      <c r="F116" s="117" t="s">
        <v>260</v>
      </c>
      <c r="G116" s="118" t="s">
        <v>168</v>
      </c>
      <c r="H116" s="119">
        <v>1</v>
      </c>
      <c r="I116" s="120"/>
      <c r="J116" s="121">
        <f>ROUND(I116*H116,2)</f>
        <v>0</v>
      </c>
      <c r="K116" s="117" t="s">
        <v>3</v>
      </c>
      <c r="L116" s="27"/>
      <c r="M116" s="131"/>
      <c r="T116" s="48"/>
      <c r="AT116" s="12"/>
      <c r="AU116" s="12"/>
    </row>
    <row r="117" spans="2:47" s="1" customFormat="1">
      <c r="B117" s="27"/>
      <c r="D117" s="128" t="s">
        <v>146</v>
      </c>
      <c r="F117" s="129" t="s">
        <v>260</v>
      </c>
      <c r="I117" s="130"/>
      <c r="L117" s="27"/>
      <c r="M117" s="131"/>
      <c r="T117" s="48"/>
      <c r="AT117" s="12"/>
      <c r="AU117" s="12"/>
    </row>
    <row r="118" spans="2:47" s="1" customFormat="1" ht="12">
      <c r="B118" s="27"/>
      <c r="C118" s="115">
        <v>19</v>
      </c>
      <c r="D118" s="115" t="s">
        <v>142</v>
      </c>
      <c r="E118" s="116" t="s">
        <v>206</v>
      </c>
      <c r="F118" s="117" t="s">
        <v>261</v>
      </c>
      <c r="G118" s="118" t="s">
        <v>262</v>
      </c>
      <c r="H118" s="119">
        <v>74</v>
      </c>
      <c r="I118" s="120"/>
      <c r="J118" s="121">
        <f>ROUND(I118*H118,2)</f>
        <v>0</v>
      </c>
      <c r="K118" s="117" t="s">
        <v>3</v>
      </c>
      <c r="L118" s="27"/>
      <c r="M118" s="131"/>
      <c r="T118" s="48"/>
      <c r="AT118" s="12"/>
      <c r="AU118" s="12"/>
    </row>
    <row r="119" spans="2:47" s="1" customFormat="1">
      <c r="B119" s="27"/>
      <c r="D119" s="128" t="s">
        <v>146</v>
      </c>
      <c r="F119" s="129" t="s">
        <v>261</v>
      </c>
      <c r="I119" s="130"/>
      <c r="L119" s="27"/>
      <c r="M119" s="131"/>
      <c r="T119" s="48"/>
      <c r="AT119" s="12"/>
      <c r="AU119" s="12"/>
    </row>
    <row r="120" spans="2:47" s="1" customFormat="1" ht="12" customHeight="1">
      <c r="B120" s="27"/>
      <c r="C120" s="115">
        <v>20</v>
      </c>
      <c r="D120" s="115" t="s">
        <v>142</v>
      </c>
      <c r="E120" s="116" t="s">
        <v>208</v>
      </c>
      <c r="F120" s="117" t="s">
        <v>263</v>
      </c>
      <c r="G120" s="118" t="s">
        <v>264</v>
      </c>
      <c r="H120" s="119">
        <v>10</v>
      </c>
      <c r="I120" s="120"/>
      <c r="J120" s="121">
        <f>ROUND(I120*H120,2)</f>
        <v>0</v>
      </c>
      <c r="K120" s="117" t="s">
        <v>3</v>
      </c>
      <c r="L120" s="27"/>
      <c r="M120" s="131"/>
      <c r="T120" s="48"/>
      <c r="AT120" s="12"/>
      <c r="AU120" s="12"/>
    </row>
    <row r="121" spans="2:47" s="1" customFormat="1">
      <c r="B121" s="27"/>
      <c r="D121" s="128" t="s">
        <v>146</v>
      </c>
      <c r="F121" s="129" t="s">
        <v>263</v>
      </c>
      <c r="I121" s="130"/>
      <c r="L121" s="27"/>
      <c r="M121" s="131"/>
      <c r="T121" s="48"/>
      <c r="AT121" s="12"/>
      <c r="AU121" s="12"/>
    </row>
    <row r="122" spans="2:47" s="1" customFormat="1" ht="12">
      <c r="B122" s="27"/>
      <c r="C122" s="115">
        <v>21</v>
      </c>
      <c r="D122" s="115" t="s">
        <v>142</v>
      </c>
      <c r="E122" s="116" t="s">
        <v>210</v>
      </c>
      <c r="F122" s="117" t="s">
        <v>265</v>
      </c>
      <c r="G122" s="118" t="s">
        <v>264</v>
      </c>
      <c r="H122" s="119">
        <v>3</v>
      </c>
      <c r="I122" s="120"/>
      <c r="J122" s="121">
        <f>ROUND(I122*H122,2)</f>
        <v>0</v>
      </c>
      <c r="K122" s="117" t="s">
        <v>3</v>
      </c>
      <c r="L122" s="27"/>
      <c r="M122" s="131"/>
      <c r="T122" s="48"/>
      <c r="AT122" s="12"/>
      <c r="AU122" s="12"/>
    </row>
    <row r="123" spans="2:47" s="1" customFormat="1">
      <c r="B123" s="27"/>
      <c r="D123" s="128" t="s">
        <v>146</v>
      </c>
      <c r="F123" s="129" t="s">
        <v>265</v>
      </c>
      <c r="I123" s="130"/>
      <c r="L123" s="27"/>
      <c r="M123" s="131"/>
      <c r="T123" s="48"/>
      <c r="AT123" s="12"/>
      <c r="AU123" s="12"/>
    </row>
    <row r="124" spans="2:47" s="1" customFormat="1" ht="24">
      <c r="B124" s="27"/>
      <c r="C124" s="115">
        <v>22</v>
      </c>
      <c r="D124" s="115" t="s">
        <v>142</v>
      </c>
      <c r="E124" s="116" t="s">
        <v>212</v>
      </c>
      <c r="F124" s="117" t="s">
        <v>266</v>
      </c>
      <c r="G124" s="118" t="s">
        <v>145</v>
      </c>
      <c r="H124" s="119">
        <v>5</v>
      </c>
      <c r="I124" s="120"/>
      <c r="J124" s="121">
        <f>ROUND(I124*H124,2)</f>
        <v>0</v>
      </c>
      <c r="K124" s="117" t="s">
        <v>3</v>
      </c>
      <c r="L124" s="27"/>
      <c r="M124" s="131"/>
      <c r="T124" s="48"/>
      <c r="AT124" s="12"/>
      <c r="AU124" s="12"/>
    </row>
    <row r="125" spans="2:47" s="1" customFormat="1" ht="19.5">
      <c r="B125" s="27"/>
      <c r="D125" s="128" t="s">
        <v>146</v>
      </c>
      <c r="F125" s="129" t="s">
        <v>266</v>
      </c>
      <c r="I125" s="130"/>
      <c r="L125" s="27"/>
      <c r="M125" s="131"/>
      <c r="T125" s="48"/>
      <c r="AT125" s="12"/>
      <c r="AU125" s="12"/>
    </row>
    <row r="126" spans="2:47" s="1" customFormat="1" ht="12">
      <c r="B126" s="27"/>
      <c r="C126" s="115">
        <v>23</v>
      </c>
      <c r="D126" s="115" t="s">
        <v>142</v>
      </c>
      <c r="E126" s="116" t="s">
        <v>213</v>
      </c>
      <c r="F126" s="117" t="s">
        <v>267</v>
      </c>
      <c r="G126" s="118" t="s">
        <v>163</v>
      </c>
      <c r="H126" s="119">
        <v>220</v>
      </c>
      <c r="I126" s="120"/>
      <c r="J126" s="121">
        <f>ROUND(I126*H126,2)</f>
        <v>0</v>
      </c>
      <c r="K126" s="117" t="s">
        <v>3</v>
      </c>
      <c r="L126" s="27"/>
      <c r="M126" s="131"/>
      <c r="T126" s="48"/>
      <c r="AT126" s="12"/>
      <c r="AU126" s="12"/>
    </row>
    <row r="127" spans="2:47" s="1" customFormat="1">
      <c r="B127" s="27"/>
      <c r="D127" s="128" t="s">
        <v>146</v>
      </c>
      <c r="F127" s="129" t="s">
        <v>267</v>
      </c>
      <c r="I127" s="130"/>
      <c r="L127" s="27"/>
      <c r="M127" s="131"/>
      <c r="T127" s="48"/>
      <c r="AT127" s="12"/>
      <c r="AU127" s="12"/>
    </row>
    <row r="128" spans="2:47" s="1" customFormat="1" ht="12">
      <c r="B128" s="27"/>
      <c r="C128" s="115">
        <v>24</v>
      </c>
      <c r="D128" s="115" t="s">
        <v>142</v>
      </c>
      <c r="E128" s="116" t="s">
        <v>214</v>
      </c>
      <c r="F128" s="117" t="s">
        <v>268</v>
      </c>
      <c r="G128" s="118" t="s">
        <v>168</v>
      </c>
      <c r="H128" s="119">
        <v>1</v>
      </c>
      <c r="I128" s="120"/>
      <c r="J128" s="121">
        <f>ROUND(I128*H128,2)</f>
        <v>0</v>
      </c>
      <c r="K128" s="117" t="s">
        <v>3</v>
      </c>
      <c r="L128" s="27"/>
      <c r="M128" s="131"/>
      <c r="T128" s="48"/>
      <c r="AT128" s="12"/>
      <c r="AU128" s="12"/>
    </row>
    <row r="129" spans="2:47" s="1" customFormat="1">
      <c r="B129" s="27"/>
      <c r="D129" s="128" t="s">
        <v>146</v>
      </c>
      <c r="F129" s="129" t="s">
        <v>268</v>
      </c>
      <c r="I129" s="130"/>
      <c r="L129" s="27"/>
      <c r="M129" s="131"/>
      <c r="T129" s="48"/>
      <c r="AT129" s="12"/>
      <c r="AU129" s="12"/>
    </row>
    <row r="130" spans="2:47" s="1" customFormat="1" ht="24">
      <c r="B130" s="27"/>
      <c r="C130" s="115">
        <v>25</v>
      </c>
      <c r="D130" s="115" t="s">
        <v>142</v>
      </c>
      <c r="E130" s="116" t="s">
        <v>269</v>
      </c>
      <c r="F130" s="117" t="s">
        <v>270</v>
      </c>
      <c r="G130" s="118" t="s">
        <v>271</v>
      </c>
      <c r="H130" s="119">
        <v>5</v>
      </c>
      <c r="I130" s="120"/>
      <c r="J130" s="121">
        <f>ROUND(I130*H130,2)</f>
        <v>0</v>
      </c>
      <c r="K130" s="117" t="s">
        <v>3</v>
      </c>
      <c r="L130" s="27"/>
      <c r="M130" s="131"/>
      <c r="T130" s="48"/>
      <c r="AT130" s="12"/>
      <c r="AU130" s="12"/>
    </row>
    <row r="131" spans="2:47" s="1" customFormat="1">
      <c r="B131" s="27"/>
      <c r="D131" s="128" t="s">
        <v>146</v>
      </c>
      <c r="F131" s="129" t="s">
        <v>270</v>
      </c>
      <c r="I131" s="130"/>
      <c r="L131" s="27"/>
      <c r="M131" s="131"/>
      <c r="T131" s="48"/>
      <c r="AT131" s="12"/>
      <c r="AU131" s="12"/>
    </row>
    <row r="132" spans="2:47" s="1" customFormat="1" ht="36">
      <c r="B132" s="27"/>
      <c r="C132" s="115">
        <v>26</v>
      </c>
      <c r="D132" s="115" t="s">
        <v>142</v>
      </c>
      <c r="E132" s="116" t="s">
        <v>272</v>
      </c>
      <c r="F132" s="117" t="s">
        <v>273</v>
      </c>
      <c r="G132" s="118" t="s">
        <v>145</v>
      </c>
      <c r="H132" s="119">
        <v>2</v>
      </c>
      <c r="I132" s="120"/>
      <c r="J132" s="121">
        <f>ROUND(I132*H132,2)</f>
        <v>0</v>
      </c>
      <c r="K132" s="117" t="s">
        <v>3</v>
      </c>
      <c r="L132" s="27"/>
      <c r="M132" s="131"/>
      <c r="T132" s="48"/>
      <c r="AT132" s="12"/>
      <c r="AU132" s="12"/>
    </row>
    <row r="133" spans="2:47" s="1" customFormat="1" ht="21.75" customHeight="1">
      <c r="B133" s="27"/>
      <c r="D133" s="128" t="s">
        <v>146</v>
      </c>
      <c r="F133" s="129" t="s">
        <v>273</v>
      </c>
      <c r="I133" s="130"/>
      <c r="L133" s="27"/>
      <c r="M133" s="131"/>
      <c r="T133" s="48"/>
      <c r="AT133" s="12"/>
      <c r="AU133" s="12"/>
    </row>
    <row r="134" spans="2:47" s="1" customFormat="1" ht="12">
      <c r="B134" s="27"/>
      <c r="C134" s="115">
        <v>27</v>
      </c>
      <c r="D134" s="115" t="s">
        <v>142</v>
      </c>
      <c r="E134" s="116" t="s">
        <v>274</v>
      </c>
      <c r="F134" s="117" t="s">
        <v>275</v>
      </c>
      <c r="G134" s="118" t="s">
        <v>145</v>
      </c>
      <c r="H134" s="119">
        <v>2</v>
      </c>
      <c r="I134" s="120"/>
      <c r="J134" s="121">
        <f>ROUND(I134*H134,2)</f>
        <v>0</v>
      </c>
      <c r="K134" s="117" t="s">
        <v>3</v>
      </c>
      <c r="L134" s="27"/>
      <c r="M134" s="131"/>
      <c r="T134" s="48"/>
      <c r="AT134" s="12"/>
      <c r="AU134" s="12"/>
    </row>
    <row r="135" spans="2:47" s="1" customFormat="1">
      <c r="B135" s="27"/>
      <c r="D135" s="128" t="s">
        <v>146</v>
      </c>
      <c r="F135" s="129" t="s">
        <v>275</v>
      </c>
      <c r="I135" s="130"/>
      <c r="L135" s="27"/>
      <c r="M135" s="131"/>
      <c r="T135" s="48"/>
      <c r="AT135" s="12"/>
      <c r="AU135" s="12"/>
    </row>
    <row r="136" spans="2:47" s="1" customFormat="1" ht="24">
      <c r="B136" s="27"/>
      <c r="C136" s="115">
        <v>28</v>
      </c>
      <c r="D136" s="115" t="s">
        <v>142</v>
      </c>
      <c r="E136" s="116" t="s">
        <v>276</v>
      </c>
      <c r="F136" s="117" t="s">
        <v>277</v>
      </c>
      <c r="G136" s="118" t="s">
        <v>145</v>
      </c>
      <c r="H136" s="119">
        <v>40</v>
      </c>
      <c r="I136" s="120"/>
      <c r="J136" s="121">
        <f>ROUND(I136*H136,2)</f>
        <v>0</v>
      </c>
      <c r="K136" s="117" t="s">
        <v>3</v>
      </c>
      <c r="L136" s="27"/>
      <c r="M136" s="131"/>
      <c r="T136" s="48"/>
      <c r="AT136" s="12"/>
      <c r="AU136" s="12"/>
    </row>
    <row r="137" spans="2:47" s="1" customFormat="1">
      <c r="B137" s="27"/>
      <c r="D137" s="128" t="s">
        <v>146</v>
      </c>
      <c r="F137" s="129" t="s">
        <v>277</v>
      </c>
      <c r="I137" s="130"/>
      <c r="L137" s="27"/>
      <c r="M137" s="131"/>
      <c r="T137" s="48"/>
      <c r="AT137" s="12"/>
      <c r="AU137" s="12"/>
    </row>
    <row r="138" spans="2:47" s="1" customFormat="1" ht="12">
      <c r="B138" s="27"/>
      <c r="C138" s="115">
        <v>29</v>
      </c>
      <c r="D138" s="115" t="s">
        <v>142</v>
      </c>
      <c r="E138" s="116" t="s">
        <v>278</v>
      </c>
      <c r="F138" s="117" t="s">
        <v>279</v>
      </c>
      <c r="G138" s="118" t="s">
        <v>145</v>
      </c>
      <c r="H138" s="119">
        <v>30</v>
      </c>
      <c r="I138" s="120"/>
      <c r="J138" s="121">
        <f>ROUND(I138*H138,2)</f>
        <v>0</v>
      </c>
      <c r="K138" s="117" t="s">
        <v>3</v>
      </c>
      <c r="L138" s="27"/>
      <c r="M138" s="131"/>
      <c r="T138" s="48"/>
      <c r="AT138" s="12"/>
      <c r="AU138" s="12"/>
    </row>
    <row r="139" spans="2:47" s="1" customFormat="1">
      <c r="B139" s="27"/>
      <c r="D139" s="128" t="s">
        <v>146</v>
      </c>
      <c r="F139" s="129" t="s">
        <v>279</v>
      </c>
      <c r="I139" s="130"/>
      <c r="L139" s="27"/>
      <c r="M139" s="131"/>
      <c r="T139" s="48"/>
      <c r="AT139" s="12"/>
      <c r="AU139" s="12"/>
    </row>
    <row r="140" spans="2:47" s="1" customFormat="1" ht="12">
      <c r="B140" s="27"/>
      <c r="C140" s="115">
        <v>30</v>
      </c>
      <c r="D140" s="115" t="s">
        <v>142</v>
      </c>
      <c r="E140" s="116" t="s">
        <v>280</v>
      </c>
      <c r="F140" s="117" t="s">
        <v>281</v>
      </c>
      <c r="G140" s="118" t="s">
        <v>145</v>
      </c>
      <c r="H140" s="119">
        <v>8</v>
      </c>
      <c r="I140" s="120"/>
      <c r="J140" s="121">
        <f>ROUND(I140*H140,2)</f>
        <v>0</v>
      </c>
      <c r="K140" s="117" t="s">
        <v>3</v>
      </c>
      <c r="L140" s="27"/>
      <c r="M140" s="131"/>
      <c r="T140" s="48"/>
      <c r="AT140" s="12"/>
      <c r="AU140" s="12"/>
    </row>
    <row r="141" spans="2:47" s="1" customFormat="1">
      <c r="B141" s="27"/>
      <c r="D141" s="128" t="s">
        <v>146</v>
      </c>
      <c r="F141" s="129" t="s">
        <v>281</v>
      </c>
      <c r="I141" s="130"/>
      <c r="L141" s="27"/>
      <c r="M141" s="131"/>
      <c r="T141" s="48"/>
      <c r="AT141" s="12"/>
      <c r="AU141" s="12"/>
    </row>
    <row r="142" spans="2:47" s="1" customFormat="1" ht="12">
      <c r="B142" s="27"/>
      <c r="C142" s="115">
        <v>31</v>
      </c>
      <c r="D142" s="115" t="s">
        <v>142</v>
      </c>
      <c r="E142" s="116" t="s">
        <v>282</v>
      </c>
      <c r="F142" s="117" t="s">
        <v>283</v>
      </c>
      <c r="G142" s="118" t="s">
        <v>168</v>
      </c>
      <c r="H142" s="119">
        <v>1</v>
      </c>
      <c r="I142" s="120"/>
      <c r="J142" s="121">
        <f>ROUND(I142*H142,2)</f>
        <v>0</v>
      </c>
      <c r="K142" s="117" t="s">
        <v>3</v>
      </c>
      <c r="L142" s="27"/>
      <c r="M142" s="131"/>
      <c r="T142" s="48"/>
      <c r="AT142" s="12"/>
      <c r="AU142" s="12"/>
    </row>
    <row r="143" spans="2:47" s="1" customFormat="1">
      <c r="B143" s="27"/>
      <c r="D143" s="128" t="s">
        <v>146</v>
      </c>
      <c r="F143" s="129" t="s">
        <v>283</v>
      </c>
      <c r="I143" s="130"/>
      <c r="L143" s="27"/>
      <c r="M143" s="131"/>
      <c r="T143" s="48"/>
      <c r="AT143" s="12"/>
      <c r="AU143" s="12"/>
    </row>
    <row r="144" spans="2:47" s="1" customFormat="1" ht="12">
      <c r="B144" s="27"/>
      <c r="C144" s="115">
        <v>32</v>
      </c>
      <c r="D144" s="115" t="s">
        <v>142</v>
      </c>
      <c r="E144" s="116" t="s">
        <v>284</v>
      </c>
      <c r="F144" s="117" t="s">
        <v>285</v>
      </c>
      <c r="G144" s="118" t="s">
        <v>262</v>
      </c>
      <c r="H144" s="119">
        <v>74</v>
      </c>
      <c r="I144" s="120"/>
      <c r="J144" s="121">
        <f>ROUND(I144*H144,2)</f>
        <v>0</v>
      </c>
      <c r="K144" s="117" t="s">
        <v>3</v>
      </c>
      <c r="L144" s="27"/>
      <c r="M144" s="131"/>
      <c r="T144" s="48"/>
      <c r="AT144" s="12"/>
      <c r="AU144" s="12"/>
    </row>
    <row r="145" spans="2:65" s="1" customFormat="1">
      <c r="B145" s="27"/>
      <c r="D145" s="128" t="s">
        <v>146</v>
      </c>
      <c r="F145" s="129" t="s">
        <v>285</v>
      </c>
      <c r="I145" s="130"/>
      <c r="L145" s="27"/>
      <c r="M145" s="131"/>
      <c r="T145" s="48"/>
      <c r="AT145" s="12"/>
      <c r="AU145" s="12"/>
    </row>
    <row r="146" spans="2:65" s="1" customFormat="1" ht="12">
      <c r="B146" s="27"/>
      <c r="C146" s="115">
        <v>33</v>
      </c>
      <c r="D146" s="115" t="s">
        <v>142</v>
      </c>
      <c r="E146" s="116" t="s">
        <v>286</v>
      </c>
      <c r="F146" s="117" t="s">
        <v>287</v>
      </c>
      <c r="G146" s="118" t="s">
        <v>264</v>
      </c>
      <c r="H146" s="119">
        <v>20</v>
      </c>
      <c r="I146" s="120"/>
      <c r="J146" s="121">
        <f>ROUND(I146*H146,2)</f>
        <v>0</v>
      </c>
      <c r="K146" s="117" t="s">
        <v>3</v>
      </c>
      <c r="L146" s="27"/>
      <c r="M146" s="131"/>
      <c r="T146" s="48"/>
      <c r="AT146" s="12"/>
      <c r="AU146" s="12"/>
    </row>
    <row r="147" spans="2:65" s="1" customFormat="1">
      <c r="B147" s="27"/>
      <c r="D147" s="128" t="s">
        <v>146</v>
      </c>
      <c r="F147" s="129" t="s">
        <v>287</v>
      </c>
      <c r="I147" s="130"/>
      <c r="L147" s="27"/>
      <c r="M147" s="131"/>
      <c r="T147" s="48"/>
      <c r="AT147" s="12"/>
      <c r="AU147" s="12"/>
    </row>
    <row r="148" spans="2:65" s="1" customFormat="1" ht="24">
      <c r="B148" s="27"/>
      <c r="C148" s="115">
        <v>34</v>
      </c>
      <c r="D148" s="115" t="s">
        <v>142</v>
      </c>
      <c r="E148" s="116" t="s">
        <v>288</v>
      </c>
      <c r="F148" s="117" t="s">
        <v>167</v>
      </c>
      <c r="G148" s="118" t="s">
        <v>168</v>
      </c>
      <c r="H148" s="119">
        <v>1</v>
      </c>
      <c r="I148" s="120"/>
      <c r="J148" s="121">
        <f>ROUND(I148*H148,2)</f>
        <v>0</v>
      </c>
      <c r="K148" s="117" t="s">
        <v>3</v>
      </c>
      <c r="L148" s="27"/>
      <c r="M148" s="131"/>
      <c r="T148" s="48"/>
      <c r="AT148" s="12"/>
      <c r="AU148" s="12"/>
    </row>
    <row r="149" spans="2:65" s="1" customFormat="1">
      <c r="B149" s="27"/>
      <c r="D149" s="128" t="s">
        <v>146</v>
      </c>
      <c r="F149" s="129" t="s">
        <v>167</v>
      </c>
      <c r="I149" s="130"/>
      <c r="L149" s="27"/>
      <c r="M149" s="131"/>
      <c r="T149" s="48"/>
      <c r="AT149" s="12"/>
      <c r="AU149" s="12"/>
    </row>
    <row r="150" spans="2:65" s="1" customFormat="1" ht="24">
      <c r="B150" s="27"/>
      <c r="C150" s="115">
        <v>35</v>
      </c>
      <c r="D150" s="115" t="s">
        <v>142</v>
      </c>
      <c r="E150" s="116" t="s">
        <v>289</v>
      </c>
      <c r="F150" s="117" t="s">
        <v>170</v>
      </c>
      <c r="G150" s="118" t="s">
        <v>145</v>
      </c>
      <c r="H150" s="119">
        <v>1</v>
      </c>
      <c r="I150" s="120"/>
      <c r="J150" s="121">
        <f>ROUND(I150*H150,2)</f>
        <v>0</v>
      </c>
      <c r="K150" s="117" t="s">
        <v>3</v>
      </c>
      <c r="L150" s="27"/>
      <c r="M150" s="131"/>
      <c r="T150" s="48"/>
      <c r="AT150" s="12"/>
      <c r="AU150" s="12"/>
    </row>
    <row r="151" spans="2:65" s="1" customFormat="1">
      <c r="B151" s="27"/>
      <c r="D151" s="128" t="s">
        <v>146</v>
      </c>
      <c r="F151" s="129" t="s">
        <v>170</v>
      </c>
      <c r="I151" s="130"/>
      <c r="L151" s="27"/>
      <c r="M151" s="131"/>
      <c r="T151" s="48"/>
      <c r="AT151" s="12"/>
      <c r="AU151" s="12"/>
    </row>
    <row r="152" spans="2:65" s="1" customFormat="1" ht="24.2" customHeight="1">
      <c r="B152" s="114"/>
      <c r="C152" s="115">
        <v>36</v>
      </c>
      <c r="D152" s="115" t="s">
        <v>142</v>
      </c>
      <c r="E152" s="116" t="s">
        <v>290</v>
      </c>
      <c r="F152" s="117" t="s">
        <v>172</v>
      </c>
      <c r="G152" s="118" t="s">
        <v>145</v>
      </c>
      <c r="H152" s="119">
        <v>1</v>
      </c>
      <c r="I152" s="120"/>
      <c r="J152" s="121">
        <f>ROUND(I152*H152,2)</f>
        <v>0</v>
      </c>
      <c r="K152" s="117" t="s">
        <v>3</v>
      </c>
      <c r="L152" s="27"/>
      <c r="M152" s="122" t="s">
        <v>3</v>
      </c>
      <c r="N152" s="123" t="s">
        <v>41</v>
      </c>
      <c r="P152" s="124">
        <f>O152*H152</f>
        <v>0</v>
      </c>
      <c r="Q152" s="124">
        <v>0</v>
      </c>
      <c r="R152" s="124">
        <f>Q152*H152</f>
        <v>0</v>
      </c>
      <c r="S152" s="124">
        <v>0</v>
      </c>
      <c r="T152" s="125">
        <f>S152*H152</f>
        <v>0</v>
      </c>
      <c r="AR152" s="126" t="s">
        <v>173</v>
      </c>
      <c r="AT152" s="126" t="s">
        <v>142</v>
      </c>
      <c r="AU152" s="126" t="s">
        <v>77</v>
      </c>
      <c r="AY152" s="12" t="s">
        <v>141</v>
      </c>
      <c r="BE152" s="127">
        <f>IF(N152="základní",J152,0)</f>
        <v>0</v>
      </c>
      <c r="BF152" s="127">
        <f>IF(N152="snížená",J152,0)</f>
        <v>0</v>
      </c>
      <c r="BG152" s="127">
        <f>IF(N152="zákl. přenesená",J152,0)</f>
        <v>0</v>
      </c>
      <c r="BH152" s="127">
        <f>IF(N152="sníž. přenesená",J152,0)</f>
        <v>0</v>
      </c>
      <c r="BI152" s="127">
        <f>IF(N152="nulová",J152,0)</f>
        <v>0</v>
      </c>
      <c r="BJ152" s="12" t="s">
        <v>77</v>
      </c>
      <c r="BK152" s="127">
        <f>ROUND(I152*H152,2)</f>
        <v>0</v>
      </c>
      <c r="BL152" s="12" t="s">
        <v>173</v>
      </c>
      <c r="BM152" s="126" t="s">
        <v>291</v>
      </c>
    </row>
    <row r="153" spans="2:65" s="1" customFormat="1">
      <c r="B153" s="27"/>
      <c r="D153" s="128" t="s">
        <v>146</v>
      </c>
      <c r="F153" s="129" t="s">
        <v>172</v>
      </c>
      <c r="I153" s="130"/>
      <c r="L153" s="27"/>
      <c r="M153" s="132"/>
      <c r="N153" s="133"/>
      <c r="O153" s="133"/>
      <c r="P153" s="133"/>
      <c r="Q153" s="133"/>
      <c r="R153" s="133"/>
      <c r="S153" s="133"/>
      <c r="T153" s="134"/>
      <c r="AT153" s="12" t="s">
        <v>146</v>
      </c>
      <c r="AU153" s="12" t="s">
        <v>77</v>
      </c>
    </row>
    <row r="154" spans="2:65" s="1" customFormat="1" ht="6.95" customHeight="1">
      <c r="B154" s="36"/>
      <c r="C154" s="37"/>
      <c r="D154" s="37"/>
      <c r="E154" s="37"/>
      <c r="F154" s="37"/>
      <c r="G154" s="37"/>
      <c r="H154" s="37"/>
      <c r="I154" s="37"/>
      <c r="J154" s="37"/>
      <c r="K154" s="37"/>
      <c r="L154" s="27"/>
    </row>
    <row r="158" spans="2:65">
      <c r="J158" s="139"/>
    </row>
  </sheetData>
  <autoFilter ref="C79:K153" xr:uid="{00000000-0009-0000-0000-00000F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36"/>
  <sheetViews>
    <sheetView showGridLines="0" topLeftCell="A111" workbookViewId="0">
      <selection activeCell="I130" sqref="I82:I13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106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292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stavby'!L47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ROUND((SUM(BF80:BF131)),  2)</f>
        <v>0</v>
      </c>
      <c r="I34" s="84">
        <v>0.12</v>
      </c>
      <c r="J34" s="76">
        <f>ROUND(((SUM(BF80:BF131))*I34),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ROUND((SUM(BG80:BG131)),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ROUND((SUM(BH80:BH131)),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ROUND((SUM(BI80:BI131)),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PS01.6 - Stavební elektroinstalace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PS01.6 - Stavební elektroinstalace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</row>
    <row r="80" spans="2:63" s="1" customFormat="1" ht="22.9" customHeight="1">
      <c r="B80" s="27"/>
      <c r="C80" s="56" t="s">
        <v>140</v>
      </c>
      <c r="J80" s="101">
        <f>SUM(J82:J130)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AT80" s="12" t="s">
        <v>69</v>
      </c>
      <c r="AU80" s="12" t="s">
        <v>127</v>
      </c>
      <c r="BK80" s="104">
        <f>BK81</f>
        <v>0</v>
      </c>
    </row>
    <row r="81" spans="2:63" s="10" customFormat="1" ht="25.9" customHeight="1">
      <c r="B81" s="105"/>
      <c r="D81" s="106" t="s">
        <v>69</v>
      </c>
      <c r="E81" s="138"/>
      <c r="F81" s="138"/>
      <c r="I81" s="107"/>
      <c r="J81" s="108"/>
      <c r="L81" s="105"/>
      <c r="M81" s="109"/>
      <c r="P81" s="110">
        <f>SUM(P82:P131)</f>
        <v>0</v>
      </c>
      <c r="R81" s="110">
        <f>SUM(R82:R131)</f>
        <v>0</v>
      </c>
      <c r="T81" s="111">
        <f>SUM(T82:T131)</f>
        <v>0</v>
      </c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SUM(BK82:BK131)</f>
        <v>0</v>
      </c>
    </row>
    <row r="82" spans="2:63" s="1" customFormat="1" ht="24">
      <c r="B82" s="27"/>
      <c r="C82" s="115">
        <v>1</v>
      </c>
      <c r="D82" s="115" t="s">
        <v>142</v>
      </c>
      <c r="E82" s="116" t="s">
        <v>176</v>
      </c>
      <c r="F82" s="117" t="s">
        <v>293</v>
      </c>
      <c r="G82" s="118" t="s">
        <v>145</v>
      </c>
      <c r="H82" s="119">
        <v>3</v>
      </c>
      <c r="I82" s="120"/>
      <c r="J82" s="121">
        <f>ROUND(I82*H82,2)</f>
        <v>0</v>
      </c>
      <c r="K82" s="117" t="s">
        <v>3</v>
      </c>
      <c r="L82" s="27"/>
      <c r="M82" s="131"/>
      <c r="T82" s="48"/>
      <c r="AT82" s="12"/>
      <c r="AU82" s="12"/>
    </row>
    <row r="83" spans="2:63" s="1" customFormat="1">
      <c r="B83" s="27"/>
      <c r="D83" s="128" t="s">
        <v>146</v>
      </c>
      <c r="F83" s="129" t="s">
        <v>293</v>
      </c>
      <c r="I83" s="130"/>
      <c r="L83" s="27"/>
      <c r="M83" s="131"/>
      <c r="T83" s="48"/>
      <c r="AT83" s="12"/>
      <c r="AU83" s="12"/>
    </row>
    <row r="84" spans="2:63" s="1" customFormat="1" ht="24">
      <c r="B84" s="27"/>
      <c r="C84" s="115">
        <v>2</v>
      </c>
      <c r="D84" s="115" t="s">
        <v>142</v>
      </c>
      <c r="E84" s="116" t="s">
        <v>159</v>
      </c>
      <c r="F84" s="117" t="s">
        <v>294</v>
      </c>
      <c r="G84" s="118" t="s">
        <v>145</v>
      </c>
      <c r="H84" s="119">
        <v>1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3" s="1" customFormat="1">
      <c r="B85" s="27"/>
      <c r="D85" s="128" t="s">
        <v>146</v>
      </c>
      <c r="F85" s="129" t="s">
        <v>294</v>
      </c>
      <c r="I85" s="130"/>
      <c r="L85" s="27"/>
      <c r="M85" s="131"/>
      <c r="T85" s="48"/>
      <c r="AT85" s="12"/>
      <c r="AU85" s="12"/>
    </row>
    <row r="86" spans="2:63" s="1" customFormat="1" ht="24">
      <c r="B86" s="27"/>
      <c r="C86" s="115">
        <v>3</v>
      </c>
      <c r="D86" s="115" t="s">
        <v>142</v>
      </c>
      <c r="E86" s="116" t="s">
        <v>161</v>
      </c>
      <c r="F86" s="117" t="s">
        <v>295</v>
      </c>
      <c r="G86" s="118" t="s">
        <v>145</v>
      </c>
      <c r="H86" s="119">
        <v>2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3" s="1" customFormat="1" ht="19.5">
      <c r="B87" s="27"/>
      <c r="D87" s="128" t="s">
        <v>146</v>
      </c>
      <c r="F87" s="129" t="s">
        <v>295</v>
      </c>
      <c r="I87" s="130"/>
      <c r="L87" s="27"/>
      <c r="M87" s="131"/>
      <c r="T87" s="48"/>
      <c r="AT87" s="12"/>
      <c r="AU87" s="12"/>
    </row>
    <row r="88" spans="2:63" s="1" customFormat="1" ht="24">
      <c r="B88" s="27"/>
      <c r="C88" s="115">
        <v>4</v>
      </c>
      <c r="D88" s="115" t="s">
        <v>142</v>
      </c>
      <c r="E88" s="116" t="s">
        <v>164</v>
      </c>
      <c r="F88" s="117" t="s">
        <v>296</v>
      </c>
      <c r="G88" s="118" t="s">
        <v>145</v>
      </c>
      <c r="H88" s="119">
        <v>2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3" s="1" customFormat="1">
      <c r="B89" s="27"/>
      <c r="D89" s="128" t="s">
        <v>146</v>
      </c>
      <c r="F89" s="129" t="s">
        <v>296</v>
      </c>
      <c r="I89" s="130"/>
      <c r="L89" s="27"/>
      <c r="M89" s="131"/>
      <c r="T89" s="48"/>
      <c r="AT89" s="12"/>
      <c r="AU89" s="12"/>
    </row>
    <row r="90" spans="2:63" s="1" customFormat="1" ht="12">
      <c r="B90" s="27"/>
      <c r="C90" s="115">
        <v>5</v>
      </c>
      <c r="D90" s="115" t="s">
        <v>142</v>
      </c>
      <c r="E90" s="116" t="s">
        <v>166</v>
      </c>
      <c r="F90" s="117" t="s">
        <v>297</v>
      </c>
      <c r="G90" s="118" t="s">
        <v>145</v>
      </c>
      <c r="H90" s="119">
        <v>5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3" s="1" customFormat="1">
      <c r="B91" s="27"/>
      <c r="D91" s="128" t="s">
        <v>146</v>
      </c>
      <c r="F91" s="129" t="s">
        <v>297</v>
      </c>
      <c r="I91" s="130"/>
      <c r="L91" s="27"/>
      <c r="M91" s="131"/>
      <c r="T91" s="48"/>
      <c r="AT91" s="12"/>
      <c r="AU91" s="12"/>
    </row>
    <row r="92" spans="2:63" s="1" customFormat="1" ht="24">
      <c r="B92" s="27"/>
      <c r="C92" s="115">
        <v>6</v>
      </c>
      <c r="D92" s="115" t="s">
        <v>142</v>
      </c>
      <c r="E92" s="116" t="s">
        <v>169</v>
      </c>
      <c r="F92" s="117" t="s">
        <v>298</v>
      </c>
      <c r="G92" s="118" t="s">
        <v>145</v>
      </c>
      <c r="H92" s="119">
        <v>5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3" s="1" customFormat="1" ht="19.5">
      <c r="B93" s="27"/>
      <c r="D93" s="128" t="s">
        <v>146</v>
      </c>
      <c r="F93" s="129" t="s">
        <v>298</v>
      </c>
      <c r="I93" s="130"/>
      <c r="L93" s="27"/>
      <c r="M93" s="131"/>
      <c r="T93" s="48"/>
      <c r="AT93" s="12"/>
      <c r="AU93" s="12"/>
    </row>
    <row r="94" spans="2:63" s="1" customFormat="1" ht="12">
      <c r="B94" s="27"/>
      <c r="C94" s="115">
        <v>7</v>
      </c>
      <c r="D94" s="115" t="s">
        <v>142</v>
      </c>
      <c r="E94" s="116" t="s">
        <v>171</v>
      </c>
      <c r="F94" s="117" t="s">
        <v>299</v>
      </c>
      <c r="G94" s="118" t="s">
        <v>145</v>
      </c>
      <c r="H94" s="119">
        <v>1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3" s="1" customFormat="1">
      <c r="B95" s="27"/>
      <c r="D95" s="128" t="s">
        <v>146</v>
      </c>
      <c r="F95" s="129" t="s">
        <v>299</v>
      </c>
      <c r="I95" s="130"/>
      <c r="L95" s="27"/>
      <c r="M95" s="131"/>
      <c r="T95" s="48"/>
      <c r="AT95" s="12"/>
      <c r="AU95" s="12"/>
    </row>
    <row r="96" spans="2:63" s="1" customFormat="1" ht="12">
      <c r="B96" s="27"/>
      <c r="C96" s="115">
        <v>8</v>
      </c>
      <c r="D96" s="115" t="s">
        <v>142</v>
      </c>
      <c r="E96" s="116" t="s">
        <v>184</v>
      </c>
      <c r="F96" s="117" t="s">
        <v>300</v>
      </c>
      <c r="G96" s="118" t="s">
        <v>145</v>
      </c>
      <c r="H96" s="119">
        <v>2</v>
      </c>
      <c r="I96" s="120"/>
      <c r="J96" s="121">
        <f>ROUND(I96*H96,2)</f>
        <v>0</v>
      </c>
      <c r="K96" s="117" t="s">
        <v>3</v>
      </c>
      <c r="L96" s="27"/>
      <c r="M96" s="131"/>
      <c r="T96" s="48"/>
      <c r="AT96" s="12"/>
      <c r="AU96" s="12"/>
    </row>
    <row r="97" spans="2:47" s="1" customFormat="1">
      <c r="B97" s="27"/>
      <c r="D97" s="128" t="s">
        <v>146</v>
      </c>
      <c r="F97" s="129" t="s">
        <v>300</v>
      </c>
      <c r="I97" s="130"/>
      <c r="L97" s="27"/>
      <c r="M97" s="131"/>
      <c r="T97" s="48"/>
      <c r="AT97" s="12"/>
      <c r="AU97" s="12"/>
    </row>
    <row r="98" spans="2:47" s="1" customFormat="1" ht="12">
      <c r="B98" s="27"/>
      <c r="C98" s="115">
        <v>9</v>
      </c>
      <c r="D98" s="115" t="s">
        <v>142</v>
      </c>
      <c r="E98" s="116" t="s">
        <v>186</v>
      </c>
      <c r="F98" s="117" t="s">
        <v>301</v>
      </c>
      <c r="G98" s="118" t="s">
        <v>145</v>
      </c>
      <c r="H98" s="119">
        <v>2</v>
      </c>
      <c r="I98" s="120"/>
      <c r="J98" s="121">
        <f>ROUND(I98*H98,2)</f>
        <v>0</v>
      </c>
      <c r="K98" s="117" t="s">
        <v>3</v>
      </c>
      <c r="L98" s="27"/>
      <c r="M98" s="131"/>
      <c r="T98" s="48"/>
      <c r="AT98" s="12"/>
      <c r="AU98" s="12"/>
    </row>
    <row r="99" spans="2:47" s="1" customFormat="1">
      <c r="B99" s="27"/>
      <c r="D99" s="128" t="s">
        <v>146</v>
      </c>
      <c r="F99" s="129" t="s">
        <v>301</v>
      </c>
      <c r="I99" s="130"/>
      <c r="L99" s="27"/>
      <c r="M99" s="131"/>
      <c r="T99" s="48"/>
      <c r="AT99" s="12"/>
      <c r="AU99" s="12"/>
    </row>
    <row r="100" spans="2:47" s="1" customFormat="1" ht="12">
      <c r="B100" s="27"/>
      <c r="C100" s="115">
        <v>10</v>
      </c>
      <c r="D100" s="115" t="s">
        <v>142</v>
      </c>
      <c r="E100" s="116" t="s">
        <v>188</v>
      </c>
      <c r="F100" s="117" t="s">
        <v>302</v>
      </c>
      <c r="G100" s="118" t="s">
        <v>145</v>
      </c>
      <c r="H100" s="119">
        <v>2</v>
      </c>
      <c r="I100" s="120"/>
      <c r="J100" s="121">
        <f>ROUND(I100*H100,2)</f>
        <v>0</v>
      </c>
      <c r="K100" s="117" t="s">
        <v>3</v>
      </c>
      <c r="L100" s="27"/>
      <c r="M100" s="131"/>
      <c r="T100" s="48"/>
      <c r="AT100" s="12"/>
      <c r="AU100" s="12"/>
    </row>
    <row r="101" spans="2:47" s="1" customFormat="1">
      <c r="B101" s="27"/>
      <c r="D101" s="128" t="s">
        <v>146</v>
      </c>
      <c r="F101" s="129" t="s">
        <v>302</v>
      </c>
      <c r="I101" s="130"/>
      <c r="L101" s="27"/>
      <c r="M101" s="131"/>
      <c r="T101" s="48"/>
      <c r="AT101" s="12"/>
      <c r="AU101" s="12"/>
    </row>
    <row r="102" spans="2:47" s="1" customFormat="1" ht="24">
      <c r="B102" s="27"/>
      <c r="C102" s="115">
        <v>11</v>
      </c>
      <c r="D102" s="115" t="s">
        <v>142</v>
      </c>
      <c r="E102" s="116" t="s">
        <v>190</v>
      </c>
      <c r="F102" s="117" t="s">
        <v>303</v>
      </c>
      <c r="G102" s="118" t="s">
        <v>145</v>
      </c>
      <c r="H102" s="119">
        <v>8</v>
      </c>
      <c r="I102" s="120"/>
      <c r="J102" s="121">
        <f>ROUND(I102*H102,2)</f>
        <v>0</v>
      </c>
      <c r="K102" s="117" t="s">
        <v>3</v>
      </c>
      <c r="L102" s="27"/>
      <c r="M102" s="131"/>
      <c r="T102" s="48"/>
      <c r="AT102" s="12"/>
      <c r="AU102" s="12"/>
    </row>
    <row r="103" spans="2:47" s="1" customFormat="1" ht="19.5">
      <c r="B103" s="27"/>
      <c r="D103" s="128" t="s">
        <v>146</v>
      </c>
      <c r="F103" s="129" t="s">
        <v>303</v>
      </c>
      <c r="I103" s="130"/>
      <c r="L103" s="27"/>
      <c r="M103" s="131"/>
      <c r="T103" s="48"/>
      <c r="AT103" s="12"/>
      <c r="AU103" s="12"/>
    </row>
    <row r="104" spans="2:47" s="1" customFormat="1" ht="24">
      <c r="B104" s="27"/>
      <c r="C104" s="115">
        <v>12</v>
      </c>
      <c r="D104" s="115" t="s">
        <v>142</v>
      </c>
      <c r="E104" s="116" t="s">
        <v>192</v>
      </c>
      <c r="F104" s="117" t="s">
        <v>304</v>
      </c>
      <c r="G104" s="118" t="s">
        <v>145</v>
      </c>
      <c r="H104" s="119">
        <v>2</v>
      </c>
      <c r="I104" s="120"/>
      <c r="J104" s="121">
        <f>ROUND(I104*H104,2)</f>
        <v>0</v>
      </c>
      <c r="K104" s="117" t="s">
        <v>3</v>
      </c>
      <c r="L104" s="27"/>
      <c r="M104" s="131"/>
      <c r="T104" s="48"/>
      <c r="AT104" s="12"/>
      <c r="AU104" s="12"/>
    </row>
    <row r="105" spans="2:47" s="1" customFormat="1" ht="19.5">
      <c r="B105" s="27"/>
      <c r="D105" s="128" t="s">
        <v>146</v>
      </c>
      <c r="F105" s="129" t="s">
        <v>304</v>
      </c>
      <c r="I105" s="130"/>
      <c r="L105" s="27"/>
      <c r="M105" s="131"/>
      <c r="T105" s="48"/>
      <c r="AT105" s="12"/>
      <c r="AU105" s="12"/>
    </row>
    <row r="106" spans="2:47" s="1" customFormat="1" ht="12">
      <c r="B106" s="27"/>
      <c r="C106" s="115">
        <v>13</v>
      </c>
      <c r="D106" s="115" t="s">
        <v>142</v>
      </c>
      <c r="E106" s="116" t="s">
        <v>194</v>
      </c>
      <c r="F106" s="117" t="s">
        <v>305</v>
      </c>
      <c r="G106" s="118" t="s">
        <v>145</v>
      </c>
      <c r="H106" s="119">
        <v>2</v>
      </c>
      <c r="I106" s="120"/>
      <c r="J106" s="121">
        <f>ROUND(I106*H106,2)</f>
        <v>0</v>
      </c>
      <c r="K106" s="117" t="s">
        <v>3</v>
      </c>
      <c r="L106" s="27"/>
      <c r="M106" s="131"/>
      <c r="T106" s="48"/>
      <c r="AT106" s="12"/>
      <c r="AU106" s="12"/>
    </row>
    <row r="107" spans="2:47" s="1" customFormat="1">
      <c r="B107" s="27"/>
      <c r="D107" s="128" t="s">
        <v>146</v>
      </c>
      <c r="F107" s="129" t="s">
        <v>305</v>
      </c>
      <c r="I107" s="130"/>
      <c r="L107" s="27"/>
      <c r="M107" s="131"/>
      <c r="T107" s="48"/>
      <c r="AT107" s="12"/>
      <c r="AU107" s="12"/>
    </row>
    <row r="108" spans="2:47" s="1" customFormat="1" ht="12">
      <c r="B108" s="27"/>
      <c r="C108" s="115">
        <v>14</v>
      </c>
      <c r="D108" s="115" t="s">
        <v>142</v>
      </c>
      <c r="E108" s="116" t="s">
        <v>196</v>
      </c>
      <c r="F108" s="117" t="s">
        <v>306</v>
      </c>
      <c r="G108" s="118" t="s">
        <v>145</v>
      </c>
      <c r="H108" s="119">
        <v>4</v>
      </c>
      <c r="I108" s="120"/>
      <c r="J108" s="121">
        <f>ROUND(I108*H108,2)</f>
        <v>0</v>
      </c>
      <c r="K108" s="117" t="s">
        <v>3</v>
      </c>
      <c r="L108" s="27"/>
      <c r="M108" s="131"/>
      <c r="T108" s="48"/>
      <c r="AT108" s="12"/>
      <c r="AU108" s="12"/>
    </row>
    <row r="109" spans="2:47" s="1" customFormat="1">
      <c r="B109" s="27"/>
      <c r="D109" s="128" t="s">
        <v>146</v>
      </c>
      <c r="F109" s="129" t="s">
        <v>306</v>
      </c>
      <c r="I109" s="130"/>
      <c r="L109" s="27"/>
      <c r="M109" s="131"/>
      <c r="T109" s="48"/>
      <c r="AT109" s="12"/>
      <c r="AU109" s="12"/>
    </row>
    <row r="110" spans="2:47" s="1" customFormat="1" ht="12">
      <c r="B110" s="27"/>
      <c r="C110" s="115">
        <v>15</v>
      </c>
      <c r="D110" s="115" t="s">
        <v>142</v>
      </c>
      <c r="E110" s="116" t="s">
        <v>198</v>
      </c>
      <c r="F110" s="117" t="s">
        <v>307</v>
      </c>
      <c r="G110" s="118" t="s">
        <v>145</v>
      </c>
      <c r="H110" s="119">
        <v>5</v>
      </c>
      <c r="I110" s="120"/>
      <c r="J110" s="121">
        <f>ROUND(I110*H110,2)</f>
        <v>0</v>
      </c>
      <c r="K110" s="117" t="s">
        <v>3</v>
      </c>
      <c r="L110" s="27"/>
      <c r="M110" s="131"/>
      <c r="T110" s="48"/>
      <c r="AT110" s="12"/>
      <c r="AU110" s="12"/>
    </row>
    <row r="111" spans="2:47" s="1" customFormat="1">
      <c r="B111" s="27"/>
      <c r="D111" s="128" t="s">
        <v>146</v>
      </c>
      <c r="F111" s="129" t="s">
        <v>307</v>
      </c>
      <c r="I111" s="130"/>
      <c r="L111" s="27"/>
      <c r="M111" s="131"/>
      <c r="T111" s="48"/>
      <c r="AT111" s="12"/>
      <c r="AU111" s="12"/>
    </row>
    <row r="112" spans="2:47" s="1" customFormat="1" ht="12">
      <c r="B112" s="27"/>
      <c r="C112" s="115">
        <v>16</v>
      </c>
      <c r="D112" s="115" t="s">
        <v>142</v>
      </c>
      <c r="E112" s="116" t="s">
        <v>200</v>
      </c>
      <c r="F112" s="117" t="s">
        <v>308</v>
      </c>
      <c r="G112" s="118" t="s">
        <v>163</v>
      </c>
      <c r="H112" s="119">
        <v>130</v>
      </c>
      <c r="I112" s="120"/>
      <c r="J112" s="121">
        <f>ROUND(I112*H112,2)</f>
        <v>0</v>
      </c>
      <c r="K112" s="117" t="s">
        <v>3</v>
      </c>
      <c r="L112" s="27"/>
      <c r="M112" s="131"/>
      <c r="T112" s="48"/>
      <c r="AT112" s="12"/>
      <c r="AU112" s="12"/>
    </row>
    <row r="113" spans="2:47" s="1" customFormat="1">
      <c r="B113" s="27"/>
      <c r="D113" s="128" t="s">
        <v>146</v>
      </c>
      <c r="F113" s="129" t="s">
        <v>308</v>
      </c>
      <c r="I113" s="130"/>
      <c r="L113" s="27"/>
      <c r="M113" s="131"/>
      <c r="T113" s="48"/>
      <c r="AT113" s="12"/>
      <c r="AU113" s="12"/>
    </row>
    <row r="114" spans="2:47" s="1" customFormat="1" ht="12">
      <c r="B114" s="27"/>
      <c r="C114" s="115">
        <v>17</v>
      </c>
      <c r="D114" s="115" t="s">
        <v>142</v>
      </c>
      <c r="E114" s="116" t="s">
        <v>202</v>
      </c>
      <c r="F114" s="117" t="s">
        <v>309</v>
      </c>
      <c r="G114" s="118" t="s">
        <v>163</v>
      </c>
      <c r="H114" s="119">
        <v>25</v>
      </c>
      <c r="I114" s="120"/>
      <c r="J114" s="121">
        <f>ROUND(I114*H114,2)</f>
        <v>0</v>
      </c>
      <c r="K114" s="117" t="s">
        <v>3</v>
      </c>
      <c r="L114" s="27"/>
      <c r="M114" s="131"/>
      <c r="T114" s="48"/>
      <c r="AT114" s="12"/>
      <c r="AU114" s="12"/>
    </row>
    <row r="115" spans="2:47" s="1" customFormat="1">
      <c r="B115" s="27"/>
      <c r="D115" s="128" t="s">
        <v>146</v>
      </c>
      <c r="F115" s="129" t="s">
        <v>309</v>
      </c>
      <c r="I115" s="130"/>
      <c r="L115" s="27"/>
      <c r="M115" s="131"/>
      <c r="T115" s="48"/>
      <c r="AT115" s="12"/>
      <c r="AU115" s="12"/>
    </row>
    <row r="116" spans="2:47" s="1" customFormat="1" ht="12">
      <c r="B116" s="27"/>
      <c r="C116" s="115">
        <v>18</v>
      </c>
      <c r="D116" s="115" t="s">
        <v>142</v>
      </c>
      <c r="E116" s="116" t="s">
        <v>204</v>
      </c>
      <c r="F116" s="117" t="s">
        <v>310</v>
      </c>
      <c r="G116" s="118" t="s">
        <v>163</v>
      </c>
      <c r="H116" s="119">
        <v>25</v>
      </c>
      <c r="I116" s="120"/>
      <c r="J116" s="121">
        <f>ROUND(I116*H116,2)</f>
        <v>0</v>
      </c>
      <c r="K116" s="117" t="s">
        <v>3</v>
      </c>
      <c r="L116" s="27"/>
      <c r="M116" s="131"/>
      <c r="T116" s="48"/>
      <c r="AT116" s="12"/>
      <c r="AU116" s="12"/>
    </row>
    <row r="117" spans="2:47" s="1" customFormat="1">
      <c r="B117" s="27"/>
      <c r="D117" s="128" t="s">
        <v>146</v>
      </c>
      <c r="F117" s="129" t="s">
        <v>310</v>
      </c>
      <c r="I117" s="130"/>
      <c r="L117" s="27"/>
      <c r="M117" s="131"/>
      <c r="T117" s="48"/>
      <c r="AT117" s="12"/>
      <c r="AU117" s="12"/>
    </row>
    <row r="118" spans="2:47" s="1" customFormat="1" ht="12">
      <c r="B118" s="27"/>
      <c r="C118" s="115">
        <v>19</v>
      </c>
      <c r="D118" s="115" t="s">
        <v>142</v>
      </c>
      <c r="E118" s="116" t="s">
        <v>206</v>
      </c>
      <c r="F118" s="117" t="s">
        <v>311</v>
      </c>
      <c r="G118" s="118" t="s">
        <v>163</v>
      </c>
      <c r="H118" s="119">
        <v>30</v>
      </c>
      <c r="I118" s="120"/>
      <c r="J118" s="121">
        <f>ROUND(I118*H118,2)</f>
        <v>0</v>
      </c>
      <c r="K118" s="117" t="s">
        <v>3</v>
      </c>
      <c r="L118" s="27"/>
      <c r="M118" s="131"/>
      <c r="T118" s="48"/>
      <c r="AT118" s="12"/>
      <c r="AU118" s="12"/>
    </row>
    <row r="119" spans="2:47" s="1" customFormat="1">
      <c r="B119" s="27"/>
      <c r="D119" s="128" t="s">
        <v>146</v>
      </c>
      <c r="F119" s="129" t="s">
        <v>311</v>
      </c>
      <c r="I119" s="130"/>
      <c r="L119" s="27"/>
      <c r="M119" s="131"/>
      <c r="T119" s="48"/>
      <c r="AT119" s="12"/>
      <c r="AU119" s="12"/>
    </row>
    <row r="120" spans="2:47" s="1" customFormat="1" ht="12">
      <c r="B120" s="27"/>
      <c r="C120" s="115">
        <v>20</v>
      </c>
      <c r="D120" s="115" t="s">
        <v>142</v>
      </c>
      <c r="E120" s="116" t="s">
        <v>208</v>
      </c>
      <c r="F120" s="117" t="s">
        <v>312</v>
      </c>
      <c r="G120" s="118" t="s">
        <v>163</v>
      </c>
      <c r="H120" s="119">
        <v>90</v>
      </c>
      <c r="I120" s="120"/>
      <c r="J120" s="121">
        <f>ROUND(I120*H120,2)</f>
        <v>0</v>
      </c>
      <c r="K120" s="117" t="s">
        <v>3</v>
      </c>
      <c r="L120" s="27"/>
      <c r="M120" s="131"/>
      <c r="T120" s="48"/>
      <c r="AT120" s="12"/>
      <c r="AU120" s="12"/>
    </row>
    <row r="121" spans="2:47" s="1" customFormat="1">
      <c r="B121" s="27"/>
      <c r="D121" s="128" t="s">
        <v>146</v>
      </c>
      <c r="F121" s="129" t="s">
        <v>312</v>
      </c>
      <c r="I121" s="130"/>
      <c r="L121" s="27"/>
      <c r="M121" s="131"/>
      <c r="T121" s="48"/>
      <c r="AT121" s="12"/>
      <c r="AU121" s="12"/>
    </row>
    <row r="122" spans="2:47" s="1" customFormat="1" ht="12">
      <c r="B122" s="27"/>
      <c r="C122" s="115">
        <v>21</v>
      </c>
      <c r="D122" s="115" t="s">
        <v>142</v>
      </c>
      <c r="E122" s="116" t="s">
        <v>210</v>
      </c>
      <c r="F122" s="117" t="s">
        <v>313</v>
      </c>
      <c r="G122" s="118" t="s">
        <v>163</v>
      </c>
      <c r="H122" s="119">
        <v>70</v>
      </c>
      <c r="I122" s="120"/>
      <c r="J122" s="121">
        <f>ROUND(I122*H122,2)</f>
        <v>0</v>
      </c>
      <c r="K122" s="117" t="s">
        <v>3</v>
      </c>
      <c r="L122" s="27"/>
      <c r="M122" s="131"/>
      <c r="T122" s="48"/>
      <c r="AT122" s="12"/>
      <c r="AU122" s="12"/>
    </row>
    <row r="123" spans="2:47" s="1" customFormat="1">
      <c r="B123" s="27"/>
      <c r="D123" s="128" t="s">
        <v>146</v>
      </c>
      <c r="F123" s="129" t="s">
        <v>313</v>
      </c>
      <c r="I123" s="130"/>
      <c r="L123" s="27"/>
      <c r="M123" s="131"/>
      <c r="T123" s="48"/>
      <c r="AT123" s="12"/>
      <c r="AU123" s="12"/>
    </row>
    <row r="124" spans="2:47" s="1" customFormat="1" ht="36">
      <c r="B124" s="27"/>
      <c r="C124" s="115">
        <v>22</v>
      </c>
      <c r="D124" s="115" t="s">
        <v>142</v>
      </c>
      <c r="E124" s="116" t="s">
        <v>212</v>
      </c>
      <c r="F124" s="117" t="s">
        <v>314</v>
      </c>
      <c r="G124" s="118" t="s">
        <v>168</v>
      </c>
      <c r="H124" s="119">
        <v>1</v>
      </c>
      <c r="I124" s="120"/>
      <c r="J124" s="121">
        <f>ROUND(I124*H124,2)</f>
        <v>0</v>
      </c>
      <c r="K124" s="117" t="s">
        <v>3</v>
      </c>
      <c r="L124" s="27"/>
      <c r="M124" s="131"/>
      <c r="T124" s="48"/>
      <c r="AT124" s="12"/>
      <c r="AU124" s="12"/>
    </row>
    <row r="125" spans="2:47" s="1" customFormat="1" ht="19.5">
      <c r="B125" s="27"/>
      <c r="D125" s="128" t="s">
        <v>146</v>
      </c>
      <c r="F125" s="129" t="s">
        <v>315</v>
      </c>
      <c r="I125" s="130"/>
      <c r="L125" s="27"/>
      <c r="M125" s="131"/>
      <c r="T125" s="48"/>
      <c r="AT125" s="12"/>
      <c r="AU125" s="12"/>
    </row>
    <row r="126" spans="2:47" s="1" customFormat="1" ht="24">
      <c r="B126" s="27"/>
      <c r="C126" s="115">
        <v>23</v>
      </c>
      <c r="D126" s="115" t="s">
        <v>142</v>
      </c>
      <c r="E126" s="116" t="s">
        <v>213</v>
      </c>
      <c r="F126" s="117" t="s">
        <v>167</v>
      </c>
      <c r="G126" s="118" t="s">
        <v>168</v>
      </c>
      <c r="H126" s="119">
        <v>1</v>
      </c>
      <c r="I126" s="120"/>
      <c r="J126" s="121">
        <f>ROUND(I126*H126,2)</f>
        <v>0</v>
      </c>
      <c r="K126" s="117" t="s">
        <v>3</v>
      </c>
      <c r="L126" s="27"/>
      <c r="M126" s="131"/>
      <c r="T126" s="48"/>
      <c r="AT126" s="12"/>
      <c r="AU126" s="12"/>
    </row>
    <row r="127" spans="2:47" s="1" customFormat="1">
      <c r="B127" s="27"/>
      <c r="D127" s="128" t="s">
        <v>146</v>
      </c>
      <c r="F127" s="129" t="s">
        <v>167</v>
      </c>
      <c r="I127" s="130"/>
      <c r="L127" s="27"/>
      <c r="M127" s="131"/>
      <c r="T127" s="48"/>
      <c r="AT127" s="12"/>
      <c r="AU127" s="12"/>
    </row>
    <row r="128" spans="2:47" s="1" customFormat="1" ht="24">
      <c r="B128" s="27"/>
      <c r="C128" s="115">
        <v>24</v>
      </c>
      <c r="D128" s="115" t="s">
        <v>142</v>
      </c>
      <c r="E128" s="116" t="s">
        <v>214</v>
      </c>
      <c r="F128" s="117" t="s">
        <v>170</v>
      </c>
      <c r="G128" s="118" t="s">
        <v>145</v>
      </c>
      <c r="H128" s="119">
        <v>1</v>
      </c>
      <c r="I128" s="120"/>
      <c r="J128" s="121">
        <f>ROUND(I128*H128,2)</f>
        <v>0</v>
      </c>
      <c r="K128" s="117" t="s">
        <v>3</v>
      </c>
      <c r="L128" s="27"/>
      <c r="M128" s="131"/>
      <c r="T128" s="48"/>
      <c r="AT128" s="12"/>
      <c r="AU128" s="12"/>
    </row>
    <row r="129" spans="2:65" s="1" customFormat="1">
      <c r="B129" s="27"/>
      <c r="D129" s="128" t="s">
        <v>146</v>
      </c>
      <c r="F129" s="129" t="s">
        <v>170</v>
      </c>
      <c r="I129" s="130"/>
      <c r="L129" s="27"/>
      <c r="M129" s="131"/>
      <c r="T129" s="48"/>
      <c r="AT129" s="12"/>
      <c r="AU129" s="12"/>
    </row>
    <row r="130" spans="2:65" s="1" customFormat="1" ht="24">
      <c r="B130" s="114"/>
      <c r="C130" s="115">
        <v>25</v>
      </c>
      <c r="D130" s="115" t="s">
        <v>142</v>
      </c>
      <c r="E130" s="116" t="s">
        <v>269</v>
      </c>
      <c r="F130" s="117" t="s">
        <v>172</v>
      </c>
      <c r="G130" s="118" t="s">
        <v>145</v>
      </c>
      <c r="H130" s="119">
        <v>1</v>
      </c>
      <c r="I130" s="120"/>
      <c r="J130" s="121">
        <f>ROUND(I130*H130,2)</f>
        <v>0</v>
      </c>
      <c r="K130" s="117" t="s">
        <v>3</v>
      </c>
      <c r="L130" s="27"/>
      <c r="M130" s="122" t="s">
        <v>3</v>
      </c>
      <c r="N130" s="123" t="s">
        <v>41</v>
      </c>
      <c r="P130" s="124">
        <f>O130*H130</f>
        <v>0</v>
      </c>
      <c r="Q130" s="124">
        <v>0</v>
      </c>
      <c r="R130" s="124">
        <f>Q130*H130</f>
        <v>0</v>
      </c>
      <c r="S130" s="124">
        <v>0</v>
      </c>
      <c r="T130" s="125">
        <f>S130*H130</f>
        <v>0</v>
      </c>
      <c r="AR130" s="126" t="s">
        <v>173</v>
      </c>
      <c r="AT130" s="126" t="s">
        <v>142</v>
      </c>
      <c r="AU130" s="126" t="s">
        <v>77</v>
      </c>
      <c r="AY130" s="12" t="s">
        <v>141</v>
      </c>
      <c r="BE130" s="127">
        <f>IF(N130="základní",J130,0)</f>
        <v>0</v>
      </c>
      <c r="BF130" s="127">
        <f>IF(N130="snížená",J130,0)</f>
        <v>0</v>
      </c>
      <c r="BG130" s="127">
        <f>IF(N130="zákl. přenesená",J130,0)</f>
        <v>0</v>
      </c>
      <c r="BH130" s="127">
        <f>IF(N130="sníž. přenesená",J130,0)</f>
        <v>0</v>
      </c>
      <c r="BI130" s="127">
        <f>IF(N130="nulová",J130,0)</f>
        <v>0</v>
      </c>
      <c r="BJ130" s="12" t="s">
        <v>77</v>
      </c>
      <c r="BK130" s="127">
        <f>ROUND(I130*H130,2)</f>
        <v>0</v>
      </c>
      <c r="BL130" s="12" t="s">
        <v>173</v>
      </c>
      <c r="BM130" s="126" t="s">
        <v>316</v>
      </c>
    </row>
    <row r="131" spans="2:65" s="1" customFormat="1">
      <c r="B131" s="27"/>
      <c r="D131" s="128" t="s">
        <v>146</v>
      </c>
      <c r="F131" s="129" t="s">
        <v>172</v>
      </c>
      <c r="I131" s="130"/>
      <c r="L131" s="27"/>
      <c r="M131" s="132"/>
      <c r="N131" s="133"/>
      <c r="O131" s="133"/>
      <c r="P131" s="133"/>
      <c r="Q131" s="133"/>
      <c r="R131" s="133"/>
      <c r="S131" s="133"/>
      <c r="T131" s="134"/>
      <c r="AT131" s="12" t="s">
        <v>146</v>
      </c>
      <c r="AU131" s="12" t="s">
        <v>77</v>
      </c>
    </row>
    <row r="132" spans="2:65" s="1" customFormat="1" ht="6.95" customHeight="1"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27"/>
    </row>
    <row r="136" spans="2:65">
      <c r="J136" s="139"/>
    </row>
  </sheetData>
  <autoFilter ref="C79:K131" xr:uid="{00000000-0009-0000-0000-00000E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5258-DB7D-4924-BE21-C65740C4791A}">
  <sheetPr>
    <pageSetUpPr fitToPage="1"/>
  </sheetPr>
  <dimension ref="B2:BM94"/>
  <sheetViews>
    <sheetView showGridLines="0" topLeftCell="A70" workbookViewId="0">
      <selection activeCell="I82" sqref="I82:I9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106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317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stavby'!L47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ROUND((SUM(BF80:BF93)),  2)</f>
        <v>0</v>
      </c>
      <c r="I34" s="84">
        <v>0.12</v>
      </c>
      <c r="J34" s="76">
        <f>ROUND(((SUM(BF80:BF93))*I34),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ROUND((SUM(BG80:BG93)),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ROUND((SUM(BH80:BH93)),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ROUND((SUM(BI80:BI93)),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PS01.7 - Dálkové ovládání, vizualizace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PS01.7 - Dálkové ovládání, vizualizace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</row>
    <row r="80" spans="2:63" s="1" customFormat="1" ht="22.9" customHeight="1">
      <c r="B80" s="27"/>
      <c r="C80" s="56" t="s">
        <v>140</v>
      </c>
      <c r="J80" s="101">
        <f>SUM(J82:J92)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AT80" s="12" t="s">
        <v>69</v>
      </c>
      <c r="AU80" s="12" t="s">
        <v>127</v>
      </c>
      <c r="BK80" s="104">
        <f>BK81</f>
        <v>0</v>
      </c>
    </row>
    <row r="81" spans="2:65" s="10" customFormat="1" ht="25.9" customHeight="1">
      <c r="B81" s="105"/>
      <c r="D81" s="106" t="s">
        <v>69</v>
      </c>
      <c r="E81" s="149"/>
      <c r="F81" s="149"/>
      <c r="G81" s="146"/>
      <c r="H81" s="146"/>
      <c r="I81" s="147"/>
      <c r="J81" s="148"/>
      <c r="L81" s="105"/>
      <c r="M81" s="109"/>
      <c r="P81" s="110">
        <f>SUM(P82:P93)</f>
        <v>0</v>
      </c>
      <c r="R81" s="110">
        <f>SUM(R82:R93)</f>
        <v>0</v>
      </c>
      <c r="T81" s="111">
        <f>SUM(T82:T93)</f>
        <v>0</v>
      </c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SUM(BK82:BK93)</f>
        <v>0</v>
      </c>
    </row>
    <row r="82" spans="2:65" s="1" customFormat="1" ht="48">
      <c r="B82" s="114"/>
      <c r="C82" s="115" t="s">
        <v>77</v>
      </c>
      <c r="D82" s="115" t="s">
        <v>142</v>
      </c>
      <c r="E82" s="140" t="s">
        <v>176</v>
      </c>
      <c r="F82" s="141" t="s">
        <v>318</v>
      </c>
      <c r="G82" s="142" t="s">
        <v>145</v>
      </c>
      <c r="H82" s="143">
        <v>1</v>
      </c>
      <c r="I82" s="144"/>
      <c r="J82" s="145">
        <f>ROUND(I82*H82,2)</f>
        <v>0</v>
      </c>
      <c r="K82" s="117" t="s">
        <v>3</v>
      </c>
      <c r="L82" s="27"/>
      <c r="M82" s="122" t="s">
        <v>3</v>
      </c>
      <c r="N82" s="123" t="s">
        <v>41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AR82" s="126" t="s">
        <v>173</v>
      </c>
      <c r="AT82" s="126" t="s">
        <v>142</v>
      </c>
      <c r="AU82" s="126" t="s">
        <v>77</v>
      </c>
      <c r="AY82" s="12" t="s">
        <v>141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77</v>
      </c>
      <c r="BK82" s="127">
        <f>ROUND(I82*H82,2)</f>
        <v>0</v>
      </c>
      <c r="BL82" s="12" t="s">
        <v>173</v>
      </c>
      <c r="BM82" s="126" t="s">
        <v>79</v>
      </c>
    </row>
    <row r="83" spans="2:65" s="1" customFormat="1" ht="29.25">
      <c r="B83" s="27"/>
      <c r="D83" s="128" t="s">
        <v>146</v>
      </c>
      <c r="F83" s="129" t="s">
        <v>318</v>
      </c>
      <c r="I83" s="130"/>
      <c r="L83" s="27"/>
      <c r="M83" s="131"/>
      <c r="T83" s="48"/>
      <c r="AT83" s="12" t="s">
        <v>146</v>
      </c>
      <c r="AU83" s="12" t="s">
        <v>77</v>
      </c>
    </row>
    <row r="84" spans="2:65" s="1" customFormat="1" ht="24">
      <c r="B84" s="27"/>
      <c r="C84" s="115">
        <v>2</v>
      </c>
      <c r="D84" s="115" t="s">
        <v>142</v>
      </c>
      <c r="E84" s="116" t="s">
        <v>159</v>
      </c>
      <c r="F84" s="117" t="s">
        <v>319</v>
      </c>
      <c r="G84" s="118" t="s">
        <v>145</v>
      </c>
      <c r="H84" s="119">
        <v>1</v>
      </c>
      <c r="I84" s="120"/>
      <c r="J84" s="121">
        <f>ROUND(I84*H84,2)</f>
        <v>0</v>
      </c>
      <c r="K84" s="117" t="s">
        <v>3</v>
      </c>
      <c r="L84" s="27"/>
      <c r="M84" s="131"/>
      <c r="N84" s="123" t="s">
        <v>41</v>
      </c>
      <c r="T84" s="48"/>
      <c r="AT84" s="12"/>
      <c r="AU84" s="12"/>
    </row>
    <row r="85" spans="2:65" s="1" customFormat="1" ht="19.5">
      <c r="B85" s="27"/>
      <c r="D85" s="128" t="s">
        <v>146</v>
      </c>
      <c r="F85" s="129" t="s">
        <v>320</v>
      </c>
      <c r="I85" s="130"/>
      <c r="L85" s="27"/>
      <c r="M85" s="131"/>
      <c r="T85" s="48"/>
      <c r="AT85" s="12"/>
      <c r="AU85" s="12"/>
    </row>
    <row r="86" spans="2:65" s="1" customFormat="1" ht="12">
      <c r="B86" s="27"/>
      <c r="C86" s="115">
        <v>3</v>
      </c>
      <c r="D86" s="115" t="s">
        <v>142</v>
      </c>
      <c r="E86" s="116" t="s">
        <v>161</v>
      </c>
      <c r="F86" s="117" t="s">
        <v>321</v>
      </c>
      <c r="G86" s="118" t="s">
        <v>239</v>
      </c>
      <c r="H86" s="119">
        <v>24</v>
      </c>
      <c r="I86" s="120"/>
      <c r="J86" s="121">
        <f>ROUND(I86*H86,2)</f>
        <v>0</v>
      </c>
      <c r="K86" s="117" t="s">
        <v>3</v>
      </c>
      <c r="L86" s="27"/>
      <c r="M86" s="131"/>
      <c r="N86" s="123" t="s">
        <v>41</v>
      </c>
      <c r="T86" s="48"/>
      <c r="AT86" s="12"/>
      <c r="AU86" s="12"/>
    </row>
    <row r="87" spans="2:65" s="1" customFormat="1">
      <c r="B87" s="27"/>
      <c r="D87" s="128" t="s">
        <v>146</v>
      </c>
      <c r="F87" s="129" t="s">
        <v>321</v>
      </c>
      <c r="I87" s="130"/>
      <c r="L87" s="27"/>
      <c r="M87" s="131"/>
      <c r="T87" s="48"/>
      <c r="AT87" s="12"/>
      <c r="AU87" s="12"/>
    </row>
    <row r="88" spans="2:65" s="1" customFormat="1" ht="24">
      <c r="B88" s="27"/>
      <c r="C88" s="115">
        <v>4</v>
      </c>
      <c r="D88" s="115" t="s">
        <v>142</v>
      </c>
      <c r="E88" s="116" t="s">
        <v>164</v>
      </c>
      <c r="F88" s="117" t="s">
        <v>167</v>
      </c>
      <c r="G88" s="118" t="s">
        <v>168</v>
      </c>
      <c r="H88" s="119">
        <v>1</v>
      </c>
      <c r="I88" s="120"/>
      <c r="J88" s="121">
        <f>ROUND(I88*H88,2)</f>
        <v>0</v>
      </c>
      <c r="K88" s="117" t="s">
        <v>3</v>
      </c>
      <c r="L88" s="27"/>
      <c r="M88" s="131"/>
      <c r="N88" s="123" t="s">
        <v>41</v>
      </c>
      <c r="T88" s="48"/>
      <c r="AT88" s="12"/>
      <c r="AU88" s="12"/>
    </row>
    <row r="89" spans="2:65" s="1" customFormat="1">
      <c r="B89" s="27"/>
      <c r="D89" s="128" t="s">
        <v>146</v>
      </c>
      <c r="F89" s="129" t="s">
        <v>167</v>
      </c>
      <c r="I89" s="130"/>
      <c r="L89" s="27"/>
      <c r="M89" s="131"/>
      <c r="T89" s="48"/>
      <c r="AT89" s="12"/>
      <c r="AU89" s="12"/>
    </row>
    <row r="90" spans="2:65" s="1" customFormat="1" ht="24">
      <c r="B90" s="27"/>
      <c r="C90" s="115">
        <v>5</v>
      </c>
      <c r="D90" s="115" t="s">
        <v>142</v>
      </c>
      <c r="E90" s="116" t="s">
        <v>166</v>
      </c>
      <c r="F90" s="117" t="s">
        <v>170</v>
      </c>
      <c r="G90" s="118" t="s">
        <v>145</v>
      </c>
      <c r="H90" s="119">
        <v>1</v>
      </c>
      <c r="I90" s="120"/>
      <c r="J90" s="121">
        <f>ROUND(I90*H90,2)</f>
        <v>0</v>
      </c>
      <c r="K90" s="117" t="s">
        <v>3</v>
      </c>
      <c r="L90" s="27"/>
      <c r="M90" s="131"/>
      <c r="N90" s="123" t="s">
        <v>41</v>
      </c>
      <c r="T90" s="48"/>
      <c r="AT90" s="12"/>
      <c r="AU90" s="12"/>
    </row>
    <row r="91" spans="2:65" s="1" customFormat="1">
      <c r="B91" s="27"/>
      <c r="D91" s="128" t="s">
        <v>146</v>
      </c>
      <c r="F91" s="129" t="s">
        <v>170</v>
      </c>
      <c r="I91" s="130"/>
      <c r="L91" s="27"/>
      <c r="M91" s="131"/>
      <c r="T91" s="48"/>
      <c r="AT91" s="12"/>
      <c r="AU91" s="12"/>
    </row>
    <row r="92" spans="2:65" s="1" customFormat="1" ht="24">
      <c r="B92" s="114"/>
      <c r="C92" s="115">
        <v>6</v>
      </c>
      <c r="D92" s="115" t="s">
        <v>142</v>
      </c>
      <c r="E92" s="116" t="s">
        <v>169</v>
      </c>
      <c r="F92" s="117" t="s">
        <v>172</v>
      </c>
      <c r="G92" s="118" t="s">
        <v>145</v>
      </c>
      <c r="H92" s="119">
        <v>1</v>
      </c>
      <c r="I92" s="120"/>
      <c r="J92" s="121">
        <f>ROUND(I92*H92,2)</f>
        <v>0</v>
      </c>
      <c r="K92" s="117" t="s">
        <v>3</v>
      </c>
      <c r="L92" s="27"/>
      <c r="M92" s="122" t="s">
        <v>3</v>
      </c>
      <c r="N92" s="123" t="s">
        <v>41</v>
      </c>
      <c r="P92" s="124">
        <f>O92*H92</f>
        <v>0</v>
      </c>
      <c r="Q92" s="124">
        <v>0</v>
      </c>
      <c r="R92" s="124">
        <f>Q92*H92</f>
        <v>0</v>
      </c>
      <c r="S92" s="124">
        <v>0</v>
      </c>
      <c r="T92" s="125">
        <f>S92*H92</f>
        <v>0</v>
      </c>
      <c r="AR92" s="126" t="s">
        <v>173</v>
      </c>
      <c r="AT92" s="126" t="s">
        <v>142</v>
      </c>
      <c r="AU92" s="126" t="s">
        <v>77</v>
      </c>
      <c r="AY92" s="12" t="s">
        <v>141</v>
      </c>
      <c r="BE92" s="127">
        <f>IF(N92="základní",J92,0)</f>
        <v>0</v>
      </c>
      <c r="BF92" s="127">
        <f>IF(N92="snížená",J92,0)</f>
        <v>0</v>
      </c>
      <c r="BG92" s="127">
        <f>IF(N92="zákl. přenesená",J92,0)</f>
        <v>0</v>
      </c>
      <c r="BH92" s="127">
        <f>IF(N92="sníž. přenesená",J92,0)</f>
        <v>0</v>
      </c>
      <c r="BI92" s="127">
        <f>IF(N92="nulová",J92,0)</f>
        <v>0</v>
      </c>
      <c r="BJ92" s="12" t="s">
        <v>77</v>
      </c>
      <c r="BK92" s="127">
        <f>ROUND(I92*H92,2)</f>
        <v>0</v>
      </c>
      <c r="BL92" s="12" t="s">
        <v>173</v>
      </c>
      <c r="BM92" s="126" t="s">
        <v>316</v>
      </c>
    </row>
    <row r="93" spans="2:65" s="1" customFormat="1">
      <c r="B93" s="27"/>
      <c r="D93" s="128" t="s">
        <v>146</v>
      </c>
      <c r="F93" s="129" t="s">
        <v>172</v>
      </c>
      <c r="I93" s="130"/>
      <c r="L93" s="27"/>
      <c r="M93" s="132"/>
      <c r="N93" s="133"/>
      <c r="O93" s="133"/>
      <c r="P93" s="133"/>
      <c r="Q93" s="133"/>
      <c r="R93" s="133"/>
      <c r="S93" s="133"/>
      <c r="T93" s="134"/>
      <c r="AT93" s="12" t="s">
        <v>146</v>
      </c>
      <c r="AU93" s="12" t="s">
        <v>77</v>
      </c>
    </row>
    <row r="94" spans="2:65" s="1" customFormat="1"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27"/>
    </row>
  </sheetData>
  <autoFilter ref="C79:K93" xr:uid="{00000000-0009-0000-0000-00000E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07"/>
  <sheetViews>
    <sheetView showGridLines="0" topLeftCell="A86" workbookViewId="0">
      <selection activeCell="I102" sqref="I82:I10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6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2" t="s">
        <v>82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79</v>
      </c>
    </row>
    <row r="4" spans="2:46" ht="24.95" customHeight="1">
      <c r="B4" s="15"/>
      <c r="D4" s="16" t="s">
        <v>121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188" t="str">
        <f>'Rekapitulace stavby'!K6</f>
        <v>INFRASTRUKTURA PRO ELEKTROMOBILITU - lokalita Michálkovice</v>
      </c>
      <c r="F7" s="189"/>
      <c r="G7" s="189"/>
      <c r="H7" s="189"/>
      <c r="L7" s="15"/>
    </row>
    <row r="8" spans="2:46" s="1" customFormat="1" ht="12" customHeight="1">
      <c r="B8" s="27"/>
      <c r="D8" s="22" t="s">
        <v>122</v>
      </c>
      <c r="L8" s="27"/>
    </row>
    <row r="9" spans="2:46" s="1" customFormat="1" ht="16.5" customHeight="1">
      <c r="B9" s="27"/>
      <c r="E9" s="186" t="s">
        <v>322</v>
      </c>
      <c r="F9" s="187"/>
      <c r="G9" s="187"/>
      <c r="H9" s="187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tr">
        <f>'Rekapitulace stavby'!L47</f>
        <v xml:space="preserve">k.ú. Michálkovice [714747], LV: 1259, 1423, 1207 </v>
      </c>
      <c r="I12" s="22" t="s">
        <v>22</v>
      </c>
      <c r="J12" s="44">
        <f>'Rekapitulace stavby'!AN8</f>
        <v>46080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191" t="str">
        <f>'Rekapitulace stavby'!E14</f>
        <v>Vyplň údaj</v>
      </c>
      <c r="F18" s="192"/>
      <c r="G18" s="192"/>
      <c r="H18" s="192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IF('Rekapitulace stavby'!AN16="","",'Rekapitulace stavby'!AN16)</f>
        <v>46342796</v>
      </c>
      <c r="L20" s="27"/>
    </row>
    <row r="21" spans="2:12" s="1" customFormat="1" ht="18" customHeight="1">
      <c r="B21" s="27"/>
      <c r="E21" s="20" t="str">
        <f>IF('Rekapitulace stavby'!E17="","",'Rekapitulace stavby'!E17)</f>
        <v>OHLA ŽS, a.s., Tuřanka 1554/115b, 627 00 Brno - Slatina</v>
      </c>
      <c r="I21" s="22" t="s">
        <v>26</v>
      </c>
      <c r="J21" s="20" t="str">
        <f>IF('Rekapitulace stavby'!AN17="","",'Rekapitulace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33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34</v>
      </c>
      <c r="L26" s="27"/>
    </row>
    <row r="27" spans="2:12" s="7" customFormat="1" ht="16.5" customHeight="1">
      <c r="B27" s="82"/>
      <c r="E27" s="193" t="s">
        <v>3</v>
      </c>
      <c r="F27" s="193"/>
      <c r="G27" s="193"/>
      <c r="H27" s="193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36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38</v>
      </c>
      <c r="I32" s="30" t="s">
        <v>37</v>
      </c>
      <c r="J32" s="30" t="s">
        <v>39</v>
      </c>
      <c r="L32" s="27"/>
    </row>
    <row r="33" spans="2:12" s="1" customFormat="1" ht="14.45" customHeight="1">
      <c r="B33" s="27"/>
      <c r="D33" s="47" t="s">
        <v>40</v>
      </c>
      <c r="E33" s="22" t="s">
        <v>41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42</v>
      </c>
      <c r="F34" s="76">
        <f>ROUND((SUM(BF80:BF103)),  2)</f>
        <v>0</v>
      </c>
      <c r="I34" s="84">
        <v>0.12</v>
      </c>
      <c r="J34" s="76">
        <f>ROUND(((SUM(BF80:BF103))*I34),  2)</f>
        <v>0</v>
      </c>
      <c r="L34" s="27"/>
    </row>
    <row r="35" spans="2:12" s="1" customFormat="1" ht="14.45" hidden="1" customHeight="1">
      <c r="B35" s="27"/>
      <c r="E35" s="22" t="s">
        <v>43</v>
      </c>
      <c r="F35" s="76">
        <f>ROUND((SUM(BG80:BG103)),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44</v>
      </c>
      <c r="F36" s="76">
        <f>ROUND((SUM(BH80:BH103)),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45</v>
      </c>
      <c r="F37" s="76">
        <f>ROUND((SUM(BI80:BI103)),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46</v>
      </c>
      <c r="E39" s="49"/>
      <c r="F39" s="49"/>
      <c r="G39" s="87" t="s">
        <v>47</v>
      </c>
      <c r="H39" s="88" t="s">
        <v>48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124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188" t="str">
        <f>E7</f>
        <v>INFRASTRUKTURA PRO ELEKTROMOBILITU - lokalita Michálkovice</v>
      </c>
      <c r="F48" s="189"/>
      <c r="G48" s="189"/>
      <c r="H48" s="189"/>
      <c r="L48" s="27"/>
    </row>
    <row r="49" spans="2:47" s="1" customFormat="1" ht="12" customHeight="1">
      <c r="B49" s="27"/>
      <c r="C49" s="22" t="s">
        <v>122</v>
      </c>
      <c r="L49" s="27"/>
    </row>
    <row r="50" spans="2:47" s="1" customFormat="1" ht="16.5" customHeight="1">
      <c r="B50" s="27"/>
      <c r="E50" s="186" t="str">
        <f>E9</f>
        <v>PS01.8 - Kamerový systém</v>
      </c>
      <c r="F50" s="187"/>
      <c r="G50" s="187"/>
      <c r="H50" s="187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Michálkovice [714747], LV: 1259, 1423, 1207 </v>
      </c>
      <c r="I52" s="22" t="s">
        <v>22</v>
      </c>
      <c r="J52" s="44">
        <f>IF(J12="","",J12)</f>
        <v>46080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33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125</v>
      </c>
      <c r="D57" s="85"/>
      <c r="E57" s="85"/>
      <c r="F57" s="85"/>
      <c r="G57" s="85"/>
      <c r="H57" s="85"/>
      <c r="I57" s="85"/>
      <c r="J57" s="92" t="s">
        <v>126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68</v>
      </c>
      <c r="J59" s="58">
        <f>J80</f>
        <v>0</v>
      </c>
      <c r="L59" s="27"/>
      <c r="AU59" s="12" t="s">
        <v>127</v>
      </c>
    </row>
    <row r="60" spans="2:47" s="8" customFormat="1" ht="24.95" customHeight="1">
      <c r="B60" s="94"/>
      <c r="D60" s="137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128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188" t="str">
        <f>E7</f>
        <v>INFRASTRUKTURA PRO ELEKTROMOBILITU - lokalita Michálkovice</v>
      </c>
      <c r="F70" s="189"/>
      <c r="G70" s="189"/>
      <c r="H70" s="189"/>
      <c r="L70" s="27"/>
    </row>
    <row r="71" spans="2:63" s="1" customFormat="1" ht="12" customHeight="1">
      <c r="B71" s="27"/>
      <c r="C71" s="22" t="s">
        <v>122</v>
      </c>
      <c r="L71" s="27"/>
    </row>
    <row r="72" spans="2:63" s="1" customFormat="1" ht="16.5" customHeight="1">
      <c r="B72" s="27"/>
      <c r="E72" s="186" t="str">
        <f>E9</f>
        <v>PS01.8 - Kamerový systém</v>
      </c>
      <c r="F72" s="187"/>
      <c r="G72" s="187"/>
      <c r="H72" s="187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Michálkovice [714747], LV: 1259, 1423, 1207 </v>
      </c>
      <c r="I74" s="22" t="s">
        <v>22</v>
      </c>
      <c r="J74" s="44">
        <f>IF(J12="","",J12)</f>
        <v>46080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33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129</v>
      </c>
      <c r="D79" s="99" t="s">
        <v>55</v>
      </c>
      <c r="E79" s="99" t="s">
        <v>51</v>
      </c>
      <c r="F79" s="99" t="s">
        <v>52</v>
      </c>
      <c r="G79" s="99" t="s">
        <v>130</v>
      </c>
      <c r="H79" s="99" t="s">
        <v>131</v>
      </c>
      <c r="I79" s="99" t="s">
        <v>132</v>
      </c>
      <c r="J79" s="99" t="s">
        <v>126</v>
      </c>
      <c r="K79" s="100" t="s">
        <v>133</v>
      </c>
      <c r="L79" s="97"/>
      <c r="M79" s="51" t="s">
        <v>3</v>
      </c>
      <c r="N79" s="52" t="s">
        <v>40</v>
      </c>
      <c r="O79" s="52" t="s">
        <v>134</v>
      </c>
      <c r="P79" s="52" t="s">
        <v>135</v>
      </c>
      <c r="Q79" s="52" t="s">
        <v>136</v>
      </c>
      <c r="R79" s="52" t="s">
        <v>137</v>
      </c>
      <c r="S79" s="52" t="s">
        <v>138</v>
      </c>
      <c r="T79" s="53" t="s">
        <v>139</v>
      </c>
      <c r="V79" s="52" t="s">
        <v>40</v>
      </c>
    </row>
    <row r="80" spans="2:63" s="1" customFormat="1" ht="22.9" customHeight="1">
      <c r="B80" s="27"/>
      <c r="C80" s="56" t="s">
        <v>140</v>
      </c>
      <c r="J80" s="101">
        <f>SUM(J82:J103)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69</v>
      </c>
      <c r="AU80" s="12" t="s">
        <v>127</v>
      </c>
      <c r="BK80" s="104">
        <f>BK81</f>
        <v>0</v>
      </c>
    </row>
    <row r="81" spans="2:65" s="10" customFormat="1" ht="25.9" customHeight="1">
      <c r="B81" s="105"/>
      <c r="D81" s="106" t="s">
        <v>69</v>
      </c>
      <c r="E81" s="138"/>
      <c r="F81" s="138"/>
      <c r="I81" s="107"/>
      <c r="J81" s="108"/>
      <c r="L81" s="105"/>
      <c r="M81" s="109"/>
      <c r="P81" s="110">
        <f>SUM(P82:P103)</f>
        <v>0</v>
      </c>
      <c r="R81" s="110">
        <f>SUM(R82:R103)</f>
        <v>0</v>
      </c>
      <c r="T81" s="111">
        <f>SUM(T82:T103)</f>
        <v>0</v>
      </c>
      <c r="AR81" s="106" t="s">
        <v>77</v>
      </c>
      <c r="AT81" s="112" t="s">
        <v>69</v>
      </c>
      <c r="AU81" s="112" t="s">
        <v>70</v>
      </c>
      <c r="AY81" s="106" t="s">
        <v>141</v>
      </c>
      <c r="BK81" s="113">
        <f>SUM(BK82:BK103)</f>
        <v>0</v>
      </c>
    </row>
    <row r="82" spans="2:65" s="1" customFormat="1" ht="180">
      <c r="B82" s="114"/>
      <c r="C82" s="115" t="s">
        <v>77</v>
      </c>
      <c r="D82" s="115" t="s">
        <v>142</v>
      </c>
      <c r="E82" s="116" t="s">
        <v>176</v>
      </c>
      <c r="F82" s="117" t="s">
        <v>323</v>
      </c>
      <c r="G82" s="118" t="s">
        <v>145</v>
      </c>
      <c r="H82" s="119">
        <v>2</v>
      </c>
      <c r="I82" s="120"/>
      <c r="J82" s="121">
        <f>ROUND(I82*H82,2)</f>
        <v>0</v>
      </c>
      <c r="K82" s="117" t="s">
        <v>3</v>
      </c>
      <c r="L82" s="27"/>
      <c r="M82" s="122" t="s">
        <v>3</v>
      </c>
      <c r="N82" s="123" t="s">
        <v>41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V82" s="123" t="s">
        <v>41</v>
      </c>
      <c r="AR82" s="126" t="s">
        <v>173</v>
      </c>
      <c r="AT82" s="126" t="s">
        <v>142</v>
      </c>
      <c r="AU82" s="126" t="s">
        <v>77</v>
      </c>
      <c r="AY82" s="12" t="s">
        <v>141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77</v>
      </c>
      <c r="BK82" s="127">
        <f>ROUND(I82*H82,2)</f>
        <v>0</v>
      </c>
      <c r="BL82" s="12" t="s">
        <v>173</v>
      </c>
      <c r="BM82" s="126" t="s">
        <v>79</v>
      </c>
    </row>
    <row r="83" spans="2:65" s="1" customFormat="1" ht="126.75">
      <c r="B83" s="27"/>
      <c r="D83" s="128" t="s">
        <v>146</v>
      </c>
      <c r="F83" s="129" t="s">
        <v>323</v>
      </c>
      <c r="I83" s="130"/>
      <c r="L83" s="27"/>
      <c r="M83" s="131"/>
      <c r="T83" s="48"/>
      <c r="AT83" s="12" t="s">
        <v>146</v>
      </c>
      <c r="AU83" s="12" t="s">
        <v>77</v>
      </c>
    </row>
    <row r="84" spans="2:65" s="1" customFormat="1" ht="180">
      <c r="B84" s="27"/>
      <c r="C84" s="115">
        <v>2</v>
      </c>
      <c r="D84" s="115" t="s">
        <v>142</v>
      </c>
      <c r="E84" s="116" t="s">
        <v>159</v>
      </c>
      <c r="F84" s="117" t="s">
        <v>324</v>
      </c>
      <c r="G84" s="118" t="s">
        <v>145</v>
      </c>
      <c r="H84" s="119">
        <v>4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V84" s="123" t="s">
        <v>41</v>
      </c>
      <c r="AT84" s="12"/>
      <c r="AU84" s="12"/>
    </row>
    <row r="85" spans="2:65" s="1" customFormat="1" ht="126.75">
      <c r="B85" s="27"/>
      <c r="D85" s="128" t="s">
        <v>146</v>
      </c>
      <c r="F85" s="129" t="s">
        <v>324</v>
      </c>
      <c r="I85" s="130"/>
      <c r="L85" s="27"/>
      <c r="M85" s="131"/>
      <c r="T85" s="48"/>
      <c r="AT85" s="12"/>
      <c r="AU85" s="12"/>
    </row>
    <row r="86" spans="2:65" s="1" customFormat="1" ht="36">
      <c r="B86" s="27"/>
      <c r="C86" s="115">
        <v>3</v>
      </c>
      <c r="D86" s="115" t="s">
        <v>142</v>
      </c>
      <c r="E86" s="116" t="s">
        <v>161</v>
      </c>
      <c r="F86" s="117" t="s">
        <v>325</v>
      </c>
      <c r="G86" s="118" t="s">
        <v>145</v>
      </c>
      <c r="H86" s="119">
        <v>1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V86" s="123" t="s">
        <v>41</v>
      </c>
      <c r="AT86" s="12"/>
      <c r="AU86" s="12"/>
    </row>
    <row r="87" spans="2:65" s="1" customFormat="1" ht="21" customHeight="1">
      <c r="B87" s="27"/>
      <c r="D87" s="128" t="s">
        <v>146</v>
      </c>
      <c r="F87" s="129" t="s">
        <v>325</v>
      </c>
      <c r="I87" s="130"/>
      <c r="L87" s="27"/>
      <c r="M87" s="131"/>
      <c r="T87" s="48"/>
      <c r="AT87" s="12"/>
      <c r="AU87" s="12"/>
    </row>
    <row r="88" spans="2:65" s="1" customFormat="1" ht="24">
      <c r="B88" s="27"/>
      <c r="C88" s="115">
        <v>4</v>
      </c>
      <c r="D88" s="115" t="s">
        <v>142</v>
      </c>
      <c r="E88" s="116" t="s">
        <v>164</v>
      </c>
      <c r="F88" s="117" t="s">
        <v>326</v>
      </c>
      <c r="G88" s="118" t="s">
        <v>163</v>
      </c>
      <c r="H88" s="119">
        <v>70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V88" s="123" t="s">
        <v>41</v>
      </c>
      <c r="AT88" s="12"/>
      <c r="AU88" s="12"/>
    </row>
    <row r="89" spans="2:65" s="1" customFormat="1">
      <c r="B89" s="27"/>
      <c r="D89" s="128" t="s">
        <v>146</v>
      </c>
      <c r="F89" s="129" t="s">
        <v>326</v>
      </c>
      <c r="I89" s="130"/>
      <c r="L89" s="27"/>
      <c r="M89" s="131"/>
      <c r="T89" s="48"/>
      <c r="AT89" s="12"/>
      <c r="AU89" s="12"/>
    </row>
    <row r="90" spans="2:65" s="1" customFormat="1" ht="12">
      <c r="B90" s="27"/>
      <c r="C90" s="115">
        <v>5</v>
      </c>
      <c r="D90" s="115" t="s">
        <v>142</v>
      </c>
      <c r="E90" s="116" t="s">
        <v>166</v>
      </c>
      <c r="F90" s="117" t="s">
        <v>312</v>
      </c>
      <c r="G90" s="118" t="s">
        <v>163</v>
      </c>
      <c r="H90" s="119">
        <v>15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V90" s="123" t="s">
        <v>41</v>
      </c>
      <c r="AT90" s="12"/>
      <c r="AU90" s="12"/>
    </row>
    <row r="91" spans="2:65" s="1" customFormat="1">
      <c r="B91" s="27"/>
      <c r="D91" s="128" t="s">
        <v>146</v>
      </c>
      <c r="F91" s="129" t="s">
        <v>312</v>
      </c>
      <c r="I91" s="130"/>
      <c r="L91" s="27"/>
      <c r="M91" s="131"/>
      <c r="T91" s="48"/>
      <c r="AT91" s="12"/>
      <c r="AU91" s="12"/>
    </row>
    <row r="92" spans="2:65" s="1" customFormat="1" ht="24">
      <c r="B92" s="27"/>
      <c r="C92" s="115">
        <v>6</v>
      </c>
      <c r="D92" s="115" t="s">
        <v>142</v>
      </c>
      <c r="E92" s="116" t="s">
        <v>169</v>
      </c>
      <c r="F92" s="117" t="s">
        <v>327</v>
      </c>
      <c r="G92" s="118" t="s">
        <v>145</v>
      </c>
      <c r="H92" s="119">
        <v>18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V92" s="123" t="s">
        <v>41</v>
      </c>
      <c r="AT92" s="12"/>
      <c r="AU92" s="12"/>
    </row>
    <row r="93" spans="2:65" s="1" customFormat="1">
      <c r="B93" s="27"/>
      <c r="D93" s="128" t="s">
        <v>146</v>
      </c>
      <c r="F93" s="129" t="s">
        <v>327</v>
      </c>
      <c r="I93" s="130"/>
      <c r="L93" s="27"/>
      <c r="M93" s="131"/>
      <c r="T93" s="48"/>
      <c r="AT93" s="12"/>
      <c r="AU93" s="12"/>
    </row>
    <row r="94" spans="2:65" s="1" customFormat="1" ht="12">
      <c r="B94" s="27"/>
      <c r="C94" s="115">
        <v>7</v>
      </c>
      <c r="D94" s="115" t="s">
        <v>142</v>
      </c>
      <c r="E94" s="116" t="s">
        <v>171</v>
      </c>
      <c r="F94" s="117" t="s">
        <v>328</v>
      </c>
      <c r="G94" s="118" t="s">
        <v>329</v>
      </c>
      <c r="H94" s="119">
        <v>0.5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V94" s="123" t="s">
        <v>41</v>
      </c>
      <c r="AT94" s="12"/>
      <c r="AU94" s="12"/>
    </row>
    <row r="95" spans="2:65" s="1" customFormat="1">
      <c r="B95" s="27"/>
      <c r="D95" s="128" t="s">
        <v>146</v>
      </c>
      <c r="F95" s="129" t="s">
        <v>328</v>
      </c>
      <c r="I95" s="130"/>
      <c r="L95" s="27"/>
      <c r="M95" s="131"/>
      <c r="T95" s="48"/>
      <c r="AT95" s="12"/>
      <c r="AU95" s="12"/>
    </row>
    <row r="96" spans="2:65" s="1" customFormat="1" ht="12">
      <c r="B96" s="27"/>
      <c r="C96" s="115">
        <v>8</v>
      </c>
      <c r="D96" s="115" t="s">
        <v>142</v>
      </c>
      <c r="E96" s="116" t="s">
        <v>184</v>
      </c>
      <c r="F96" s="117" t="s">
        <v>330</v>
      </c>
      <c r="G96" s="118" t="s">
        <v>145</v>
      </c>
      <c r="H96" s="119">
        <v>4</v>
      </c>
      <c r="I96" s="120"/>
      <c r="J96" s="121">
        <f>ROUND(I96*H96,2)</f>
        <v>0</v>
      </c>
      <c r="K96" s="117" t="s">
        <v>3</v>
      </c>
      <c r="L96" s="27"/>
      <c r="M96" s="131"/>
      <c r="T96" s="48"/>
      <c r="V96" s="123" t="s">
        <v>41</v>
      </c>
      <c r="AT96" s="12"/>
      <c r="AU96" s="12"/>
    </row>
    <row r="97" spans="2:65" s="1" customFormat="1">
      <c r="B97" s="27"/>
      <c r="D97" s="128" t="s">
        <v>146</v>
      </c>
      <c r="F97" s="129" t="s">
        <v>330</v>
      </c>
      <c r="I97" s="130"/>
      <c r="L97" s="27"/>
      <c r="M97" s="131"/>
      <c r="T97" s="48"/>
      <c r="AT97" s="12"/>
      <c r="AU97" s="12"/>
    </row>
    <row r="98" spans="2:65" s="1" customFormat="1" ht="24">
      <c r="B98" s="27"/>
      <c r="C98" s="115">
        <v>9</v>
      </c>
      <c r="D98" s="115" t="s">
        <v>142</v>
      </c>
      <c r="E98" s="116" t="s">
        <v>186</v>
      </c>
      <c r="F98" s="117" t="s">
        <v>167</v>
      </c>
      <c r="G98" s="118" t="s">
        <v>168</v>
      </c>
      <c r="H98" s="119">
        <v>1</v>
      </c>
      <c r="I98" s="120"/>
      <c r="J98" s="121">
        <f>ROUND(I98*H98,2)</f>
        <v>0</v>
      </c>
      <c r="K98" s="117" t="s">
        <v>3</v>
      </c>
      <c r="L98" s="27"/>
      <c r="M98" s="131"/>
      <c r="T98" s="48"/>
      <c r="V98" s="123" t="s">
        <v>41</v>
      </c>
      <c r="AT98" s="12"/>
      <c r="AU98" s="12"/>
    </row>
    <row r="99" spans="2:65" s="1" customFormat="1">
      <c r="B99" s="27"/>
      <c r="D99" s="128" t="s">
        <v>146</v>
      </c>
      <c r="F99" s="129" t="s">
        <v>167</v>
      </c>
      <c r="I99" s="130"/>
      <c r="L99" s="27"/>
      <c r="M99" s="131"/>
      <c r="T99" s="48"/>
      <c r="AT99" s="12"/>
      <c r="AU99" s="12"/>
    </row>
    <row r="100" spans="2:65" s="1" customFormat="1" ht="24">
      <c r="B100" s="27"/>
      <c r="C100" s="115">
        <v>10</v>
      </c>
      <c r="D100" s="115" t="s">
        <v>142</v>
      </c>
      <c r="E100" s="116" t="s">
        <v>188</v>
      </c>
      <c r="F100" s="117" t="s">
        <v>170</v>
      </c>
      <c r="G100" s="118" t="s">
        <v>145</v>
      </c>
      <c r="H100" s="119">
        <v>1</v>
      </c>
      <c r="I100" s="120"/>
      <c r="J100" s="121">
        <f>ROUND(I100*H100,2)</f>
        <v>0</v>
      </c>
      <c r="K100" s="117" t="s">
        <v>3</v>
      </c>
      <c r="L100" s="27"/>
      <c r="M100" s="131"/>
      <c r="T100" s="48"/>
      <c r="V100" s="123" t="s">
        <v>41</v>
      </c>
      <c r="AT100" s="12"/>
      <c r="AU100" s="12"/>
    </row>
    <row r="101" spans="2:65" s="1" customFormat="1">
      <c r="B101" s="27"/>
      <c r="D101" s="128" t="s">
        <v>146</v>
      </c>
      <c r="F101" s="129" t="s">
        <v>170</v>
      </c>
      <c r="I101" s="130"/>
      <c r="L101" s="27"/>
      <c r="M101" s="131"/>
      <c r="T101" s="48"/>
      <c r="AT101" s="12"/>
      <c r="AU101" s="12"/>
    </row>
    <row r="102" spans="2:65" s="1" customFormat="1" ht="24">
      <c r="B102" s="114"/>
      <c r="C102" s="115">
        <v>11</v>
      </c>
      <c r="D102" s="115" t="s">
        <v>142</v>
      </c>
      <c r="E102" s="116" t="s">
        <v>190</v>
      </c>
      <c r="F102" s="117" t="s">
        <v>172</v>
      </c>
      <c r="G102" s="118" t="s">
        <v>145</v>
      </c>
      <c r="H102" s="119">
        <v>1</v>
      </c>
      <c r="I102" s="120"/>
      <c r="J102" s="121">
        <f>ROUND(I102*H102,2)</f>
        <v>0</v>
      </c>
      <c r="K102" s="117" t="s">
        <v>3</v>
      </c>
      <c r="L102" s="27"/>
      <c r="M102" s="122" t="s">
        <v>3</v>
      </c>
      <c r="N102" s="123" t="s">
        <v>41</v>
      </c>
      <c r="P102" s="124">
        <f>O102*H102</f>
        <v>0</v>
      </c>
      <c r="Q102" s="124">
        <v>0</v>
      </c>
      <c r="R102" s="124">
        <f>Q102*H102</f>
        <v>0</v>
      </c>
      <c r="S102" s="124">
        <v>0</v>
      </c>
      <c r="T102" s="125">
        <f>S102*H102</f>
        <v>0</v>
      </c>
      <c r="V102" s="123" t="s">
        <v>41</v>
      </c>
      <c r="AR102" s="126" t="s">
        <v>173</v>
      </c>
      <c r="AT102" s="126" t="s">
        <v>142</v>
      </c>
      <c r="AU102" s="126" t="s">
        <v>77</v>
      </c>
      <c r="AY102" s="12" t="s">
        <v>141</v>
      </c>
      <c r="BE102" s="127">
        <f>IF(N102="základní",J102,0)</f>
        <v>0</v>
      </c>
      <c r="BF102" s="127">
        <f>IF(N102="snížená",J102,0)</f>
        <v>0</v>
      </c>
      <c r="BG102" s="127">
        <f>IF(N102="zákl. přenesená",J102,0)</f>
        <v>0</v>
      </c>
      <c r="BH102" s="127">
        <f>IF(N102="sníž. přenesená",J102,0)</f>
        <v>0</v>
      </c>
      <c r="BI102" s="127">
        <f>IF(N102="nulová",J102,0)</f>
        <v>0</v>
      </c>
      <c r="BJ102" s="12" t="s">
        <v>77</v>
      </c>
      <c r="BK102" s="127">
        <f>ROUND(I102*H102,2)</f>
        <v>0</v>
      </c>
      <c r="BL102" s="12" t="s">
        <v>173</v>
      </c>
      <c r="BM102" s="126" t="s">
        <v>173</v>
      </c>
    </row>
    <row r="103" spans="2:65" s="1" customFormat="1">
      <c r="B103" s="27"/>
      <c r="D103" s="128" t="s">
        <v>146</v>
      </c>
      <c r="F103" s="129" t="s">
        <v>172</v>
      </c>
      <c r="I103" s="130"/>
      <c r="L103" s="27"/>
      <c r="M103" s="132"/>
      <c r="N103" s="133"/>
      <c r="O103" s="133"/>
      <c r="P103" s="133"/>
      <c r="Q103" s="133"/>
      <c r="R103" s="133"/>
      <c r="S103" s="133"/>
      <c r="T103" s="134"/>
      <c r="AT103" s="12" t="s">
        <v>146</v>
      </c>
      <c r="AU103" s="12" t="s">
        <v>77</v>
      </c>
    </row>
    <row r="104" spans="2:65" s="1" customFormat="1"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27"/>
    </row>
    <row r="105" spans="2:65" ht="12">
      <c r="V105" s="123"/>
    </row>
    <row r="106" spans="2:65">
      <c r="V106" s="133"/>
    </row>
    <row r="107" spans="2:65">
      <c r="J107" s="139"/>
    </row>
  </sheetData>
  <autoFilter ref="C79:K103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8A6B25407EF947A16D2EA369A26834" ma:contentTypeVersion="11" ma:contentTypeDescription="Vytvoří nový dokument" ma:contentTypeScope="" ma:versionID="0546d45b995706ecd4ef8ddfe84997ba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538d928b09e8ff64537a81916c9a4700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90FC74-62AD-4CA2-94D5-B1A9D9D12BD3}"/>
</file>

<file path=customXml/itemProps2.xml><?xml version="1.0" encoding="utf-8"?>
<ds:datastoreItem xmlns:ds="http://schemas.openxmlformats.org/officeDocument/2006/customXml" ds:itemID="{6D35D4EC-8F75-496D-B33E-9EB3EF717657}"/>
</file>

<file path=customXml/itemProps3.xml><?xml version="1.0" encoding="utf-8"?>
<ds:datastoreItem xmlns:ds="http://schemas.openxmlformats.org/officeDocument/2006/customXml" ds:itemID="{09AC527A-05D3-48F1-9125-3DE775CD6D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Krhutek Tomáš</dc:creator>
  <cp:keywords/>
  <dc:description/>
  <cp:lastModifiedBy>Kubisa Lukáš</cp:lastModifiedBy>
  <cp:revision/>
  <dcterms:created xsi:type="dcterms:W3CDTF">2024-08-19T10:43:38Z</dcterms:created>
  <dcterms:modified xsi:type="dcterms:W3CDTF">2026-05-04T09:53:14Z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