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NVESTICE\INVESTICE-PŘÍPRAVA\2026 - Bohuslavice - Chrástka, prodloužení stoky CC2\2025 - 2026_změna stavby před dokonč\Bohuslavice_změna před dokončením\"/>
    </mc:Choice>
  </mc:AlternateContent>
  <bookViews>
    <workbookView xWindow="-105" yWindow="-105" windowWidth="23250" windowHeight="12450"/>
  </bookViews>
  <sheets>
    <sheet name="Stavba" sheetId="1" r:id="rId1"/>
    <sheet name="VzorPolozky" sheetId="10" state="hidden" r:id="rId2"/>
    <sheet name="SO01 0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01 Pol'!$A$1:$Y$88</definedName>
    <definedName name="_xlnm.Print_Area" localSheetId="0">Stavba!$A$1:$J$59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25" i="1" l="1"/>
  <c r="G26" i="1"/>
  <c r="G9" i="12" l="1"/>
  <c r="I9" i="12"/>
  <c r="I8" i="12" s="1"/>
  <c r="K9" i="12"/>
  <c r="K8" i="12" s="1"/>
  <c r="O9" i="12"/>
  <c r="Q9" i="12"/>
  <c r="V9" i="12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O8" i="12" s="1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Q8" i="12" s="1"/>
  <c r="V14" i="12"/>
  <c r="G15" i="12"/>
  <c r="M15" i="12" s="1"/>
  <c r="I15" i="12"/>
  <c r="K15" i="12"/>
  <c r="O15" i="12"/>
  <c r="Q15" i="12"/>
  <c r="V15" i="12"/>
  <c r="V8" i="12" s="1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I21" i="12"/>
  <c r="K21" i="12"/>
  <c r="M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I28" i="12"/>
  <c r="K28" i="12"/>
  <c r="M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I53" i="1" s="1"/>
  <c r="I34" i="12"/>
  <c r="G35" i="12"/>
  <c r="M35" i="12" s="1"/>
  <c r="M34" i="12" s="1"/>
  <c r="I35" i="12"/>
  <c r="K35" i="12"/>
  <c r="K34" i="12" s="1"/>
  <c r="O35" i="12"/>
  <c r="O34" i="12" s="1"/>
  <c r="Q35" i="12"/>
  <c r="Q34" i="12" s="1"/>
  <c r="V35" i="12"/>
  <c r="V34" i="12" s="1"/>
  <c r="G36" i="12"/>
  <c r="I54" i="1" s="1"/>
  <c r="I36" i="12"/>
  <c r="K36" i="12"/>
  <c r="G37" i="12"/>
  <c r="M37" i="12" s="1"/>
  <c r="I37" i="12"/>
  <c r="K37" i="12"/>
  <c r="O37" i="12"/>
  <c r="O36" i="12" s="1"/>
  <c r="Q37" i="12"/>
  <c r="Q36" i="12" s="1"/>
  <c r="V37" i="12"/>
  <c r="V36" i="12" s="1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V39" i="12"/>
  <c r="G41" i="12"/>
  <c r="I41" i="12"/>
  <c r="I40" i="12" s="1"/>
  <c r="K41" i="12"/>
  <c r="K40" i="12" s="1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O40" i="12" s="1"/>
  <c r="Q44" i="12"/>
  <c r="V44" i="12"/>
  <c r="G45" i="12"/>
  <c r="I45" i="12"/>
  <c r="K45" i="12"/>
  <c r="M45" i="12"/>
  <c r="O45" i="12"/>
  <c r="Q45" i="12"/>
  <c r="V45" i="12"/>
  <c r="G46" i="12"/>
  <c r="M46" i="12" s="1"/>
  <c r="I46" i="12"/>
  <c r="K46" i="12"/>
  <c r="O46" i="12"/>
  <c r="Q46" i="12"/>
  <c r="Q40" i="12" s="1"/>
  <c r="V46" i="12"/>
  <c r="G47" i="12"/>
  <c r="I47" i="12"/>
  <c r="K47" i="12"/>
  <c r="M47" i="12"/>
  <c r="O47" i="12"/>
  <c r="Q47" i="12"/>
  <c r="V47" i="12"/>
  <c r="V40" i="12" s="1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I54" i="12"/>
  <c r="K54" i="12"/>
  <c r="M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M62" i="12" s="1"/>
  <c r="I62" i="12"/>
  <c r="K62" i="12"/>
  <c r="O62" i="12"/>
  <c r="Q62" i="12"/>
  <c r="V62" i="12"/>
  <c r="G63" i="12"/>
  <c r="I63" i="12"/>
  <c r="K63" i="12"/>
  <c r="M63" i="12"/>
  <c r="O63" i="12"/>
  <c r="Q63" i="12"/>
  <c r="V63" i="12"/>
  <c r="G64" i="12"/>
  <c r="M64" i="12" s="1"/>
  <c r="I64" i="12"/>
  <c r="K64" i="12"/>
  <c r="O64" i="12"/>
  <c r="Q64" i="12"/>
  <c r="V64" i="12"/>
  <c r="G65" i="12"/>
  <c r="I56" i="1" s="1"/>
  <c r="Q65" i="12"/>
  <c r="V65" i="12"/>
  <c r="G66" i="12"/>
  <c r="M66" i="12" s="1"/>
  <c r="M65" i="12" s="1"/>
  <c r="I66" i="12"/>
  <c r="I65" i="12" s="1"/>
  <c r="K66" i="12"/>
  <c r="K65" i="12" s="1"/>
  <c r="O66" i="12"/>
  <c r="O65" i="12" s="1"/>
  <c r="Q66" i="12"/>
  <c r="V66" i="12"/>
  <c r="K67" i="12"/>
  <c r="G68" i="12"/>
  <c r="M68" i="12" s="1"/>
  <c r="I68" i="12"/>
  <c r="K68" i="12"/>
  <c r="O68" i="12"/>
  <c r="O67" i="12" s="1"/>
  <c r="Q68" i="12"/>
  <c r="Q67" i="12" s="1"/>
  <c r="V68" i="12"/>
  <c r="V67" i="12" s="1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I71" i="12"/>
  <c r="K71" i="12"/>
  <c r="M71" i="12"/>
  <c r="O71" i="12"/>
  <c r="Q71" i="12"/>
  <c r="V71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I67" i="12" s="1"/>
  <c r="K74" i="12"/>
  <c r="O74" i="12"/>
  <c r="Q74" i="12"/>
  <c r="V74" i="12"/>
  <c r="I75" i="12"/>
  <c r="K75" i="12"/>
  <c r="G76" i="12"/>
  <c r="M76" i="12" s="1"/>
  <c r="M75" i="12" s="1"/>
  <c r="I76" i="12"/>
  <c r="K76" i="12"/>
  <c r="O76" i="12"/>
  <c r="O75" i="12" s="1"/>
  <c r="Q76" i="12"/>
  <c r="Q75" i="12" s="1"/>
  <c r="V76" i="12"/>
  <c r="V75" i="12" s="1"/>
  <c r="AE78" i="12"/>
  <c r="F41" i="1" s="1"/>
  <c r="I20" i="1"/>
  <c r="I18" i="1"/>
  <c r="I17" i="1"/>
  <c r="H42" i="1"/>
  <c r="J28" i="1"/>
  <c r="J26" i="1"/>
  <c r="G38" i="1"/>
  <c r="F38" i="1"/>
  <c r="J23" i="1"/>
  <c r="J24" i="1"/>
  <c r="J25" i="1"/>
  <c r="J27" i="1"/>
  <c r="E24" i="1"/>
  <c r="E26" i="1"/>
  <c r="G67" i="12" l="1"/>
  <c r="I57" i="1" s="1"/>
  <c r="G40" i="12"/>
  <c r="I55" i="1" s="1"/>
  <c r="M36" i="12"/>
  <c r="G8" i="12"/>
  <c r="I52" i="1" s="1"/>
  <c r="G75" i="12"/>
  <c r="F39" i="1"/>
  <c r="F40" i="1"/>
  <c r="AF78" i="12"/>
  <c r="M73" i="12"/>
  <c r="M67" i="12" s="1"/>
  <c r="M41" i="12"/>
  <c r="M40" i="12" s="1"/>
  <c r="M9" i="12"/>
  <c r="M8" i="12" s="1"/>
  <c r="I16" i="1" l="1"/>
  <c r="F42" i="1"/>
  <c r="G23" i="1" s="1"/>
  <c r="G40" i="1"/>
  <c r="I40" i="1" s="1"/>
  <c r="G39" i="1"/>
  <c r="G42" i="1" s="1"/>
  <c r="G41" i="1"/>
  <c r="I41" i="1" s="1"/>
  <c r="I58" i="1"/>
  <c r="G78" i="12"/>
  <c r="I19" i="1" l="1"/>
  <c r="I21" i="1" s="1"/>
  <c r="I59" i="1"/>
  <c r="A27" i="1"/>
  <c r="I39" i="1"/>
  <c r="I42" i="1" s="1"/>
  <c r="J39" i="1" l="1"/>
  <c r="J42" i="1" s="1"/>
  <c r="J41" i="1"/>
  <c r="J40" i="1"/>
  <c r="G28" i="1"/>
  <c r="G27" i="1" s="1"/>
  <c r="G29" i="1" s="1"/>
  <c r="A28" i="1"/>
  <c r="J58" i="1"/>
  <c r="J54" i="1"/>
  <c r="J53" i="1"/>
  <c r="J52" i="1"/>
  <c r="J55" i="1"/>
  <c r="J56" i="1"/>
  <c r="J57" i="1"/>
  <c r="J59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nb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<sst xmlns="http://schemas.openxmlformats.org/spreadsheetml/2006/main" count="614" uniqueCount="246">
  <si>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</si>
  <si>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</si>
  <si>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</si>
  <si>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</si>
  <si>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</si>
  <si>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</si>
  <si>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</si>
  <si>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</si>
  <si>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</si>
  <si>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</si>
  <si>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</si>
  <si>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</si>
  <si>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</si>
  <si>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</si>
  <si>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</si>
  <si>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</si>
  <si>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</si>
  <si>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</si>
  <si>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</si>
  <si>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</si>
  <si>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</si>
  <si>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</si>
  <si>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</si>
  <si>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</si>
  <si>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</si>
  <si>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</si>
  <si>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</si>
  <si>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</si>
  <si>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</si>
  <si>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</si>
  <si>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</si>
  <si>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</si>
  <si>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</si>
  <si>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</si>
  <si>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</si>
  <si>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</si>
  <si>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</si>
  <si>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</si>
  <si>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</si>
  <si>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</si>
  <si>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</si>
  <si>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</t>
  </si>
  <si>
    <t>Stoka - prodloužení</t>
  </si>
  <si>
    <t>SO01</t>
  </si>
  <si>
    <t>Kyjov, Bohuslavice - lokalita Chrástky</t>
  </si>
  <si>
    <t>Objekt:</t>
  </si>
  <si>
    <t>Rozpočet:</t>
  </si>
  <si>
    <t>2025/054</t>
  </si>
  <si>
    <t>Stavba</t>
  </si>
  <si>
    <t>Celkem za stavbu</t>
  </si>
  <si>
    <t>CZK</t>
  </si>
  <si>
    <t>#POPS</t>
  </si>
  <si>
    <t>Popis stavby: 2025/054 - Kyjov, Bohuslavice - lokalita Chrástky</t>
  </si>
  <si>
    <t>#POPO</t>
  </si>
  <si>
    <t>Popis objektu: SO01 - Kyjov, Bohuslavice - lokalita Chrástky</t>
  </si>
  <si>
    <t>#POPR</t>
  </si>
  <si>
    <t>Popis rozpočtu: 01 - Stoka - prodloužení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</si>
  <si>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</si>
  <si>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</si>
  <si>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</si>
  <si>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</si>
  <si>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</si>
  <si>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</si>
  <si>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</si>
  <si>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</si>
  <si>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</si>
  <si>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</si>
  <si>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</t>
  </si>
  <si>
    <t>Ostatní konstrukce a práce-bourání</t>
  </si>
  <si>
    <t>99</t>
  </si>
  <si>
    <t>Přesun hmot</t>
  </si>
  <si>
    <t>VRN</t>
  </si>
  <si>
    <t>Vedlejší rozpočtové náklady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</si>
  <si>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</si>
  <si>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</si>
  <si>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</si>
  <si>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</si>
  <si>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</si>
  <si>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</si>
  <si>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</si>
  <si>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</si>
  <si>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</si>
  <si>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</si>
  <si>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</si>
  <si>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</si>
  <si>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</si>
  <si>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</si>
  <si>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</si>
  <si>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</si>
  <si>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</si>
  <si>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</si>
  <si>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</si>
  <si>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</si>
  <si>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</si>
  <si>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</si>
  <si>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</si>
  <si>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</si>
  <si>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</si>
  <si>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</si>
  <si>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</si>
  <si>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</si>
  <si>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</si>
  <si>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</si>
  <si>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113107122R00</t>
  </si>
  <si>
    <t>Odstranění podkladu pl do 50 m2 z kameniva drceného tl 200 mm</t>
  </si>
  <si>
    <t>m2</t>
  </si>
  <si>
    <t>Vlastní</t>
  </si>
  <si>
    <t>Indiv</t>
  </si>
  <si>
    <t>Běžná</t>
  </si>
  <si>
    <t>POL1_1</t>
  </si>
  <si>
    <t>121101101R00</t>
  </si>
  <si>
    <t>Sejmutí ornice s přemístěním na vzdálenost do 50 m</t>
  </si>
  <si>
    <t>m3</t>
  </si>
  <si>
    <t>119001401R00</t>
  </si>
  <si>
    <t>Dočasné zajištění potrubí ocelového nebo litinového DN do 200</t>
  </si>
  <si>
    <t>m</t>
  </si>
  <si>
    <t>119001421R00</t>
  </si>
  <si>
    <t>Dočasné zajištění kabelů a kabelových tratí ze 3 volně ložených kabelů</t>
  </si>
  <si>
    <t>120001101R00</t>
  </si>
  <si>
    <t>Příplatek za ztížení vykopávky v blízkosti vedení</t>
  </si>
  <si>
    <t>562451150</t>
  </si>
  <si>
    <t>žlab kabelový s víkem ze směsových plastů 120x13x13 cm</t>
  </si>
  <si>
    <t>kus</t>
  </si>
  <si>
    <t>POL3_0</t>
  </si>
  <si>
    <t>130901121R00</t>
  </si>
  <si>
    <t>Bourání konstrukcí v hloubených vykopávkách ze zdiva z betonu prostého</t>
  </si>
  <si>
    <t>132201211R00</t>
  </si>
  <si>
    <t>Hloubení rýh š do 2000 mm v hornině tř. 3 objemu do 100 m3</t>
  </si>
  <si>
    <t>132201219R00</t>
  </si>
  <si>
    <t>Přípl.za lepivost,hloubení rýh 200cm,hor.3,STROJNĚ</t>
  </si>
  <si>
    <t>151101101R00</t>
  </si>
  <si>
    <t>Zřízení příložného pažení a rozepření stěn rýh hl do 2 m</t>
  </si>
  <si>
    <t>151101102R00</t>
  </si>
  <si>
    <t>Pažení a rozepření stěn rýh - příložné - hl.do 4 m</t>
  </si>
  <si>
    <t>151101111R00</t>
  </si>
  <si>
    <t>Odstranění příložného pažení a rozepření stěn rýh hl do 2 m</t>
  </si>
  <si>
    <t>151101112R00</t>
  </si>
  <si>
    <t>Odstranění příložného pažení a rozepření stěn rýh hl do 4 m</t>
  </si>
  <si>
    <t>274352113R</t>
  </si>
  <si>
    <t>pažení výkopu v místě zídky -  ztracené</t>
  </si>
  <si>
    <t>161101101R00</t>
  </si>
  <si>
    <t>Svislé přemístění výkopku z hor.1-4 do 2,5 m</t>
  </si>
  <si>
    <t>162701105R00</t>
  </si>
  <si>
    <t>Vodorovné přemístění do 10000 m výkopku/sypaniny z horniny tř. 1 až 4</t>
  </si>
  <si>
    <t>162701109R00</t>
  </si>
  <si>
    <t>Příplatek k vodorovnému přemístění výkopku/sypaniny z horniny tř. 1 až 4 ZKD 1000 m přes 10000 m</t>
  </si>
  <si>
    <t>171201201R00</t>
  </si>
  <si>
    <t>Uložení sypaniny na skl.-sypanina na výšku přes 2m</t>
  </si>
  <si>
    <t>174101101R00</t>
  </si>
  <si>
    <t>Zásyp jam, rýh, šachet se zhutněním</t>
  </si>
  <si>
    <t>583336510R</t>
  </si>
  <si>
    <t>kamenivo těžené hrubé frakce 8-16 - zásyp v komunikaci</t>
  </si>
  <si>
    <t>t</t>
  </si>
  <si>
    <t>175101101R00</t>
  </si>
  <si>
    <t>Obsyp potrubí bez prohození sypaniny</t>
  </si>
  <si>
    <t>583336510</t>
  </si>
  <si>
    <t>kamenivo těžené hrubé frakce 8-16</t>
  </si>
  <si>
    <t>180401211R00</t>
  </si>
  <si>
    <t>Založení lučního trávníku výsevem v rovině a ve svahu do 1:5</t>
  </si>
  <si>
    <t>005724700</t>
  </si>
  <si>
    <t>osivo směs travní krajinná - technická</t>
  </si>
  <si>
    <t>kg</t>
  </si>
  <si>
    <t>181301105R00</t>
  </si>
  <si>
    <t>Rozprostření ornice pl do 500 m2 v rovině nebo ve svahu do 1:5 tl vrstvy do 300 mm</t>
  </si>
  <si>
    <t>451572111R00</t>
  </si>
  <si>
    <t>Lože pod potrubí z kameniva těženého 0 - 4 mm</t>
  </si>
  <si>
    <t>575191111R</t>
  </si>
  <si>
    <t>Vsypný makadam VM tl 150 mm</t>
  </si>
  <si>
    <t>591241111R00</t>
  </si>
  <si>
    <t>Kladení dlažby z kostek drobných z kamene na MC tl 50 mm</t>
  </si>
  <si>
    <t>583801100</t>
  </si>
  <si>
    <t>kostka dlažební drobná, materiálová skupina I/2, I.jakost,  velikost 10 cm</t>
  </si>
  <si>
    <t>871313121R00</t>
  </si>
  <si>
    <t>Montáž potrubí z kanalizačních trub z PP otevřený výkop sklon do 20 % DN 150</t>
  </si>
  <si>
    <t>286111200R</t>
  </si>
  <si>
    <t>trubka kanalizační PP hladká hrdlovaná DN 150/5000 mm</t>
  </si>
  <si>
    <t>871353121R00</t>
  </si>
  <si>
    <t>Montáž potrubí z kanalizačních trub z PP otevřený výkop sklon do 20 % DN 200</t>
  </si>
  <si>
    <t>286152060</t>
  </si>
  <si>
    <t>trubka kanalizační PP DIN 200 mm</t>
  </si>
  <si>
    <t>871353121R1</t>
  </si>
  <si>
    <t>Montáž potrubí z kanalizačních trub z PP otevřený výkop sklon do 20 % DN 250</t>
  </si>
  <si>
    <t>286152160R</t>
  </si>
  <si>
    <t>trubka kanalizační PP SN 10 DIN 250 mm</t>
  </si>
  <si>
    <t>286113720</t>
  </si>
  <si>
    <t>koleno kanalizace plastové 250x87°</t>
  </si>
  <si>
    <t>286115120</t>
  </si>
  <si>
    <t>redukce kanalizace plastová  250/200</t>
  </si>
  <si>
    <t>286113710</t>
  </si>
  <si>
    <t>koleno kanalizace plastové  250x45°</t>
  </si>
  <si>
    <t>877315211T00</t>
  </si>
  <si>
    <t>Montáž tvarovek z tvrdého PVC-systém KG nebo z polypropylenu-systém KG 2000 jednoosé DN 150</t>
  </si>
  <si>
    <t>286113610R1</t>
  </si>
  <si>
    <t>koleno kanalizace plastové   150x45°</t>
  </si>
  <si>
    <t>877365221T00</t>
  </si>
  <si>
    <t>Montáž tvarovek z tvrdého PVC-systém KG nebo z polypropylenu-systém KG 2000 dvouosé DN 250</t>
  </si>
  <si>
    <t>286113950</t>
  </si>
  <si>
    <t>odbočka kanalizační plastová s hrdlem -250/150/45°</t>
  </si>
  <si>
    <t>286114000R</t>
  </si>
  <si>
    <t>odbočka kanalizační plastová s hrdlem -250/250/45°</t>
  </si>
  <si>
    <t>28375695R</t>
  </si>
  <si>
    <t>redukce PP DN 250/200</t>
  </si>
  <si>
    <t>286115880</t>
  </si>
  <si>
    <t>zátka kanalizace plastové DN 150</t>
  </si>
  <si>
    <t>286618460</t>
  </si>
  <si>
    <t>spojka "in situ" 200 mm</t>
  </si>
  <si>
    <t>894812249T00</t>
  </si>
  <si>
    <t>Příplatek k rourám revizní a čistící šachty z PP DN 425 za uříznutí šachtové roury</t>
  </si>
  <si>
    <t>894812256T00</t>
  </si>
  <si>
    <t>Revizní a čistící šachta z PP DN 425 poklop plastový pochůzí s rámem</t>
  </si>
  <si>
    <t>894812261T00</t>
  </si>
  <si>
    <t>Revizní a čistící šachta z PP DN 425 poklop litinový s teleskopickou rourou (3 t)</t>
  </si>
  <si>
    <t>894812339T00</t>
  </si>
  <si>
    <t>Příplatek k rourám revizní a čistící šachty z PP DN 600 za uříznutí šachtové roury</t>
  </si>
  <si>
    <t>894812357T00</t>
  </si>
  <si>
    <t>Revizní a čistící šachta z PP DN 600 poklop litinový do 12,5 t s teleskopickým adaptérem</t>
  </si>
  <si>
    <t>894812613T00</t>
  </si>
  <si>
    <t>Vyříznutí a utěsnění otvoru ve stěně šachty DN 200</t>
  </si>
  <si>
    <t>999000001</t>
  </si>
  <si>
    <t>Geodetické zaměření</t>
  </si>
  <si>
    <t>999_01</t>
  </si>
  <si>
    <t>Geometrický plán pro vymezení věcného břemene</t>
  </si>
  <si>
    <t>dílo</t>
  </si>
  <si>
    <t>POL1_</t>
  </si>
  <si>
    <t>938909311R00</t>
  </si>
  <si>
    <t>Odstranění bláta a hlinitého nánosu z povrchu podkladu nebo krytu betonového nebo živičného</t>
  </si>
  <si>
    <t>Práce</t>
  </si>
  <si>
    <t>997221561T00</t>
  </si>
  <si>
    <t>Vodorovná doprava suti z kusových materiálů do 1 km</t>
  </si>
  <si>
    <t>997221569T00</t>
  </si>
  <si>
    <t>Příplatek ZKD 1 km u vodorovné dopravy suti z kusových materiálů</t>
  </si>
  <si>
    <t>998276101R00</t>
  </si>
  <si>
    <t>Přesun hmot pro trubní vedení z trub z plastických hmot otevřený výkop</t>
  </si>
  <si>
    <t>999000012</t>
  </si>
  <si>
    <t>vytyčení inž. sítí</t>
  </si>
  <si>
    <t>99900003R</t>
  </si>
  <si>
    <t>Uložení zemina- na skládku</t>
  </si>
  <si>
    <t>99900004</t>
  </si>
  <si>
    <t>Uložení na skládku - beton</t>
  </si>
  <si>
    <t>VRN-01</t>
  </si>
  <si>
    <t>Zařízení staveniště</t>
  </si>
  <si>
    <t>soubor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</si>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</sst>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 shrinkToFit="1"/>
    </xf>
    <xf numFmtId="4" fontId="5" fillId="0" borderId="34" xfId="0" applyNumberFormat="1" applyFont="1" applyBorder="1" applyAlignment="1">
      <alignment vertical="center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4" fontId="3" fillId="2" borderId="38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3" borderId="0" xfId="0" applyNumberFormat="1" applyFont="1" applyFill="1" applyAlignment="1" applyProtection="1">
      <alignment vertical="top" shrinkToFit="1"/>
      <protection locked="0"/>
    </xf>
    <xf numFmtId="165" fontId="5" fillId="2" borderId="0" xfId="0" applyNumberFormat="1" applyFont="1" applyFill="1" applyAlignment="1">
      <alignment vertical="top" shrinkToFit="1"/>
    </xf>
    <xf numFmtId="4" fontId="5" fillId="2" borderId="0" xfId="0" applyNumberFormat="1" applyFont="1" applyFill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9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abSelected="1" topLeftCell="B14" zoomScaleNormal="100" zoomScaleSheetLayoutView="75" workbookViewId="0">
      <selection activeCell="G25" sqref="G25:I2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3" t="s">
        <v>4</v>
      </c>
      <c r="C1" s="224"/>
      <c r="D1" s="224"/>
      <c r="E1" s="224"/>
      <c r="F1" s="224"/>
      <c r="G1" s="224"/>
      <c r="H1" s="224"/>
      <c r="I1" s="224"/>
      <c r="J1" s="225"/>
    </row>
    <row r="2" spans="1:15" ht="36" customHeight="1" x14ac:dyDescent="0.2">
      <c r="A2" s="2"/>
      <c r="B2" s="77" t="s">
        <v>24</v>
      </c>
      <c r="C2" s="78"/>
      <c r="D2" s="79" t="s">
        <v>47</v>
      </c>
      <c r="E2" s="229" t="s">
        <v>44</v>
      </c>
      <c r="F2" s="230"/>
      <c r="G2" s="230"/>
      <c r="H2" s="230"/>
      <c r="I2" s="230"/>
      <c r="J2" s="231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32" t="s">
        <v>44</v>
      </c>
      <c r="F3" s="233"/>
      <c r="G3" s="233"/>
      <c r="H3" s="233"/>
      <c r="I3" s="233"/>
      <c r="J3" s="234"/>
    </row>
    <row r="4" spans="1:15" ht="23.25" customHeight="1" x14ac:dyDescent="0.2">
      <c r="A4" s="76">
        <v>3151</v>
      </c>
      <c r="B4" s="82" t="s">
        <v>46</v>
      </c>
      <c r="C4" s="83"/>
      <c r="D4" s="84" t="s">
        <v>41</v>
      </c>
      <c r="E4" s="212" t="s">
        <v>42</v>
      </c>
      <c r="F4" s="213"/>
      <c r="G4" s="213"/>
      <c r="H4" s="213"/>
      <c r="I4" s="213"/>
      <c r="J4" s="214"/>
    </row>
    <row r="5" spans="1:15" ht="24" customHeight="1" x14ac:dyDescent="0.2">
      <c r="A5" s="2"/>
      <c r="B5" s="31" t="s">
        <v>23</v>
      </c>
      <c r="D5" s="217"/>
      <c r="E5" s="218"/>
      <c r="F5" s="218"/>
      <c r="G5" s="218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19"/>
      <c r="E6" s="220"/>
      <c r="F6" s="220"/>
      <c r="G6" s="220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1"/>
      <c r="F7" s="222"/>
      <c r="G7" s="22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6"/>
      <c r="E11" s="236"/>
      <c r="F11" s="236"/>
      <c r="G11" s="236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1"/>
      <c r="E12" s="211"/>
      <c r="F12" s="211"/>
      <c r="G12" s="211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5"/>
      <c r="F13" s="216"/>
      <c r="G13" s="216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5"/>
      <c r="F15" s="235"/>
      <c r="G15" s="237"/>
      <c r="H15" s="237"/>
      <c r="I15" s="237" t="s">
        <v>31</v>
      </c>
      <c r="J15" s="238"/>
    </row>
    <row r="16" spans="1:15" ht="23.25" customHeight="1" x14ac:dyDescent="0.2">
      <c r="A16" s="143" t="s">
        <v>26</v>
      </c>
      <c r="B16" s="38" t="s">
        <v>26</v>
      </c>
      <c r="C16" s="62"/>
      <c r="D16" s="63"/>
      <c r="E16" s="200"/>
      <c r="F16" s="201"/>
      <c r="G16" s="200"/>
      <c r="H16" s="201"/>
      <c r="I16" s="200">
        <f>SUMIF(F52:F58,A16,I52:I58)+SUMIF(F52:F58,"PSU",I52:I58)</f>
        <v>0</v>
      </c>
      <c r="J16" s="202"/>
    </row>
    <row r="17" spans="1:10" ht="23.25" customHeight="1" x14ac:dyDescent="0.2">
      <c r="A17" s="143" t="s">
        <v>27</v>
      </c>
      <c r="B17" s="38" t="s">
        <v>27</v>
      </c>
      <c r="C17" s="62"/>
      <c r="D17" s="63"/>
      <c r="E17" s="200"/>
      <c r="F17" s="201"/>
      <c r="G17" s="200"/>
      <c r="H17" s="201"/>
      <c r="I17" s="200">
        <f>SUMIF(F52:F58,A17,I52:I58)</f>
        <v>0</v>
      </c>
      <c r="J17" s="202"/>
    </row>
    <row r="18" spans="1:10" ht="23.25" customHeight="1" x14ac:dyDescent="0.2">
      <c r="A18" s="143" t="s">
        <v>28</v>
      </c>
      <c r="B18" s="38" t="s">
        <v>28</v>
      </c>
      <c r="C18" s="62"/>
      <c r="D18" s="63"/>
      <c r="E18" s="200"/>
      <c r="F18" s="201"/>
      <c r="G18" s="200"/>
      <c r="H18" s="201"/>
      <c r="I18" s="200">
        <f>SUMIF(F52:F58,A18,I52:I58)</f>
        <v>0</v>
      </c>
      <c r="J18" s="202"/>
    </row>
    <row r="19" spans="1:10" ht="23.25" customHeight="1" x14ac:dyDescent="0.2">
      <c r="A19" s="143" t="s">
        <v>73</v>
      </c>
      <c r="B19" s="38" t="s">
        <v>29</v>
      </c>
      <c r="C19" s="62"/>
      <c r="D19" s="63"/>
      <c r="E19" s="200"/>
      <c r="F19" s="201"/>
      <c r="G19" s="200"/>
      <c r="H19" s="201"/>
      <c r="I19" s="200">
        <f>SUMIF(F52:F58,A19,I52:I58)</f>
        <v>0</v>
      </c>
      <c r="J19" s="202"/>
    </row>
    <row r="20" spans="1:10" ht="23.25" customHeight="1" x14ac:dyDescent="0.2">
      <c r="A20" s="143" t="s">
        <v>74</v>
      </c>
      <c r="B20" s="38" t="s">
        <v>30</v>
      </c>
      <c r="C20" s="62"/>
      <c r="D20" s="63"/>
      <c r="E20" s="200"/>
      <c r="F20" s="201"/>
      <c r="G20" s="200"/>
      <c r="H20" s="201"/>
      <c r="I20" s="200">
        <f>SUMIF(F52:F58,A20,I52:I58)</f>
        <v>0</v>
      </c>
      <c r="J20" s="202"/>
    </row>
    <row r="21" spans="1:10" ht="23.25" customHeight="1" x14ac:dyDescent="0.2">
      <c r="A21" s="2"/>
      <c r="B21" s="48" t="s">
        <v>31</v>
      </c>
      <c r="C21" s="64"/>
      <c r="D21" s="65"/>
      <c r="E21" s="203"/>
      <c r="F21" s="239"/>
      <c r="G21" s="203"/>
      <c r="H21" s="239"/>
      <c r="I21" s="203">
        <f>SUM(I16:J20)</f>
        <v>0</v>
      </c>
      <c r="J21" s="204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hidden="1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19.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96">
        <v>0</v>
      </c>
      <c r="H24" s="197"/>
      <c r="I24" s="197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7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26">
        <f>ZakladDPHZakl*0.21</f>
        <v>0</v>
      </c>
      <c r="H26" s="227"/>
      <c r="I26" s="22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28">
        <f>CenaCelkemBezDPH-(ZakladDPHSni+ZakladDPHZakl)</f>
        <v>0</v>
      </c>
      <c r="H27" s="228"/>
      <c r="I27" s="22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25</v>
      </c>
      <c r="C28" s="117"/>
      <c r="D28" s="117"/>
      <c r="E28" s="118"/>
      <c r="F28" s="119"/>
      <c r="G28" s="205">
        <f>A27</f>
        <v>0</v>
      </c>
      <c r="H28" s="206"/>
      <c r="I28" s="206"/>
      <c r="J28" s="120" t="str">
        <f t="shared" si="0"/>
        <v>CZK</v>
      </c>
    </row>
    <row r="29" spans="1:10" ht="30" customHeight="1" thickBot="1" x14ac:dyDescent="0.25">
      <c r="A29" s="2"/>
      <c r="B29" s="116" t="s">
        <v>37</v>
      </c>
      <c r="C29" s="121"/>
      <c r="D29" s="121"/>
      <c r="E29" s="121"/>
      <c r="F29" s="122"/>
      <c r="G29" s="205">
        <f>ZakladDPHSni+DPHSni+ZakladDPHZakl+DPHZakl+Zaokrouhleni</f>
        <v>0</v>
      </c>
      <c r="H29" s="205"/>
      <c r="I29" s="205"/>
      <c r="J29" s="123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7"/>
      <c r="E34" s="208"/>
      <c r="G34" s="209"/>
      <c r="H34" s="210"/>
      <c r="I34" s="210"/>
      <c r="J34" s="25"/>
    </row>
    <row r="35" spans="1:10" ht="12.75" customHeight="1" x14ac:dyDescent="0.2">
      <c r="A35" s="2"/>
      <c r="B35" s="2"/>
      <c r="D35" s="195" t="s">
        <v>2</v>
      </c>
      <c r="E35" s="19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48</v>
      </c>
      <c r="C39" s="191"/>
      <c r="D39" s="191"/>
      <c r="E39" s="191"/>
      <c r="F39" s="100">
        <f>'SO01 01 Pol'!AE78</f>
        <v>0</v>
      </c>
      <c r="G39" s="101">
        <f>'SO01 01 Pol'!AF78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88">
        <v>2</v>
      </c>
      <c r="B40" s="105" t="s">
        <v>43</v>
      </c>
      <c r="C40" s="192" t="s">
        <v>44</v>
      </c>
      <c r="D40" s="192"/>
      <c r="E40" s="192"/>
      <c r="F40" s="106">
        <f>'SO01 01 Pol'!AE78</f>
        <v>0</v>
      </c>
      <c r="G40" s="107">
        <f>'SO01 01 Pol'!AF78</f>
        <v>0</v>
      </c>
      <c r="H40" s="107"/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">
      <c r="A41" s="88">
        <v>3</v>
      </c>
      <c r="B41" s="110" t="s">
        <v>41</v>
      </c>
      <c r="C41" s="191" t="s">
        <v>42</v>
      </c>
      <c r="D41" s="191"/>
      <c r="E41" s="191"/>
      <c r="F41" s="111">
        <f>'SO01 01 Pol'!AE78</f>
        <v>0</v>
      </c>
      <c r="G41" s="102">
        <f>'SO01 01 Pol'!AF78</f>
        <v>0</v>
      </c>
      <c r="H41" s="102"/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">
      <c r="A42" s="88"/>
      <c r="B42" s="193" t="s">
        <v>49</v>
      </c>
      <c r="C42" s="194"/>
      <c r="D42" s="194"/>
      <c r="E42" s="194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4" spans="1:10" x14ac:dyDescent="0.2">
      <c r="A44" t="s">
        <v>51</v>
      </c>
      <c r="B44" t="s">
        <v>52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9" spans="1:10" ht="15.75" x14ac:dyDescent="0.25">
      <c r="B49" s="124" t="s">
        <v>57</v>
      </c>
    </row>
    <row r="51" spans="1:10" ht="25.5" customHeight="1" x14ac:dyDescent="0.2">
      <c r="A51" s="126"/>
      <c r="B51" s="129" t="s">
        <v>18</v>
      </c>
      <c r="C51" s="129" t="s">
        <v>6</v>
      </c>
      <c r="D51" s="130"/>
      <c r="E51" s="130"/>
      <c r="F51" s="131" t="s">
        <v>58</v>
      </c>
      <c r="G51" s="131"/>
      <c r="H51" s="131"/>
      <c r="I51" s="131" t="s">
        <v>31</v>
      </c>
      <c r="J51" s="131" t="s">
        <v>0</v>
      </c>
    </row>
    <row r="52" spans="1:10" ht="36.75" customHeight="1" x14ac:dyDescent="0.2">
      <c r="A52" s="127"/>
      <c r="B52" s="132" t="s">
        <v>59</v>
      </c>
      <c r="C52" s="189" t="s">
        <v>60</v>
      </c>
      <c r="D52" s="190"/>
      <c r="E52" s="190"/>
      <c r="F52" s="141" t="s">
        <v>26</v>
      </c>
      <c r="G52" s="133"/>
      <c r="H52" s="133"/>
      <c r="I52" s="133">
        <f>'SO01 01 Pol'!G8</f>
        <v>0</v>
      </c>
      <c r="J52" s="138" t="str">
        <f>IF(I59=0,"",I52/I59*100)</f>
        <v/>
      </c>
    </row>
    <row r="53" spans="1:10" ht="36.75" customHeight="1" x14ac:dyDescent="0.2">
      <c r="A53" s="127"/>
      <c r="B53" s="132" t="s">
        <v>61</v>
      </c>
      <c r="C53" s="189" t="s">
        <v>62</v>
      </c>
      <c r="D53" s="190"/>
      <c r="E53" s="190"/>
      <c r="F53" s="141" t="s">
        <v>26</v>
      </c>
      <c r="G53" s="133"/>
      <c r="H53" s="133"/>
      <c r="I53" s="133">
        <f>'SO01 01 Pol'!G34</f>
        <v>0</v>
      </c>
      <c r="J53" s="138" t="str">
        <f>IF(I59=0,"",I53/I59*100)</f>
        <v/>
      </c>
    </row>
    <row r="54" spans="1:10" ht="36.75" customHeight="1" x14ac:dyDescent="0.2">
      <c r="A54" s="127"/>
      <c r="B54" s="132" t="s">
        <v>63</v>
      </c>
      <c r="C54" s="189" t="s">
        <v>64</v>
      </c>
      <c r="D54" s="190"/>
      <c r="E54" s="190"/>
      <c r="F54" s="141" t="s">
        <v>26</v>
      </c>
      <c r="G54" s="133"/>
      <c r="H54" s="133"/>
      <c r="I54" s="133">
        <f>'SO01 01 Pol'!G36</f>
        <v>0</v>
      </c>
      <c r="J54" s="138" t="str">
        <f>IF(I59=0,"",I54/I59*100)</f>
        <v/>
      </c>
    </row>
    <row r="55" spans="1:10" ht="36.75" customHeight="1" x14ac:dyDescent="0.2">
      <c r="A55" s="127"/>
      <c r="B55" s="132" t="s">
        <v>65</v>
      </c>
      <c r="C55" s="189" t="s">
        <v>66</v>
      </c>
      <c r="D55" s="190"/>
      <c r="E55" s="190"/>
      <c r="F55" s="141" t="s">
        <v>26</v>
      </c>
      <c r="G55" s="133"/>
      <c r="H55" s="133"/>
      <c r="I55" s="133">
        <f>'SO01 01 Pol'!G40</f>
        <v>0</v>
      </c>
      <c r="J55" s="138" t="str">
        <f>IF(I59=0,"",I55/I59*100)</f>
        <v/>
      </c>
    </row>
    <row r="56" spans="1:10" ht="36.75" customHeight="1" x14ac:dyDescent="0.2">
      <c r="A56" s="127"/>
      <c r="B56" s="132" t="s">
        <v>67</v>
      </c>
      <c r="C56" s="189" t="s">
        <v>68</v>
      </c>
      <c r="D56" s="190"/>
      <c r="E56" s="190"/>
      <c r="F56" s="141" t="s">
        <v>26</v>
      </c>
      <c r="G56" s="133"/>
      <c r="H56" s="133"/>
      <c r="I56" s="133">
        <f>'SO01 01 Pol'!G65</f>
        <v>0</v>
      </c>
      <c r="J56" s="138" t="str">
        <f>IF(I59=0,"",I56/I59*100)</f>
        <v/>
      </c>
    </row>
    <row r="57" spans="1:10" ht="36.75" customHeight="1" x14ac:dyDescent="0.2">
      <c r="A57" s="127"/>
      <c r="B57" s="132" t="s">
        <v>69</v>
      </c>
      <c r="C57" s="189" t="s">
        <v>70</v>
      </c>
      <c r="D57" s="190"/>
      <c r="E57" s="190"/>
      <c r="F57" s="141" t="s">
        <v>26</v>
      </c>
      <c r="G57" s="133"/>
      <c r="H57" s="133"/>
      <c r="I57" s="133">
        <f>'SO01 01 Pol'!G67</f>
        <v>0</v>
      </c>
      <c r="J57" s="138" t="str">
        <f>IF(I59=0,"",I57/I59*100)</f>
        <v/>
      </c>
    </row>
    <row r="58" spans="1:10" ht="36.75" customHeight="1" x14ac:dyDescent="0.2">
      <c r="A58" s="127"/>
      <c r="B58" s="132" t="s">
        <v>71</v>
      </c>
      <c r="C58" s="189" t="s">
        <v>72</v>
      </c>
      <c r="D58" s="190"/>
      <c r="E58" s="190"/>
      <c r="F58" s="141" t="s">
        <v>73</v>
      </c>
      <c r="G58" s="133"/>
      <c r="H58" s="133"/>
      <c r="I58" s="133">
        <f>'SO01 01 Pol'!G75</f>
        <v>0</v>
      </c>
      <c r="J58" s="138" t="str">
        <f>IF(I59=0,"",I58/I59*100)</f>
        <v/>
      </c>
    </row>
    <row r="59" spans="1:10" ht="25.5" customHeight="1" x14ac:dyDescent="0.2">
      <c r="A59" s="128"/>
      <c r="B59" s="134" t="s">
        <v>1</v>
      </c>
      <c r="C59" s="135"/>
      <c r="D59" s="136"/>
      <c r="E59" s="136"/>
      <c r="F59" s="142"/>
      <c r="G59" s="137"/>
      <c r="H59" s="137"/>
      <c r="I59" s="137">
        <f>SUM(I52:I58)</f>
        <v>0</v>
      </c>
      <c r="J59" s="139">
        <f>SUM(J52:J58)</f>
        <v>0</v>
      </c>
    </row>
    <row r="60" spans="1:10" x14ac:dyDescent="0.2">
      <c r="F60" s="87"/>
      <c r="G60" s="87"/>
      <c r="H60" s="87"/>
      <c r="I60" s="87"/>
      <c r="J60" s="140"/>
    </row>
    <row r="61" spans="1:10" x14ac:dyDescent="0.2">
      <c r="F61" s="87"/>
      <c r="G61" s="87"/>
      <c r="H61" s="87"/>
      <c r="I61" s="87"/>
      <c r="J61" s="140"/>
    </row>
    <row r="62" spans="1:10" x14ac:dyDescent="0.2">
      <c r="F62" s="87"/>
      <c r="G62" s="87"/>
      <c r="H62" s="87"/>
      <c r="I62" s="87"/>
      <c r="J62" s="14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8:E58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7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8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9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10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71" activePane="bottomLeft" state="frozen"/>
      <selection pane="bottomLeft" activeCell="F89" sqref="F89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38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6" t="s">
        <v>7</v>
      </c>
      <c r="B1" s="256"/>
      <c r="C1" s="256"/>
      <c r="D1" s="256"/>
      <c r="E1" s="256"/>
      <c r="F1" s="256"/>
      <c r="G1" s="256"/>
      <c r="AG1" t="s">
        <v>75</v>
      </c>
    </row>
    <row r="2" spans="1:60" ht="24.95" customHeight="1" x14ac:dyDescent="0.2">
      <c r="A2" s="144" t="s">
        <v>8</v>
      </c>
      <c r="B2" s="49" t="s">
        <v>47</v>
      </c>
      <c r="C2" s="257" t="s">
        <v>44</v>
      </c>
      <c r="D2" s="258"/>
      <c r="E2" s="258"/>
      <c r="F2" s="258"/>
      <c r="G2" s="259"/>
      <c r="AG2" t="s">
        <v>76</v>
      </c>
    </row>
    <row r="3" spans="1:60" ht="24.95" customHeight="1" x14ac:dyDescent="0.2">
      <c r="A3" s="144" t="s">
        <v>9</v>
      </c>
      <c r="B3" s="49" t="s">
        <v>43</v>
      </c>
      <c r="C3" s="257" t="s">
        <v>44</v>
      </c>
      <c r="D3" s="258"/>
      <c r="E3" s="258"/>
      <c r="F3" s="258"/>
      <c r="G3" s="259"/>
      <c r="AC3" s="125" t="s">
        <v>76</v>
      </c>
      <c r="AG3" t="s">
        <v>77</v>
      </c>
    </row>
    <row r="4" spans="1:60" ht="24.95" customHeight="1" x14ac:dyDescent="0.2">
      <c r="A4" s="145" t="s">
        <v>10</v>
      </c>
      <c r="B4" s="146" t="s">
        <v>41</v>
      </c>
      <c r="C4" s="260" t="s">
        <v>42</v>
      </c>
      <c r="D4" s="261"/>
      <c r="E4" s="261"/>
      <c r="F4" s="261"/>
      <c r="G4" s="262"/>
      <c r="AG4" t="s">
        <v>78</v>
      </c>
    </row>
    <row r="5" spans="1:60" x14ac:dyDescent="0.2">
      <c r="D5" s="10"/>
    </row>
    <row r="6" spans="1:60" ht="38.25" x14ac:dyDescent="0.2">
      <c r="A6" s="148" t="s">
        <v>79</v>
      </c>
      <c r="B6" s="150" t="s">
        <v>80</v>
      </c>
      <c r="C6" s="150" t="s">
        <v>81</v>
      </c>
      <c r="D6" s="149" t="s">
        <v>82</v>
      </c>
      <c r="E6" s="148" t="s">
        <v>83</v>
      </c>
      <c r="F6" s="147" t="s">
        <v>84</v>
      </c>
      <c r="G6" s="148" t="s">
        <v>31</v>
      </c>
      <c r="H6" s="151" t="s">
        <v>32</v>
      </c>
      <c r="I6" s="151" t="s">
        <v>85</v>
      </c>
      <c r="J6" s="151" t="s">
        <v>33</v>
      </c>
      <c r="K6" s="151" t="s">
        <v>86</v>
      </c>
      <c r="L6" s="151" t="s">
        <v>87</v>
      </c>
      <c r="M6" s="151" t="s">
        <v>88</v>
      </c>
      <c r="N6" s="151" t="s">
        <v>89</v>
      </c>
      <c r="O6" s="151" t="s">
        <v>90</v>
      </c>
      <c r="P6" s="151" t="s">
        <v>91</v>
      </c>
      <c r="Q6" s="151" t="s">
        <v>92</v>
      </c>
      <c r="R6" s="151" t="s">
        <v>93</v>
      </c>
      <c r="S6" s="151" t="s">
        <v>94</v>
      </c>
      <c r="T6" s="151" t="s">
        <v>95</v>
      </c>
      <c r="U6" s="151" t="s">
        <v>96</v>
      </c>
      <c r="V6" s="151" t="s">
        <v>97</v>
      </c>
      <c r="W6" s="151" t="s">
        <v>98</v>
      </c>
      <c r="X6" s="151" t="s">
        <v>99</v>
      </c>
      <c r="Y6" s="151" t="s">
        <v>100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4" t="s">
        <v>101</v>
      </c>
      <c r="B8" s="165" t="s">
        <v>59</v>
      </c>
      <c r="C8" s="183" t="s">
        <v>60</v>
      </c>
      <c r="D8" s="166"/>
      <c r="E8" s="167"/>
      <c r="F8" s="168"/>
      <c r="G8" s="169">
        <f>SUMIF(AG9:AG33,"&lt;&gt;NOR",G9:G33)</f>
        <v>0</v>
      </c>
      <c r="H8" s="163"/>
      <c r="I8" s="163">
        <f>SUM(I9:I33)</f>
        <v>123695.98</v>
      </c>
      <c r="J8" s="163"/>
      <c r="K8" s="163">
        <f>SUM(K9:K33)</f>
        <v>321472.51</v>
      </c>
      <c r="L8" s="163"/>
      <c r="M8" s="163">
        <f>SUM(M9:M33)</f>
        <v>0</v>
      </c>
      <c r="N8" s="162"/>
      <c r="O8" s="162">
        <f>SUM(O9:O33)</f>
        <v>120.16999999999999</v>
      </c>
      <c r="P8" s="162"/>
      <c r="Q8" s="162">
        <f>SUM(Q9:Q33)</f>
        <v>0</v>
      </c>
      <c r="R8" s="163"/>
      <c r="S8" s="163"/>
      <c r="T8" s="163"/>
      <c r="U8" s="163"/>
      <c r="V8" s="163">
        <f>SUM(V9:V33)</f>
        <v>445.88000000000011</v>
      </c>
      <c r="W8" s="163"/>
      <c r="X8" s="163"/>
      <c r="Y8" s="163"/>
      <c r="AG8" t="s">
        <v>102</v>
      </c>
    </row>
    <row r="9" spans="1:60" ht="22.5" outlineLevel="1" x14ac:dyDescent="0.2">
      <c r="A9" s="177">
        <v>1</v>
      </c>
      <c r="B9" s="178" t="s">
        <v>103</v>
      </c>
      <c r="C9" s="184" t="s">
        <v>104</v>
      </c>
      <c r="D9" s="179" t="s">
        <v>105</v>
      </c>
      <c r="E9" s="180">
        <v>35.880000000000003</v>
      </c>
      <c r="F9" s="181"/>
      <c r="G9" s="182">
        <f t="shared" ref="G9:G33" si="0">ROUND(E9*F9,2)</f>
        <v>0</v>
      </c>
      <c r="H9" s="161">
        <v>0</v>
      </c>
      <c r="I9" s="160">
        <f t="shared" ref="I9:I33" si="1">ROUND(E9*H9,2)</f>
        <v>0</v>
      </c>
      <c r="J9" s="161">
        <v>252</v>
      </c>
      <c r="K9" s="160">
        <f t="shared" ref="K9:K33" si="2">ROUND(E9*J9,2)</f>
        <v>9041.76</v>
      </c>
      <c r="L9" s="160">
        <v>21</v>
      </c>
      <c r="M9" s="160">
        <f t="shared" ref="M9:M33" si="3">G9*(1+L9/100)</f>
        <v>0</v>
      </c>
      <c r="N9" s="159">
        <v>0</v>
      </c>
      <c r="O9" s="159">
        <f t="shared" ref="O9:O33" si="4">ROUND(E9*N9,2)</f>
        <v>0</v>
      </c>
      <c r="P9" s="159">
        <v>0</v>
      </c>
      <c r="Q9" s="159">
        <f t="shared" ref="Q9:Q33" si="5">ROUND(E9*P9,2)</f>
        <v>0</v>
      </c>
      <c r="R9" s="160"/>
      <c r="S9" s="160" t="s">
        <v>106</v>
      </c>
      <c r="T9" s="160" t="s">
        <v>107</v>
      </c>
      <c r="U9" s="160">
        <v>0.63</v>
      </c>
      <c r="V9" s="160">
        <f t="shared" ref="V9:V33" si="6">ROUND(E9*U9,2)</f>
        <v>22.6</v>
      </c>
      <c r="W9" s="160"/>
      <c r="X9" s="160"/>
      <c r="Y9" s="160" t="s">
        <v>108</v>
      </c>
      <c r="Z9" s="152"/>
      <c r="AA9" s="152"/>
      <c r="AB9" s="152"/>
      <c r="AC9" s="152"/>
      <c r="AD9" s="152"/>
      <c r="AE9" s="152"/>
      <c r="AF9" s="152"/>
      <c r="AG9" s="152" t="s">
        <v>109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77">
        <v>2</v>
      </c>
      <c r="B10" s="178" t="s">
        <v>110</v>
      </c>
      <c r="C10" s="184" t="s">
        <v>111</v>
      </c>
      <c r="D10" s="179" t="s">
        <v>112</v>
      </c>
      <c r="E10" s="180">
        <v>12.15</v>
      </c>
      <c r="F10" s="181"/>
      <c r="G10" s="182">
        <f t="shared" si="0"/>
        <v>0</v>
      </c>
      <c r="H10" s="161">
        <v>0</v>
      </c>
      <c r="I10" s="160">
        <f t="shared" si="1"/>
        <v>0</v>
      </c>
      <c r="J10" s="161">
        <v>85</v>
      </c>
      <c r="K10" s="160">
        <f t="shared" si="2"/>
        <v>1032.75</v>
      </c>
      <c r="L10" s="160">
        <v>21</v>
      </c>
      <c r="M10" s="160">
        <f t="shared" si="3"/>
        <v>0</v>
      </c>
      <c r="N10" s="159">
        <v>0</v>
      </c>
      <c r="O10" s="159">
        <f t="shared" si="4"/>
        <v>0</v>
      </c>
      <c r="P10" s="159">
        <v>0</v>
      </c>
      <c r="Q10" s="159">
        <f t="shared" si="5"/>
        <v>0</v>
      </c>
      <c r="R10" s="160"/>
      <c r="S10" s="160" t="s">
        <v>106</v>
      </c>
      <c r="T10" s="160" t="s">
        <v>107</v>
      </c>
      <c r="U10" s="160">
        <v>9.7000000000000003E-2</v>
      </c>
      <c r="V10" s="160">
        <f t="shared" si="6"/>
        <v>1.18</v>
      </c>
      <c r="W10" s="160"/>
      <c r="X10" s="160"/>
      <c r="Y10" s="160" t="s">
        <v>108</v>
      </c>
      <c r="Z10" s="152"/>
      <c r="AA10" s="152"/>
      <c r="AB10" s="152"/>
      <c r="AC10" s="152"/>
      <c r="AD10" s="152"/>
      <c r="AE10" s="152"/>
      <c r="AF10" s="152"/>
      <c r="AG10" s="152" t="s">
        <v>109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ht="22.5" outlineLevel="1" x14ac:dyDescent="0.2">
      <c r="A11" s="177">
        <v>3</v>
      </c>
      <c r="B11" s="178" t="s">
        <v>113</v>
      </c>
      <c r="C11" s="184" t="s">
        <v>114</v>
      </c>
      <c r="D11" s="179" t="s">
        <v>115</v>
      </c>
      <c r="E11" s="180">
        <v>6</v>
      </c>
      <c r="F11" s="181"/>
      <c r="G11" s="182">
        <f t="shared" si="0"/>
        <v>0</v>
      </c>
      <c r="H11" s="161">
        <v>0</v>
      </c>
      <c r="I11" s="160">
        <f t="shared" si="1"/>
        <v>0</v>
      </c>
      <c r="J11" s="161">
        <v>523</v>
      </c>
      <c r="K11" s="160">
        <f t="shared" si="2"/>
        <v>3138</v>
      </c>
      <c r="L11" s="160">
        <v>21</v>
      </c>
      <c r="M11" s="160">
        <f t="shared" si="3"/>
        <v>0</v>
      </c>
      <c r="N11" s="159">
        <v>8.6899999999999998E-3</v>
      </c>
      <c r="O11" s="159">
        <f t="shared" si="4"/>
        <v>0.05</v>
      </c>
      <c r="P11" s="159">
        <v>0</v>
      </c>
      <c r="Q11" s="159">
        <f t="shared" si="5"/>
        <v>0</v>
      </c>
      <c r="R11" s="160"/>
      <c r="S11" s="160" t="s">
        <v>106</v>
      </c>
      <c r="T11" s="160" t="s">
        <v>107</v>
      </c>
      <c r="U11" s="160">
        <v>0.70299999999999996</v>
      </c>
      <c r="V11" s="160">
        <f t="shared" si="6"/>
        <v>4.22</v>
      </c>
      <c r="W11" s="160"/>
      <c r="X11" s="160"/>
      <c r="Y11" s="160" t="s">
        <v>108</v>
      </c>
      <c r="Z11" s="152"/>
      <c r="AA11" s="152"/>
      <c r="AB11" s="152"/>
      <c r="AC11" s="152"/>
      <c r="AD11" s="152"/>
      <c r="AE11" s="152"/>
      <c r="AF11" s="152"/>
      <c r="AG11" s="152" t="s">
        <v>109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ht="22.5" outlineLevel="1" x14ac:dyDescent="0.2">
      <c r="A12" s="177">
        <v>4</v>
      </c>
      <c r="B12" s="178" t="s">
        <v>116</v>
      </c>
      <c r="C12" s="184" t="s">
        <v>117</v>
      </c>
      <c r="D12" s="179" t="s">
        <v>115</v>
      </c>
      <c r="E12" s="180">
        <v>1</v>
      </c>
      <c r="F12" s="181"/>
      <c r="G12" s="182">
        <f t="shared" si="0"/>
        <v>0</v>
      </c>
      <c r="H12" s="161">
        <v>0</v>
      </c>
      <c r="I12" s="160">
        <f t="shared" si="1"/>
        <v>0</v>
      </c>
      <c r="J12" s="161">
        <v>498</v>
      </c>
      <c r="K12" s="160">
        <f t="shared" si="2"/>
        <v>498</v>
      </c>
      <c r="L12" s="160">
        <v>21</v>
      </c>
      <c r="M12" s="160">
        <f t="shared" si="3"/>
        <v>0</v>
      </c>
      <c r="N12" s="159">
        <v>3.6900000000000002E-2</v>
      </c>
      <c r="O12" s="159">
        <f t="shared" si="4"/>
        <v>0.04</v>
      </c>
      <c r="P12" s="159">
        <v>0</v>
      </c>
      <c r="Q12" s="159">
        <f t="shared" si="5"/>
        <v>0</v>
      </c>
      <c r="R12" s="160"/>
      <c r="S12" s="160" t="s">
        <v>106</v>
      </c>
      <c r="T12" s="160" t="s">
        <v>107</v>
      </c>
      <c r="U12" s="160">
        <v>0.54700000000000004</v>
      </c>
      <c r="V12" s="160">
        <f t="shared" si="6"/>
        <v>0.55000000000000004</v>
      </c>
      <c r="W12" s="160"/>
      <c r="X12" s="160"/>
      <c r="Y12" s="160" t="s">
        <v>108</v>
      </c>
      <c r="Z12" s="152"/>
      <c r="AA12" s="152"/>
      <c r="AB12" s="152"/>
      <c r="AC12" s="152"/>
      <c r="AD12" s="152"/>
      <c r="AE12" s="152"/>
      <c r="AF12" s="152"/>
      <c r="AG12" s="152" t="s">
        <v>109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77">
        <v>5</v>
      </c>
      <c r="B13" s="178" t="s">
        <v>118</v>
      </c>
      <c r="C13" s="184" t="s">
        <v>119</v>
      </c>
      <c r="D13" s="179" t="s">
        <v>112</v>
      </c>
      <c r="E13" s="180">
        <v>20.52</v>
      </c>
      <c r="F13" s="181"/>
      <c r="G13" s="182">
        <f t="shared" si="0"/>
        <v>0</v>
      </c>
      <c r="H13" s="161">
        <v>0</v>
      </c>
      <c r="I13" s="160">
        <f t="shared" si="1"/>
        <v>0</v>
      </c>
      <c r="J13" s="161">
        <v>888</v>
      </c>
      <c r="K13" s="160">
        <f t="shared" si="2"/>
        <v>18221.759999999998</v>
      </c>
      <c r="L13" s="160">
        <v>21</v>
      </c>
      <c r="M13" s="160">
        <f t="shared" si="3"/>
        <v>0</v>
      </c>
      <c r="N13" s="159">
        <v>0</v>
      </c>
      <c r="O13" s="159">
        <f t="shared" si="4"/>
        <v>0</v>
      </c>
      <c r="P13" s="159">
        <v>0</v>
      </c>
      <c r="Q13" s="159">
        <f t="shared" si="5"/>
        <v>0</v>
      </c>
      <c r="R13" s="160"/>
      <c r="S13" s="160" t="s">
        <v>106</v>
      </c>
      <c r="T13" s="160" t="s">
        <v>107</v>
      </c>
      <c r="U13" s="160">
        <v>1.548</v>
      </c>
      <c r="V13" s="160">
        <f t="shared" si="6"/>
        <v>31.76</v>
      </c>
      <c r="W13" s="160"/>
      <c r="X13" s="160"/>
      <c r="Y13" s="160" t="s">
        <v>108</v>
      </c>
      <c r="Z13" s="152"/>
      <c r="AA13" s="152"/>
      <c r="AB13" s="152"/>
      <c r="AC13" s="152"/>
      <c r="AD13" s="152"/>
      <c r="AE13" s="152"/>
      <c r="AF13" s="152"/>
      <c r="AG13" s="152" t="s">
        <v>109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ht="22.5" outlineLevel="1" x14ac:dyDescent="0.2">
      <c r="A14" s="177">
        <v>6</v>
      </c>
      <c r="B14" s="178" t="s">
        <v>120</v>
      </c>
      <c r="C14" s="184" t="s">
        <v>121</v>
      </c>
      <c r="D14" s="179" t="s">
        <v>122</v>
      </c>
      <c r="E14" s="180">
        <v>1</v>
      </c>
      <c r="F14" s="181"/>
      <c r="G14" s="182">
        <f t="shared" si="0"/>
        <v>0</v>
      </c>
      <c r="H14" s="161">
        <v>238</v>
      </c>
      <c r="I14" s="160">
        <f t="shared" si="1"/>
        <v>238</v>
      </c>
      <c r="J14" s="161">
        <v>0</v>
      </c>
      <c r="K14" s="160">
        <f t="shared" si="2"/>
        <v>0</v>
      </c>
      <c r="L14" s="160">
        <v>21</v>
      </c>
      <c r="M14" s="160">
        <f t="shared" si="3"/>
        <v>0</v>
      </c>
      <c r="N14" s="159">
        <v>1.2E-2</v>
      </c>
      <c r="O14" s="159">
        <f t="shared" si="4"/>
        <v>0.01</v>
      </c>
      <c r="P14" s="159">
        <v>0</v>
      </c>
      <c r="Q14" s="159">
        <f t="shared" si="5"/>
        <v>0</v>
      </c>
      <c r="R14" s="160"/>
      <c r="S14" s="160" t="s">
        <v>106</v>
      </c>
      <c r="T14" s="160" t="s">
        <v>107</v>
      </c>
      <c r="U14" s="160">
        <v>0</v>
      </c>
      <c r="V14" s="160">
        <f t="shared" si="6"/>
        <v>0</v>
      </c>
      <c r="W14" s="160"/>
      <c r="X14" s="160"/>
      <c r="Y14" s="160" t="s">
        <v>108</v>
      </c>
      <c r="Z14" s="152"/>
      <c r="AA14" s="152"/>
      <c r="AB14" s="152"/>
      <c r="AC14" s="152"/>
      <c r="AD14" s="152"/>
      <c r="AE14" s="152"/>
      <c r="AF14" s="152"/>
      <c r="AG14" s="152" t="s">
        <v>123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ht="22.5" outlineLevel="1" x14ac:dyDescent="0.2">
      <c r="A15" s="177">
        <v>7</v>
      </c>
      <c r="B15" s="178" t="s">
        <v>124</v>
      </c>
      <c r="C15" s="184" t="s">
        <v>125</v>
      </c>
      <c r="D15" s="179" t="s">
        <v>112</v>
      </c>
      <c r="E15" s="180">
        <v>0.5</v>
      </c>
      <c r="F15" s="181"/>
      <c r="G15" s="182">
        <f t="shared" si="0"/>
        <v>0</v>
      </c>
      <c r="H15" s="161">
        <v>0</v>
      </c>
      <c r="I15" s="160">
        <f t="shared" si="1"/>
        <v>0</v>
      </c>
      <c r="J15" s="161">
        <v>3100</v>
      </c>
      <c r="K15" s="160">
        <f t="shared" si="2"/>
        <v>1550</v>
      </c>
      <c r="L15" s="160">
        <v>21</v>
      </c>
      <c r="M15" s="160">
        <f t="shared" si="3"/>
        <v>0</v>
      </c>
      <c r="N15" s="159">
        <v>0</v>
      </c>
      <c r="O15" s="159">
        <f t="shared" si="4"/>
        <v>0</v>
      </c>
      <c r="P15" s="159">
        <v>0</v>
      </c>
      <c r="Q15" s="159">
        <f t="shared" si="5"/>
        <v>0</v>
      </c>
      <c r="R15" s="160"/>
      <c r="S15" s="160" t="s">
        <v>106</v>
      </c>
      <c r="T15" s="160" t="s">
        <v>107</v>
      </c>
      <c r="U15" s="160">
        <v>18.216000000000001</v>
      </c>
      <c r="V15" s="160">
        <f t="shared" si="6"/>
        <v>9.11</v>
      </c>
      <c r="W15" s="160"/>
      <c r="X15" s="160"/>
      <c r="Y15" s="160" t="s">
        <v>108</v>
      </c>
      <c r="Z15" s="152"/>
      <c r="AA15" s="152"/>
      <c r="AB15" s="152"/>
      <c r="AC15" s="152"/>
      <c r="AD15" s="152"/>
      <c r="AE15" s="152"/>
      <c r="AF15" s="152"/>
      <c r="AG15" s="152" t="s">
        <v>109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ht="22.5" outlineLevel="1" x14ac:dyDescent="0.2">
      <c r="A16" s="177">
        <v>8</v>
      </c>
      <c r="B16" s="178" t="s">
        <v>126</v>
      </c>
      <c r="C16" s="184" t="s">
        <v>127</v>
      </c>
      <c r="D16" s="179" t="s">
        <v>112</v>
      </c>
      <c r="E16" s="180">
        <v>146.69</v>
      </c>
      <c r="F16" s="181"/>
      <c r="G16" s="182">
        <f t="shared" si="0"/>
        <v>0</v>
      </c>
      <c r="H16" s="161">
        <v>0</v>
      </c>
      <c r="I16" s="160">
        <f t="shared" si="1"/>
        <v>0</v>
      </c>
      <c r="J16" s="161">
        <v>309</v>
      </c>
      <c r="K16" s="160">
        <f t="shared" si="2"/>
        <v>45327.21</v>
      </c>
      <c r="L16" s="160">
        <v>21</v>
      </c>
      <c r="M16" s="160">
        <f t="shared" si="3"/>
        <v>0</v>
      </c>
      <c r="N16" s="159">
        <v>0</v>
      </c>
      <c r="O16" s="159">
        <f t="shared" si="4"/>
        <v>0</v>
      </c>
      <c r="P16" s="159">
        <v>0</v>
      </c>
      <c r="Q16" s="159">
        <f t="shared" si="5"/>
        <v>0</v>
      </c>
      <c r="R16" s="160"/>
      <c r="S16" s="160" t="s">
        <v>106</v>
      </c>
      <c r="T16" s="160" t="s">
        <v>107</v>
      </c>
      <c r="U16" s="160">
        <v>0.2</v>
      </c>
      <c r="V16" s="160">
        <f t="shared" si="6"/>
        <v>29.34</v>
      </c>
      <c r="W16" s="160"/>
      <c r="X16" s="160"/>
      <c r="Y16" s="160" t="s">
        <v>108</v>
      </c>
      <c r="Z16" s="152"/>
      <c r="AA16" s="152"/>
      <c r="AB16" s="152"/>
      <c r="AC16" s="152"/>
      <c r="AD16" s="152"/>
      <c r="AE16" s="152"/>
      <c r="AF16" s="152"/>
      <c r="AG16" s="152" t="s">
        <v>109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77">
        <v>9</v>
      </c>
      <c r="B17" s="178" t="s">
        <v>128</v>
      </c>
      <c r="C17" s="184" t="s">
        <v>129</v>
      </c>
      <c r="D17" s="179" t="s">
        <v>112</v>
      </c>
      <c r="E17" s="180">
        <v>44.006999999999998</v>
      </c>
      <c r="F17" s="181"/>
      <c r="G17" s="182">
        <f t="shared" si="0"/>
        <v>0</v>
      </c>
      <c r="H17" s="161">
        <v>0</v>
      </c>
      <c r="I17" s="160">
        <f t="shared" si="1"/>
        <v>0</v>
      </c>
      <c r="J17" s="161">
        <v>283</v>
      </c>
      <c r="K17" s="160">
        <f t="shared" si="2"/>
        <v>12453.98</v>
      </c>
      <c r="L17" s="160">
        <v>21</v>
      </c>
      <c r="M17" s="160">
        <f t="shared" si="3"/>
        <v>0</v>
      </c>
      <c r="N17" s="159">
        <v>0</v>
      </c>
      <c r="O17" s="159">
        <f t="shared" si="4"/>
        <v>0</v>
      </c>
      <c r="P17" s="159">
        <v>0</v>
      </c>
      <c r="Q17" s="159">
        <f t="shared" si="5"/>
        <v>0</v>
      </c>
      <c r="R17" s="160"/>
      <c r="S17" s="160" t="s">
        <v>106</v>
      </c>
      <c r="T17" s="160" t="s">
        <v>107</v>
      </c>
      <c r="U17" s="160">
        <v>8.4000000000000005E-2</v>
      </c>
      <c r="V17" s="160">
        <f t="shared" si="6"/>
        <v>3.7</v>
      </c>
      <c r="W17" s="160"/>
      <c r="X17" s="160"/>
      <c r="Y17" s="160" t="s">
        <v>108</v>
      </c>
      <c r="Z17" s="152"/>
      <c r="AA17" s="152"/>
      <c r="AB17" s="152"/>
      <c r="AC17" s="152"/>
      <c r="AD17" s="152"/>
      <c r="AE17" s="152"/>
      <c r="AF17" s="152"/>
      <c r="AG17" s="152" t="s">
        <v>109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ht="22.5" outlineLevel="1" x14ac:dyDescent="0.2">
      <c r="A18" s="177">
        <v>10</v>
      </c>
      <c r="B18" s="178" t="s">
        <v>130</v>
      </c>
      <c r="C18" s="184" t="s">
        <v>131</v>
      </c>
      <c r="D18" s="179" t="s">
        <v>105</v>
      </c>
      <c r="E18" s="180">
        <v>74.47</v>
      </c>
      <c r="F18" s="181"/>
      <c r="G18" s="182">
        <f t="shared" si="0"/>
        <v>0</v>
      </c>
      <c r="H18" s="161">
        <v>0</v>
      </c>
      <c r="I18" s="160">
        <f t="shared" si="1"/>
        <v>0</v>
      </c>
      <c r="J18" s="161">
        <v>180</v>
      </c>
      <c r="K18" s="160">
        <f t="shared" si="2"/>
        <v>13404.6</v>
      </c>
      <c r="L18" s="160">
        <v>21</v>
      </c>
      <c r="M18" s="160">
        <f t="shared" si="3"/>
        <v>0</v>
      </c>
      <c r="N18" s="159">
        <v>8.4000000000000003E-4</v>
      </c>
      <c r="O18" s="159">
        <f t="shared" si="4"/>
        <v>0.06</v>
      </c>
      <c r="P18" s="159">
        <v>0</v>
      </c>
      <c r="Q18" s="159">
        <f t="shared" si="5"/>
        <v>0</v>
      </c>
      <c r="R18" s="160"/>
      <c r="S18" s="160" t="s">
        <v>106</v>
      </c>
      <c r="T18" s="160" t="s">
        <v>107</v>
      </c>
      <c r="U18" s="160">
        <v>0.24</v>
      </c>
      <c r="V18" s="160">
        <f t="shared" si="6"/>
        <v>17.87</v>
      </c>
      <c r="W18" s="160"/>
      <c r="X18" s="160"/>
      <c r="Y18" s="160" t="s">
        <v>108</v>
      </c>
      <c r="Z18" s="152"/>
      <c r="AA18" s="152"/>
      <c r="AB18" s="152"/>
      <c r="AC18" s="152"/>
      <c r="AD18" s="152"/>
      <c r="AE18" s="152"/>
      <c r="AF18" s="152"/>
      <c r="AG18" s="152" t="s">
        <v>109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77">
        <v>11</v>
      </c>
      <c r="B19" s="178" t="s">
        <v>132</v>
      </c>
      <c r="C19" s="184" t="s">
        <v>133</v>
      </c>
      <c r="D19" s="179" t="s">
        <v>105</v>
      </c>
      <c r="E19" s="180">
        <v>234.22</v>
      </c>
      <c r="F19" s="181"/>
      <c r="G19" s="182">
        <f t="shared" si="0"/>
        <v>0</v>
      </c>
      <c r="H19" s="161">
        <v>0</v>
      </c>
      <c r="I19" s="160">
        <f t="shared" si="1"/>
        <v>0</v>
      </c>
      <c r="J19" s="161">
        <v>180</v>
      </c>
      <c r="K19" s="160">
        <f t="shared" si="2"/>
        <v>42159.6</v>
      </c>
      <c r="L19" s="160">
        <v>21</v>
      </c>
      <c r="M19" s="160">
        <f t="shared" si="3"/>
        <v>0</v>
      </c>
      <c r="N19" s="159">
        <v>8.4999999999999995E-4</v>
      </c>
      <c r="O19" s="159">
        <f t="shared" si="4"/>
        <v>0.2</v>
      </c>
      <c r="P19" s="159">
        <v>0</v>
      </c>
      <c r="Q19" s="159">
        <f t="shared" si="5"/>
        <v>0</v>
      </c>
      <c r="R19" s="160"/>
      <c r="S19" s="160" t="s">
        <v>106</v>
      </c>
      <c r="T19" s="160" t="s">
        <v>107</v>
      </c>
      <c r="U19" s="160">
        <v>0.47899999999999998</v>
      </c>
      <c r="V19" s="160">
        <f t="shared" si="6"/>
        <v>112.19</v>
      </c>
      <c r="W19" s="160"/>
      <c r="X19" s="160"/>
      <c r="Y19" s="160" t="s">
        <v>108</v>
      </c>
      <c r="Z19" s="152"/>
      <c r="AA19" s="152"/>
      <c r="AB19" s="152"/>
      <c r="AC19" s="152"/>
      <c r="AD19" s="152"/>
      <c r="AE19" s="152"/>
      <c r="AF19" s="152"/>
      <c r="AG19" s="152" t="s">
        <v>109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ht="22.5" outlineLevel="1" x14ac:dyDescent="0.2">
      <c r="A20" s="177">
        <v>12</v>
      </c>
      <c r="B20" s="178" t="s">
        <v>134</v>
      </c>
      <c r="C20" s="184" t="s">
        <v>135</v>
      </c>
      <c r="D20" s="179" t="s">
        <v>105</v>
      </c>
      <c r="E20" s="180">
        <v>74.47</v>
      </c>
      <c r="F20" s="181"/>
      <c r="G20" s="182">
        <f t="shared" si="0"/>
        <v>0</v>
      </c>
      <c r="H20" s="161">
        <v>0</v>
      </c>
      <c r="I20" s="160">
        <f t="shared" si="1"/>
        <v>0</v>
      </c>
      <c r="J20" s="161">
        <v>40.200000000000003</v>
      </c>
      <c r="K20" s="160">
        <f t="shared" si="2"/>
        <v>2993.69</v>
      </c>
      <c r="L20" s="160">
        <v>21</v>
      </c>
      <c r="M20" s="160">
        <f t="shared" si="3"/>
        <v>0</v>
      </c>
      <c r="N20" s="159">
        <v>0</v>
      </c>
      <c r="O20" s="159">
        <f t="shared" si="4"/>
        <v>0</v>
      </c>
      <c r="P20" s="159">
        <v>0</v>
      </c>
      <c r="Q20" s="159">
        <f t="shared" si="5"/>
        <v>0</v>
      </c>
      <c r="R20" s="160"/>
      <c r="S20" s="160" t="s">
        <v>106</v>
      </c>
      <c r="T20" s="160" t="s">
        <v>107</v>
      </c>
      <c r="U20" s="160">
        <v>7.0000000000000007E-2</v>
      </c>
      <c r="V20" s="160">
        <f t="shared" si="6"/>
        <v>5.21</v>
      </c>
      <c r="W20" s="160"/>
      <c r="X20" s="160"/>
      <c r="Y20" s="160" t="s">
        <v>108</v>
      </c>
      <c r="Z20" s="152"/>
      <c r="AA20" s="152"/>
      <c r="AB20" s="152"/>
      <c r="AC20" s="152"/>
      <c r="AD20" s="152"/>
      <c r="AE20" s="152"/>
      <c r="AF20" s="152"/>
      <c r="AG20" s="152" t="s">
        <v>109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ht="22.5" outlineLevel="1" x14ac:dyDescent="0.2">
      <c r="A21" s="177">
        <v>13</v>
      </c>
      <c r="B21" s="178" t="s">
        <v>136</v>
      </c>
      <c r="C21" s="184" t="s">
        <v>137</v>
      </c>
      <c r="D21" s="179" t="s">
        <v>105</v>
      </c>
      <c r="E21" s="180">
        <v>234.22</v>
      </c>
      <c r="F21" s="181"/>
      <c r="G21" s="182">
        <f t="shared" si="0"/>
        <v>0</v>
      </c>
      <c r="H21" s="161">
        <v>0</v>
      </c>
      <c r="I21" s="160">
        <f t="shared" si="1"/>
        <v>0</v>
      </c>
      <c r="J21" s="161">
        <v>40.200000000000003</v>
      </c>
      <c r="K21" s="160">
        <f t="shared" si="2"/>
        <v>9415.64</v>
      </c>
      <c r="L21" s="160">
        <v>21</v>
      </c>
      <c r="M21" s="160">
        <f t="shared" si="3"/>
        <v>0</v>
      </c>
      <c r="N21" s="159">
        <v>0</v>
      </c>
      <c r="O21" s="159">
        <f t="shared" si="4"/>
        <v>0</v>
      </c>
      <c r="P21" s="159">
        <v>0</v>
      </c>
      <c r="Q21" s="159">
        <f t="shared" si="5"/>
        <v>0</v>
      </c>
      <c r="R21" s="160"/>
      <c r="S21" s="160" t="s">
        <v>106</v>
      </c>
      <c r="T21" s="160" t="s">
        <v>107</v>
      </c>
      <c r="U21" s="160">
        <v>0.32700000000000001</v>
      </c>
      <c r="V21" s="160">
        <f t="shared" si="6"/>
        <v>76.59</v>
      </c>
      <c r="W21" s="160"/>
      <c r="X21" s="160"/>
      <c r="Y21" s="160" t="s">
        <v>108</v>
      </c>
      <c r="Z21" s="152"/>
      <c r="AA21" s="152"/>
      <c r="AB21" s="152"/>
      <c r="AC21" s="152"/>
      <c r="AD21" s="152"/>
      <c r="AE21" s="152"/>
      <c r="AF21" s="152"/>
      <c r="AG21" s="152" t="s">
        <v>109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77">
        <v>14</v>
      </c>
      <c r="B22" s="178" t="s">
        <v>138</v>
      </c>
      <c r="C22" s="184" t="s">
        <v>139</v>
      </c>
      <c r="D22" s="179" t="s">
        <v>105</v>
      </c>
      <c r="E22" s="180">
        <v>35.979999999999997</v>
      </c>
      <c r="F22" s="181"/>
      <c r="G22" s="182">
        <f t="shared" si="0"/>
        <v>0</v>
      </c>
      <c r="H22" s="161">
        <v>0</v>
      </c>
      <c r="I22" s="160">
        <f t="shared" si="1"/>
        <v>0</v>
      </c>
      <c r="J22" s="161">
        <v>618</v>
      </c>
      <c r="K22" s="160">
        <f t="shared" si="2"/>
        <v>22235.64</v>
      </c>
      <c r="L22" s="160">
        <v>21</v>
      </c>
      <c r="M22" s="160">
        <f t="shared" si="3"/>
        <v>0</v>
      </c>
      <c r="N22" s="159">
        <v>4.5670000000000002E-2</v>
      </c>
      <c r="O22" s="159">
        <f t="shared" si="4"/>
        <v>1.64</v>
      </c>
      <c r="P22" s="159">
        <v>0</v>
      </c>
      <c r="Q22" s="159">
        <f t="shared" si="5"/>
        <v>0</v>
      </c>
      <c r="R22" s="160"/>
      <c r="S22" s="160" t="s">
        <v>106</v>
      </c>
      <c r="T22" s="160" t="s">
        <v>107</v>
      </c>
      <c r="U22" s="160">
        <v>0</v>
      </c>
      <c r="V22" s="160">
        <f t="shared" si="6"/>
        <v>0</v>
      </c>
      <c r="W22" s="160"/>
      <c r="X22" s="160"/>
      <c r="Y22" s="160" t="s">
        <v>108</v>
      </c>
      <c r="Z22" s="152"/>
      <c r="AA22" s="152"/>
      <c r="AB22" s="152"/>
      <c r="AC22" s="152"/>
      <c r="AD22" s="152"/>
      <c r="AE22" s="152"/>
      <c r="AF22" s="152"/>
      <c r="AG22" s="152" t="s">
        <v>109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77">
        <v>15</v>
      </c>
      <c r="B23" s="178" t="s">
        <v>140</v>
      </c>
      <c r="C23" s="184" t="s">
        <v>141</v>
      </c>
      <c r="D23" s="179" t="s">
        <v>112</v>
      </c>
      <c r="E23" s="180">
        <v>73.344999999999999</v>
      </c>
      <c r="F23" s="181"/>
      <c r="G23" s="182">
        <f t="shared" si="0"/>
        <v>0</v>
      </c>
      <c r="H23" s="161">
        <v>0</v>
      </c>
      <c r="I23" s="160">
        <f t="shared" si="1"/>
        <v>0</v>
      </c>
      <c r="J23" s="161">
        <v>187</v>
      </c>
      <c r="K23" s="160">
        <f t="shared" si="2"/>
        <v>13715.52</v>
      </c>
      <c r="L23" s="160">
        <v>21</v>
      </c>
      <c r="M23" s="160">
        <f t="shared" si="3"/>
        <v>0</v>
      </c>
      <c r="N23" s="159">
        <v>0</v>
      </c>
      <c r="O23" s="159">
        <f t="shared" si="4"/>
        <v>0</v>
      </c>
      <c r="P23" s="159">
        <v>0</v>
      </c>
      <c r="Q23" s="159">
        <f t="shared" si="5"/>
        <v>0</v>
      </c>
      <c r="R23" s="160"/>
      <c r="S23" s="160" t="s">
        <v>106</v>
      </c>
      <c r="T23" s="160" t="s">
        <v>107</v>
      </c>
      <c r="U23" s="160">
        <v>0.34499999999999997</v>
      </c>
      <c r="V23" s="160">
        <f t="shared" si="6"/>
        <v>25.3</v>
      </c>
      <c r="W23" s="160"/>
      <c r="X23" s="160"/>
      <c r="Y23" s="160" t="s">
        <v>108</v>
      </c>
      <c r="Z23" s="152"/>
      <c r="AA23" s="152"/>
      <c r="AB23" s="152"/>
      <c r="AC23" s="152"/>
      <c r="AD23" s="152"/>
      <c r="AE23" s="152"/>
      <c r="AF23" s="152"/>
      <c r="AG23" s="152" t="s">
        <v>109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ht="22.5" outlineLevel="1" x14ac:dyDescent="0.2">
      <c r="A24" s="177">
        <v>16</v>
      </c>
      <c r="B24" s="178" t="s">
        <v>142</v>
      </c>
      <c r="C24" s="184" t="s">
        <v>143</v>
      </c>
      <c r="D24" s="179" t="s">
        <v>112</v>
      </c>
      <c r="E24" s="180">
        <v>106.6</v>
      </c>
      <c r="F24" s="181"/>
      <c r="G24" s="182">
        <f t="shared" si="0"/>
        <v>0</v>
      </c>
      <c r="H24" s="161">
        <v>0</v>
      </c>
      <c r="I24" s="160">
        <f t="shared" si="1"/>
        <v>0</v>
      </c>
      <c r="J24" s="161">
        <v>321.5</v>
      </c>
      <c r="K24" s="160">
        <f t="shared" si="2"/>
        <v>34271.9</v>
      </c>
      <c r="L24" s="160">
        <v>21</v>
      </c>
      <c r="M24" s="160">
        <f t="shared" si="3"/>
        <v>0</v>
      </c>
      <c r="N24" s="159">
        <v>0</v>
      </c>
      <c r="O24" s="159">
        <f t="shared" si="4"/>
        <v>0</v>
      </c>
      <c r="P24" s="159">
        <v>0</v>
      </c>
      <c r="Q24" s="159">
        <f t="shared" si="5"/>
        <v>0</v>
      </c>
      <c r="R24" s="160"/>
      <c r="S24" s="160" t="s">
        <v>106</v>
      </c>
      <c r="T24" s="160" t="s">
        <v>107</v>
      </c>
      <c r="U24" s="160">
        <v>1.0999999999999999E-2</v>
      </c>
      <c r="V24" s="160">
        <f t="shared" si="6"/>
        <v>1.17</v>
      </c>
      <c r="W24" s="160"/>
      <c r="X24" s="160"/>
      <c r="Y24" s="160" t="s">
        <v>108</v>
      </c>
      <c r="Z24" s="152"/>
      <c r="AA24" s="152"/>
      <c r="AB24" s="152"/>
      <c r="AC24" s="152"/>
      <c r="AD24" s="152"/>
      <c r="AE24" s="152"/>
      <c r="AF24" s="152"/>
      <c r="AG24" s="152" t="s">
        <v>109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ht="33.75" outlineLevel="1" x14ac:dyDescent="0.2">
      <c r="A25" s="177">
        <v>17</v>
      </c>
      <c r="B25" s="178" t="s">
        <v>144</v>
      </c>
      <c r="C25" s="184" t="s">
        <v>145</v>
      </c>
      <c r="D25" s="179" t="s">
        <v>112</v>
      </c>
      <c r="E25" s="180">
        <v>1279.2</v>
      </c>
      <c r="F25" s="181"/>
      <c r="G25" s="182">
        <f t="shared" si="0"/>
        <v>0</v>
      </c>
      <c r="H25" s="161">
        <v>0</v>
      </c>
      <c r="I25" s="160">
        <f t="shared" si="1"/>
        <v>0</v>
      </c>
      <c r="J25" s="161">
        <v>25.8</v>
      </c>
      <c r="K25" s="160">
        <f t="shared" si="2"/>
        <v>33003.360000000001</v>
      </c>
      <c r="L25" s="160">
        <v>21</v>
      </c>
      <c r="M25" s="160">
        <f t="shared" si="3"/>
        <v>0</v>
      </c>
      <c r="N25" s="159">
        <v>0</v>
      </c>
      <c r="O25" s="159">
        <f t="shared" si="4"/>
        <v>0</v>
      </c>
      <c r="P25" s="159">
        <v>0</v>
      </c>
      <c r="Q25" s="159">
        <f t="shared" si="5"/>
        <v>0</v>
      </c>
      <c r="R25" s="160"/>
      <c r="S25" s="160" t="s">
        <v>106</v>
      </c>
      <c r="T25" s="160" t="s">
        <v>107</v>
      </c>
      <c r="U25" s="160">
        <v>0</v>
      </c>
      <c r="V25" s="160">
        <f t="shared" si="6"/>
        <v>0</v>
      </c>
      <c r="W25" s="160"/>
      <c r="X25" s="160"/>
      <c r="Y25" s="160" t="s">
        <v>108</v>
      </c>
      <c r="Z25" s="152"/>
      <c r="AA25" s="152"/>
      <c r="AB25" s="152"/>
      <c r="AC25" s="152"/>
      <c r="AD25" s="152"/>
      <c r="AE25" s="152"/>
      <c r="AF25" s="152"/>
      <c r="AG25" s="152" t="s">
        <v>109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77">
        <v>18</v>
      </c>
      <c r="B26" s="178" t="s">
        <v>146</v>
      </c>
      <c r="C26" s="184" t="s">
        <v>147</v>
      </c>
      <c r="D26" s="179" t="s">
        <v>112</v>
      </c>
      <c r="E26" s="180">
        <v>118.55</v>
      </c>
      <c r="F26" s="181"/>
      <c r="G26" s="182">
        <f t="shared" si="0"/>
        <v>0</v>
      </c>
      <c r="H26" s="161">
        <v>0</v>
      </c>
      <c r="I26" s="160">
        <f t="shared" si="1"/>
        <v>0</v>
      </c>
      <c r="J26" s="161">
        <v>21.3</v>
      </c>
      <c r="K26" s="160">
        <f t="shared" si="2"/>
        <v>2525.12</v>
      </c>
      <c r="L26" s="160">
        <v>21</v>
      </c>
      <c r="M26" s="160">
        <f t="shared" si="3"/>
        <v>0</v>
      </c>
      <c r="N26" s="159">
        <v>0</v>
      </c>
      <c r="O26" s="159">
        <f t="shared" si="4"/>
        <v>0</v>
      </c>
      <c r="P26" s="159">
        <v>0</v>
      </c>
      <c r="Q26" s="159">
        <f t="shared" si="5"/>
        <v>0</v>
      </c>
      <c r="R26" s="160"/>
      <c r="S26" s="160" t="s">
        <v>106</v>
      </c>
      <c r="T26" s="160" t="s">
        <v>107</v>
      </c>
      <c r="U26" s="160">
        <v>8.9999999999999993E-3</v>
      </c>
      <c r="V26" s="160">
        <f t="shared" si="6"/>
        <v>1.07</v>
      </c>
      <c r="W26" s="160"/>
      <c r="X26" s="160"/>
      <c r="Y26" s="160" t="s">
        <v>108</v>
      </c>
      <c r="Z26" s="152"/>
      <c r="AA26" s="152"/>
      <c r="AB26" s="152"/>
      <c r="AC26" s="152"/>
      <c r="AD26" s="152"/>
      <c r="AE26" s="152"/>
      <c r="AF26" s="152"/>
      <c r="AG26" s="152" t="s">
        <v>109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77">
        <v>19</v>
      </c>
      <c r="B27" s="178" t="s">
        <v>148</v>
      </c>
      <c r="C27" s="184" t="s">
        <v>149</v>
      </c>
      <c r="D27" s="179" t="s">
        <v>112</v>
      </c>
      <c r="E27" s="180">
        <v>92.03</v>
      </c>
      <c r="F27" s="181"/>
      <c r="G27" s="182">
        <f t="shared" si="0"/>
        <v>0</v>
      </c>
      <c r="H27" s="161">
        <v>0</v>
      </c>
      <c r="I27" s="160">
        <f t="shared" si="1"/>
        <v>0</v>
      </c>
      <c r="J27" s="161">
        <v>171</v>
      </c>
      <c r="K27" s="160">
        <f t="shared" si="2"/>
        <v>15737.13</v>
      </c>
      <c r="L27" s="160">
        <v>21</v>
      </c>
      <c r="M27" s="160">
        <f t="shared" si="3"/>
        <v>0</v>
      </c>
      <c r="N27" s="159">
        <v>0</v>
      </c>
      <c r="O27" s="159">
        <f t="shared" si="4"/>
        <v>0</v>
      </c>
      <c r="P27" s="159">
        <v>0</v>
      </c>
      <c r="Q27" s="159">
        <f t="shared" si="5"/>
        <v>0</v>
      </c>
      <c r="R27" s="160"/>
      <c r="S27" s="160" t="s">
        <v>106</v>
      </c>
      <c r="T27" s="160" t="s">
        <v>107</v>
      </c>
      <c r="U27" s="160">
        <v>0.20200000000000001</v>
      </c>
      <c r="V27" s="160">
        <f t="shared" si="6"/>
        <v>18.59</v>
      </c>
      <c r="W27" s="160"/>
      <c r="X27" s="160"/>
      <c r="Y27" s="160" t="s">
        <v>108</v>
      </c>
      <c r="Z27" s="152"/>
      <c r="AA27" s="152"/>
      <c r="AB27" s="152"/>
      <c r="AC27" s="152"/>
      <c r="AD27" s="152"/>
      <c r="AE27" s="152"/>
      <c r="AF27" s="152"/>
      <c r="AG27" s="152" t="s">
        <v>109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ht="22.5" outlineLevel="1" x14ac:dyDescent="0.2">
      <c r="A28" s="177">
        <v>20</v>
      </c>
      <c r="B28" s="178" t="s">
        <v>150</v>
      </c>
      <c r="C28" s="184" t="s">
        <v>151</v>
      </c>
      <c r="D28" s="179" t="s">
        <v>152</v>
      </c>
      <c r="E28" s="180">
        <v>41.347999999999999</v>
      </c>
      <c r="F28" s="181"/>
      <c r="G28" s="182">
        <f t="shared" si="0"/>
        <v>0</v>
      </c>
      <c r="H28" s="161">
        <v>1044</v>
      </c>
      <c r="I28" s="160">
        <f t="shared" si="1"/>
        <v>43167.31</v>
      </c>
      <c r="J28" s="161">
        <v>0</v>
      </c>
      <c r="K28" s="160">
        <f t="shared" si="2"/>
        <v>0</v>
      </c>
      <c r="L28" s="160">
        <v>21</v>
      </c>
      <c r="M28" s="160">
        <f t="shared" si="3"/>
        <v>0</v>
      </c>
      <c r="N28" s="159">
        <v>1</v>
      </c>
      <c r="O28" s="159">
        <f t="shared" si="4"/>
        <v>41.35</v>
      </c>
      <c r="P28" s="159">
        <v>0</v>
      </c>
      <c r="Q28" s="159">
        <f t="shared" si="5"/>
        <v>0</v>
      </c>
      <c r="R28" s="160"/>
      <c r="S28" s="160" t="s">
        <v>106</v>
      </c>
      <c r="T28" s="160" t="s">
        <v>107</v>
      </c>
      <c r="U28" s="160">
        <v>0</v>
      </c>
      <c r="V28" s="160">
        <f t="shared" si="6"/>
        <v>0</v>
      </c>
      <c r="W28" s="160"/>
      <c r="X28" s="160"/>
      <c r="Y28" s="160" t="s">
        <v>108</v>
      </c>
      <c r="Z28" s="152"/>
      <c r="AA28" s="152"/>
      <c r="AB28" s="152"/>
      <c r="AC28" s="152"/>
      <c r="AD28" s="152"/>
      <c r="AE28" s="152"/>
      <c r="AF28" s="152"/>
      <c r="AG28" s="152" t="s">
        <v>123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77">
        <v>21</v>
      </c>
      <c r="B29" s="178" t="s">
        <v>153</v>
      </c>
      <c r="C29" s="184" t="s">
        <v>154</v>
      </c>
      <c r="D29" s="179" t="s">
        <v>112</v>
      </c>
      <c r="E29" s="180">
        <v>42.677999999999997</v>
      </c>
      <c r="F29" s="181"/>
      <c r="G29" s="182">
        <f t="shared" si="0"/>
        <v>0</v>
      </c>
      <c r="H29" s="161">
        <v>0</v>
      </c>
      <c r="I29" s="160">
        <f t="shared" si="1"/>
        <v>0</v>
      </c>
      <c r="J29" s="161">
        <v>859</v>
      </c>
      <c r="K29" s="160">
        <f t="shared" si="2"/>
        <v>36660.400000000001</v>
      </c>
      <c r="L29" s="160">
        <v>21</v>
      </c>
      <c r="M29" s="160">
        <f t="shared" si="3"/>
        <v>0</v>
      </c>
      <c r="N29" s="159">
        <v>0</v>
      </c>
      <c r="O29" s="159">
        <f t="shared" si="4"/>
        <v>0</v>
      </c>
      <c r="P29" s="159">
        <v>0</v>
      </c>
      <c r="Q29" s="159">
        <f t="shared" si="5"/>
        <v>0</v>
      </c>
      <c r="R29" s="160"/>
      <c r="S29" s="160" t="s">
        <v>106</v>
      </c>
      <c r="T29" s="160" t="s">
        <v>107</v>
      </c>
      <c r="U29" s="160">
        <v>1.587</v>
      </c>
      <c r="V29" s="160">
        <f t="shared" si="6"/>
        <v>67.73</v>
      </c>
      <c r="W29" s="160"/>
      <c r="X29" s="160"/>
      <c r="Y29" s="160" t="s">
        <v>108</v>
      </c>
      <c r="Z29" s="152"/>
      <c r="AA29" s="152"/>
      <c r="AB29" s="152"/>
      <c r="AC29" s="152"/>
      <c r="AD29" s="152"/>
      <c r="AE29" s="152"/>
      <c r="AF29" s="152"/>
      <c r="AG29" s="152" t="s">
        <v>109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77">
        <v>22</v>
      </c>
      <c r="B30" s="178" t="s">
        <v>155</v>
      </c>
      <c r="C30" s="184" t="s">
        <v>156</v>
      </c>
      <c r="D30" s="179" t="s">
        <v>152</v>
      </c>
      <c r="E30" s="180">
        <v>76.819999999999993</v>
      </c>
      <c r="F30" s="181"/>
      <c r="G30" s="182">
        <f t="shared" si="0"/>
        <v>0</v>
      </c>
      <c r="H30" s="161">
        <v>1044</v>
      </c>
      <c r="I30" s="160">
        <f t="shared" si="1"/>
        <v>80200.08</v>
      </c>
      <c r="J30" s="161">
        <v>0</v>
      </c>
      <c r="K30" s="160">
        <f t="shared" si="2"/>
        <v>0</v>
      </c>
      <c r="L30" s="160">
        <v>21</v>
      </c>
      <c r="M30" s="160">
        <f t="shared" si="3"/>
        <v>0</v>
      </c>
      <c r="N30" s="159">
        <v>1</v>
      </c>
      <c r="O30" s="159">
        <f t="shared" si="4"/>
        <v>76.819999999999993</v>
      </c>
      <c r="P30" s="159">
        <v>0</v>
      </c>
      <c r="Q30" s="159">
        <f t="shared" si="5"/>
        <v>0</v>
      </c>
      <c r="R30" s="160"/>
      <c r="S30" s="160" t="s">
        <v>106</v>
      </c>
      <c r="T30" s="160" t="s">
        <v>107</v>
      </c>
      <c r="U30" s="160">
        <v>0</v>
      </c>
      <c r="V30" s="160">
        <f t="shared" si="6"/>
        <v>0</v>
      </c>
      <c r="W30" s="160"/>
      <c r="X30" s="160"/>
      <c r="Y30" s="160" t="s">
        <v>108</v>
      </c>
      <c r="Z30" s="152"/>
      <c r="AA30" s="152"/>
      <c r="AB30" s="152"/>
      <c r="AC30" s="152"/>
      <c r="AD30" s="152"/>
      <c r="AE30" s="152"/>
      <c r="AF30" s="152"/>
      <c r="AG30" s="152" t="s">
        <v>123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ht="22.5" outlineLevel="1" x14ac:dyDescent="0.2">
      <c r="A31" s="177">
        <v>23</v>
      </c>
      <c r="B31" s="178" t="s">
        <v>157</v>
      </c>
      <c r="C31" s="184" t="s">
        <v>158</v>
      </c>
      <c r="D31" s="179" t="s">
        <v>105</v>
      </c>
      <c r="E31" s="180">
        <v>40.5</v>
      </c>
      <c r="F31" s="181"/>
      <c r="G31" s="182">
        <f t="shared" si="0"/>
        <v>0</v>
      </c>
      <c r="H31" s="161">
        <v>0</v>
      </c>
      <c r="I31" s="160">
        <f t="shared" si="1"/>
        <v>0</v>
      </c>
      <c r="J31" s="161">
        <v>65</v>
      </c>
      <c r="K31" s="160">
        <f t="shared" si="2"/>
        <v>2632.5</v>
      </c>
      <c r="L31" s="160">
        <v>21</v>
      </c>
      <c r="M31" s="160">
        <f t="shared" si="3"/>
        <v>0</v>
      </c>
      <c r="N31" s="159">
        <v>0</v>
      </c>
      <c r="O31" s="159">
        <f t="shared" si="4"/>
        <v>0</v>
      </c>
      <c r="P31" s="159">
        <v>0</v>
      </c>
      <c r="Q31" s="159">
        <f t="shared" si="5"/>
        <v>0</v>
      </c>
      <c r="R31" s="160"/>
      <c r="S31" s="160" t="s">
        <v>106</v>
      </c>
      <c r="T31" s="160" t="s">
        <v>107</v>
      </c>
      <c r="U31" s="160">
        <v>2.1000000000000001E-2</v>
      </c>
      <c r="V31" s="160">
        <f t="shared" si="6"/>
        <v>0.85</v>
      </c>
      <c r="W31" s="160"/>
      <c r="X31" s="160"/>
      <c r="Y31" s="160" t="s">
        <v>108</v>
      </c>
      <c r="Z31" s="152"/>
      <c r="AA31" s="152"/>
      <c r="AB31" s="152"/>
      <c r="AC31" s="152"/>
      <c r="AD31" s="152"/>
      <c r="AE31" s="152"/>
      <c r="AF31" s="152"/>
      <c r="AG31" s="152" t="s">
        <v>109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77">
        <v>24</v>
      </c>
      <c r="B32" s="178" t="s">
        <v>159</v>
      </c>
      <c r="C32" s="184" t="s">
        <v>160</v>
      </c>
      <c r="D32" s="179" t="s">
        <v>161</v>
      </c>
      <c r="E32" s="180">
        <v>0.60799999999999998</v>
      </c>
      <c r="F32" s="181"/>
      <c r="G32" s="182">
        <f t="shared" si="0"/>
        <v>0</v>
      </c>
      <c r="H32" s="161">
        <v>149</v>
      </c>
      <c r="I32" s="160">
        <f t="shared" si="1"/>
        <v>90.59</v>
      </c>
      <c r="J32" s="161">
        <v>0</v>
      </c>
      <c r="K32" s="160">
        <f t="shared" si="2"/>
        <v>0</v>
      </c>
      <c r="L32" s="160">
        <v>21</v>
      </c>
      <c r="M32" s="160">
        <f t="shared" si="3"/>
        <v>0</v>
      </c>
      <c r="N32" s="159">
        <v>1E-3</v>
      </c>
      <c r="O32" s="159">
        <f t="shared" si="4"/>
        <v>0</v>
      </c>
      <c r="P32" s="159">
        <v>0</v>
      </c>
      <c r="Q32" s="159">
        <f t="shared" si="5"/>
        <v>0</v>
      </c>
      <c r="R32" s="160"/>
      <c r="S32" s="160" t="s">
        <v>106</v>
      </c>
      <c r="T32" s="160" t="s">
        <v>107</v>
      </c>
      <c r="U32" s="160">
        <v>0</v>
      </c>
      <c r="V32" s="160">
        <f t="shared" si="6"/>
        <v>0</v>
      </c>
      <c r="W32" s="160"/>
      <c r="X32" s="160"/>
      <c r="Y32" s="160" t="s">
        <v>108</v>
      </c>
      <c r="Z32" s="152"/>
      <c r="AA32" s="152"/>
      <c r="AB32" s="152"/>
      <c r="AC32" s="152"/>
      <c r="AD32" s="152"/>
      <c r="AE32" s="152"/>
      <c r="AF32" s="152"/>
      <c r="AG32" s="152" t="s">
        <v>123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ht="22.5" outlineLevel="1" x14ac:dyDescent="0.2">
      <c r="A33" s="177">
        <v>25</v>
      </c>
      <c r="B33" s="178" t="s">
        <v>162</v>
      </c>
      <c r="C33" s="184" t="s">
        <v>163</v>
      </c>
      <c r="D33" s="179" t="s">
        <v>105</v>
      </c>
      <c r="E33" s="180">
        <v>40.5</v>
      </c>
      <c r="F33" s="181"/>
      <c r="G33" s="182">
        <f t="shared" si="0"/>
        <v>0</v>
      </c>
      <c r="H33" s="161">
        <v>0</v>
      </c>
      <c r="I33" s="160">
        <f t="shared" si="1"/>
        <v>0</v>
      </c>
      <c r="J33" s="161">
        <v>35.9</v>
      </c>
      <c r="K33" s="160">
        <f t="shared" si="2"/>
        <v>1453.95</v>
      </c>
      <c r="L33" s="160">
        <v>21</v>
      </c>
      <c r="M33" s="160">
        <f t="shared" si="3"/>
        <v>0</v>
      </c>
      <c r="N33" s="159">
        <v>0</v>
      </c>
      <c r="O33" s="159">
        <f t="shared" si="4"/>
        <v>0</v>
      </c>
      <c r="P33" s="159">
        <v>0</v>
      </c>
      <c r="Q33" s="159">
        <f t="shared" si="5"/>
        <v>0</v>
      </c>
      <c r="R33" s="160"/>
      <c r="S33" s="160" t="s">
        <v>106</v>
      </c>
      <c r="T33" s="160" t="s">
        <v>107</v>
      </c>
      <c r="U33" s="160">
        <v>0.41599999999999998</v>
      </c>
      <c r="V33" s="160">
        <f t="shared" si="6"/>
        <v>16.850000000000001</v>
      </c>
      <c r="W33" s="160"/>
      <c r="X33" s="160"/>
      <c r="Y33" s="160" t="s">
        <v>108</v>
      </c>
      <c r="Z33" s="152"/>
      <c r="AA33" s="152"/>
      <c r="AB33" s="152"/>
      <c r="AC33" s="152"/>
      <c r="AD33" s="152"/>
      <c r="AE33" s="152"/>
      <c r="AF33" s="152"/>
      <c r="AG33" s="152" t="s">
        <v>109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x14ac:dyDescent="0.2">
      <c r="A34" s="164" t="s">
        <v>101</v>
      </c>
      <c r="B34" s="165" t="s">
        <v>61</v>
      </c>
      <c r="C34" s="183" t="s">
        <v>62</v>
      </c>
      <c r="D34" s="166"/>
      <c r="E34" s="167"/>
      <c r="F34" s="168"/>
      <c r="G34" s="169">
        <f>SUMIF(AG35:AG35,"&lt;&gt;NOR",G35:G35)</f>
        <v>0</v>
      </c>
      <c r="H34" s="163"/>
      <c r="I34" s="163">
        <f>SUM(I35:I35)</f>
        <v>0</v>
      </c>
      <c r="J34" s="163"/>
      <c r="K34" s="163">
        <f>SUM(K35:K35)</f>
        <v>13629</v>
      </c>
      <c r="L34" s="163"/>
      <c r="M34" s="163">
        <f>SUM(M35:M35)</f>
        <v>0</v>
      </c>
      <c r="N34" s="162"/>
      <c r="O34" s="162">
        <f>SUM(O35:O35)</f>
        <v>14.56</v>
      </c>
      <c r="P34" s="162"/>
      <c r="Q34" s="162">
        <f>SUM(Q35:Q35)</f>
        <v>0</v>
      </c>
      <c r="R34" s="163"/>
      <c r="S34" s="163"/>
      <c r="T34" s="163"/>
      <c r="U34" s="163"/>
      <c r="V34" s="163">
        <f>SUM(V35:V35)</f>
        <v>13.05</v>
      </c>
      <c r="W34" s="163"/>
      <c r="X34" s="163"/>
      <c r="Y34" s="163"/>
      <c r="AG34" t="s">
        <v>102</v>
      </c>
    </row>
    <row r="35" spans="1:60" outlineLevel="1" x14ac:dyDescent="0.2">
      <c r="A35" s="177">
        <v>26</v>
      </c>
      <c r="B35" s="178" t="s">
        <v>164</v>
      </c>
      <c r="C35" s="184" t="s">
        <v>165</v>
      </c>
      <c r="D35" s="179" t="s">
        <v>112</v>
      </c>
      <c r="E35" s="180">
        <v>7.7</v>
      </c>
      <c r="F35" s="181"/>
      <c r="G35" s="182">
        <f>ROUND(E35*F35,2)</f>
        <v>0</v>
      </c>
      <c r="H35" s="161">
        <v>0</v>
      </c>
      <c r="I35" s="160">
        <f>ROUND(E35*H35,2)</f>
        <v>0</v>
      </c>
      <c r="J35" s="161">
        <v>1770</v>
      </c>
      <c r="K35" s="160">
        <f>ROUND(E35*J35,2)</f>
        <v>13629</v>
      </c>
      <c r="L35" s="160">
        <v>21</v>
      </c>
      <c r="M35" s="160">
        <f>G35*(1+L35/100)</f>
        <v>0</v>
      </c>
      <c r="N35" s="159">
        <v>1.8907700000000001</v>
      </c>
      <c r="O35" s="159">
        <f>ROUND(E35*N35,2)</f>
        <v>14.56</v>
      </c>
      <c r="P35" s="159">
        <v>0</v>
      </c>
      <c r="Q35" s="159">
        <f>ROUND(E35*P35,2)</f>
        <v>0</v>
      </c>
      <c r="R35" s="160"/>
      <c r="S35" s="160" t="s">
        <v>106</v>
      </c>
      <c r="T35" s="160" t="s">
        <v>107</v>
      </c>
      <c r="U35" s="160">
        <v>1.6950000000000001</v>
      </c>
      <c r="V35" s="160">
        <f>ROUND(E35*U35,2)</f>
        <v>13.05</v>
      </c>
      <c r="W35" s="160"/>
      <c r="X35" s="160"/>
      <c r="Y35" s="160" t="s">
        <v>108</v>
      </c>
      <c r="Z35" s="152"/>
      <c r="AA35" s="152"/>
      <c r="AB35" s="152"/>
      <c r="AC35" s="152"/>
      <c r="AD35" s="152"/>
      <c r="AE35" s="152"/>
      <c r="AF35" s="152"/>
      <c r="AG35" s="152" t="s">
        <v>109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x14ac:dyDescent="0.2">
      <c r="A36" s="164" t="s">
        <v>101</v>
      </c>
      <c r="B36" s="165" t="s">
        <v>63</v>
      </c>
      <c r="C36" s="183" t="s">
        <v>64</v>
      </c>
      <c r="D36" s="166"/>
      <c r="E36" s="167"/>
      <c r="F36" s="168"/>
      <c r="G36" s="169">
        <f>SUMIF(AG37:AG39,"&lt;&gt;NOR",G37:G39)</f>
        <v>0</v>
      </c>
      <c r="H36" s="163"/>
      <c r="I36" s="163">
        <f>SUM(I37:I39)</f>
        <v>11567.76</v>
      </c>
      <c r="J36" s="163"/>
      <c r="K36" s="163">
        <f>SUM(K37:K39)</f>
        <v>400.35</v>
      </c>
      <c r="L36" s="163"/>
      <c r="M36" s="163">
        <f>SUM(M37:M39)</f>
        <v>0</v>
      </c>
      <c r="N36" s="162"/>
      <c r="O36" s="162">
        <f>SUM(O37:O39)</f>
        <v>0.23</v>
      </c>
      <c r="P36" s="162"/>
      <c r="Q36" s="162">
        <f>SUM(Q37:Q39)</f>
        <v>0</v>
      </c>
      <c r="R36" s="163"/>
      <c r="S36" s="163"/>
      <c r="T36" s="163"/>
      <c r="U36" s="163"/>
      <c r="V36" s="163">
        <f>SUM(V37:V39)</f>
        <v>0.56999999999999995</v>
      </c>
      <c r="W36" s="163"/>
      <c r="X36" s="163"/>
      <c r="Y36" s="163"/>
      <c r="AG36" t="s">
        <v>102</v>
      </c>
    </row>
    <row r="37" spans="1:60" outlineLevel="1" x14ac:dyDescent="0.2">
      <c r="A37" s="177">
        <v>27</v>
      </c>
      <c r="B37" s="178" t="s">
        <v>166</v>
      </c>
      <c r="C37" s="184" t="s">
        <v>167</v>
      </c>
      <c r="D37" s="179" t="s">
        <v>105</v>
      </c>
      <c r="E37" s="180">
        <v>35.880000000000003</v>
      </c>
      <c r="F37" s="181"/>
      <c r="G37" s="182">
        <f>ROUND(E37*F37,2)</f>
        <v>0</v>
      </c>
      <c r="H37" s="161">
        <v>314.5</v>
      </c>
      <c r="I37" s="160">
        <f>ROUND(E37*H37,2)</f>
        <v>11284.26</v>
      </c>
      <c r="J37" s="161">
        <v>0</v>
      </c>
      <c r="K37" s="160">
        <f>ROUND(E37*J37,2)</f>
        <v>0</v>
      </c>
      <c r="L37" s="160">
        <v>21</v>
      </c>
      <c r="M37" s="160">
        <f>G37*(1+L37/100)</f>
        <v>0</v>
      </c>
      <c r="N37" s="159">
        <v>0</v>
      </c>
      <c r="O37" s="159">
        <f>ROUND(E37*N37,2)</f>
        <v>0</v>
      </c>
      <c r="P37" s="159">
        <v>0</v>
      </c>
      <c r="Q37" s="159">
        <f>ROUND(E37*P37,2)</f>
        <v>0</v>
      </c>
      <c r="R37" s="160"/>
      <c r="S37" s="160" t="s">
        <v>106</v>
      </c>
      <c r="T37" s="160" t="s">
        <v>107</v>
      </c>
      <c r="U37" s="160">
        <v>0</v>
      </c>
      <c r="V37" s="160">
        <f>ROUND(E37*U37,2)</f>
        <v>0</v>
      </c>
      <c r="W37" s="160"/>
      <c r="X37" s="160"/>
      <c r="Y37" s="160" t="s">
        <v>108</v>
      </c>
      <c r="Z37" s="152"/>
      <c r="AA37" s="152"/>
      <c r="AB37" s="152"/>
      <c r="AC37" s="152"/>
      <c r="AD37" s="152"/>
      <c r="AE37" s="152"/>
      <c r="AF37" s="152"/>
      <c r="AG37" s="152" t="s">
        <v>123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ht="22.5" outlineLevel="1" x14ac:dyDescent="0.2">
      <c r="A38" s="177">
        <v>28</v>
      </c>
      <c r="B38" s="178" t="s">
        <v>168</v>
      </c>
      <c r="C38" s="184" t="s">
        <v>169</v>
      </c>
      <c r="D38" s="179" t="s">
        <v>105</v>
      </c>
      <c r="E38" s="180">
        <v>0.47099999999999997</v>
      </c>
      <c r="F38" s="181"/>
      <c r="G38" s="182">
        <f>ROUND(E38*F38,2)</f>
        <v>0</v>
      </c>
      <c r="H38" s="161">
        <v>0</v>
      </c>
      <c r="I38" s="160">
        <f>ROUND(E38*H38,2)</f>
        <v>0</v>
      </c>
      <c r="J38" s="161">
        <v>850</v>
      </c>
      <c r="K38" s="160">
        <f>ROUND(E38*J38,2)</f>
        <v>400.35</v>
      </c>
      <c r="L38" s="160">
        <v>21</v>
      </c>
      <c r="M38" s="160">
        <f>G38*(1+L38/100)</f>
        <v>0</v>
      </c>
      <c r="N38" s="159">
        <v>0.30131999999999998</v>
      </c>
      <c r="O38" s="159">
        <f>ROUND(E38*N38,2)</f>
        <v>0.14000000000000001</v>
      </c>
      <c r="P38" s="159">
        <v>0</v>
      </c>
      <c r="Q38" s="159">
        <f>ROUND(E38*P38,2)</f>
        <v>0</v>
      </c>
      <c r="R38" s="160"/>
      <c r="S38" s="160" t="s">
        <v>106</v>
      </c>
      <c r="T38" s="160" t="s">
        <v>107</v>
      </c>
      <c r="U38" s="160">
        <v>1.208</v>
      </c>
      <c r="V38" s="160">
        <f>ROUND(E38*U38,2)</f>
        <v>0.56999999999999995</v>
      </c>
      <c r="W38" s="160"/>
      <c r="X38" s="160"/>
      <c r="Y38" s="160" t="s">
        <v>108</v>
      </c>
      <c r="Z38" s="152"/>
      <c r="AA38" s="152"/>
      <c r="AB38" s="152"/>
      <c r="AC38" s="152"/>
      <c r="AD38" s="152"/>
      <c r="AE38" s="152"/>
      <c r="AF38" s="152"/>
      <c r="AG38" s="152" t="s">
        <v>109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ht="22.5" outlineLevel="1" x14ac:dyDescent="0.2">
      <c r="A39" s="177">
        <v>29</v>
      </c>
      <c r="B39" s="178" t="s">
        <v>170</v>
      </c>
      <c r="C39" s="184" t="s">
        <v>171</v>
      </c>
      <c r="D39" s="179" t="s">
        <v>152</v>
      </c>
      <c r="E39" s="180">
        <v>0.09</v>
      </c>
      <c r="F39" s="181"/>
      <c r="G39" s="182">
        <f>ROUND(E39*F39,2)</f>
        <v>0</v>
      </c>
      <c r="H39" s="161">
        <v>3150</v>
      </c>
      <c r="I39" s="160">
        <f>ROUND(E39*H39,2)</f>
        <v>283.5</v>
      </c>
      <c r="J39" s="161">
        <v>0</v>
      </c>
      <c r="K39" s="160">
        <f>ROUND(E39*J39,2)</f>
        <v>0</v>
      </c>
      <c r="L39" s="160">
        <v>21</v>
      </c>
      <c r="M39" s="160">
        <f>G39*(1+L39/100)</f>
        <v>0</v>
      </c>
      <c r="N39" s="159">
        <v>1</v>
      </c>
      <c r="O39" s="159">
        <f>ROUND(E39*N39,2)</f>
        <v>0.09</v>
      </c>
      <c r="P39" s="159">
        <v>0</v>
      </c>
      <c r="Q39" s="159">
        <f>ROUND(E39*P39,2)</f>
        <v>0</v>
      </c>
      <c r="R39" s="160"/>
      <c r="S39" s="160" t="s">
        <v>106</v>
      </c>
      <c r="T39" s="160" t="s">
        <v>107</v>
      </c>
      <c r="U39" s="160">
        <v>0</v>
      </c>
      <c r="V39" s="160">
        <f>ROUND(E39*U39,2)</f>
        <v>0</v>
      </c>
      <c r="W39" s="160"/>
      <c r="X39" s="160"/>
      <c r="Y39" s="160" t="s">
        <v>108</v>
      </c>
      <c r="Z39" s="152"/>
      <c r="AA39" s="152"/>
      <c r="AB39" s="152"/>
      <c r="AC39" s="152"/>
      <c r="AD39" s="152"/>
      <c r="AE39" s="152"/>
      <c r="AF39" s="152"/>
      <c r="AG39" s="152" t="s">
        <v>123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x14ac:dyDescent="0.2">
      <c r="A40" s="164" t="s">
        <v>101</v>
      </c>
      <c r="B40" s="165" t="s">
        <v>65</v>
      </c>
      <c r="C40" s="183" t="s">
        <v>66</v>
      </c>
      <c r="D40" s="166"/>
      <c r="E40" s="167"/>
      <c r="F40" s="168"/>
      <c r="G40" s="169">
        <f>SUMIF(AG41:AG64,"&lt;&gt;NOR",G41:G64)</f>
        <v>0</v>
      </c>
      <c r="H40" s="163"/>
      <c r="I40" s="163">
        <f>SUM(I41:I64)</f>
        <v>115248.20000000001</v>
      </c>
      <c r="J40" s="163"/>
      <c r="K40" s="163">
        <f>SUM(K41:K64)</f>
        <v>116650.2</v>
      </c>
      <c r="L40" s="163"/>
      <c r="M40" s="163">
        <f>SUM(M41:M64)</f>
        <v>0</v>
      </c>
      <c r="N40" s="162"/>
      <c r="O40" s="162">
        <f>SUM(O41:O64)</f>
        <v>0.52</v>
      </c>
      <c r="P40" s="162"/>
      <c r="Q40" s="162">
        <f>SUM(Q41:Q64)</f>
        <v>0</v>
      </c>
      <c r="R40" s="163"/>
      <c r="S40" s="163"/>
      <c r="T40" s="163"/>
      <c r="U40" s="163"/>
      <c r="V40" s="163">
        <f>SUM(V41:V64)</f>
        <v>0.34</v>
      </c>
      <c r="W40" s="163"/>
      <c r="X40" s="163"/>
      <c r="Y40" s="163"/>
      <c r="AG40" t="s">
        <v>102</v>
      </c>
    </row>
    <row r="41" spans="1:60" ht="22.5" outlineLevel="1" x14ac:dyDescent="0.2">
      <c r="A41" s="177">
        <v>30</v>
      </c>
      <c r="B41" s="178" t="s">
        <v>172</v>
      </c>
      <c r="C41" s="184" t="s">
        <v>173</v>
      </c>
      <c r="D41" s="179" t="s">
        <v>115</v>
      </c>
      <c r="E41" s="180">
        <v>4</v>
      </c>
      <c r="F41" s="181"/>
      <c r="G41" s="182">
        <f t="shared" ref="G41:G64" si="7">ROUND(E41*F41,2)</f>
        <v>0</v>
      </c>
      <c r="H41" s="161">
        <v>0</v>
      </c>
      <c r="I41" s="160">
        <f t="shared" ref="I41:I64" si="8">ROUND(E41*H41,2)</f>
        <v>0</v>
      </c>
      <c r="J41" s="161">
        <v>59.8</v>
      </c>
      <c r="K41" s="160">
        <f t="shared" ref="K41:K64" si="9">ROUND(E41*J41,2)</f>
        <v>239.2</v>
      </c>
      <c r="L41" s="160">
        <v>21</v>
      </c>
      <c r="M41" s="160">
        <f t="shared" ref="M41:M64" si="10">G41*(1+L41/100)</f>
        <v>0</v>
      </c>
      <c r="N41" s="159">
        <v>0</v>
      </c>
      <c r="O41" s="159">
        <f t="shared" ref="O41:O64" si="11">ROUND(E41*N41,2)</f>
        <v>0</v>
      </c>
      <c r="P41" s="159">
        <v>0</v>
      </c>
      <c r="Q41" s="159">
        <f t="shared" ref="Q41:Q64" si="12">ROUND(E41*P41,2)</f>
        <v>0</v>
      </c>
      <c r="R41" s="160"/>
      <c r="S41" s="160" t="s">
        <v>106</v>
      </c>
      <c r="T41" s="160" t="s">
        <v>107</v>
      </c>
      <c r="U41" s="160">
        <v>6.6000000000000003E-2</v>
      </c>
      <c r="V41" s="160">
        <f t="shared" ref="V41:V64" si="13">ROUND(E41*U41,2)</f>
        <v>0.26</v>
      </c>
      <c r="W41" s="160"/>
      <c r="X41" s="160"/>
      <c r="Y41" s="160" t="s">
        <v>108</v>
      </c>
      <c r="Z41" s="152"/>
      <c r="AA41" s="152"/>
      <c r="AB41" s="152"/>
      <c r="AC41" s="152"/>
      <c r="AD41" s="152"/>
      <c r="AE41" s="152"/>
      <c r="AF41" s="152"/>
      <c r="AG41" s="152" t="s">
        <v>109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ht="22.5" outlineLevel="1" x14ac:dyDescent="0.2">
      <c r="A42" s="177">
        <v>31</v>
      </c>
      <c r="B42" s="178" t="s">
        <v>174</v>
      </c>
      <c r="C42" s="184" t="s">
        <v>175</v>
      </c>
      <c r="D42" s="179" t="s">
        <v>115</v>
      </c>
      <c r="E42" s="180">
        <v>4</v>
      </c>
      <c r="F42" s="181"/>
      <c r="G42" s="182">
        <f t="shared" si="7"/>
        <v>0</v>
      </c>
      <c r="H42" s="161">
        <v>998.9</v>
      </c>
      <c r="I42" s="160">
        <f t="shared" si="8"/>
        <v>3995.6</v>
      </c>
      <c r="J42" s="161">
        <v>0</v>
      </c>
      <c r="K42" s="160">
        <f t="shared" si="9"/>
        <v>0</v>
      </c>
      <c r="L42" s="160">
        <v>21</v>
      </c>
      <c r="M42" s="160">
        <f t="shared" si="10"/>
        <v>0</v>
      </c>
      <c r="N42" s="159">
        <v>1.2999999999999999E-2</v>
      </c>
      <c r="O42" s="159">
        <f t="shared" si="11"/>
        <v>0.05</v>
      </c>
      <c r="P42" s="159">
        <v>0</v>
      </c>
      <c r="Q42" s="159">
        <f t="shared" si="12"/>
        <v>0</v>
      </c>
      <c r="R42" s="160"/>
      <c r="S42" s="160" t="s">
        <v>106</v>
      </c>
      <c r="T42" s="160" t="s">
        <v>107</v>
      </c>
      <c r="U42" s="160">
        <v>0</v>
      </c>
      <c r="V42" s="160">
        <f t="shared" si="13"/>
        <v>0</v>
      </c>
      <c r="W42" s="160"/>
      <c r="X42" s="160"/>
      <c r="Y42" s="160" t="s">
        <v>108</v>
      </c>
      <c r="Z42" s="152"/>
      <c r="AA42" s="152"/>
      <c r="AB42" s="152"/>
      <c r="AC42" s="152"/>
      <c r="AD42" s="152"/>
      <c r="AE42" s="152"/>
      <c r="AF42" s="152"/>
      <c r="AG42" s="152" t="s">
        <v>123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ht="22.5" outlineLevel="1" x14ac:dyDescent="0.2">
      <c r="A43" s="177">
        <v>32</v>
      </c>
      <c r="B43" s="178" t="s">
        <v>176</v>
      </c>
      <c r="C43" s="184" t="s">
        <v>177</v>
      </c>
      <c r="D43" s="179" t="s">
        <v>115</v>
      </c>
      <c r="E43" s="180">
        <v>1</v>
      </c>
      <c r="F43" s="181"/>
      <c r="G43" s="182">
        <f t="shared" si="7"/>
        <v>0</v>
      </c>
      <c r="H43" s="161">
        <v>0</v>
      </c>
      <c r="I43" s="160">
        <f t="shared" si="8"/>
        <v>0</v>
      </c>
      <c r="J43" s="161">
        <v>289</v>
      </c>
      <c r="K43" s="160">
        <f t="shared" si="9"/>
        <v>289</v>
      </c>
      <c r="L43" s="160">
        <v>21</v>
      </c>
      <c r="M43" s="160">
        <f t="shared" si="10"/>
        <v>0</v>
      </c>
      <c r="N43" s="159">
        <v>1.0000000000000001E-5</v>
      </c>
      <c r="O43" s="159">
        <f t="shared" si="11"/>
        <v>0</v>
      </c>
      <c r="P43" s="159">
        <v>0</v>
      </c>
      <c r="Q43" s="159">
        <f t="shared" si="12"/>
        <v>0</v>
      </c>
      <c r="R43" s="160"/>
      <c r="S43" s="160" t="s">
        <v>106</v>
      </c>
      <c r="T43" s="160" t="s">
        <v>107</v>
      </c>
      <c r="U43" s="160">
        <v>0.08</v>
      </c>
      <c r="V43" s="160">
        <f t="shared" si="13"/>
        <v>0.08</v>
      </c>
      <c r="W43" s="160"/>
      <c r="X43" s="160"/>
      <c r="Y43" s="160" t="s">
        <v>108</v>
      </c>
      <c r="Z43" s="152"/>
      <c r="AA43" s="152"/>
      <c r="AB43" s="152"/>
      <c r="AC43" s="152"/>
      <c r="AD43" s="152"/>
      <c r="AE43" s="152"/>
      <c r="AF43" s="152"/>
      <c r="AG43" s="152" t="s">
        <v>109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77">
        <v>33</v>
      </c>
      <c r="B44" s="178" t="s">
        <v>178</v>
      </c>
      <c r="C44" s="184" t="s">
        <v>179</v>
      </c>
      <c r="D44" s="179" t="s">
        <v>115</v>
      </c>
      <c r="E44" s="180">
        <v>1</v>
      </c>
      <c r="F44" s="181"/>
      <c r="G44" s="182">
        <f t="shared" si="7"/>
        <v>0</v>
      </c>
      <c r="H44" s="161">
        <v>1594</v>
      </c>
      <c r="I44" s="160">
        <f t="shared" si="8"/>
        <v>1594</v>
      </c>
      <c r="J44" s="161">
        <v>0</v>
      </c>
      <c r="K44" s="160">
        <f t="shared" si="9"/>
        <v>0</v>
      </c>
      <c r="L44" s="160">
        <v>21</v>
      </c>
      <c r="M44" s="160">
        <f t="shared" si="10"/>
        <v>0</v>
      </c>
      <c r="N44" s="159">
        <v>3.3E-3</v>
      </c>
      <c r="O44" s="159">
        <f t="shared" si="11"/>
        <v>0</v>
      </c>
      <c r="P44" s="159">
        <v>0</v>
      </c>
      <c r="Q44" s="159">
        <f t="shared" si="12"/>
        <v>0</v>
      </c>
      <c r="R44" s="160"/>
      <c r="S44" s="160" t="s">
        <v>106</v>
      </c>
      <c r="T44" s="160" t="s">
        <v>107</v>
      </c>
      <c r="U44" s="160">
        <v>0</v>
      </c>
      <c r="V44" s="160">
        <f t="shared" si="13"/>
        <v>0</v>
      </c>
      <c r="W44" s="160"/>
      <c r="X44" s="160"/>
      <c r="Y44" s="160" t="s">
        <v>108</v>
      </c>
      <c r="Z44" s="152"/>
      <c r="AA44" s="152"/>
      <c r="AB44" s="152"/>
      <c r="AC44" s="152"/>
      <c r="AD44" s="152"/>
      <c r="AE44" s="152"/>
      <c r="AF44" s="152"/>
      <c r="AG44" s="152" t="s">
        <v>123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ht="22.5" outlineLevel="1" x14ac:dyDescent="0.2">
      <c r="A45" s="177">
        <v>34</v>
      </c>
      <c r="B45" s="178" t="s">
        <v>180</v>
      </c>
      <c r="C45" s="184" t="s">
        <v>181</v>
      </c>
      <c r="D45" s="179" t="s">
        <v>115</v>
      </c>
      <c r="E45" s="180">
        <v>75</v>
      </c>
      <c r="F45" s="181"/>
      <c r="G45" s="182">
        <f t="shared" si="7"/>
        <v>0</v>
      </c>
      <c r="H45" s="161">
        <v>0</v>
      </c>
      <c r="I45" s="160">
        <f t="shared" si="8"/>
        <v>0</v>
      </c>
      <c r="J45" s="161">
        <v>71.400000000000006</v>
      </c>
      <c r="K45" s="160">
        <f t="shared" si="9"/>
        <v>5355</v>
      </c>
      <c r="L45" s="160">
        <v>21</v>
      </c>
      <c r="M45" s="160">
        <f t="shared" si="10"/>
        <v>0</v>
      </c>
      <c r="N45" s="159">
        <v>1.0000000000000001E-5</v>
      </c>
      <c r="O45" s="159">
        <f t="shared" si="11"/>
        <v>0</v>
      </c>
      <c r="P45" s="159">
        <v>0</v>
      </c>
      <c r="Q45" s="159">
        <f t="shared" si="12"/>
        <v>0</v>
      </c>
      <c r="R45" s="160"/>
      <c r="S45" s="160" t="s">
        <v>106</v>
      </c>
      <c r="T45" s="160" t="s">
        <v>107</v>
      </c>
      <c r="U45" s="160">
        <v>0</v>
      </c>
      <c r="V45" s="160">
        <f t="shared" si="13"/>
        <v>0</v>
      </c>
      <c r="W45" s="160"/>
      <c r="X45" s="160"/>
      <c r="Y45" s="160" t="s">
        <v>108</v>
      </c>
      <c r="Z45" s="152"/>
      <c r="AA45" s="152"/>
      <c r="AB45" s="152"/>
      <c r="AC45" s="152"/>
      <c r="AD45" s="152"/>
      <c r="AE45" s="152"/>
      <c r="AF45" s="152"/>
      <c r="AG45" s="152" t="s">
        <v>109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77">
        <v>35</v>
      </c>
      <c r="B46" s="178" t="s">
        <v>182</v>
      </c>
      <c r="C46" s="184" t="s">
        <v>183</v>
      </c>
      <c r="D46" s="179" t="s">
        <v>115</v>
      </c>
      <c r="E46" s="180">
        <v>76</v>
      </c>
      <c r="F46" s="181"/>
      <c r="G46" s="182">
        <f t="shared" si="7"/>
        <v>0</v>
      </c>
      <c r="H46" s="161">
        <v>1282</v>
      </c>
      <c r="I46" s="160">
        <f t="shared" si="8"/>
        <v>97432</v>
      </c>
      <c r="J46" s="161">
        <v>0</v>
      </c>
      <c r="K46" s="160">
        <f t="shared" si="9"/>
        <v>0</v>
      </c>
      <c r="L46" s="160">
        <v>21</v>
      </c>
      <c r="M46" s="160">
        <f t="shared" si="10"/>
        <v>0</v>
      </c>
      <c r="N46" s="159">
        <v>1.4300000000000001E-3</v>
      </c>
      <c r="O46" s="159">
        <f t="shared" si="11"/>
        <v>0.11</v>
      </c>
      <c r="P46" s="159">
        <v>0</v>
      </c>
      <c r="Q46" s="159">
        <f t="shared" si="12"/>
        <v>0</v>
      </c>
      <c r="R46" s="160"/>
      <c r="S46" s="160" t="s">
        <v>106</v>
      </c>
      <c r="T46" s="160" t="s">
        <v>107</v>
      </c>
      <c r="U46" s="160">
        <v>0</v>
      </c>
      <c r="V46" s="160">
        <f t="shared" si="13"/>
        <v>0</v>
      </c>
      <c r="W46" s="160"/>
      <c r="X46" s="160"/>
      <c r="Y46" s="160" t="s">
        <v>108</v>
      </c>
      <c r="Z46" s="152"/>
      <c r="AA46" s="152"/>
      <c r="AB46" s="152"/>
      <c r="AC46" s="152"/>
      <c r="AD46" s="152"/>
      <c r="AE46" s="152"/>
      <c r="AF46" s="152"/>
      <c r="AG46" s="152" t="s">
        <v>123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77">
        <v>36</v>
      </c>
      <c r="B47" s="178" t="s">
        <v>184</v>
      </c>
      <c r="C47" s="184" t="s">
        <v>185</v>
      </c>
      <c r="D47" s="179" t="s">
        <v>122</v>
      </c>
      <c r="E47" s="180">
        <v>1</v>
      </c>
      <c r="F47" s="181"/>
      <c r="G47" s="182">
        <f t="shared" si="7"/>
        <v>0</v>
      </c>
      <c r="H47" s="161">
        <v>892</v>
      </c>
      <c r="I47" s="160">
        <f t="shared" si="8"/>
        <v>892</v>
      </c>
      <c r="J47" s="161">
        <v>0</v>
      </c>
      <c r="K47" s="160">
        <f t="shared" si="9"/>
        <v>0</v>
      </c>
      <c r="L47" s="160">
        <v>21</v>
      </c>
      <c r="M47" s="160">
        <f t="shared" si="10"/>
        <v>0</v>
      </c>
      <c r="N47" s="159">
        <v>3.3999999999999998E-3</v>
      </c>
      <c r="O47" s="159">
        <f t="shared" si="11"/>
        <v>0</v>
      </c>
      <c r="P47" s="159">
        <v>0</v>
      </c>
      <c r="Q47" s="159">
        <f t="shared" si="12"/>
        <v>0</v>
      </c>
      <c r="R47" s="160"/>
      <c r="S47" s="160" t="s">
        <v>106</v>
      </c>
      <c r="T47" s="160" t="s">
        <v>107</v>
      </c>
      <c r="U47" s="160">
        <v>0</v>
      </c>
      <c r="V47" s="160">
        <f t="shared" si="13"/>
        <v>0</v>
      </c>
      <c r="W47" s="160"/>
      <c r="X47" s="160"/>
      <c r="Y47" s="160" t="s">
        <v>108</v>
      </c>
      <c r="Z47" s="152"/>
      <c r="AA47" s="152"/>
      <c r="AB47" s="152"/>
      <c r="AC47" s="152"/>
      <c r="AD47" s="152"/>
      <c r="AE47" s="152"/>
      <c r="AF47" s="152"/>
      <c r="AG47" s="152" t="s">
        <v>123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77">
        <v>37</v>
      </c>
      <c r="B48" s="178" t="s">
        <v>186</v>
      </c>
      <c r="C48" s="184" t="s">
        <v>187</v>
      </c>
      <c r="D48" s="179" t="s">
        <v>122</v>
      </c>
      <c r="E48" s="180">
        <v>1</v>
      </c>
      <c r="F48" s="181"/>
      <c r="G48" s="182">
        <f t="shared" si="7"/>
        <v>0</v>
      </c>
      <c r="H48" s="161">
        <v>556</v>
      </c>
      <c r="I48" s="160">
        <f t="shared" si="8"/>
        <v>556</v>
      </c>
      <c r="J48" s="161">
        <v>0</v>
      </c>
      <c r="K48" s="160">
        <f t="shared" si="9"/>
        <v>0</v>
      </c>
      <c r="L48" s="160">
        <v>21</v>
      </c>
      <c r="M48" s="160">
        <f t="shared" si="10"/>
        <v>0</v>
      </c>
      <c r="N48" s="159">
        <v>1.65E-3</v>
      </c>
      <c r="O48" s="159">
        <f t="shared" si="11"/>
        <v>0</v>
      </c>
      <c r="P48" s="159">
        <v>0</v>
      </c>
      <c r="Q48" s="159">
        <f t="shared" si="12"/>
        <v>0</v>
      </c>
      <c r="R48" s="160"/>
      <c r="S48" s="160" t="s">
        <v>106</v>
      </c>
      <c r="T48" s="160" t="s">
        <v>107</v>
      </c>
      <c r="U48" s="160">
        <v>0</v>
      </c>
      <c r="V48" s="160">
        <f t="shared" si="13"/>
        <v>0</v>
      </c>
      <c r="W48" s="160"/>
      <c r="X48" s="160"/>
      <c r="Y48" s="160" t="s">
        <v>108</v>
      </c>
      <c r="Z48" s="152"/>
      <c r="AA48" s="152"/>
      <c r="AB48" s="152"/>
      <c r="AC48" s="152"/>
      <c r="AD48" s="152"/>
      <c r="AE48" s="152"/>
      <c r="AF48" s="152"/>
      <c r="AG48" s="152" t="s">
        <v>123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77">
        <v>38</v>
      </c>
      <c r="B49" s="178" t="s">
        <v>188</v>
      </c>
      <c r="C49" s="184" t="s">
        <v>189</v>
      </c>
      <c r="D49" s="179" t="s">
        <v>122</v>
      </c>
      <c r="E49" s="180">
        <v>1</v>
      </c>
      <c r="F49" s="181"/>
      <c r="G49" s="182">
        <f t="shared" si="7"/>
        <v>0</v>
      </c>
      <c r="H49" s="161">
        <v>746</v>
      </c>
      <c r="I49" s="160">
        <f t="shared" si="8"/>
        <v>746</v>
      </c>
      <c r="J49" s="161">
        <v>0</v>
      </c>
      <c r="K49" s="160">
        <f t="shared" si="9"/>
        <v>0</v>
      </c>
      <c r="L49" s="160">
        <v>21</v>
      </c>
      <c r="M49" s="160">
        <f t="shared" si="10"/>
        <v>0</v>
      </c>
      <c r="N49" s="159">
        <v>2.5999999999999999E-3</v>
      </c>
      <c r="O49" s="159">
        <f t="shared" si="11"/>
        <v>0</v>
      </c>
      <c r="P49" s="159">
        <v>0</v>
      </c>
      <c r="Q49" s="159">
        <f t="shared" si="12"/>
        <v>0</v>
      </c>
      <c r="R49" s="160"/>
      <c r="S49" s="160" t="s">
        <v>106</v>
      </c>
      <c r="T49" s="160" t="s">
        <v>107</v>
      </c>
      <c r="U49" s="160">
        <v>0</v>
      </c>
      <c r="V49" s="160">
        <f t="shared" si="13"/>
        <v>0</v>
      </c>
      <c r="W49" s="160"/>
      <c r="X49" s="160"/>
      <c r="Y49" s="160" t="s">
        <v>108</v>
      </c>
      <c r="Z49" s="152"/>
      <c r="AA49" s="152"/>
      <c r="AB49" s="152"/>
      <c r="AC49" s="152"/>
      <c r="AD49" s="152"/>
      <c r="AE49" s="152"/>
      <c r="AF49" s="152"/>
      <c r="AG49" s="152" t="s">
        <v>123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ht="22.5" outlineLevel="1" x14ac:dyDescent="0.2">
      <c r="A50" s="177">
        <v>39</v>
      </c>
      <c r="B50" s="178" t="s">
        <v>190</v>
      </c>
      <c r="C50" s="184" t="s">
        <v>191</v>
      </c>
      <c r="D50" s="179" t="s">
        <v>122</v>
      </c>
      <c r="E50" s="180">
        <v>1</v>
      </c>
      <c r="F50" s="181"/>
      <c r="G50" s="182">
        <f t="shared" si="7"/>
        <v>0</v>
      </c>
      <c r="H50" s="161">
        <v>0</v>
      </c>
      <c r="I50" s="160">
        <f t="shared" si="8"/>
        <v>0</v>
      </c>
      <c r="J50" s="161">
        <v>144</v>
      </c>
      <c r="K50" s="160">
        <f t="shared" si="9"/>
        <v>144</v>
      </c>
      <c r="L50" s="160">
        <v>21</v>
      </c>
      <c r="M50" s="160">
        <f t="shared" si="10"/>
        <v>0</v>
      </c>
      <c r="N50" s="159">
        <v>0</v>
      </c>
      <c r="O50" s="159">
        <f t="shared" si="11"/>
        <v>0</v>
      </c>
      <c r="P50" s="159">
        <v>0</v>
      </c>
      <c r="Q50" s="159">
        <f t="shared" si="12"/>
        <v>0</v>
      </c>
      <c r="R50" s="160"/>
      <c r="S50" s="160" t="s">
        <v>106</v>
      </c>
      <c r="T50" s="160" t="s">
        <v>107</v>
      </c>
      <c r="U50" s="160">
        <v>0</v>
      </c>
      <c r="V50" s="160">
        <f t="shared" si="13"/>
        <v>0</v>
      </c>
      <c r="W50" s="160"/>
      <c r="X50" s="160"/>
      <c r="Y50" s="160" t="s">
        <v>108</v>
      </c>
      <c r="Z50" s="152"/>
      <c r="AA50" s="152"/>
      <c r="AB50" s="152"/>
      <c r="AC50" s="152"/>
      <c r="AD50" s="152"/>
      <c r="AE50" s="152"/>
      <c r="AF50" s="152"/>
      <c r="AG50" s="152" t="s">
        <v>109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77">
        <v>40</v>
      </c>
      <c r="B51" s="178" t="s">
        <v>192</v>
      </c>
      <c r="C51" s="184" t="s">
        <v>193</v>
      </c>
      <c r="D51" s="179" t="s">
        <v>122</v>
      </c>
      <c r="E51" s="180">
        <v>1</v>
      </c>
      <c r="F51" s="181"/>
      <c r="G51" s="182">
        <f t="shared" si="7"/>
        <v>0</v>
      </c>
      <c r="H51" s="161">
        <v>418</v>
      </c>
      <c r="I51" s="160">
        <f t="shared" si="8"/>
        <v>418</v>
      </c>
      <c r="J51" s="161">
        <v>0</v>
      </c>
      <c r="K51" s="160">
        <f t="shared" si="9"/>
        <v>0</v>
      </c>
      <c r="L51" s="160">
        <v>21</v>
      </c>
      <c r="M51" s="160">
        <f t="shared" si="10"/>
        <v>0</v>
      </c>
      <c r="N51" s="159">
        <v>7.2000000000000005E-4</v>
      </c>
      <c r="O51" s="159">
        <f t="shared" si="11"/>
        <v>0</v>
      </c>
      <c r="P51" s="159">
        <v>0</v>
      </c>
      <c r="Q51" s="159">
        <f t="shared" si="12"/>
        <v>0</v>
      </c>
      <c r="R51" s="160"/>
      <c r="S51" s="160" t="s">
        <v>106</v>
      </c>
      <c r="T51" s="160" t="s">
        <v>107</v>
      </c>
      <c r="U51" s="160">
        <v>0</v>
      </c>
      <c r="V51" s="160">
        <f t="shared" si="13"/>
        <v>0</v>
      </c>
      <c r="W51" s="160"/>
      <c r="X51" s="160"/>
      <c r="Y51" s="160" t="s">
        <v>108</v>
      </c>
      <c r="Z51" s="152"/>
      <c r="AA51" s="152"/>
      <c r="AB51" s="152"/>
      <c r="AC51" s="152"/>
      <c r="AD51" s="152"/>
      <c r="AE51" s="152"/>
      <c r="AF51" s="152"/>
      <c r="AG51" s="152" t="s">
        <v>123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ht="22.5" outlineLevel="1" x14ac:dyDescent="0.2">
      <c r="A52" s="177">
        <v>41</v>
      </c>
      <c r="B52" s="178" t="s">
        <v>194</v>
      </c>
      <c r="C52" s="184" t="s">
        <v>195</v>
      </c>
      <c r="D52" s="179" t="s">
        <v>122</v>
      </c>
      <c r="E52" s="180">
        <v>7</v>
      </c>
      <c r="F52" s="181"/>
      <c r="G52" s="182">
        <f t="shared" si="7"/>
        <v>0</v>
      </c>
      <c r="H52" s="161">
        <v>0</v>
      </c>
      <c r="I52" s="160">
        <f t="shared" si="8"/>
        <v>0</v>
      </c>
      <c r="J52" s="161">
        <v>289</v>
      </c>
      <c r="K52" s="160">
        <f t="shared" si="9"/>
        <v>2023</v>
      </c>
      <c r="L52" s="160">
        <v>21</v>
      </c>
      <c r="M52" s="160">
        <f t="shared" si="10"/>
        <v>0</v>
      </c>
      <c r="N52" s="159">
        <v>2.0000000000000002E-5</v>
      </c>
      <c r="O52" s="159">
        <f t="shared" si="11"/>
        <v>0</v>
      </c>
      <c r="P52" s="159">
        <v>0</v>
      </c>
      <c r="Q52" s="159">
        <f t="shared" si="12"/>
        <v>0</v>
      </c>
      <c r="R52" s="160"/>
      <c r="S52" s="160" t="s">
        <v>106</v>
      </c>
      <c r="T52" s="160" t="s">
        <v>107</v>
      </c>
      <c r="U52" s="160">
        <v>0</v>
      </c>
      <c r="V52" s="160">
        <f t="shared" si="13"/>
        <v>0</v>
      </c>
      <c r="W52" s="160"/>
      <c r="X52" s="160"/>
      <c r="Y52" s="160" t="s">
        <v>108</v>
      </c>
      <c r="Z52" s="152"/>
      <c r="AA52" s="152"/>
      <c r="AB52" s="152"/>
      <c r="AC52" s="152"/>
      <c r="AD52" s="152"/>
      <c r="AE52" s="152"/>
      <c r="AF52" s="152"/>
      <c r="AG52" s="152" t="s">
        <v>109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77">
        <v>42</v>
      </c>
      <c r="B53" s="178" t="s">
        <v>196</v>
      </c>
      <c r="C53" s="184" t="s">
        <v>197</v>
      </c>
      <c r="D53" s="179" t="s">
        <v>122</v>
      </c>
      <c r="E53" s="180">
        <v>2</v>
      </c>
      <c r="F53" s="181"/>
      <c r="G53" s="182">
        <f t="shared" si="7"/>
        <v>0</v>
      </c>
      <c r="H53" s="161">
        <v>2105</v>
      </c>
      <c r="I53" s="160">
        <f t="shared" si="8"/>
        <v>4210</v>
      </c>
      <c r="J53" s="161">
        <v>0</v>
      </c>
      <c r="K53" s="160">
        <f t="shared" si="9"/>
        <v>0</v>
      </c>
      <c r="L53" s="160">
        <v>21</v>
      </c>
      <c r="M53" s="160">
        <f t="shared" si="10"/>
        <v>0</v>
      </c>
      <c r="N53" s="159">
        <v>2.63E-3</v>
      </c>
      <c r="O53" s="159">
        <f t="shared" si="11"/>
        <v>0.01</v>
      </c>
      <c r="P53" s="159">
        <v>0</v>
      </c>
      <c r="Q53" s="159">
        <f t="shared" si="12"/>
        <v>0</v>
      </c>
      <c r="R53" s="160"/>
      <c r="S53" s="160" t="s">
        <v>106</v>
      </c>
      <c r="T53" s="160" t="s">
        <v>107</v>
      </c>
      <c r="U53" s="160">
        <v>0</v>
      </c>
      <c r="V53" s="160">
        <f t="shared" si="13"/>
        <v>0</v>
      </c>
      <c r="W53" s="160"/>
      <c r="X53" s="160"/>
      <c r="Y53" s="160" t="s">
        <v>108</v>
      </c>
      <c r="Z53" s="152"/>
      <c r="AA53" s="152"/>
      <c r="AB53" s="152"/>
      <c r="AC53" s="152"/>
      <c r="AD53" s="152"/>
      <c r="AE53" s="152"/>
      <c r="AF53" s="152"/>
      <c r="AG53" s="152" t="s">
        <v>123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77">
        <v>43</v>
      </c>
      <c r="B54" s="178" t="s">
        <v>198</v>
      </c>
      <c r="C54" s="184" t="s">
        <v>199</v>
      </c>
      <c r="D54" s="179" t="s">
        <v>122</v>
      </c>
      <c r="E54" s="180">
        <v>1</v>
      </c>
      <c r="F54" s="181"/>
      <c r="G54" s="182">
        <f t="shared" si="7"/>
        <v>0</v>
      </c>
      <c r="H54" s="161">
        <v>2856</v>
      </c>
      <c r="I54" s="160">
        <f t="shared" si="8"/>
        <v>2856</v>
      </c>
      <c r="J54" s="161">
        <v>0</v>
      </c>
      <c r="K54" s="160">
        <f t="shared" si="9"/>
        <v>0</v>
      </c>
      <c r="L54" s="160">
        <v>21</v>
      </c>
      <c r="M54" s="160">
        <f t="shared" si="10"/>
        <v>0</v>
      </c>
      <c r="N54" s="159">
        <v>4.45E-3</v>
      </c>
      <c r="O54" s="159">
        <f t="shared" si="11"/>
        <v>0</v>
      </c>
      <c r="P54" s="159">
        <v>0</v>
      </c>
      <c r="Q54" s="159">
        <f t="shared" si="12"/>
        <v>0</v>
      </c>
      <c r="R54" s="160"/>
      <c r="S54" s="160" t="s">
        <v>106</v>
      </c>
      <c r="T54" s="160" t="s">
        <v>107</v>
      </c>
      <c r="U54" s="160">
        <v>0</v>
      </c>
      <c r="V54" s="160">
        <f t="shared" si="13"/>
        <v>0</v>
      </c>
      <c r="W54" s="160"/>
      <c r="X54" s="160"/>
      <c r="Y54" s="160" t="s">
        <v>108</v>
      </c>
      <c r="Z54" s="152"/>
      <c r="AA54" s="152"/>
      <c r="AB54" s="152"/>
      <c r="AC54" s="152"/>
      <c r="AD54" s="152"/>
      <c r="AE54" s="152"/>
      <c r="AF54" s="152"/>
      <c r="AG54" s="152" t="s">
        <v>123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77">
        <v>44</v>
      </c>
      <c r="B55" s="178" t="s">
        <v>200</v>
      </c>
      <c r="C55" s="184" t="s">
        <v>201</v>
      </c>
      <c r="D55" s="179" t="s">
        <v>122</v>
      </c>
      <c r="E55" s="180">
        <v>1</v>
      </c>
      <c r="F55" s="181"/>
      <c r="G55" s="182">
        <f t="shared" si="7"/>
        <v>0</v>
      </c>
      <c r="H55" s="161">
        <v>1106</v>
      </c>
      <c r="I55" s="160">
        <f t="shared" si="8"/>
        <v>1106</v>
      </c>
      <c r="J55" s="161">
        <v>0</v>
      </c>
      <c r="K55" s="160">
        <f t="shared" si="9"/>
        <v>0</v>
      </c>
      <c r="L55" s="160">
        <v>21</v>
      </c>
      <c r="M55" s="160">
        <f t="shared" si="10"/>
        <v>0</v>
      </c>
      <c r="N55" s="159">
        <v>0</v>
      </c>
      <c r="O55" s="159">
        <f t="shared" si="11"/>
        <v>0</v>
      </c>
      <c r="P55" s="159">
        <v>0</v>
      </c>
      <c r="Q55" s="159">
        <f t="shared" si="12"/>
        <v>0</v>
      </c>
      <c r="R55" s="160"/>
      <c r="S55" s="160" t="s">
        <v>106</v>
      </c>
      <c r="T55" s="160" t="s">
        <v>107</v>
      </c>
      <c r="U55" s="160">
        <v>0</v>
      </c>
      <c r="V55" s="160">
        <f t="shared" si="13"/>
        <v>0</v>
      </c>
      <c r="W55" s="160"/>
      <c r="X55" s="160"/>
      <c r="Y55" s="160" t="s">
        <v>108</v>
      </c>
      <c r="Z55" s="152"/>
      <c r="AA55" s="152"/>
      <c r="AB55" s="152"/>
      <c r="AC55" s="152"/>
      <c r="AD55" s="152"/>
      <c r="AE55" s="152"/>
      <c r="AF55" s="152"/>
      <c r="AG55" s="152" t="s">
        <v>123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77">
        <v>45</v>
      </c>
      <c r="B56" s="178" t="s">
        <v>202</v>
      </c>
      <c r="C56" s="184" t="s">
        <v>203</v>
      </c>
      <c r="D56" s="179" t="s">
        <v>122</v>
      </c>
      <c r="E56" s="180">
        <v>4</v>
      </c>
      <c r="F56" s="181"/>
      <c r="G56" s="182">
        <f t="shared" si="7"/>
        <v>0</v>
      </c>
      <c r="H56" s="161">
        <v>55.4</v>
      </c>
      <c r="I56" s="160">
        <f t="shared" si="8"/>
        <v>221.6</v>
      </c>
      <c r="J56" s="161">
        <v>0</v>
      </c>
      <c r="K56" s="160">
        <f t="shared" si="9"/>
        <v>0</v>
      </c>
      <c r="L56" s="160">
        <v>21</v>
      </c>
      <c r="M56" s="160">
        <f t="shared" si="10"/>
        <v>0</v>
      </c>
      <c r="N56" s="159">
        <v>2.9E-4</v>
      </c>
      <c r="O56" s="159">
        <f t="shared" si="11"/>
        <v>0</v>
      </c>
      <c r="P56" s="159">
        <v>0</v>
      </c>
      <c r="Q56" s="159">
        <f t="shared" si="12"/>
        <v>0</v>
      </c>
      <c r="R56" s="160"/>
      <c r="S56" s="160" t="s">
        <v>106</v>
      </c>
      <c r="T56" s="160" t="s">
        <v>107</v>
      </c>
      <c r="U56" s="160">
        <v>0</v>
      </c>
      <c r="V56" s="160">
        <f t="shared" si="13"/>
        <v>0</v>
      </c>
      <c r="W56" s="160"/>
      <c r="X56" s="160"/>
      <c r="Y56" s="160" t="s">
        <v>108</v>
      </c>
      <c r="Z56" s="152"/>
      <c r="AA56" s="152"/>
      <c r="AB56" s="152"/>
      <c r="AC56" s="152"/>
      <c r="AD56" s="152"/>
      <c r="AE56" s="152"/>
      <c r="AF56" s="152"/>
      <c r="AG56" s="152" t="s">
        <v>123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77">
        <v>46</v>
      </c>
      <c r="B57" s="178" t="s">
        <v>204</v>
      </c>
      <c r="C57" s="184" t="s">
        <v>205</v>
      </c>
      <c r="D57" s="179" t="s">
        <v>122</v>
      </c>
      <c r="E57" s="180">
        <v>1</v>
      </c>
      <c r="F57" s="181"/>
      <c r="G57" s="182">
        <f t="shared" si="7"/>
        <v>0</v>
      </c>
      <c r="H57" s="161">
        <v>1221</v>
      </c>
      <c r="I57" s="160">
        <f t="shared" si="8"/>
        <v>1221</v>
      </c>
      <c r="J57" s="161">
        <v>0</v>
      </c>
      <c r="K57" s="160">
        <f t="shared" si="9"/>
        <v>0</v>
      </c>
      <c r="L57" s="160">
        <v>21</v>
      </c>
      <c r="M57" s="160">
        <f t="shared" si="10"/>
        <v>0</v>
      </c>
      <c r="N57" s="159">
        <v>2.8E-3</v>
      </c>
      <c r="O57" s="159">
        <f t="shared" si="11"/>
        <v>0</v>
      </c>
      <c r="P57" s="159">
        <v>0</v>
      </c>
      <c r="Q57" s="159">
        <f t="shared" si="12"/>
        <v>0</v>
      </c>
      <c r="R57" s="160"/>
      <c r="S57" s="160" t="s">
        <v>106</v>
      </c>
      <c r="T57" s="160" t="s">
        <v>107</v>
      </c>
      <c r="U57" s="160">
        <v>0</v>
      </c>
      <c r="V57" s="160">
        <f t="shared" si="13"/>
        <v>0</v>
      </c>
      <c r="W57" s="160"/>
      <c r="X57" s="160"/>
      <c r="Y57" s="160" t="s">
        <v>108</v>
      </c>
      <c r="Z57" s="152"/>
      <c r="AA57" s="152"/>
      <c r="AB57" s="152"/>
      <c r="AC57" s="152"/>
      <c r="AD57" s="152"/>
      <c r="AE57" s="152"/>
      <c r="AF57" s="152"/>
      <c r="AG57" s="152" t="s">
        <v>123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ht="22.5" outlineLevel="1" x14ac:dyDescent="0.2">
      <c r="A58" s="177">
        <v>47</v>
      </c>
      <c r="B58" s="178" t="s">
        <v>206</v>
      </c>
      <c r="C58" s="184" t="s">
        <v>207</v>
      </c>
      <c r="D58" s="179" t="s">
        <v>122</v>
      </c>
      <c r="E58" s="180">
        <v>4</v>
      </c>
      <c r="F58" s="181"/>
      <c r="G58" s="182">
        <f t="shared" si="7"/>
        <v>0</v>
      </c>
      <c r="H58" s="161">
        <v>0</v>
      </c>
      <c r="I58" s="160">
        <f t="shared" si="8"/>
        <v>0</v>
      </c>
      <c r="J58" s="161">
        <v>850</v>
      </c>
      <c r="K58" s="160">
        <f t="shared" si="9"/>
        <v>3400</v>
      </c>
      <c r="L58" s="160">
        <v>21</v>
      </c>
      <c r="M58" s="160">
        <f t="shared" si="10"/>
        <v>0</v>
      </c>
      <c r="N58" s="159">
        <v>0</v>
      </c>
      <c r="O58" s="159">
        <f t="shared" si="11"/>
        <v>0</v>
      </c>
      <c r="P58" s="159">
        <v>0</v>
      </c>
      <c r="Q58" s="159">
        <f t="shared" si="12"/>
        <v>0</v>
      </c>
      <c r="R58" s="160"/>
      <c r="S58" s="160" t="s">
        <v>106</v>
      </c>
      <c r="T58" s="160" t="s">
        <v>107</v>
      </c>
      <c r="U58" s="160">
        <v>0</v>
      </c>
      <c r="V58" s="160">
        <f t="shared" si="13"/>
        <v>0</v>
      </c>
      <c r="W58" s="160"/>
      <c r="X58" s="160"/>
      <c r="Y58" s="160" t="s">
        <v>108</v>
      </c>
      <c r="Z58" s="152"/>
      <c r="AA58" s="152"/>
      <c r="AB58" s="152"/>
      <c r="AC58" s="152"/>
      <c r="AD58" s="152"/>
      <c r="AE58" s="152"/>
      <c r="AF58" s="152"/>
      <c r="AG58" s="152" t="s">
        <v>109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ht="22.5" outlineLevel="1" x14ac:dyDescent="0.2">
      <c r="A59" s="177">
        <v>48</v>
      </c>
      <c r="B59" s="178" t="s">
        <v>208</v>
      </c>
      <c r="C59" s="184" t="s">
        <v>209</v>
      </c>
      <c r="D59" s="179" t="s">
        <v>122</v>
      </c>
      <c r="E59" s="180">
        <v>1</v>
      </c>
      <c r="F59" s="181"/>
      <c r="G59" s="182">
        <f t="shared" si="7"/>
        <v>0</v>
      </c>
      <c r="H59" s="161">
        <v>0</v>
      </c>
      <c r="I59" s="160">
        <f t="shared" si="8"/>
        <v>0</v>
      </c>
      <c r="J59" s="161">
        <v>7965</v>
      </c>
      <c r="K59" s="160">
        <f t="shared" si="9"/>
        <v>7965</v>
      </c>
      <c r="L59" s="160">
        <v>21</v>
      </c>
      <c r="M59" s="160">
        <f t="shared" si="10"/>
        <v>0</v>
      </c>
      <c r="N59" s="159">
        <v>8.2799999999999992E-3</v>
      </c>
      <c r="O59" s="159">
        <f t="shared" si="11"/>
        <v>0.01</v>
      </c>
      <c r="P59" s="159">
        <v>0</v>
      </c>
      <c r="Q59" s="159">
        <f t="shared" si="12"/>
        <v>0</v>
      </c>
      <c r="R59" s="160"/>
      <c r="S59" s="160" t="s">
        <v>106</v>
      </c>
      <c r="T59" s="160" t="s">
        <v>107</v>
      </c>
      <c r="U59" s="160">
        <v>0</v>
      </c>
      <c r="V59" s="160">
        <f t="shared" si="13"/>
        <v>0</v>
      </c>
      <c r="W59" s="160"/>
      <c r="X59" s="160"/>
      <c r="Y59" s="160" t="s">
        <v>108</v>
      </c>
      <c r="Z59" s="152"/>
      <c r="AA59" s="152"/>
      <c r="AB59" s="152"/>
      <c r="AC59" s="152"/>
      <c r="AD59" s="152"/>
      <c r="AE59" s="152"/>
      <c r="AF59" s="152"/>
      <c r="AG59" s="152" t="s">
        <v>109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ht="22.5" outlineLevel="1" x14ac:dyDescent="0.2">
      <c r="A60" s="177">
        <v>49</v>
      </c>
      <c r="B60" s="178" t="s">
        <v>210</v>
      </c>
      <c r="C60" s="184" t="s">
        <v>211</v>
      </c>
      <c r="D60" s="179" t="s">
        <v>122</v>
      </c>
      <c r="E60" s="180">
        <v>3</v>
      </c>
      <c r="F60" s="181"/>
      <c r="G60" s="182">
        <f t="shared" si="7"/>
        <v>0</v>
      </c>
      <c r="H60" s="161">
        <v>0</v>
      </c>
      <c r="I60" s="160">
        <f t="shared" si="8"/>
        <v>0</v>
      </c>
      <c r="J60" s="161">
        <v>7965</v>
      </c>
      <c r="K60" s="160">
        <f t="shared" si="9"/>
        <v>23895</v>
      </c>
      <c r="L60" s="160">
        <v>21</v>
      </c>
      <c r="M60" s="160">
        <f t="shared" si="10"/>
        <v>0</v>
      </c>
      <c r="N60" s="159">
        <v>3.6360000000000003E-2</v>
      </c>
      <c r="O60" s="159">
        <f t="shared" si="11"/>
        <v>0.11</v>
      </c>
      <c r="P60" s="159">
        <v>0</v>
      </c>
      <c r="Q60" s="159">
        <f t="shared" si="12"/>
        <v>0</v>
      </c>
      <c r="R60" s="160"/>
      <c r="S60" s="160" t="s">
        <v>106</v>
      </c>
      <c r="T60" s="160" t="s">
        <v>107</v>
      </c>
      <c r="U60" s="160">
        <v>0</v>
      </c>
      <c r="V60" s="160">
        <f t="shared" si="13"/>
        <v>0</v>
      </c>
      <c r="W60" s="160"/>
      <c r="X60" s="160"/>
      <c r="Y60" s="160" t="s">
        <v>108</v>
      </c>
      <c r="Z60" s="152"/>
      <c r="AA60" s="152"/>
      <c r="AB60" s="152"/>
      <c r="AC60" s="152"/>
      <c r="AD60" s="152"/>
      <c r="AE60" s="152"/>
      <c r="AF60" s="152"/>
      <c r="AG60" s="152" t="s">
        <v>109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ht="22.5" outlineLevel="1" x14ac:dyDescent="0.2">
      <c r="A61" s="177">
        <v>50</v>
      </c>
      <c r="B61" s="178" t="s">
        <v>212</v>
      </c>
      <c r="C61" s="184" t="s">
        <v>213</v>
      </c>
      <c r="D61" s="179" t="s">
        <v>122</v>
      </c>
      <c r="E61" s="180">
        <v>2</v>
      </c>
      <c r="F61" s="181"/>
      <c r="G61" s="182">
        <f t="shared" si="7"/>
        <v>0</v>
      </c>
      <c r="H61" s="161">
        <v>0</v>
      </c>
      <c r="I61" s="160">
        <f t="shared" si="8"/>
        <v>0</v>
      </c>
      <c r="J61" s="161">
        <v>850</v>
      </c>
      <c r="K61" s="160">
        <f t="shared" si="9"/>
        <v>1700</v>
      </c>
      <c r="L61" s="160">
        <v>21</v>
      </c>
      <c r="M61" s="160">
        <f t="shared" si="10"/>
        <v>0</v>
      </c>
      <c r="N61" s="159">
        <v>0</v>
      </c>
      <c r="O61" s="159">
        <f t="shared" si="11"/>
        <v>0</v>
      </c>
      <c r="P61" s="159">
        <v>0</v>
      </c>
      <c r="Q61" s="159">
        <f t="shared" si="12"/>
        <v>0</v>
      </c>
      <c r="R61" s="160"/>
      <c r="S61" s="160" t="s">
        <v>106</v>
      </c>
      <c r="T61" s="160" t="s">
        <v>107</v>
      </c>
      <c r="U61" s="160">
        <v>0</v>
      </c>
      <c r="V61" s="160">
        <f t="shared" si="13"/>
        <v>0</v>
      </c>
      <c r="W61" s="160"/>
      <c r="X61" s="160"/>
      <c r="Y61" s="160" t="s">
        <v>108</v>
      </c>
      <c r="Z61" s="152"/>
      <c r="AA61" s="152"/>
      <c r="AB61" s="152"/>
      <c r="AC61" s="152"/>
      <c r="AD61" s="152"/>
      <c r="AE61" s="152"/>
      <c r="AF61" s="152"/>
      <c r="AG61" s="152" t="s">
        <v>109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ht="22.5" outlineLevel="1" x14ac:dyDescent="0.2">
      <c r="A62" s="177">
        <v>51</v>
      </c>
      <c r="B62" s="178" t="s">
        <v>214</v>
      </c>
      <c r="C62" s="184" t="s">
        <v>215</v>
      </c>
      <c r="D62" s="179" t="s">
        <v>122</v>
      </c>
      <c r="E62" s="180">
        <v>2</v>
      </c>
      <c r="F62" s="181"/>
      <c r="G62" s="182">
        <f t="shared" si="7"/>
        <v>0</v>
      </c>
      <c r="H62" s="161">
        <v>0</v>
      </c>
      <c r="I62" s="160">
        <f t="shared" si="8"/>
        <v>0</v>
      </c>
      <c r="J62" s="161">
        <v>25670</v>
      </c>
      <c r="K62" s="160">
        <f t="shared" si="9"/>
        <v>51340</v>
      </c>
      <c r="L62" s="160">
        <v>21</v>
      </c>
      <c r="M62" s="160">
        <f t="shared" si="10"/>
        <v>0</v>
      </c>
      <c r="N62" s="159">
        <v>0.11413</v>
      </c>
      <c r="O62" s="159">
        <f t="shared" si="11"/>
        <v>0.23</v>
      </c>
      <c r="P62" s="159">
        <v>0</v>
      </c>
      <c r="Q62" s="159">
        <f t="shared" si="12"/>
        <v>0</v>
      </c>
      <c r="R62" s="160"/>
      <c r="S62" s="160" t="s">
        <v>106</v>
      </c>
      <c r="T62" s="160" t="s">
        <v>107</v>
      </c>
      <c r="U62" s="160">
        <v>0</v>
      </c>
      <c r="V62" s="160">
        <f t="shared" si="13"/>
        <v>0</v>
      </c>
      <c r="W62" s="160"/>
      <c r="X62" s="160"/>
      <c r="Y62" s="160" t="s">
        <v>108</v>
      </c>
      <c r="Z62" s="152"/>
      <c r="AA62" s="152"/>
      <c r="AB62" s="152"/>
      <c r="AC62" s="152"/>
      <c r="AD62" s="152"/>
      <c r="AE62" s="152"/>
      <c r="AF62" s="152"/>
      <c r="AG62" s="152" t="s">
        <v>109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77">
        <v>52</v>
      </c>
      <c r="B63" s="178" t="s">
        <v>216</v>
      </c>
      <c r="C63" s="184" t="s">
        <v>217</v>
      </c>
      <c r="D63" s="179" t="s">
        <v>122</v>
      </c>
      <c r="E63" s="180">
        <v>1</v>
      </c>
      <c r="F63" s="181"/>
      <c r="G63" s="182">
        <f t="shared" si="7"/>
        <v>0</v>
      </c>
      <c r="H63" s="161">
        <v>0</v>
      </c>
      <c r="I63" s="160">
        <f t="shared" si="8"/>
        <v>0</v>
      </c>
      <c r="J63" s="161">
        <v>4250</v>
      </c>
      <c r="K63" s="160">
        <f t="shared" si="9"/>
        <v>4250</v>
      </c>
      <c r="L63" s="160">
        <v>21</v>
      </c>
      <c r="M63" s="160">
        <f t="shared" si="10"/>
        <v>0</v>
      </c>
      <c r="N63" s="159">
        <v>3.2399999999999998E-3</v>
      </c>
      <c r="O63" s="159">
        <f t="shared" si="11"/>
        <v>0</v>
      </c>
      <c r="P63" s="159">
        <v>0</v>
      </c>
      <c r="Q63" s="159">
        <f t="shared" si="12"/>
        <v>0</v>
      </c>
      <c r="R63" s="160"/>
      <c r="S63" s="160" t="s">
        <v>106</v>
      </c>
      <c r="T63" s="160" t="s">
        <v>107</v>
      </c>
      <c r="U63" s="160">
        <v>0</v>
      </c>
      <c r="V63" s="160">
        <f t="shared" si="13"/>
        <v>0</v>
      </c>
      <c r="W63" s="160"/>
      <c r="X63" s="160"/>
      <c r="Y63" s="160" t="s">
        <v>108</v>
      </c>
      <c r="Z63" s="152"/>
      <c r="AA63" s="152"/>
      <c r="AB63" s="152"/>
      <c r="AC63" s="152"/>
      <c r="AD63" s="152"/>
      <c r="AE63" s="152"/>
      <c r="AF63" s="152"/>
      <c r="AG63" s="152" t="s">
        <v>109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77">
        <v>53</v>
      </c>
      <c r="B64" s="178" t="s">
        <v>218</v>
      </c>
      <c r="C64" s="184" t="s">
        <v>219</v>
      </c>
      <c r="D64" s="179" t="s">
        <v>115</v>
      </c>
      <c r="E64" s="180">
        <v>75</v>
      </c>
      <c r="F64" s="181"/>
      <c r="G64" s="182">
        <f t="shared" si="7"/>
        <v>0</v>
      </c>
      <c r="H64" s="161">
        <v>0</v>
      </c>
      <c r="I64" s="160">
        <f t="shared" si="8"/>
        <v>0</v>
      </c>
      <c r="J64" s="161">
        <v>214</v>
      </c>
      <c r="K64" s="160">
        <f t="shared" si="9"/>
        <v>16050</v>
      </c>
      <c r="L64" s="160">
        <v>21</v>
      </c>
      <c r="M64" s="160">
        <f t="shared" si="10"/>
        <v>0</v>
      </c>
      <c r="N64" s="159">
        <v>0</v>
      </c>
      <c r="O64" s="159">
        <f t="shared" si="11"/>
        <v>0</v>
      </c>
      <c r="P64" s="159">
        <v>0</v>
      </c>
      <c r="Q64" s="159">
        <f t="shared" si="12"/>
        <v>0</v>
      </c>
      <c r="R64" s="160"/>
      <c r="S64" s="160" t="s">
        <v>106</v>
      </c>
      <c r="T64" s="160" t="s">
        <v>107</v>
      </c>
      <c r="U64" s="160">
        <v>0</v>
      </c>
      <c r="V64" s="160">
        <f t="shared" si="13"/>
        <v>0</v>
      </c>
      <c r="W64" s="160"/>
      <c r="X64" s="160"/>
      <c r="Y64" s="160" t="s">
        <v>108</v>
      </c>
      <c r="Z64" s="152"/>
      <c r="AA64" s="152"/>
      <c r="AB64" s="152"/>
      <c r="AC64" s="152"/>
      <c r="AD64" s="152"/>
      <c r="AE64" s="152"/>
      <c r="AF64" s="152"/>
      <c r="AG64" s="152" t="s">
        <v>109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x14ac:dyDescent="0.2">
      <c r="A65" s="164" t="s">
        <v>101</v>
      </c>
      <c r="B65" s="165" t="s">
        <v>67</v>
      </c>
      <c r="C65" s="183" t="s">
        <v>68</v>
      </c>
      <c r="D65" s="166"/>
      <c r="E65" s="167"/>
      <c r="F65" s="168"/>
      <c r="G65" s="169">
        <f>SUMIF(AG66:AG66,"&lt;&gt;NOR",G66:G66)</f>
        <v>0</v>
      </c>
      <c r="H65" s="163"/>
      <c r="I65" s="163">
        <f>SUM(I66:I66)</f>
        <v>0</v>
      </c>
      <c r="J65" s="163"/>
      <c r="K65" s="163">
        <f>SUM(K66:K66)</f>
        <v>8000</v>
      </c>
      <c r="L65" s="163"/>
      <c r="M65" s="163">
        <f>SUM(M66:M66)</f>
        <v>0</v>
      </c>
      <c r="N65" s="162"/>
      <c r="O65" s="162">
        <f>SUM(O66:O66)</f>
        <v>0</v>
      </c>
      <c r="P65" s="162"/>
      <c r="Q65" s="162">
        <f>SUM(Q66:Q66)</f>
        <v>0</v>
      </c>
      <c r="R65" s="163"/>
      <c r="S65" s="163"/>
      <c r="T65" s="163"/>
      <c r="U65" s="163"/>
      <c r="V65" s="163">
        <f>SUM(V66:V66)</f>
        <v>0</v>
      </c>
      <c r="W65" s="163"/>
      <c r="X65" s="163"/>
      <c r="Y65" s="163"/>
      <c r="AG65" t="s">
        <v>102</v>
      </c>
    </row>
    <row r="66" spans="1:60" outlineLevel="1" x14ac:dyDescent="0.2">
      <c r="A66" s="177">
        <v>54</v>
      </c>
      <c r="B66" s="178" t="s">
        <v>220</v>
      </c>
      <c r="C66" s="184" t="s">
        <v>221</v>
      </c>
      <c r="D66" s="179" t="s">
        <v>222</v>
      </c>
      <c r="E66" s="180">
        <v>1</v>
      </c>
      <c r="F66" s="181"/>
      <c r="G66" s="182">
        <f>ROUND(E66*F66,2)</f>
        <v>0</v>
      </c>
      <c r="H66" s="161">
        <v>0</v>
      </c>
      <c r="I66" s="160">
        <f>ROUND(E66*H66,2)</f>
        <v>0</v>
      </c>
      <c r="J66" s="161">
        <v>8000</v>
      </c>
      <c r="K66" s="160">
        <f>ROUND(E66*J66,2)</f>
        <v>8000</v>
      </c>
      <c r="L66" s="160">
        <v>21</v>
      </c>
      <c r="M66" s="160">
        <f>G66*(1+L66/100)</f>
        <v>0</v>
      </c>
      <c r="N66" s="159">
        <v>0</v>
      </c>
      <c r="O66" s="159">
        <f>ROUND(E66*N66,2)</f>
        <v>0</v>
      </c>
      <c r="P66" s="159">
        <v>0</v>
      </c>
      <c r="Q66" s="159">
        <f>ROUND(E66*P66,2)</f>
        <v>0</v>
      </c>
      <c r="R66" s="160"/>
      <c r="S66" s="160" t="s">
        <v>106</v>
      </c>
      <c r="T66" s="160" t="s">
        <v>107</v>
      </c>
      <c r="U66" s="160">
        <v>0</v>
      </c>
      <c r="V66" s="160">
        <f>ROUND(E66*U66,2)</f>
        <v>0</v>
      </c>
      <c r="W66" s="160"/>
      <c r="X66" s="160"/>
      <c r="Y66" s="160" t="s">
        <v>108</v>
      </c>
      <c r="Z66" s="152"/>
      <c r="AA66" s="152"/>
      <c r="AB66" s="152"/>
      <c r="AC66" s="152"/>
      <c r="AD66" s="152"/>
      <c r="AE66" s="152"/>
      <c r="AF66" s="152"/>
      <c r="AG66" s="152" t="s">
        <v>223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x14ac:dyDescent="0.2">
      <c r="A67" s="164" t="s">
        <v>101</v>
      </c>
      <c r="B67" s="165" t="s">
        <v>69</v>
      </c>
      <c r="C67" s="183" t="s">
        <v>70</v>
      </c>
      <c r="D67" s="166"/>
      <c r="E67" s="167"/>
      <c r="F67" s="168"/>
      <c r="G67" s="169">
        <f>SUMIF(AG68:AG74,"&lt;&gt;NOR",G68:G74)</f>
        <v>0</v>
      </c>
      <c r="H67" s="163"/>
      <c r="I67" s="163">
        <f>SUM(I68:I74)</f>
        <v>0</v>
      </c>
      <c r="J67" s="163"/>
      <c r="K67" s="163">
        <f>SUM(K68:K74)</f>
        <v>134670.68</v>
      </c>
      <c r="L67" s="163"/>
      <c r="M67" s="163">
        <f>SUM(M68:M74)</f>
        <v>0</v>
      </c>
      <c r="N67" s="162"/>
      <c r="O67" s="162">
        <f>SUM(O68:O74)</f>
        <v>0</v>
      </c>
      <c r="P67" s="162"/>
      <c r="Q67" s="162">
        <f>SUM(Q68:Q74)</f>
        <v>0</v>
      </c>
      <c r="R67" s="163"/>
      <c r="S67" s="163"/>
      <c r="T67" s="163"/>
      <c r="U67" s="163"/>
      <c r="V67" s="163">
        <f>SUM(V68:V74)</f>
        <v>36.119999999999997</v>
      </c>
      <c r="W67" s="163"/>
      <c r="X67" s="163"/>
      <c r="Y67" s="163"/>
      <c r="AG67" t="s">
        <v>102</v>
      </c>
    </row>
    <row r="68" spans="1:60" ht="22.5" outlineLevel="1" x14ac:dyDescent="0.2">
      <c r="A68" s="177">
        <v>55</v>
      </c>
      <c r="B68" s="178" t="s">
        <v>224</v>
      </c>
      <c r="C68" s="184" t="s">
        <v>225</v>
      </c>
      <c r="D68" s="179" t="s">
        <v>105</v>
      </c>
      <c r="E68" s="180">
        <v>126</v>
      </c>
      <c r="F68" s="181"/>
      <c r="G68" s="182">
        <f t="shared" ref="G68:G74" si="14">ROUND(E68*F68,2)</f>
        <v>0</v>
      </c>
      <c r="H68" s="161">
        <v>0</v>
      </c>
      <c r="I68" s="160">
        <f t="shared" ref="I68:I74" si="15">ROUND(E68*H68,2)</f>
        <v>0</v>
      </c>
      <c r="J68" s="161">
        <v>2.8</v>
      </c>
      <c r="K68" s="160">
        <f t="shared" ref="K68:K74" si="16">ROUND(E68*J68,2)</f>
        <v>352.8</v>
      </c>
      <c r="L68" s="160">
        <v>21</v>
      </c>
      <c r="M68" s="160">
        <f t="shared" ref="M68:M74" si="17">G68*(1+L68/100)</f>
        <v>0</v>
      </c>
      <c r="N68" s="159">
        <v>0</v>
      </c>
      <c r="O68" s="159">
        <f t="shared" ref="O68:O74" si="18">ROUND(E68*N68,2)</f>
        <v>0</v>
      </c>
      <c r="P68" s="159">
        <v>0</v>
      </c>
      <c r="Q68" s="159">
        <f t="shared" ref="Q68:Q74" si="19">ROUND(E68*P68,2)</f>
        <v>0</v>
      </c>
      <c r="R68" s="160"/>
      <c r="S68" s="160" t="s">
        <v>106</v>
      </c>
      <c r="T68" s="160" t="s">
        <v>107</v>
      </c>
      <c r="U68" s="160">
        <v>0</v>
      </c>
      <c r="V68" s="160">
        <f t="shared" ref="V68:V74" si="20">ROUND(E68*U68,2)</f>
        <v>0</v>
      </c>
      <c r="W68" s="160"/>
      <c r="X68" s="160" t="s">
        <v>226</v>
      </c>
      <c r="Y68" s="160" t="s">
        <v>108</v>
      </c>
      <c r="Z68" s="152"/>
      <c r="AA68" s="152"/>
      <c r="AB68" s="152"/>
      <c r="AC68" s="152"/>
      <c r="AD68" s="152"/>
      <c r="AE68" s="152"/>
      <c r="AF68" s="152"/>
      <c r="AG68" s="152" t="s">
        <v>223</v>
      </c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ht="22.5" outlineLevel="1" x14ac:dyDescent="0.2">
      <c r="A69" s="177">
        <v>56</v>
      </c>
      <c r="B69" s="178" t="s">
        <v>227</v>
      </c>
      <c r="C69" s="184" t="s">
        <v>228</v>
      </c>
      <c r="D69" s="179" t="s">
        <v>152</v>
      </c>
      <c r="E69" s="180">
        <v>1.25</v>
      </c>
      <c r="F69" s="181"/>
      <c r="G69" s="182">
        <f t="shared" si="14"/>
        <v>0</v>
      </c>
      <c r="H69" s="161">
        <v>0</v>
      </c>
      <c r="I69" s="160">
        <f t="shared" si="15"/>
        <v>0</v>
      </c>
      <c r="J69" s="161">
        <v>42.5</v>
      </c>
      <c r="K69" s="160">
        <f t="shared" si="16"/>
        <v>53.13</v>
      </c>
      <c r="L69" s="160">
        <v>21</v>
      </c>
      <c r="M69" s="160">
        <f t="shared" si="17"/>
        <v>0</v>
      </c>
      <c r="N69" s="159">
        <v>0</v>
      </c>
      <c r="O69" s="159">
        <f t="shared" si="18"/>
        <v>0</v>
      </c>
      <c r="P69" s="159">
        <v>0</v>
      </c>
      <c r="Q69" s="159">
        <f t="shared" si="19"/>
        <v>0</v>
      </c>
      <c r="R69" s="160"/>
      <c r="S69" s="160" t="s">
        <v>106</v>
      </c>
      <c r="T69" s="160" t="s">
        <v>107</v>
      </c>
      <c r="U69" s="160">
        <v>0</v>
      </c>
      <c r="V69" s="160">
        <f t="shared" si="20"/>
        <v>0</v>
      </c>
      <c r="W69" s="160"/>
      <c r="X69" s="160" t="s">
        <v>226</v>
      </c>
      <c r="Y69" s="160" t="s">
        <v>108</v>
      </c>
      <c r="Z69" s="152"/>
      <c r="AA69" s="152"/>
      <c r="AB69" s="152"/>
      <c r="AC69" s="152"/>
      <c r="AD69" s="152"/>
      <c r="AE69" s="152"/>
      <c r="AF69" s="152"/>
      <c r="AG69" s="152" t="s">
        <v>109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ht="22.5" outlineLevel="1" x14ac:dyDescent="0.2">
      <c r="A70" s="177">
        <v>57</v>
      </c>
      <c r="B70" s="178" t="s">
        <v>229</v>
      </c>
      <c r="C70" s="184" t="s">
        <v>230</v>
      </c>
      <c r="D70" s="179" t="s">
        <v>152</v>
      </c>
      <c r="E70" s="180">
        <v>26.25</v>
      </c>
      <c r="F70" s="181"/>
      <c r="G70" s="182">
        <f t="shared" si="14"/>
        <v>0</v>
      </c>
      <c r="H70" s="161">
        <v>0</v>
      </c>
      <c r="I70" s="160">
        <f t="shared" si="15"/>
        <v>0</v>
      </c>
      <c r="J70" s="161">
        <v>12.9</v>
      </c>
      <c r="K70" s="160">
        <f t="shared" si="16"/>
        <v>338.63</v>
      </c>
      <c r="L70" s="160">
        <v>21</v>
      </c>
      <c r="M70" s="160">
        <f t="shared" si="17"/>
        <v>0</v>
      </c>
      <c r="N70" s="159">
        <v>0</v>
      </c>
      <c r="O70" s="159">
        <f t="shared" si="18"/>
        <v>0</v>
      </c>
      <c r="P70" s="159">
        <v>0</v>
      </c>
      <c r="Q70" s="159">
        <f t="shared" si="19"/>
        <v>0</v>
      </c>
      <c r="R70" s="160"/>
      <c r="S70" s="160" t="s">
        <v>106</v>
      </c>
      <c r="T70" s="160" t="s">
        <v>107</v>
      </c>
      <c r="U70" s="160">
        <v>2E-3</v>
      </c>
      <c r="V70" s="160">
        <f t="shared" si="20"/>
        <v>0.05</v>
      </c>
      <c r="W70" s="160"/>
      <c r="X70" s="160" t="s">
        <v>226</v>
      </c>
      <c r="Y70" s="160" t="s">
        <v>108</v>
      </c>
      <c r="Z70" s="152"/>
      <c r="AA70" s="152"/>
      <c r="AB70" s="152"/>
      <c r="AC70" s="152"/>
      <c r="AD70" s="152"/>
      <c r="AE70" s="152"/>
      <c r="AF70" s="152"/>
      <c r="AG70" s="152" t="s">
        <v>223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ht="22.5" outlineLevel="1" x14ac:dyDescent="0.2">
      <c r="A71" s="177">
        <v>58</v>
      </c>
      <c r="B71" s="178" t="s">
        <v>231</v>
      </c>
      <c r="C71" s="184" t="s">
        <v>232</v>
      </c>
      <c r="D71" s="179" t="s">
        <v>152</v>
      </c>
      <c r="E71" s="180">
        <v>9.91</v>
      </c>
      <c r="F71" s="181"/>
      <c r="G71" s="182">
        <f t="shared" si="14"/>
        <v>0</v>
      </c>
      <c r="H71" s="161">
        <v>0</v>
      </c>
      <c r="I71" s="160">
        <f t="shared" si="15"/>
        <v>0</v>
      </c>
      <c r="J71" s="161">
        <v>782</v>
      </c>
      <c r="K71" s="160">
        <f t="shared" si="16"/>
        <v>7749.62</v>
      </c>
      <c r="L71" s="160">
        <v>21</v>
      </c>
      <c r="M71" s="160">
        <f t="shared" si="17"/>
        <v>0</v>
      </c>
      <c r="N71" s="159">
        <v>0</v>
      </c>
      <c r="O71" s="159">
        <f t="shared" si="18"/>
        <v>0</v>
      </c>
      <c r="P71" s="159">
        <v>0</v>
      </c>
      <c r="Q71" s="159">
        <f t="shared" si="19"/>
        <v>0</v>
      </c>
      <c r="R71" s="160"/>
      <c r="S71" s="160" t="s">
        <v>106</v>
      </c>
      <c r="T71" s="160" t="s">
        <v>107</v>
      </c>
      <c r="U71" s="160">
        <v>0</v>
      </c>
      <c r="V71" s="160">
        <f t="shared" si="20"/>
        <v>0</v>
      </c>
      <c r="W71" s="160"/>
      <c r="X71" s="160"/>
      <c r="Y71" s="160" t="s">
        <v>108</v>
      </c>
      <c r="Z71" s="152"/>
      <c r="AA71" s="152"/>
      <c r="AB71" s="152"/>
      <c r="AC71" s="152"/>
      <c r="AD71" s="152"/>
      <c r="AE71" s="152"/>
      <c r="AF71" s="152"/>
      <c r="AG71" s="152" t="s">
        <v>109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77">
        <v>59</v>
      </c>
      <c r="B72" s="178" t="s">
        <v>233</v>
      </c>
      <c r="C72" s="184" t="s">
        <v>234</v>
      </c>
      <c r="D72" s="179" t="s">
        <v>222</v>
      </c>
      <c r="E72" s="180">
        <v>5</v>
      </c>
      <c r="F72" s="181"/>
      <c r="G72" s="182">
        <f t="shared" si="14"/>
        <v>0</v>
      </c>
      <c r="H72" s="161">
        <v>0</v>
      </c>
      <c r="I72" s="160">
        <f t="shared" si="15"/>
        <v>0</v>
      </c>
      <c r="J72" s="161">
        <v>3000</v>
      </c>
      <c r="K72" s="160">
        <f t="shared" si="16"/>
        <v>15000</v>
      </c>
      <c r="L72" s="160">
        <v>21</v>
      </c>
      <c r="M72" s="160">
        <f t="shared" si="17"/>
        <v>0</v>
      </c>
      <c r="N72" s="159">
        <v>0</v>
      </c>
      <c r="O72" s="159">
        <f t="shared" si="18"/>
        <v>0</v>
      </c>
      <c r="P72" s="159">
        <v>0</v>
      </c>
      <c r="Q72" s="159">
        <f t="shared" si="19"/>
        <v>0</v>
      </c>
      <c r="R72" s="160"/>
      <c r="S72" s="160" t="s">
        <v>106</v>
      </c>
      <c r="T72" s="160" t="s">
        <v>107</v>
      </c>
      <c r="U72" s="160">
        <v>0</v>
      </c>
      <c r="V72" s="160">
        <f t="shared" si="20"/>
        <v>0</v>
      </c>
      <c r="W72" s="160"/>
      <c r="X72" s="160"/>
      <c r="Y72" s="160" t="s">
        <v>108</v>
      </c>
      <c r="Z72" s="152"/>
      <c r="AA72" s="152"/>
      <c r="AB72" s="152"/>
      <c r="AC72" s="152"/>
      <c r="AD72" s="152"/>
      <c r="AE72" s="152"/>
      <c r="AF72" s="152"/>
      <c r="AG72" s="152" t="s">
        <v>109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77">
        <v>60</v>
      </c>
      <c r="B73" s="178" t="s">
        <v>235</v>
      </c>
      <c r="C73" s="184" t="s">
        <v>236</v>
      </c>
      <c r="D73" s="179" t="s">
        <v>152</v>
      </c>
      <c r="E73" s="180">
        <v>170.56</v>
      </c>
      <c r="F73" s="181"/>
      <c r="G73" s="182">
        <f t="shared" si="14"/>
        <v>0</v>
      </c>
      <c r="H73" s="161">
        <v>0</v>
      </c>
      <c r="I73" s="160">
        <f t="shared" si="15"/>
        <v>0</v>
      </c>
      <c r="J73" s="161">
        <v>650</v>
      </c>
      <c r="K73" s="160">
        <f t="shared" si="16"/>
        <v>110864</v>
      </c>
      <c r="L73" s="160">
        <v>21</v>
      </c>
      <c r="M73" s="160">
        <f t="shared" si="17"/>
        <v>0</v>
      </c>
      <c r="N73" s="159">
        <v>0</v>
      </c>
      <c r="O73" s="159">
        <f t="shared" si="18"/>
        <v>0</v>
      </c>
      <c r="P73" s="159">
        <v>0</v>
      </c>
      <c r="Q73" s="159">
        <f t="shared" si="19"/>
        <v>0</v>
      </c>
      <c r="R73" s="160"/>
      <c r="S73" s="160" t="s">
        <v>106</v>
      </c>
      <c r="T73" s="160" t="s">
        <v>107</v>
      </c>
      <c r="U73" s="160">
        <v>0.21149999999999999</v>
      </c>
      <c r="V73" s="160">
        <f t="shared" si="20"/>
        <v>36.07</v>
      </c>
      <c r="W73" s="160"/>
      <c r="X73" s="160"/>
      <c r="Y73" s="160" t="s">
        <v>108</v>
      </c>
      <c r="Z73" s="152"/>
      <c r="AA73" s="152"/>
      <c r="AB73" s="152"/>
      <c r="AC73" s="152"/>
      <c r="AD73" s="152"/>
      <c r="AE73" s="152"/>
      <c r="AF73" s="152"/>
      <c r="AG73" s="152" t="s">
        <v>109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77">
        <v>61</v>
      </c>
      <c r="B74" s="178" t="s">
        <v>237</v>
      </c>
      <c r="C74" s="184" t="s">
        <v>238</v>
      </c>
      <c r="D74" s="179" t="s">
        <v>152</v>
      </c>
      <c r="E74" s="180">
        <v>1.25</v>
      </c>
      <c r="F74" s="181"/>
      <c r="G74" s="182">
        <f t="shared" si="14"/>
        <v>0</v>
      </c>
      <c r="H74" s="161">
        <v>0</v>
      </c>
      <c r="I74" s="160">
        <f t="shared" si="15"/>
        <v>0</v>
      </c>
      <c r="J74" s="161">
        <v>250</v>
      </c>
      <c r="K74" s="160">
        <f t="shared" si="16"/>
        <v>312.5</v>
      </c>
      <c r="L74" s="160">
        <v>21</v>
      </c>
      <c r="M74" s="160">
        <f t="shared" si="17"/>
        <v>0</v>
      </c>
      <c r="N74" s="159">
        <v>0</v>
      </c>
      <c r="O74" s="159">
        <f t="shared" si="18"/>
        <v>0</v>
      </c>
      <c r="P74" s="159">
        <v>0</v>
      </c>
      <c r="Q74" s="159">
        <f t="shared" si="19"/>
        <v>0</v>
      </c>
      <c r="R74" s="160"/>
      <c r="S74" s="160" t="s">
        <v>106</v>
      </c>
      <c r="T74" s="160" t="s">
        <v>107</v>
      </c>
      <c r="U74" s="160">
        <v>0</v>
      </c>
      <c r="V74" s="160">
        <f t="shared" si="20"/>
        <v>0</v>
      </c>
      <c r="W74" s="160"/>
      <c r="X74" s="160"/>
      <c r="Y74" s="160" t="s">
        <v>108</v>
      </c>
      <c r="Z74" s="152"/>
      <c r="AA74" s="152"/>
      <c r="AB74" s="152"/>
      <c r="AC74" s="152"/>
      <c r="AD74" s="152"/>
      <c r="AE74" s="152"/>
      <c r="AF74" s="152"/>
      <c r="AG74" s="152" t="s">
        <v>109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x14ac:dyDescent="0.2">
      <c r="A75" s="164" t="s">
        <v>101</v>
      </c>
      <c r="B75" s="165" t="s">
        <v>71</v>
      </c>
      <c r="C75" s="183" t="s">
        <v>72</v>
      </c>
      <c r="D75" s="166"/>
      <c r="E75" s="167"/>
      <c r="F75" s="168"/>
      <c r="G75" s="169">
        <f>SUMIF(AG76:AG76,"&lt;&gt;NOR",G76:G76)</f>
        <v>0</v>
      </c>
      <c r="H75" s="163"/>
      <c r="I75" s="163">
        <f>SUM(I76:I76)</f>
        <v>0</v>
      </c>
      <c r="J75" s="163"/>
      <c r="K75" s="163">
        <f>SUM(K76:K76)</f>
        <v>45000</v>
      </c>
      <c r="L75" s="163"/>
      <c r="M75" s="163">
        <f>SUM(M76:M76)</f>
        <v>0</v>
      </c>
      <c r="N75" s="162"/>
      <c r="O75" s="162">
        <f>SUM(O76:O76)</f>
        <v>0</v>
      </c>
      <c r="P75" s="162"/>
      <c r="Q75" s="162">
        <f>SUM(Q76:Q76)</f>
        <v>0</v>
      </c>
      <c r="R75" s="163"/>
      <c r="S75" s="163"/>
      <c r="T75" s="163"/>
      <c r="U75" s="163"/>
      <c r="V75" s="163">
        <f>SUM(V76:V76)</f>
        <v>0</v>
      </c>
      <c r="W75" s="163"/>
      <c r="X75" s="163"/>
      <c r="Y75" s="163"/>
      <c r="AG75" t="s">
        <v>102</v>
      </c>
    </row>
    <row r="76" spans="1:60" outlineLevel="1" x14ac:dyDescent="0.2">
      <c r="A76" s="171">
        <v>62</v>
      </c>
      <c r="B76" s="172" t="s">
        <v>239</v>
      </c>
      <c r="C76" s="185" t="s">
        <v>240</v>
      </c>
      <c r="D76" s="173" t="s">
        <v>241</v>
      </c>
      <c r="E76" s="174">
        <v>1</v>
      </c>
      <c r="F76" s="175"/>
      <c r="G76" s="176">
        <f>ROUND(E76*F76,2)</f>
        <v>0</v>
      </c>
      <c r="H76" s="161">
        <v>0</v>
      </c>
      <c r="I76" s="160">
        <f>ROUND(E76*H76,2)</f>
        <v>0</v>
      </c>
      <c r="J76" s="161">
        <v>45000</v>
      </c>
      <c r="K76" s="160">
        <f>ROUND(E76*J76,2)</f>
        <v>45000</v>
      </c>
      <c r="L76" s="160">
        <v>21</v>
      </c>
      <c r="M76" s="160">
        <f>G76*(1+L76/100)</f>
        <v>0</v>
      </c>
      <c r="N76" s="159">
        <v>0</v>
      </c>
      <c r="O76" s="159">
        <f>ROUND(E76*N76,2)</f>
        <v>0</v>
      </c>
      <c r="P76" s="159">
        <v>0</v>
      </c>
      <c r="Q76" s="159">
        <f>ROUND(E76*P76,2)</f>
        <v>0</v>
      </c>
      <c r="R76" s="160"/>
      <c r="S76" s="160" t="s">
        <v>106</v>
      </c>
      <c r="T76" s="160" t="s">
        <v>107</v>
      </c>
      <c r="U76" s="160">
        <v>0</v>
      </c>
      <c r="V76" s="160">
        <f>ROUND(E76*U76,2)</f>
        <v>0</v>
      </c>
      <c r="W76" s="160"/>
      <c r="X76" s="160" t="s">
        <v>226</v>
      </c>
      <c r="Y76" s="160" t="s">
        <v>108</v>
      </c>
      <c r="Z76" s="152"/>
      <c r="AA76" s="152"/>
      <c r="AB76" s="152"/>
      <c r="AC76" s="152"/>
      <c r="AD76" s="152"/>
      <c r="AE76" s="152"/>
      <c r="AF76" s="152"/>
      <c r="AG76" s="152" t="s">
        <v>109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x14ac:dyDescent="0.2">
      <c r="A77" s="3"/>
      <c r="B77" s="4"/>
      <c r="C77" s="186"/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E77">
        <v>12</v>
      </c>
      <c r="AF77">
        <v>21</v>
      </c>
      <c r="AG77" t="s">
        <v>87</v>
      </c>
    </row>
    <row r="78" spans="1:60" x14ac:dyDescent="0.2">
      <c r="A78" s="155"/>
      <c r="B78" s="156" t="s">
        <v>31</v>
      </c>
      <c r="C78" s="187"/>
      <c r="D78" s="157"/>
      <c r="E78" s="158"/>
      <c r="F78" s="158"/>
      <c r="G78" s="170">
        <f>G8+G34+G36+G40+G65+G67+G75</f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E78">
        <f>SUMIF(L7:L76,AE77,G7:G76)</f>
        <v>0</v>
      </c>
      <c r="AF78">
        <f>SUMIF(L7:L76,AF77,G7:G76)</f>
        <v>0</v>
      </c>
      <c r="AG78" t="s">
        <v>242</v>
      </c>
    </row>
    <row r="79" spans="1:60" x14ac:dyDescent="0.2">
      <c r="A79" s="3"/>
      <c r="B79" s="4"/>
      <c r="C79" s="186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">
      <c r="A80" s="3"/>
      <c r="B80" s="4"/>
      <c r="C80" s="186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">
      <c r="A81" s="263" t="s">
        <v>243</v>
      </c>
      <c r="B81" s="263"/>
      <c r="C81" s="264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A82" s="244"/>
      <c r="B82" s="245"/>
      <c r="C82" s="246"/>
      <c r="D82" s="245"/>
      <c r="E82" s="245"/>
      <c r="F82" s="245"/>
      <c r="G82" s="24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G82" t="s">
        <v>244</v>
      </c>
    </row>
    <row r="83" spans="1:33" x14ac:dyDescent="0.2">
      <c r="A83" s="248"/>
      <c r="B83" s="249"/>
      <c r="C83" s="250"/>
      <c r="D83" s="249"/>
      <c r="E83" s="249"/>
      <c r="F83" s="249"/>
      <c r="G83" s="25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 x14ac:dyDescent="0.2">
      <c r="A84" s="248"/>
      <c r="B84" s="249"/>
      <c r="C84" s="250"/>
      <c r="D84" s="249"/>
      <c r="E84" s="249"/>
      <c r="F84" s="249"/>
      <c r="G84" s="25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33" x14ac:dyDescent="0.2">
      <c r="A85" s="248"/>
      <c r="B85" s="249"/>
      <c r="C85" s="250"/>
      <c r="D85" s="249"/>
      <c r="E85" s="249"/>
      <c r="F85" s="249"/>
      <c r="G85" s="25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33" x14ac:dyDescent="0.2">
      <c r="A86" s="252"/>
      <c r="B86" s="253"/>
      <c r="C86" s="254"/>
      <c r="D86" s="253"/>
      <c r="E86" s="253"/>
      <c r="F86" s="253"/>
      <c r="G86" s="25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33" x14ac:dyDescent="0.2">
      <c r="A87" s="3"/>
      <c r="B87" s="4"/>
      <c r="C87" s="186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33" x14ac:dyDescent="0.2">
      <c r="C88" s="188"/>
      <c r="D88" s="10"/>
      <c r="AG88" t="s">
        <v>245</v>
      </c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82:G86"/>
    <mergeCell ref="A1:G1"/>
    <mergeCell ref="C2:G2"/>
    <mergeCell ref="C3:G3"/>
    <mergeCell ref="C4:G4"/>
    <mergeCell ref="A81:C8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oadresa</vt:lpstr>
      <vt:lpstr>Stavba!Objednatel</vt:lpstr>
      <vt:lpstr>Stavba!Objekt</vt:lpstr>
      <vt:lpstr>'SO01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Kryštof Horák</dc:creator>
  <cp:lastModifiedBy>Miluše Záleská</cp:lastModifiedBy>
  <cp:lastPrinted>2019-03-19T12:27:02Z</cp:lastPrinted>
  <dcterms:created xsi:type="dcterms:W3CDTF">2009-04-08T07:15:50Z</dcterms:created>
  <dcterms:modified xsi:type="dcterms:W3CDTF">2026-05-18T11:17:51Z</dcterms:modified>
</cp:coreProperties>
</file>