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tyckovak\Documents\Projekty\TBUS_Muglinovska_demolice\DSP\Rozpocet\Rozpocet_soutez_pilota_4_5_m\"/>
    </mc:Choice>
  </mc:AlternateContent>
  <bookViews>
    <workbookView xWindow="0" yWindow="0" windowWidth="28800" windowHeight="13035" activeTab="2"/>
  </bookViews>
  <sheets>
    <sheet name="Rekapitulace stavby" sheetId="1" r:id="rId1"/>
    <sheet name="00 - 0 - Ostatní a vedlej..." sheetId="2" r:id="rId2"/>
    <sheet name="01 - SO Trakční stožár" sheetId="3" r:id="rId3"/>
    <sheet name="02 - SO Přeložka VO" sheetId="4" r:id="rId4"/>
  </sheets>
  <definedNames>
    <definedName name="_xlnm.Print_Titles" localSheetId="1">'00 - 0 - Ostatní a vedlej...'!$114:$114</definedName>
    <definedName name="_xlnm.Print_Titles" localSheetId="2">'01 - SO Trakční stožár'!$123:$123</definedName>
    <definedName name="_xlnm.Print_Titles" localSheetId="3">'02 - SO Přeložka VO'!$122:$122</definedName>
    <definedName name="_xlnm.Print_Titles" localSheetId="0">'Rekapitulace stavby'!$85:$85</definedName>
    <definedName name="_xlnm.Print_Area" localSheetId="1">'00 - 0 - Ostatní a vedlej...'!$C$4:$Q$70,'00 - 0 - Ostatní a vedlej...'!$C$76:$Q$98,'00 - 0 - Ostatní a vedlej...'!$C$104:$Q$132</definedName>
    <definedName name="_xlnm.Print_Area" localSheetId="2">'01 - SO Trakční stožár'!$C$4:$Q$70,'01 - SO Trakční stožár'!$C$76:$Q$107,'01 - SO Trakční stožár'!$C$113:$Q$183</definedName>
    <definedName name="_xlnm.Print_Area" localSheetId="3">'02 - SO Přeložka VO'!$C$4:$Q$70,'02 - SO Přeložka VO'!$C$76:$Q$106,'02 - SO Přeložka VO'!$C$112:$Q$163</definedName>
    <definedName name="_xlnm.Print_Area" localSheetId="0">'Rekapitulace stavby'!$C$4:$AP$70,'Rekapitulace stavby'!$C$76:$AP$107</definedName>
  </definedNames>
  <calcPr calcId="162913"/>
</workbook>
</file>

<file path=xl/calcChain.xml><?xml version="1.0" encoding="utf-8"?>
<calcChain xmlns="http://schemas.openxmlformats.org/spreadsheetml/2006/main">
  <c r="N163" i="4" l="1"/>
  <c r="AY90" i="1"/>
  <c r="AX90" i="1"/>
  <c r="BI162" i="4"/>
  <c r="BH162" i="4"/>
  <c r="BG162" i="4"/>
  <c r="BF162" i="4"/>
  <c r="AA162" i="4"/>
  <c r="AA161" i="4" s="1"/>
  <c r="Y162" i="4"/>
  <c r="Y161" i="4" s="1"/>
  <c r="W162" i="4"/>
  <c r="W161" i="4" s="1"/>
  <c r="BK162" i="4"/>
  <c r="BK161" i="4" s="1"/>
  <c r="N161" i="4"/>
  <c r="N96" i="4" s="1"/>
  <c r="N162" i="4"/>
  <c r="BE162" i="4"/>
  <c r="BI160" i="4"/>
  <c r="BH160" i="4"/>
  <c r="BG160" i="4"/>
  <c r="BF160" i="4"/>
  <c r="AA160" i="4"/>
  <c r="AA159" i="4" s="1"/>
  <c r="Y160" i="4"/>
  <c r="Y159" i="4" s="1"/>
  <c r="W160" i="4"/>
  <c r="W159" i="4" s="1"/>
  <c r="BK160" i="4"/>
  <c r="BK159" i="4" s="1"/>
  <c r="N159" i="4" s="1"/>
  <c r="N95" i="4" s="1"/>
  <c r="N160" i="4"/>
  <c r="BE160" i="4"/>
  <c r="BI158" i="4"/>
  <c r="BH158" i="4"/>
  <c r="BG158" i="4"/>
  <c r="BF158" i="4"/>
  <c r="AA158" i="4"/>
  <c r="Y158" i="4"/>
  <c r="W158" i="4"/>
  <c r="BK158" i="4"/>
  <c r="N158" i="4"/>
  <c r="BE158" i="4" s="1"/>
  <c r="BI157" i="4"/>
  <c r="BH157" i="4"/>
  <c r="BG157" i="4"/>
  <c r="BF157" i="4"/>
  <c r="AA157" i="4"/>
  <c r="Y157" i="4"/>
  <c r="W157" i="4"/>
  <c r="BK157" i="4"/>
  <c r="N157" i="4"/>
  <c r="BE157" i="4" s="1"/>
  <c r="BI156" i="4"/>
  <c r="BH156" i="4"/>
  <c r="BG156" i="4"/>
  <c r="BF156" i="4"/>
  <c r="AA156" i="4"/>
  <c r="Y156" i="4"/>
  <c r="W156" i="4"/>
  <c r="BK156" i="4"/>
  <c r="N156" i="4"/>
  <c r="BE156" i="4" s="1"/>
  <c r="BI155" i="4"/>
  <c r="BH155" i="4"/>
  <c r="BG155" i="4"/>
  <c r="BF155" i="4"/>
  <c r="AA155" i="4"/>
  <c r="Y155" i="4"/>
  <c r="W155" i="4"/>
  <c r="BK155" i="4"/>
  <c r="N155" i="4"/>
  <c r="BE155" i="4" s="1"/>
  <c r="BI154" i="4"/>
  <c r="BH154" i="4"/>
  <c r="BG154" i="4"/>
  <c r="BF154" i="4"/>
  <c r="AA154" i="4"/>
  <c r="Y154" i="4"/>
  <c r="W154" i="4"/>
  <c r="BK154" i="4"/>
  <c r="N154" i="4"/>
  <c r="BE154" i="4" s="1"/>
  <c r="BI153" i="4"/>
  <c r="BH153" i="4"/>
  <c r="BG153" i="4"/>
  <c r="BF153" i="4"/>
  <c r="AA153" i="4"/>
  <c r="Y153" i="4"/>
  <c r="W153" i="4"/>
  <c r="BK153" i="4"/>
  <c r="N153" i="4"/>
  <c r="BE153" i="4" s="1"/>
  <c r="BI152" i="4"/>
  <c r="BH152" i="4"/>
  <c r="BG152" i="4"/>
  <c r="BF152" i="4"/>
  <c r="AA152" i="4"/>
  <c r="Y152" i="4"/>
  <c r="W152" i="4"/>
  <c r="BK152" i="4"/>
  <c r="N152" i="4"/>
  <c r="BE152" i="4" s="1"/>
  <c r="BI151" i="4"/>
  <c r="BH151" i="4"/>
  <c r="BG151" i="4"/>
  <c r="BF151" i="4"/>
  <c r="AA151" i="4"/>
  <c r="Y151" i="4"/>
  <c r="W151" i="4"/>
  <c r="BK151" i="4"/>
  <c r="N151" i="4"/>
  <c r="BE151" i="4" s="1"/>
  <c r="BI150" i="4"/>
  <c r="BH150" i="4"/>
  <c r="BG150" i="4"/>
  <c r="BF150" i="4"/>
  <c r="AA150" i="4"/>
  <c r="Y150" i="4"/>
  <c r="W150" i="4"/>
  <c r="BK150" i="4"/>
  <c r="N150" i="4"/>
  <c r="BE150" i="4" s="1"/>
  <c r="BI149" i="4"/>
  <c r="BH149" i="4"/>
  <c r="BG149" i="4"/>
  <c r="BF149" i="4"/>
  <c r="AA149" i="4"/>
  <c r="Y149" i="4"/>
  <c r="Y148" i="4" s="1"/>
  <c r="W149" i="4"/>
  <c r="BK149" i="4"/>
  <c r="BK148" i="4" s="1"/>
  <c r="N148" i="4" s="1"/>
  <c r="N94" i="4" s="1"/>
  <c r="N149" i="4"/>
  <c r="BE149" i="4"/>
  <c r="BI147" i="4"/>
  <c r="BH147" i="4"/>
  <c r="BG147" i="4"/>
  <c r="BF147" i="4"/>
  <c r="AA147" i="4"/>
  <c r="Y147" i="4"/>
  <c r="W147" i="4"/>
  <c r="BK147" i="4"/>
  <c r="N147" i="4"/>
  <c r="BE147" i="4" s="1"/>
  <c r="BI146" i="4"/>
  <c r="BH146" i="4"/>
  <c r="BG146" i="4"/>
  <c r="BF146" i="4"/>
  <c r="AA146" i="4"/>
  <c r="Y146" i="4"/>
  <c r="W146" i="4"/>
  <c r="BK146" i="4"/>
  <c r="N146" i="4"/>
  <c r="BE146" i="4" s="1"/>
  <c r="BI145" i="4"/>
  <c r="BH145" i="4"/>
  <c r="BG145" i="4"/>
  <c r="BF145" i="4"/>
  <c r="AA145" i="4"/>
  <c r="Y145" i="4"/>
  <c r="W145" i="4"/>
  <c r="BK145" i="4"/>
  <c r="N145" i="4"/>
  <c r="BE145" i="4" s="1"/>
  <c r="BI144" i="4"/>
  <c r="BH144" i="4"/>
  <c r="BG144" i="4"/>
  <c r="BF144" i="4"/>
  <c r="AA144" i="4"/>
  <c r="Y144" i="4"/>
  <c r="W144" i="4"/>
  <c r="BK144" i="4"/>
  <c r="N144" i="4"/>
  <c r="BE144" i="4" s="1"/>
  <c r="BI143" i="4"/>
  <c r="BH143" i="4"/>
  <c r="BG143" i="4"/>
  <c r="BF143" i="4"/>
  <c r="AA143" i="4"/>
  <c r="Y143" i="4"/>
  <c r="W143" i="4"/>
  <c r="BK143" i="4"/>
  <c r="N143" i="4"/>
  <c r="BE143" i="4" s="1"/>
  <c r="BI142" i="4"/>
  <c r="BH142" i="4"/>
  <c r="BG142" i="4"/>
  <c r="BF142" i="4"/>
  <c r="AA142" i="4"/>
  <c r="Y142" i="4"/>
  <c r="W142" i="4"/>
  <c r="BK142" i="4"/>
  <c r="N142" i="4"/>
  <c r="BE142" i="4" s="1"/>
  <c r="BI141" i="4"/>
  <c r="BH141" i="4"/>
  <c r="BG141" i="4"/>
  <c r="BF141" i="4"/>
  <c r="AA141" i="4"/>
  <c r="Y141" i="4"/>
  <c r="W141" i="4"/>
  <c r="BK141" i="4"/>
  <c r="N141" i="4"/>
  <c r="BE141" i="4" s="1"/>
  <c r="BI140" i="4"/>
  <c r="BH140" i="4"/>
  <c r="BG140" i="4"/>
  <c r="BF140" i="4"/>
  <c r="AA140" i="4"/>
  <c r="Y140" i="4"/>
  <c r="W140" i="4"/>
  <c r="BK140" i="4"/>
  <c r="N140" i="4"/>
  <c r="BE140" i="4" s="1"/>
  <c r="BI139" i="4"/>
  <c r="BH139" i="4"/>
  <c r="BG139" i="4"/>
  <c r="BF139" i="4"/>
  <c r="AA139" i="4"/>
  <c r="Y139" i="4"/>
  <c r="W139" i="4"/>
  <c r="BK139" i="4"/>
  <c r="N139" i="4"/>
  <c r="BE139" i="4" s="1"/>
  <c r="BI138" i="4"/>
  <c r="BH138" i="4"/>
  <c r="BG138" i="4"/>
  <c r="BF138" i="4"/>
  <c r="AA138" i="4"/>
  <c r="Y138" i="4"/>
  <c r="Y137" i="4"/>
  <c r="Y136" i="4" s="1"/>
  <c r="W138" i="4"/>
  <c r="BK138" i="4"/>
  <c r="BK137" i="4"/>
  <c r="N138" i="4"/>
  <c r="BE138" i="4" s="1"/>
  <c r="BI135" i="4"/>
  <c r="BH135" i="4"/>
  <c r="BG135" i="4"/>
  <c r="BF135" i="4"/>
  <c r="AA135" i="4"/>
  <c r="Y135" i="4"/>
  <c r="W135" i="4"/>
  <c r="BK135" i="4"/>
  <c r="N135" i="4"/>
  <c r="BE135" i="4" s="1"/>
  <c r="BI134" i="4"/>
  <c r="BH134" i="4"/>
  <c r="BG134" i="4"/>
  <c r="BF134" i="4"/>
  <c r="AA134" i="4"/>
  <c r="Y134" i="4"/>
  <c r="W134" i="4"/>
  <c r="BK134" i="4"/>
  <c r="N134" i="4"/>
  <c r="BE134" i="4" s="1"/>
  <c r="BI133" i="4"/>
  <c r="BH133" i="4"/>
  <c r="BG133" i="4"/>
  <c r="BF133" i="4"/>
  <c r="AA133" i="4"/>
  <c r="Y133" i="4"/>
  <c r="W133" i="4"/>
  <c r="BK133" i="4"/>
  <c r="N133" i="4"/>
  <c r="BE133" i="4" s="1"/>
  <c r="BI132" i="4"/>
  <c r="BH132" i="4"/>
  <c r="BG132" i="4"/>
  <c r="BF132" i="4"/>
  <c r="AA132" i="4"/>
  <c r="Y132" i="4"/>
  <c r="W132" i="4"/>
  <c r="BK132" i="4"/>
  <c r="N132" i="4"/>
  <c r="BE132" i="4" s="1"/>
  <c r="BI131" i="4"/>
  <c r="BH131" i="4"/>
  <c r="BG131" i="4"/>
  <c r="BF131" i="4"/>
  <c r="AA131" i="4"/>
  <c r="Y131" i="4"/>
  <c r="W131" i="4"/>
  <c r="BK131" i="4"/>
  <c r="N131" i="4"/>
  <c r="BE131" i="4" s="1"/>
  <c r="BI130" i="4"/>
  <c r="BH130" i="4"/>
  <c r="BG130" i="4"/>
  <c r="BF130" i="4"/>
  <c r="AA130" i="4"/>
  <c r="Y130" i="4"/>
  <c r="W130" i="4"/>
  <c r="BK130" i="4"/>
  <c r="N130" i="4"/>
  <c r="BE130" i="4" s="1"/>
  <c r="BI129" i="4"/>
  <c r="BH129" i="4"/>
  <c r="BG129" i="4"/>
  <c r="BF129" i="4"/>
  <c r="AA129" i="4"/>
  <c r="Y129" i="4"/>
  <c r="W129" i="4"/>
  <c r="BK129" i="4"/>
  <c r="N129" i="4"/>
  <c r="BE129" i="4" s="1"/>
  <c r="BI128" i="4"/>
  <c r="BH128" i="4"/>
  <c r="BG128" i="4"/>
  <c r="BF128" i="4"/>
  <c r="AA128" i="4"/>
  <c r="Y128" i="4"/>
  <c r="Y127" i="4" s="1"/>
  <c r="W128" i="4"/>
  <c r="BK128" i="4"/>
  <c r="BK127" i="4" s="1"/>
  <c r="N127" i="4" s="1"/>
  <c r="N91" i="4" s="1"/>
  <c r="N128" i="4"/>
  <c r="BE128" i="4"/>
  <c r="BI126" i="4"/>
  <c r="BH126" i="4"/>
  <c r="BG126" i="4"/>
  <c r="BF126" i="4"/>
  <c r="AA126" i="4"/>
  <c r="AA125" i="4" s="1"/>
  <c r="Y126" i="4"/>
  <c r="Y125" i="4" s="1"/>
  <c r="Y124" i="4" s="1"/>
  <c r="Y123" i="4" s="1"/>
  <c r="W126" i="4"/>
  <c r="W125" i="4" s="1"/>
  <c r="BK126" i="4"/>
  <c r="BK125" i="4"/>
  <c r="N126" i="4"/>
  <c r="BE126" i="4"/>
  <c r="M120" i="4"/>
  <c r="M119" i="4"/>
  <c r="F119" i="4"/>
  <c r="F117" i="4"/>
  <c r="F115" i="4"/>
  <c r="BI104" i="4"/>
  <c r="BH104" i="4"/>
  <c r="BG104" i="4"/>
  <c r="BF104" i="4"/>
  <c r="BI103" i="4"/>
  <c r="BH103" i="4"/>
  <c r="BG103" i="4"/>
  <c r="BF103" i="4"/>
  <c r="BI102" i="4"/>
  <c r="BH102" i="4"/>
  <c r="BG102" i="4"/>
  <c r="BF102" i="4"/>
  <c r="BI101" i="4"/>
  <c r="BH101" i="4"/>
  <c r="BG101" i="4"/>
  <c r="BF101" i="4"/>
  <c r="BI100" i="4"/>
  <c r="BH100" i="4"/>
  <c r="BG100" i="4"/>
  <c r="BF100" i="4"/>
  <c r="BI99" i="4"/>
  <c r="BH99" i="4"/>
  <c r="H35" i="4"/>
  <c r="BC90" i="1" s="1"/>
  <c r="BG99" i="4"/>
  <c r="BF99" i="4"/>
  <c r="M33" i="4"/>
  <c r="AW90" i="1" s="1"/>
  <c r="H33" i="4"/>
  <c r="BA90" i="1" s="1"/>
  <c r="M84" i="4"/>
  <c r="M83" i="4"/>
  <c r="F83" i="4"/>
  <c r="F81" i="4"/>
  <c r="F79" i="4"/>
  <c r="O15" i="4"/>
  <c r="E15" i="4"/>
  <c r="O14" i="4"/>
  <c r="O9" i="4"/>
  <c r="M117" i="4" s="1"/>
  <c r="M81" i="4"/>
  <c r="F6" i="4"/>
  <c r="F114" i="4"/>
  <c r="F78" i="4"/>
  <c r="N183" i="3"/>
  <c r="AY89" i="1"/>
  <c r="AX89" i="1"/>
  <c r="BI182" i="3"/>
  <c r="BH182" i="3"/>
  <c r="BG182" i="3"/>
  <c r="BF182" i="3"/>
  <c r="AA182" i="3"/>
  <c r="Y182" i="3"/>
  <c r="W182" i="3"/>
  <c r="BK182" i="3"/>
  <c r="N182" i="3"/>
  <c r="BE182" i="3"/>
  <c r="BI181" i="3"/>
  <c r="BH181" i="3"/>
  <c r="BG181" i="3"/>
  <c r="BF181" i="3"/>
  <c r="AA181" i="3"/>
  <c r="AA180" i="3"/>
  <c r="AA179" i="3" s="1"/>
  <c r="Y181" i="3"/>
  <c r="W181" i="3"/>
  <c r="W180" i="3" s="1"/>
  <c r="W179" i="3" s="1"/>
  <c r="BK181" i="3"/>
  <c r="N181" i="3"/>
  <c r="BE181" i="3" s="1"/>
  <c r="BI178" i="3"/>
  <c r="BH178" i="3"/>
  <c r="BG178" i="3"/>
  <c r="BF178" i="3"/>
  <c r="AA178" i="3"/>
  <c r="Y178" i="3"/>
  <c r="W178" i="3"/>
  <c r="BK178" i="3"/>
  <c r="N178" i="3"/>
  <c r="BE178" i="3" s="1"/>
  <c r="BI177" i="3"/>
  <c r="BH177" i="3"/>
  <c r="BG177" i="3"/>
  <c r="BF177" i="3"/>
  <c r="AA177" i="3"/>
  <c r="Y177" i="3"/>
  <c r="Y176" i="3" s="1"/>
  <c r="W177" i="3"/>
  <c r="BK177" i="3"/>
  <c r="BK176" i="3" s="1"/>
  <c r="N176" i="3" s="1"/>
  <c r="N95" i="3" s="1"/>
  <c r="N177" i="3"/>
  <c r="BE177" i="3"/>
  <c r="BI175" i="3"/>
  <c r="BH175" i="3"/>
  <c r="BG175" i="3"/>
  <c r="BF175" i="3"/>
  <c r="AA175" i="3"/>
  <c r="Y175" i="3"/>
  <c r="W175" i="3"/>
  <c r="BK175" i="3"/>
  <c r="N175" i="3"/>
  <c r="BE175" i="3" s="1"/>
  <c r="BI174" i="3"/>
  <c r="BH174" i="3"/>
  <c r="BG174" i="3"/>
  <c r="BF174" i="3"/>
  <c r="AA174" i="3"/>
  <c r="Y174" i="3"/>
  <c r="W174" i="3"/>
  <c r="BK174" i="3"/>
  <c r="N174" i="3"/>
  <c r="BE174" i="3" s="1"/>
  <c r="BI173" i="3"/>
  <c r="BH173" i="3"/>
  <c r="BG173" i="3"/>
  <c r="BF173" i="3"/>
  <c r="AA173" i="3"/>
  <c r="Y173" i="3"/>
  <c r="W173" i="3"/>
  <c r="BK173" i="3"/>
  <c r="N173" i="3"/>
  <c r="BE173" i="3" s="1"/>
  <c r="BI172" i="3"/>
  <c r="BH172" i="3"/>
  <c r="BG172" i="3"/>
  <c r="BF172" i="3"/>
  <c r="AA172" i="3"/>
  <c r="Y172" i="3"/>
  <c r="W172" i="3"/>
  <c r="BK172" i="3"/>
  <c r="N172" i="3"/>
  <c r="BE172" i="3" s="1"/>
  <c r="BI171" i="3"/>
  <c r="BH171" i="3"/>
  <c r="BG171" i="3"/>
  <c r="BF171" i="3"/>
  <c r="AA171" i="3"/>
  <c r="Y171" i="3"/>
  <c r="W171" i="3"/>
  <c r="BK171" i="3"/>
  <c r="N171" i="3"/>
  <c r="BE171" i="3" s="1"/>
  <c r="BI170" i="3"/>
  <c r="BH170" i="3"/>
  <c r="BG170" i="3"/>
  <c r="BF170" i="3"/>
  <c r="AA170" i="3"/>
  <c r="Y170" i="3"/>
  <c r="W170" i="3"/>
  <c r="BK170" i="3"/>
  <c r="N170" i="3"/>
  <c r="BE170" i="3" s="1"/>
  <c r="BI169" i="3"/>
  <c r="BH169" i="3"/>
  <c r="BG169" i="3"/>
  <c r="BF169" i="3"/>
  <c r="AA169" i="3"/>
  <c r="Y169" i="3"/>
  <c r="W169" i="3"/>
  <c r="BK169" i="3"/>
  <c r="N169" i="3"/>
  <c r="BE169" i="3" s="1"/>
  <c r="BI168" i="3"/>
  <c r="BH168" i="3"/>
  <c r="BG168" i="3"/>
  <c r="BF168" i="3"/>
  <c r="AA168" i="3"/>
  <c r="Y168" i="3"/>
  <c r="W168" i="3"/>
  <c r="BK168" i="3"/>
  <c r="N168" i="3"/>
  <c r="BE168" i="3" s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 s="1"/>
  <c r="BI165" i="3"/>
  <c r="BH165" i="3"/>
  <c r="BG165" i="3"/>
  <c r="BF165" i="3"/>
  <c r="AA165" i="3"/>
  <c r="Y165" i="3"/>
  <c r="W165" i="3"/>
  <c r="BK165" i="3"/>
  <c r="N165" i="3"/>
  <c r="BE165" i="3" s="1"/>
  <c r="BI164" i="3"/>
  <c r="BH164" i="3"/>
  <c r="BG164" i="3"/>
  <c r="BF164" i="3"/>
  <c r="AA164" i="3"/>
  <c r="Y164" i="3"/>
  <c r="W164" i="3"/>
  <c r="BK164" i="3"/>
  <c r="N164" i="3"/>
  <c r="BE164" i="3" s="1"/>
  <c r="BI161" i="3"/>
  <c r="BH161" i="3"/>
  <c r="BG161" i="3"/>
  <c r="BF161" i="3"/>
  <c r="AA161" i="3"/>
  <c r="Y161" i="3"/>
  <c r="W161" i="3"/>
  <c r="BK161" i="3"/>
  <c r="N161" i="3"/>
  <c r="BE161" i="3" s="1"/>
  <c r="BI160" i="3"/>
  <c r="BH160" i="3"/>
  <c r="BG160" i="3"/>
  <c r="BF160" i="3"/>
  <c r="AA160" i="3"/>
  <c r="Y160" i="3"/>
  <c r="W160" i="3"/>
  <c r="BK160" i="3"/>
  <c r="N160" i="3"/>
  <c r="BE160" i="3" s="1"/>
  <c r="BI159" i="3"/>
  <c r="BH159" i="3"/>
  <c r="BG159" i="3"/>
  <c r="BF159" i="3"/>
  <c r="AA159" i="3"/>
  <c r="AA158" i="3" s="1"/>
  <c r="Y159" i="3"/>
  <c r="Y158" i="3" s="1"/>
  <c r="W159" i="3"/>
  <c r="W158" i="3" s="1"/>
  <c r="BK159" i="3"/>
  <c r="BK158" i="3" s="1"/>
  <c r="N158" i="3"/>
  <c r="N92" i="3" s="1"/>
  <c r="N159" i="3"/>
  <c r="BE159" i="3"/>
  <c r="BI157" i="3"/>
  <c r="BH157" i="3"/>
  <c r="BG157" i="3"/>
  <c r="BF157" i="3"/>
  <c r="AA157" i="3"/>
  <c r="Y157" i="3"/>
  <c r="W157" i="3"/>
  <c r="BK157" i="3"/>
  <c r="N157" i="3"/>
  <c r="BE157" i="3" s="1"/>
  <c r="BI156" i="3"/>
  <c r="BH156" i="3"/>
  <c r="BG156" i="3"/>
  <c r="BF156" i="3"/>
  <c r="AA156" i="3"/>
  <c r="Y156" i="3"/>
  <c r="W156" i="3"/>
  <c r="BK156" i="3"/>
  <c r="N156" i="3"/>
  <c r="BE156" i="3" s="1"/>
  <c r="BI154" i="3"/>
  <c r="BH154" i="3"/>
  <c r="BG154" i="3"/>
  <c r="BF154" i="3"/>
  <c r="AA154" i="3"/>
  <c r="Y154" i="3"/>
  <c r="W154" i="3"/>
  <c r="BK154" i="3"/>
  <c r="N154" i="3"/>
  <c r="BE154" i="3" s="1"/>
  <c r="BI152" i="3"/>
  <c r="BH152" i="3"/>
  <c r="BG152" i="3"/>
  <c r="BF152" i="3"/>
  <c r="AA152" i="3"/>
  <c r="Y152" i="3"/>
  <c r="W152" i="3"/>
  <c r="BK152" i="3"/>
  <c r="N152" i="3"/>
  <c r="BE152" i="3" s="1"/>
  <c r="BI150" i="3"/>
  <c r="BH150" i="3"/>
  <c r="BG150" i="3"/>
  <c r="BF150" i="3"/>
  <c r="AA150" i="3"/>
  <c r="Y150" i="3"/>
  <c r="W150" i="3"/>
  <c r="BK150" i="3"/>
  <c r="N150" i="3"/>
  <c r="BE150" i="3" s="1"/>
  <c r="BI148" i="3"/>
  <c r="BH148" i="3"/>
  <c r="BG148" i="3"/>
  <c r="BF148" i="3"/>
  <c r="AA148" i="3"/>
  <c r="Y148" i="3"/>
  <c r="W148" i="3"/>
  <c r="BK148" i="3"/>
  <c r="N148" i="3"/>
  <c r="BE148" i="3" s="1"/>
  <c r="BI146" i="3"/>
  <c r="BH146" i="3"/>
  <c r="BG146" i="3"/>
  <c r="BF146" i="3"/>
  <c r="AA146" i="3"/>
  <c r="Y146" i="3"/>
  <c r="W146" i="3"/>
  <c r="BK146" i="3"/>
  <c r="N146" i="3"/>
  <c r="BE146" i="3" s="1"/>
  <c r="BI144" i="3"/>
  <c r="BH144" i="3"/>
  <c r="BG144" i="3"/>
  <c r="BF144" i="3"/>
  <c r="AA144" i="3"/>
  <c r="Y144" i="3"/>
  <c r="W144" i="3"/>
  <c r="BK144" i="3"/>
  <c r="N144" i="3"/>
  <c r="BE144" i="3" s="1"/>
  <c r="BI142" i="3"/>
  <c r="BH142" i="3"/>
  <c r="BG142" i="3"/>
  <c r="BF142" i="3"/>
  <c r="AA142" i="3"/>
  <c r="Y142" i="3"/>
  <c r="W142" i="3"/>
  <c r="BK142" i="3"/>
  <c r="N142" i="3"/>
  <c r="BE142" i="3" s="1"/>
  <c r="BI140" i="3"/>
  <c r="BH140" i="3"/>
  <c r="BG140" i="3"/>
  <c r="BF140" i="3"/>
  <c r="AA140" i="3"/>
  <c r="Y140" i="3"/>
  <c r="W140" i="3"/>
  <c r="BK140" i="3"/>
  <c r="N140" i="3"/>
  <c r="BE140" i="3" s="1"/>
  <c r="BI138" i="3"/>
  <c r="BH138" i="3"/>
  <c r="BG138" i="3"/>
  <c r="BF138" i="3"/>
  <c r="AA138" i="3"/>
  <c r="Y138" i="3"/>
  <c r="W138" i="3"/>
  <c r="BK138" i="3"/>
  <c r="N138" i="3"/>
  <c r="BE138" i="3" s="1"/>
  <c r="BI136" i="3"/>
  <c r="BH136" i="3"/>
  <c r="BG136" i="3"/>
  <c r="BF136" i="3"/>
  <c r="AA136" i="3"/>
  <c r="Y136" i="3"/>
  <c r="W136" i="3"/>
  <c r="BK136" i="3"/>
  <c r="N136" i="3"/>
  <c r="BE136" i="3" s="1"/>
  <c r="BI134" i="3"/>
  <c r="BH134" i="3"/>
  <c r="BG134" i="3"/>
  <c r="BF134" i="3"/>
  <c r="AA134" i="3"/>
  <c r="Y134" i="3"/>
  <c r="Y133" i="3" s="1"/>
  <c r="W134" i="3"/>
  <c r="BK134" i="3"/>
  <c r="BK133" i="3" s="1"/>
  <c r="N133" i="3" s="1"/>
  <c r="N91" i="3" s="1"/>
  <c r="N134" i="3"/>
  <c r="BE134" i="3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29" i="3"/>
  <c r="BH129" i="3"/>
  <c r="BG129" i="3"/>
  <c r="BF129" i="3"/>
  <c r="AA129" i="3"/>
  <c r="Y129" i="3"/>
  <c r="W129" i="3"/>
  <c r="BK129" i="3"/>
  <c r="N129" i="3"/>
  <c r="BE129" i="3" s="1"/>
  <c r="BI127" i="3"/>
  <c r="BH127" i="3"/>
  <c r="BG127" i="3"/>
  <c r="BF127" i="3"/>
  <c r="AA127" i="3"/>
  <c r="Y127" i="3"/>
  <c r="Y126" i="3" s="1"/>
  <c r="Y125" i="3"/>
  <c r="W127" i="3"/>
  <c r="BK127" i="3"/>
  <c r="BK126" i="3"/>
  <c r="N126" i="3" s="1"/>
  <c r="N90" i="3" s="1"/>
  <c r="BK125" i="3"/>
  <c r="N125" i="3" s="1"/>
  <c r="N89" i="3" s="1"/>
  <c r="N127" i="3"/>
  <c r="BE127" i="3"/>
  <c r="M121" i="3"/>
  <c r="M120" i="3"/>
  <c r="F120" i="3"/>
  <c r="F118" i="3"/>
  <c r="F116" i="3"/>
  <c r="BI105" i="3"/>
  <c r="BH105" i="3"/>
  <c r="BG105" i="3"/>
  <c r="BF105" i="3"/>
  <c r="BI104" i="3"/>
  <c r="BH104" i="3"/>
  <c r="BG104" i="3"/>
  <c r="BF104" i="3"/>
  <c r="BI103" i="3"/>
  <c r="BH103" i="3"/>
  <c r="BG103" i="3"/>
  <c r="BF10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M84" i="3"/>
  <c r="M83" i="3"/>
  <c r="F83" i="3"/>
  <c r="F81" i="3"/>
  <c r="F79" i="3"/>
  <c r="O15" i="3"/>
  <c r="E15" i="3"/>
  <c r="F121" i="3" s="1"/>
  <c r="F84" i="3"/>
  <c r="O14" i="3"/>
  <c r="O9" i="3"/>
  <c r="M118" i="3" s="1"/>
  <c r="F6" i="3"/>
  <c r="F115" i="3"/>
  <c r="F78" i="3"/>
  <c r="N132" i="2"/>
  <c r="AY88" i="1"/>
  <c r="AX88" i="1"/>
  <c r="BI131" i="2"/>
  <c r="BH131" i="2"/>
  <c r="BG131" i="2"/>
  <c r="BF131" i="2"/>
  <c r="AA131" i="2"/>
  <c r="Y131" i="2"/>
  <c r="W131" i="2"/>
  <c r="BK131" i="2"/>
  <c r="N131" i="2"/>
  <c r="BE131" i="2"/>
  <c r="BI130" i="2"/>
  <c r="BH130" i="2"/>
  <c r="BG130" i="2"/>
  <c r="BF130" i="2"/>
  <c r="AA130" i="2"/>
  <c r="Y130" i="2"/>
  <c r="W130" i="2"/>
  <c r="BK130" i="2"/>
  <c r="N130" i="2"/>
  <c r="BE130" i="2"/>
  <c r="BI129" i="2"/>
  <c r="BH129" i="2"/>
  <c r="BG129" i="2"/>
  <c r="BF129" i="2"/>
  <c r="AA129" i="2"/>
  <c r="Y129" i="2"/>
  <c r="W129" i="2"/>
  <c r="BK129" i="2"/>
  <c r="N129" i="2"/>
  <c r="BE129" i="2"/>
  <c r="BI128" i="2"/>
  <c r="BH128" i="2"/>
  <c r="BG128" i="2"/>
  <c r="BF128" i="2"/>
  <c r="AA128" i="2"/>
  <c r="Y128" i="2"/>
  <c r="W128" i="2"/>
  <c r="BK128" i="2"/>
  <c r="N128" i="2"/>
  <c r="BE128" i="2"/>
  <c r="BI127" i="2"/>
  <c r="BH127" i="2"/>
  <c r="BG127" i="2"/>
  <c r="BF127" i="2"/>
  <c r="AA127" i="2"/>
  <c r="AA115" i="2" s="1"/>
  <c r="Y127" i="2"/>
  <c r="W127" i="2"/>
  <c r="W115" i="2" s="1"/>
  <c r="AU88" i="1" s="1"/>
  <c r="BK127" i="2"/>
  <c r="N127" i="2"/>
  <c r="BE127" i="2" s="1"/>
  <c r="BI126" i="2"/>
  <c r="BH126" i="2"/>
  <c r="BG126" i="2"/>
  <c r="BF126" i="2"/>
  <c r="AA126" i="2"/>
  <c r="Y126" i="2"/>
  <c r="W126" i="2"/>
  <c r="BK126" i="2"/>
  <c r="N126" i="2"/>
  <c r="BE126" i="2"/>
  <c r="BI125" i="2"/>
  <c r="BH125" i="2"/>
  <c r="BG125" i="2"/>
  <c r="BF125" i="2"/>
  <c r="AA125" i="2"/>
  <c r="Y125" i="2"/>
  <c r="W125" i="2"/>
  <c r="BK125" i="2"/>
  <c r="N125" i="2"/>
  <c r="BE125" i="2"/>
  <c r="BI124" i="2"/>
  <c r="BH124" i="2"/>
  <c r="BG124" i="2"/>
  <c r="BF124" i="2"/>
  <c r="AA124" i="2"/>
  <c r="Y124" i="2"/>
  <c r="W124" i="2"/>
  <c r="BK124" i="2"/>
  <c r="N124" i="2"/>
  <c r="BE124" i="2"/>
  <c r="BI123" i="2"/>
  <c r="BH123" i="2"/>
  <c r="BG123" i="2"/>
  <c r="BF123" i="2"/>
  <c r="AA123" i="2"/>
  <c r="Y123" i="2"/>
  <c r="W123" i="2"/>
  <c r="BK123" i="2"/>
  <c r="N123" i="2"/>
  <c r="BE123" i="2"/>
  <c r="BI122" i="2"/>
  <c r="BH122" i="2"/>
  <c r="BG122" i="2"/>
  <c r="BF122" i="2"/>
  <c r="AA122" i="2"/>
  <c r="Y122" i="2"/>
  <c r="W122" i="2"/>
  <c r="BK122" i="2"/>
  <c r="N122" i="2"/>
  <c r="BE122" i="2"/>
  <c r="BI121" i="2"/>
  <c r="BH121" i="2"/>
  <c r="BG121" i="2"/>
  <c r="BF121" i="2"/>
  <c r="AA121" i="2"/>
  <c r="Y121" i="2"/>
  <c r="W121" i="2"/>
  <c r="BK121" i="2"/>
  <c r="N121" i="2"/>
  <c r="BE121" i="2"/>
  <c r="BI120" i="2"/>
  <c r="BH120" i="2"/>
  <c r="BG120" i="2"/>
  <c r="BF120" i="2"/>
  <c r="AA120" i="2"/>
  <c r="Y120" i="2"/>
  <c r="W120" i="2"/>
  <c r="BK120" i="2"/>
  <c r="N120" i="2"/>
  <c r="BE120" i="2"/>
  <c r="BI119" i="2"/>
  <c r="BH119" i="2"/>
  <c r="BG119" i="2"/>
  <c r="BF119" i="2"/>
  <c r="AA119" i="2"/>
  <c r="Y119" i="2"/>
  <c r="W119" i="2"/>
  <c r="BK119" i="2"/>
  <c r="N119" i="2"/>
  <c r="BE119" i="2"/>
  <c r="BI118" i="2"/>
  <c r="BH118" i="2"/>
  <c r="BG118" i="2"/>
  <c r="BF118" i="2"/>
  <c r="AA118" i="2"/>
  <c r="Y118" i="2"/>
  <c r="W118" i="2"/>
  <c r="BK118" i="2"/>
  <c r="N118" i="2"/>
  <c r="BE118" i="2"/>
  <c r="BI117" i="2"/>
  <c r="BH117" i="2"/>
  <c r="BG117" i="2"/>
  <c r="BF117" i="2"/>
  <c r="AA117" i="2"/>
  <c r="Y117" i="2"/>
  <c r="W117" i="2"/>
  <c r="BK117" i="2"/>
  <c r="N117" i="2"/>
  <c r="BE117" i="2"/>
  <c r="BI116" i="2"/>
  <c r="BH116" i="2"/>
  <c r="BG116" i="2"/>
  <c r="BF116" i="2"/>
  <c r="AA116" i="2"/>
  <c r="Y116" i="2"/>
  <c r="Y115" i="2"/>
  <c r="W116" i="2"/>
  <c r="BK116" i="2"/>
  <c r="BK115" i="2" s="1"/>
  <c r="N115" i="2" s="1"/>
  <c r="N88" i="2" s="1"/>
  <c r="N116" i="2"/>
  <c r="BE116" i="2" s="1"/>
  <c r="M112" i="2"/>
  <c r="M111" i="2"/>
  <c r="F111" i="2"/>
  <c r="F109" i="2"/>
  <c r="F107" i="2"/>
  <c r="BI96" i="2"/>
  <c r="BH96" i="2"/>
  <c r="BG96" i="2"/>
  <c r="BF96" i="2"/>
  <c r="BI95" i="2"/>
  <c r="BH95" i="2"/>
  <c r="BG95" i="2"/>
  <c r="BF95" i="2"/>
  <c r="BI94" i="2"/>
  <c r="BH94" i="2"/>
  <c r="BG94" i="2"/>
  <c r="BF94" i="2"/>
  <c r="BI93" i="2"/>
  <c r="BH93" i="2"/>
  <c r="BG93" i="2"/>
  <c r="BF93" i="2"/>
  <c r="BI92" i="2"/>
  <c r="BH92" i="2"/>
  <c r="BG92" i="2"/>
  <c r="BF92" i="2"/>
  <c r="BI91" i="2"/>
  <c r="H36" i="2"/>
  <c r="BD88" i="1" s="1"/>
  <c r="BH91" i="2"/>
  <c r="BG91" i="2"/>
  <c r="H34" i="2" s="1"/>
  <c r="BB88" i="1" s="1"/>
  <c r="BF91" i="2"/>
  <c r="M84" i="2"/>
  <c r="M83" i="2"/>
  <c r="F83" i="2"/>
  <c r="F81" i="2"/>
  <c r="F79" i="2"/>
  <c r="O15" i="2"/>
  <c r="E15" i="2"/>
  <c r="F112" i="2"/>
  <c r="F84" i="2"/>
  <c r="O14" i="2"/>
  <c r="O9" i="2"/>
  <c r="M109" i="2"/>
  <c r="M81" i="2"/>
  <c r="F6" i="2"/>
  <c r="F106" i="2" s="1"/>
  <c r="F78" i="2"/>
  <c r="CK105" i="1"/>
  <c r="CJ105" i="1"/>
  <c r="CI105" i="1"/>
  <c r="CC105" i="1"/>
  <c r="CH105" i="1"/>
  <c r="CB105" i="1"/>
  <c r="CG105" i="1"/>
  <c r="CA105" i="1"/>
  <c r="CF105" i="1"/>
  <c r="BZ105" i="1"/>
  <c r="CE105" i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CK97" i="1"/>
  <c r="CJ97" i="1"/>
  <c r="CI97" i="1"/>
  <c r="CH97" i="1"/>
  <c r="CG97" i="1"/>
  <c r="CF97" i="1"/>
  <c r="BZ97" i="1"/>
  <c r="CE97" i="1"/>
  <c r="CK96" i="1"/>
  <c r="CJ96" i="1"/>
  <c r="CI96" i="1"/>
  <c r="CH96" i="1"/>
  <c r="CG96" i="1"/>
  <c r="CF96" i="1"/>
  <c r="BZ96" i="1"/>
  <c r="CE96" i="1"/>
  <c r="CK95" i="1"/>
  <c r="CJ95" i="1"/>
  <c r="CI95" i="1"/>
  <c r="CH95" i="1"/>
  <c r="CG95" i="1"/>
  <c r="CF95" i="1"/>
  <c r="BZ95" i="1"/>
  <c r="CE95" i="1"/>
  <c r="CK94" i="1"/>
  <c r="CJ94" i="1"/>
  <c r="CI94" i="1"/>
  <c r="CH94" i="1"/>
  <c r="CG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H33" i="3" l="1"/>
  <c r="BA89" i="1" s="1"/>
  <c r="H35" i="3"/>
  <c r="BC89" i="1" s="1"/>
  <c r="Y163" i="3"/>
  <c r="Y162" i="3" s="1"/>
  <c r="BK163" i="3"/>
  <c r="N163" i="3" s="1"/>
  <c r="N94" i="3" s="1"/>
  <c r="M33" i="3"/>
  <c r="AW89" i="1" s="1"/>
  <c r="H36" i="3"/>
  <c r="BD89" i="1" s="1"/>
  <c r="H34" i="3"/>
  <c r="BB89" i="1" s="1"/>
  <c r="N96" i="2"/>
  <c r="BE96" i="2" s="1"/>
  <c r="N95" i="2"/>
  <c r="BE95" i="2" s="1"/>
  <c r="N94" i="2"/>
  <c r="BE94" i="2" s="1"/>
  <c r="N93" i="2"/>
  <c r="BE93" i="2" s="1"/>
  <c r="N92" i="2"/>
  <c r="BE92" i="2" s="1"/>
  <c r="N91" i="2"/>
  <c r="M27" i="2"/>
  <c r="F120" i="4"/>
  <c r="F84" i="4"/>
  <c r="N125" i="4"/>
  <c r="N90" i="4" s="1"/>
  <c r="BK124" i="4"/>
  <c r="N137" i="4"/>
  <c r="N93" i="4" s="1"/>
  <c r="BK136" i="4"/>
  <c r="N136" i="4" s="1"/>
  <c r="N92" i="4" s="1"/>
  <c r="M33" i="2"/>
  <c r="AW88" i="1" s="1"/>
  <c r="H33" i="2"/>
  <c r="BA88" i="1" s="1"/>
  <c r="BA87" i="1" s="1"/>
  <c r="H35" i="2"/>
  <c r="BC88" i="1" s="1"/>
  <c r="M81" i="3"/>
  <c r="W126" i="3"/>
  <c r="AA126" i="3"/>
  <c r="W133" i="3"/>
  <c r="AA133" i="3"/>
  <c r="W163" i="3"/>
  <c r="AA163" i="3"/>
  <c r="W176" i="3"/>
  <c r="AA176" i="3"/>
  <c r="BK180" i="3"/>
  <c r="Y180" i="3"/>
  <c r="Y179" i="3" s="1"/>
  <c r="Y124" i="3" s="1"/>
  <c r="H34" i="4"/>
  <c r="BB90" i="1" s="1"/>
  <c r="H36" i="4"/>
  <c r="BD90" i="1" s="1"/>
  <c r="W127" i="4"/>
  <c r="W124" i="4" s="1"/>
  <c r="AA127" i="4"/>
  <c r="AA124" i="4" s="1"/>
  <c r="W137" i="4"/>
  <c r="AA137" i="4"/>
  <c r="W148" i="4"/>
  <c r="AA148" i="4"/>
  <c r="BC87" i="1" l="1"/>
  <c r="BK162" i="3"/>
  <c r="N162" i="3" s="1"/>
  <c r="N93" i="3" s="1"/>
  <c r="BD87" i="1"/>
  <c r="W35" i="1" s="1"/>
  <c r="BB87" i="1"/>
  <c r="AX87" i="1" s="1"/>
  <c r="W123" i="4"/>
  <c r="AU90" i="1" s="1"/>
  <c r="W33" i="1"/>
  <c r="W136" i="4"/>
  <c r="BK179" i="3"/>
  <c r="N180" i="3"/>
  <c r="N97" i="3" s="1"/>
  <c r="W162" i="3"/>
  <c r="AA125" i="3"/>
  <c r="W34" i="1"/>
  <c r="AY87" i="1"/>
  <c r="AA136" i="4"/>
  <c r="AA123" i="4" s="1"/>
  <c r="AA162" i="3"/>
  <c r="W125" i="3"/>
  <c r="W124" i="3" s="1"/>
  <c r="AU89" i="1" s="1"/>
  <c r="AU87" i="1" s="1"/>
  <c r="W32" i="1"/>
  <c r="AW87" i="1"/>
  <c r="AK32" i="1" s="1"/>
  <c r="N124" i="4"/>
  <c r="N89" i="4" s="1"/>
  <c r="BK123" i="4"/>
  <c r="N123" i="4" s="1"/>
  <c r="N88" i="4" s="1"/>
  <c r="BE91" i="2"/>
  <c r="N90" i="2"/>
  <c r="M32" i="2" l="1"/>
  <c r="AV88" i="1" s="1"/>
  <c r="AT88" i="1" s="1"/>
  <c r="H32" i="2"/>
  <c r="AZ88" i="1" s="1"/>
  <c r="N103" i="4"/>
  <c r="BE103" i="4" s="1"/>
  <c r="N101" i="4"/>
  <c r="BE101" i="4" s="1"/>
  <c r="M27" i="4"/>
  <c r="N102" i="4"/>
  <c r="BE102" i="4" s="1"/>
  <c r="N104" i="4"/>
  <c r="BE104" i="4" s="1"/>
  <c r="N100" i="4"/>
  <c r="BE100" i="4" s="1"/>
  <c r="N99" i="4"/>
  <c r="N179" i="3"/>
  <c r="N96" i="3" s="1"/>
  <c r="BK124" i="3"/>
  <c r="N124" i="3" s="1"/>
  <c r="N88" i="3" s="1"/>
  <c r="M28" i="2"/>
  <c r="L98" i="2"/>
  <c r="AA124" i="3"/>
  <c r="N105" i="3" l="1"/>
  <c r="BE105" i="3" s="1"/>
  <c r="N103" i="3"/>
  <c r="BE103" i="3" s="1"/>
  <c r="N101" i="3"/>
  <c r="BE101" i="3" s="1"/>
  <c r="N100" i="3"/>
  <c r="N104" i="3"/>
  <c r="BE104" i="3" s="1"/>
  <c r="N102" i="3"/>
  <c r="BE102" i="3" s="1"/>
  <c r="M27" i="3"/>
  <c r="N98" i="4"/>
  <c r="BE99" i="4"/>
  <c r="AS88" i="1"/>
  <c r="M30" i="2"/>
  <c r="L38" i="2" l="1"/>
  <c r="AG88" i="1"/>
  <c r="H32" i="4"/>
  <c r="AZ90" i="1" s="1"/>
  <c r="M32" i="4"/>
  <c r="AV90" i="1" s="1"/>
  <c r="AT90" i="1" s="1"/>
  <c r="N99" i="3"/>
  <c r="BE100" i="3"/>
  <c r="M28" i="4"/>
  <c r="L106" i="4"/>
  <c r="M28" i="3" l="1"/>
  <c r="L107" i="3"/>
  <c r="AN88" i="1"/>
  <c r="AS90" i="1"/>
  <c r="M30" i="4"/>
  <c r="M32" i="3"/>
  <c r="AV89" i="1" s="1"/>
  <c r="AT89" i="1" s="1"/>
  <c r="H32" i="3"/>
  <c r="AZ89" i="1" s="1"/>
  <c r="AZ87" i="1" s="1"/>
  <c r="AV87" i="1" l="1"/>
  <c r="AG90" i="1"/>
  <c r="AN90" i="1" s="1"/>
  <c r="L38" i="4"/>
  <c r="AS89" i="1"/>
  <c r="AS87" i="1" s="1"/>
  <c r="M30" i="3"/>
  <c r="AG89" i="1" l="1"/>
  <c r="L38" i="3"/>
  <c r="AT87" i="1"/>
  <c r="AN89" i="1" l="1"/>
  <c r="AG87" i="1"/>
  <c r="AG105" i="1" l="1"/>
  <c r="AG103" i="1"/>
  <c r="AG101" i="1"/>
  <c r="AG99" i="1"/>
  <c r="AG97" i="1"/>
  <c r="AG95" i="1"/>
  <c r="AK26" i="1"/>
  <c r="AG102" i="1"/>
  <c r="AG98" i="1"/>
  <c r="AG94" i="1"/>
  <c r="AG93" i="1"/>
  <c r="AG104" i="1"/>
  <c r="AG100" i="1"/>
  <c r="AG96" i="1"/>
  <c r="AN87" i="1"/>
  <c r="CD96" i="1" l="1"/>
  <c r="AV96" i="1"/>
  <c r="BY96" i="1" s="1"/>
  <c r="CD104" i="1"/>
  <c r="AV104" i="1"/>
  <c r="BY104" i="1" s="1"/>
  <c r="CD94" i="1"/>
  <c r="AV94" i="1"/>
  <c r="BY94" i="1" s="1"/>
  <c r="CD102" i="1"/>
  <c r="AV102" i="1"/>
  <c r="BY102" i="1" s="1"/>
  <c r="AV95" i="1"/>
  <c r="BY95" i="1" s="1"/>
  <c r="CD95" i="1"/>
  <c r="AV99" i="1"/>
  <c r="BY99" i="1" s="1"/>
  <c r="CD99" i="1"/>
  <c r="AV103" i="1"/>
  <c r="BY103" i="1" s="1"/>
  <c r="CD103" i="1"/>
  <c r="CD100" i="1"/>
  <c r="AV100" i="1"/>
  <c r="BY100" i="1" s="1"/>
  <c r="CD93" i="1"/>
  <c r="AV93" i="1"/>
  <c r="BY93" i="1" s="1"/>
  <c r="AG92" i="1"/>
  <c r="AN93" i="1"/>
  <c r="CD98" i="1"/>
  <c r="AV98" i="1"/>
  <c r="BY98" i="1" s="1"/>
  <c r="AV97" i="1"/>
  <c r="BY97" i="1" s="1"/>
  <c r="CD97" i="1"/>
  <c r="AV101" i="1"/>
  <c r="BY101" i="1" s="1"/>
  <c r="CD101" i="1"/>
  <c r="AV105" i="1"/>
  <c r="BY105" i="1" s="1"/>
  <c r="CD105" i="1"/>
  <c r="AN99" i="1" l="1"/>
  <c r="AN96" i="1"/>
  <c r="AN101" i="1"/>
  <c r="AN102" i="1"/>
  <c r="AN94" i="1"/>
  <c r="AK27" i="1"/>
  <c r="AK29" i="1" s="1"/>
  <c r="AG107" i="1"/>
  <c r="W31" i="1"/>
  <c r="AN105" i="1"/>
  <c r="AN97" i="1"/>
  <c r="AN98" i="1"/>
  <c r="AK31" i="1"/>
  <c r="AN100" i="1"/>
  <c r="AN103" i="1"/>
  <c r="AN95" i="1"/>
  <c r="AN104" i="1"/>
  <c r="AN92" i="1" l="1"/>
  <c r="AN107" i="1" s="1"/>
  <c r="AK37" i="1"/>
</calcChain>
</file>

<file path=xl/sharedStrings.xml><?xml version="1.0" encoding="utf-8"?>
<sst xmlns="http://schemas.openxmlformats.org/spreadsheetml/2006/main" count="2022" uniqueCount="453">
  <si>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</si>
  <si>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</si>
  <si>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</si>
  <si>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</si>
  <si>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</si>
  <si>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</si>
  <si>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</si>
  <si>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</si>
  <si>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</si>
  <si>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</si>
  <si>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</si>
  <si>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</si>
  <si>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</si>
  <si>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</si>
  <si>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</si>
  <si>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</si>
  <si>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</si>
  <si>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2018/03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</si>
  <si>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</si>
  <si>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</si>
  <si>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PŘELOŽKA TROLEJOVÉHO VEDENÍ UL. MUGLINOVSKÁ</t>
  </si>
  <si>
    <t>0,1</t>
  </si>
  <si>
    <t>JKSO:</t>
  </si>
  <si>
    <t>CC-CZ:</t>
  </si>
  <si>
    <t>1</t>
  </si>
  <si>
    <t>Místo:</t>
  </si>
  <si>
    <t>Ostrava</t>
  </si>
  <si>
    <t>Datum:</t>
  </si>
  <si>
    <t>25. 9. 2018</t>
  </si>
  <si>
    <t>10</t>
  </si>
  <si>
    <t>100</t>
  </si>
  <si>
    <t>Objednatel:</t>
  </si>
  <si>
    <t>IČ:</t>
  </si>
  <si>
    <t>Dopravní podnik Ostrava a.s.</t>
  </si>
  <si>
    <t>DIČ:</t>
  </si>
  <si>
    <t>Zhotovitel:</t>
  </si>
  <si>
    <t>Vyplň údaj</t>
  </si>
  <si>
    <t>Projektant: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</si>
  <si>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</si>
  <si>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</si>
  <si>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</si>
  <si>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</si>
  <si>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</si>
  <si>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</si>
  <si>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</si>
  <si>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</si>
  <si>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</si>
  <si>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</si>
  <si>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</si>
  <si>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</si>
  <si>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</si>
  <si>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</si>
  <si>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</si>
  <si>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</si>
  <si>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</si>
  <si>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</si>
  <si>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</si>
  <si>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</si>
  <si>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</si>
  <si>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</si>
  <si>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</si>
  <si>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</si>
  <si>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</si>
  <si>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</si>
  <si>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</si>
  <si>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</si>
  <si>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</si>
  <si>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</si>
  <si>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</si>
  <si>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</si>
  <si>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</si>
  <si>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</si>
  <si>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</si>
  <si>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</si>
  <si>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</si>
  <si>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</si>
  <si>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</si>
  <si>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</si>
  <si>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</si>
  <si>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</si>
  <si>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</si>
  <si>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</si>
  <si>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</si>
  <si>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{2481ad40-f051-430f-a4a7-eece93892030}</t>
  </si>
  <si>
    <t>{00000000-0000-0000-0000-000000000000}</t>
  </si>
  <si>
    <t>/</t>
  </si>
  <si>
    <t>00</t>
  </si>
  <si>
    <t>0 - Ostatní a vedlejší náklady</t>
  </si>
  <si>
    <t>{95151439-f260-4200-9a8c-ed67d866c708}</t>
  </si>
  <si>
    <t>01</t>
  </si>
  <si>
    <t>SO Trakční stožár</t>
  </si>
  <si>
    <t>{a1f6db02-6c82-45e7-8a57-9d74ed57944e}</t>
  </si>
  <si>
    <t>02</t>
  </si>
  <si>
    <t>SO Přeložka VO</t>
  </si>
  <si>
    <t>{cef1cd54-b83c-44a9-b51e-3713424cf508}</t>
  </si>
  <si>
    <t>2) Ostatní náklady ze souhrnného listu</t>
  </si>
  <si>
    <t>Procent. zadání_x000D_
[% nákladů rozpočtu]</t>
  </si>
  <si>
    <t>Zařazení nákladů</t>
  </si>
  <si>
    <t>Projektové práce</t>
  </si>
  <si>
    <t>stavební čast</t>
  </si>
  <si>
    <t>OSTATNENAKLADY</t>
  </si>
  <si>
    <t>Průzkumné práce</t>
  </si>
  <si>
    <t>Stroje, zařízení, inventář</t>
  </si>
  <si>
    <t>Umělecká díla</t>
  </si>
  <si>
    <t>Vedlejší náklady</t>
  </si>
  <si>
    <t>Ostatní náklady</t>
  </si>
  <si>
    <t>H. Rezerva</t>
  </si>
  <si>
    <t>I. Ostatní investice</t>
  </si>
  <si>
    <t>Nehmotný investiční majetek</t>
  </si>
  <si>
    <t>Provozní náklady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</si>
  <si>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</si>
  <si>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</si>
  <si>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</si>
  <si>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</si>
  <si>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</si>
  <si>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</si>
  <si>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</si>
  <si>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</si>
  <si>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</si>
  <si>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</si>
  <si>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</si>
  <si>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00 - 0 - Ostatní a vedlejší náklady</t>
  </si>
  <si>
    <t>DPO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</si>
  <si>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</si>
  <si>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</si>
  <si>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</si>
  <si>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</si>
  <si>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</si>
  <si>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</si>
  <si>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2) Ostatní náklady</t>
  </si>
  <si>
    <t>Zařízení staveniště</t>
  </si>
  <si>
    <t>VRN</t>
  </si>
  <si>
    <t>Mimostav. doprava</t>
  </si>
  <si>
    <t>Územní vlivy</t>
  </si>
  <si>
    <t>Provozní vlivy</t>
  </si>
  <si>
    <t>Ostatní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</si>
  <si>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</si>
  <si>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</si>
  <si>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</si>
  <si>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</si>
  <si>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</si>
  <si>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</si>
  <si>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</si>
  <si>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</si>
  <si>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</si>
  <si>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</si>
  <si>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</si>
  <si>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</si>
  <si>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</si>
  <si>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</si>
  <si>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</si>
  <si>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</si>
  <si>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</si>
  <si>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</si>
  <si>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</si>
  <si>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</si>
  <si>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4</t>
  </si>
  <si>
    <t>ROZPOCET</t>
  </si>
  <si>
    <t>R004</t>
  </si>
  <si>
    <t>Dočasné dopravní značení vč. aktualizace a projednání s příslušnými úřady, návrh náhradních tras pro pěší</t>
  </si>
  <si>
    <t>3</t>
  </si>
  <si>
    <t>R005</t>
  </si>
  <si>
    <t>Informační tabule (vyhotovení umístění po dobu stavby, demontáž)</t>
  </si>
  <si>
    <t>R008</t>
  </si>
  <si>
    <t>Provizorní ohrazení staveniště, přechody pro chodce (zřízení, instalace a následná likvidace přechodů pro pěší a dočasných přejezdů pro vozidla, provizorní ohrazení výkopů vč. následné likvidace, zajištění BOZP na staveništi)</t>
  </si>
  <si>
    <t>5</t>
  </si>
  <si>
    <t>R011</t>
  </si>
  <si>
    <t>Čištění komunikace po celou dobu realizace stavby</t>
  </si>
  <si>
    <t>6</t>
  </si>
  <si>
    <t>R012</t>
  </si>
  <si>
    <t>Vytýčení stavby</t>
  </si>
  <si>
    <t>7</t>
  </si>
  <si>
    <t>R009</t>
  </si>
  <si>
    <t>Vypracování dokumentace změn stavby - pro změnu stavby před kolaudací</t>
  </si>
  <si>
    <t>9</t>
  </si>
  <si>
    <t>8</t>
  </si>
  <si>
    <t>R009-1</t>
  </si>
  <si>
    <t>Vypracování dokumentace skutečného provedení stavby</t>
  </si>
  <si>
    <t>R018</t>
  </si>
  <si>
    <t>Aktualizace vyjádření správců inženýrských sítí</t>
  </si>
  <si>
    <t>12</t>
  </si>
  <si>
    <t>R022</t>
  </si>
  <si>
    <t>Zpětné předání sítí správcům včetně zajištění předávacích dokumentů příslušných správců sítí</t>
  </si>
  <si>
    <t>13</t>
  </si>
  <si>
    <t>11</t>
  </si>
  <si>
    <t>R100</t>
  </si>
  <si>
    <t>Dopracování podrobných prováděcích dokumentací (dokumentace pro pomocné práce, výrobně technické dokumentace a dokumentace výrobků dodávaných na stavbu)</t>
  </si>
  <si>
    <t>14</t>
  </si>
  <si>
    <t>R101</t>
  </si>
  <si>
    <t>Zpracování statického posudku</t>
  </si>
  <si>
    <t>ks</t>
  </si>
  <si>
    <t>570329058</t>
  </si>
  <si>
    <t>R102</t>
  </si>
  <si>
    <t>Zpracování fotodokumentace před, v průběhu a po dokončení stavby s průběžným předáním stavebníkovi</t>
  </si>
  <si>
    <t>R105</t>
  </si>
  <si>
    <t>Provádění geodetických prací po celou dobu provádění stavby</t>
  </si>
  <si>
    <t>16</t>
  </si>
  <si>
    <t>R113</t>
  </si>
  <si>
    <t>Vyřízení záborů veřejných prostranství a ostatních povolení včetně úhrady veškerých poplatků</t>
  </si>
  <si>
    <t>Kpl</t>
  </si>
  <si>
    <t>18</t>
  </si>
  <si>
    <t>R115</t>
  </si>
  <si>
    <t>Zpracování geometrických plánů pro zřízení věcných břemen (DPO trakční kabelové vedení),  včetně ověření odpovědným geodetem a katastrálním úřadem</t>
  </si>
  <si>
    <t>19</t>
  </si>
  <si>
    <t>VP - Vícepráce</t>
  </si>
  <si>
    <t>PN</t>
  </si>
  <si>
    <t>01 - SO Trakční stožár</t>
  </si>
  <si>
    <t xml:space="preserve"> DPO</t>
  </si>
  <si>
    <t xml:space="preserve">DPO </t>
  </si>
  <si>
    <t>HSV - Práce a dodávky HSV</t>
  </si>
  <si>
    <t xml:space="preserve">    1 - Zemní práce</t>
  </si>
  <si>
    <t xml:space="preserve">    2 - Zakládání</t>
  </si>
  <si>
    <t xml:space="preserve">    997 - Přesun sutě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</si>
  <si>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</si>
  <si>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</si>
  <si>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</si>
  <si>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</si>
  <si>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 xml:space="preserve">    O02 - Geodetické zaměření a autorský dozor</t>
  </si>
  <si>
    <t>113152112</t>
  </si>
  <si>
    <t>Odstranění podkladů zpevněných ploch z kameniva drceného</t>
  </si>
  <si>
    <t>m3</t>
  </si>
  <si>
    <t>833689614</t>
  </si>
  <si>
    <t>1*1*0,3</t>
  </si>
  <si>
    <t>VV</t>
  </si>
  <si>
    <t>True</t>
  </si>
  <si>
    <t>131201201</t>
  </si>
  <si>
    <t>Hloubení jam zapažených v hornině tř. 3 objemu do 100 m3</t>
  </si>
  <si>
    <t>756670511</t>
  </si>
  <si>
    <t>(1*1*1)*1</t>
  </si>
  <si>
    <t>162701105</t>
  </si>
  <si>
    <t>Vodorovné přemístění do 10000 m výkopku z horniny tř. 1 až 4</t>
  </si>
  <si>
    <t>1361549504</t>
  </si>
  <si>
    <t>167101101</t>
  </si>
  <si>
    <t>Nakládání výkopku z hornin tř. 1 až 4 do 100 m3</t>
  </si>
  <si>
    <t>-670242087</t>
  </si>
  <si>
    <t>226213213</t>
  </si>
  <si>
    <t>Vrty velkoprofilové svislé zapažené D 900 mm hl do 10 m hor. III</t>
  </si>
  <si>
    <t>m</t>
  </si>
  <si>
    <t>-219616058</t>
  </si>
  <si>
    <t>1*4,5</t>
  </si>
  <si>
    <t>231112113</t>
  </si>
  <si>
    <t>Zřízení pilot svislých D 900 mm hl do 10 m bez vytažení pažnic z betonu železového</t>
  </si>
  <si>
    <t>-185444562</t>
  </si>
  <si>
    <t>M</t>
  </si>
  <si>
    <t>589329360</t>
  </si>
  <si>
    <t>směs pro beton třída C25-30 XF1, XA1 frakce do 16 mm</t>
  </si>
  <si>
    <t>-1779836674</t>
  </si>
  <si>
    <t>3,14*0,45*0,45*3,5</t>
  </si>
  <si>
    <t>589333310</t>
  </si>
  <si>
    <t>směs pro beton třída C30/37 XF3 frakce do 8 mm</t>
  </si>
  <si>
    <t>138154740</t>
  </si>
  <si>
    <t>3,14*0,45*0,45*1</t>
  </si>
  <si>
    <t>231611114</t>
  </si>
  <si>
    <t>Výztuž pilot betonovaných do země ocel z betonářské oceli 10 505</t>
  </si>
  <si>
    <t>t</t>
  </si>
  <si>
    <t>1457862118</t>
  </si>
  <si>
    <t>4,5*0,1</t>
  </si>
  <si>
    <t>271532212</t>
  </si>
  <si>
    <t>Násyp pod základové konstrukce se zhutněním z hrubého kameniva frakce 16 až 32 mm</t>
  </si>
  <si>
    <t>-1124355915</t>
  </si>
  <si>
    <t>1*4*0,5</t>
  </si>
  <si>
    <t>272311124</t>
  </si>
  <si>
    <t>Základové klenby z betonu prostého C 12/15</t>
  </si>
  <si>
    <t>-824494947</t>
  </si>
  <si>
    <t>4*1,5*0,15</t>
  </si>
  <si>
    <t>272354111</t>
  </si>
  <si>
    <t>Bednění základových kleneb - zřízení</t>
  </si>
  <si>
    <t>m2</t>
  </si>
  <si>
    <t>-1865181072</t>
  </si>
  <si>
    <t>272354211</t>
  </si>
  <si>
    <t>Bednění základových kleneb - odstranění</t>
  </si>
  <si>
    <t>-872611456</t>
  </si>
  <si>
    <t>936941115</t>
  </si>
  <si>
    <t>Osazování doplňkových ocelových součástí hmotnosti nad 100 do 250 kg</t>
  </si>
  <si>
    <t>kg</t>
  </si>
  <si>
    <t>-106606959</t>
  </si>
  <si>
    <t>220*1</t>
  </si>
  <si>
    <t>961041221</t>
  </si>
  <si>
    <t>Bourání mostních základů z betonu prokládaného</t>
  </si>
  <si>
    <t>787333365</t>
  </si>
  <si>
    <t>998001011</t>
  </si>
  <si>
    <t>Přesun hmot pro piloty nebo podzemní stěny betonované na místě</t>
  </si>
  <si>
    <t>-1202135537</t>
  </si>
  <si>
    <t>17</t>
  </si>
  <si>
    <t>R0500</t>
  </si>
  <si>
    <t>Příjezd a odjezd pilotovací soupravy</t>
  </si>
  <si>
    <t>-282036065</t>
  </si>
  <si>
    <t>997013501</t>
  </si>
  <si>
    <t>Odvoz suti a vybouraných hmot na skládku nebo meziskládku do 1 km se složením</t>
  </si>
  <si>
    <t>-577365759</t>
  </si>
  <si>
    <t>997013509</t>
  </si>
  <si>
    <t>Příplatek k odvozu suti a vybouraných hmot na skládku ZKD 1 km přes 1 km</t>
  </si>
  <si>
    <t>-1784714857</t>
  </si>
  <si>
    <t>20</t>
  </si>
  <si>
    <t>997013801</t>
  </si>
  <si>
    <t>Poplatek za uložení stavebního betonového odpadu na skládce (skládkovné)</t>
  </si>
  <si>
    <t>-278547425</t>
  </si>
  <si>
    <t>R0001</t>
  </si>
  <si>
    <t>Montáž trakčního stožáru včetně dopravy a mechanizce potřebné pro osazení</t>
  </si>
  <si>
    <t>64</t>
  </si>
  <si>
    <t>-555089234</t>
  </si>
  <si>
    <t>22</t>
  </si>
  <si>
    <t>R0003</t>
  </si>
  <si>
    <t>stožár trakční trubkový přírubový typ Cp10 - žárově zinkovaný 10m, 15kN, včetně základového roštu, včetně manipulace a dopravy</t>
  </si>
  <si>
    <t>kus</t>
  </si>
  <si>
    <t>128</t>
  </si>
  <si>
    <t>121136050</t>
  </si>
  <si>
    <t>23</t>
  </si>
  <si>
    <t>R0004</t>
  </si>
  <si>
    <t>Kontrastní výstražná páska na stožár</t>
  </si>
  <si>
    <t>-2001465529</t>
  </si>
  <si>
    <t>24</t>
  </si>
  <si>
    <t>R0011</t>
  </si>
  <si>
    <t>Úpravy na stávajícím trolejovém vedení - četa pracovníků+vozidlo</t>
  </si>
  <si>
    <t>hod</t>
  </si>
  <si>
    <t>1646531218</t>
  </si>
  <si>
    <t>25</t>
  </si>
  <si>
    <t>R0022</t>
  </si>
  <si>
    <t>Montáž ukončení lana 50 mm2 se silikonovým izolátorem 25kN</t>
  </si>
  <si>
    <t>751880741</t>
  </si>
  <si>
    <t>26</t>
  </si>
  <si>
    <t>R0100</t>
  </si>
  <si>
    <t>Ukončení lana 50 mm2 se silikonovým izolátorem 25kN</t>
  </si>
  <si>
    <t>-2087144722</t>
  </si>
  <si>
    <t>27</t>
  </si>
  <si>
    <t>R0023</t>
  </si>
  <si>
    <t>Montáž ukončení lana 50 mm2 se silikonovým izolátorem 25kN a napínacím šroubem</t>
  </si>
  <si>
    <t>487799226</t>
  </si>
  <si>
    <t>28</t>
  </si>
  <si>
    <t>R0101</t>
  </si>
  <si>
    <t>Ukončení lana 50 mm2 se silikonovým izolátorem 25kN a napínacím šroubem</t>
  </si>
  <si>
    <t>-781557929</t>
  </si>
  <si>
    <t>29</t>
  </si>
  <si>
    <t>R0031</t>
  </si>
  <si>
    <t>Montáž TBUS závěs na lano do roviny- pár</t>
  </si>
  <si>
    <t>637187547</t>
  </si>
  <si>
    <t>30</t>
  </si>
  <si>
    <t>R0104</t>
  </si>
  <si>
    <t>TBUS závěs na lano do roviny - pár</t>
  </si>
  <si>
    <t>692122548</t>
  </si>
  <si>
    <t>31</t>
  </si>
  <si>
    <t>R0038</t>
  </si>
  <si>
    <t>Montáž ocelové pozinkované lano 50 mm2</t>
  </si>
  <si>
    <t>-1362135640</t>
  </si>
  <si>
    <t>32</t>
  </si>
  <si>
    <t>R0111</t>
  </si>
  <si>
    <t>Ocelové pozinkované lano 50 mm2</t>
  </si>
  <si>
    <t>1543762915</t>
  </si>
  <si>
    <t>33</t>
  </si>
  <si>
    <t>460600061</t>
  </si>
  <si>
    <t>Odvoz suti a vybouraných hmot do 1 km</t>
  </si>
  <si>
    <t>-1243901050</t>
  </si>
  <si>
    <t>34</t>
  </si>
  <si>
    <t>460600071</t>
  </si>
  <si>
    <t>Příplatek k odvozu suti a vybouraných hmot za každý další 1 km</t>
  </si>
  <si>
    <t>1119043082</t>
  </si>
  <si>
    <t>35</t>
  </si>
  <si>
    <t>HZS0001</t>
  </si>
  <si>
    <t>Hodinová zúčtovací sazba technik odborný - manipulace na síti, zajištění, přepnutí vedení</t>
  </si>
  <si>
    <t>512</t>
  </si>
  <si>
    <t>1099444563</t>
  </si>
  <si>
    <t>36</t>
  </si>
  <si>
    <t>HZS4212</t>
  </si>
  <si>
    <t>Hodinová zúčtovací sazba revizní technik specialista</t>
  </si>
  <si>
    <t>-1485465477</t>
  </si>
  <si>
    <t>02 - SO Přeložka VO</t>
  </si>
  <si>
    <t xml:space="preserve">    9 - Ostatní konstrukce a práce-bourání</t>
  </si>
  <si>
    <t xml:space="preserve">    58-M - Revize vyhrazených technických zařízení</t>
  </si>
  <si>
    <t>HZS - Hodinové zúčtovací sazby</t>
  </si>
  <si>
    <t>961044111</t>
  </si>
  <si>
    <t>Bourání základů z betonu prostého</t>
  </si>
  <si>
    <t>1501726363</t>
  </si>
  <si>
    <t>848563344</t>
  </si>
  <si>
    <t>-185012675</t>
  </si>
  <si>
    <t>-216794177</t>
  </si>
  <si>
    <t>997013831</t>
  </si>
  <si>
    <t>Poplatek za uložení stavebního směsného odpadu na skládce (skládkovné)</t>
  </si>
  <si>
    <t>-134667612</t>
  </si>
  <si>
    <t>997211612</t>
  </si>
  <si>
    <t>Nakládání vybouraných hmot na dopravní prostředky pro vodorovnou dopravu</t>
  </si>
  <si>
    <t>1839244180</t>
  </si>
  <si>
    <t>-703711450</t>
  </si>
  <si>
    <t>94620001</t>
  </si>
  <si>
    <t>poplatek za uložení stavebního odpadu zeminy a kamení  zatříděného kódem 170 504</t>
  </si>
  <si>
    <t>1110938619</t>
  </si>
  <si>
    <t>59213008</t>
  </si>
  <si>
    <t>deska kabelová betonová 500x200x35mm</t>
  </si>
  <si>
    <t>-195021407</t>
  </si>
  <si>
    <t>345713530</t>
  </si>
  <si>
    <t>trubka elektroinstalační ohebná Kopoflex, HDPE+LDPE KF 09075</t>
  </si>
  <si>
    <t>-1546477738</t>
  </si>
  <si>
    <t>210100005</t>
  </si>
  <si>
    <t>Ukončení vodičů v rozváděči nebo na přístroji včetně zapojení průřezu žíly do 35 mm2</t>
  </si>
  <si>
    <t>1007217071</t>
  </si>
  <si>
    <t>210191581</t>
  </si>
  <si>
    <t>Montáž skříní pojistkových oceloplechových typ UAVO na stožár</t>
  </si>
  <si>
    <t>-912333496</t>
  </si>
  <si>
    <t>341131220</t>
  </si>
  <si>
    <t>kabel silový s Al jádrem 1-AYKY 4x35/S mm2</t>
  </si>
  <si>
    <t>-1669764749</t>
  </si>
  <si>
    <t>345672900</t>
  </si>
  <si>
    <t>oko kabelové Al 1 - 36 kV lisovací plná 35 x 8 ALU</t>
  </si>
  <si>
    <t>335583056</t>
  </si>
  <si>
    <t>210902013</t>
  </si>
  <si>
    <t>Montáž kabelu Al do 1 kV plný kulat průřezu 4x35 mm2 uložených volně (AYKY)</t>
  </si>
  <si>
    <t>1681714389</t>
  </si>
  <si>
    <t>Demontáž hliníkových kabelů AYKY 4x35mm2 z kabelové rýhy</t>
  </si>
  <si>
    <t>375053182</t>
  </si>
  <si>
    <t>210220002</t>
  </si>
  <si>
    <t>Montáž uzemňovacích vedení vodičů FeZn pomocí svorek na povrchu drátem nebo lanem do 10 mm</t>
  </si>
  <si>
    <t>-1968193643</t>
  </si>
  <si>
    <t>354410730</t>
  </si>
  <si>
    <t>drát průměr 10 mm FeZn</t>
  </si>
  <si>
    <t>1462696168</t>
  </si>
  <si>
    <t>R0200</t>
  </si>
  <si>
    <t>ostatní materiál</t>
  </si>
  <si>
    <t>Kč</t>
  </si>
  <si>
    <t>-1836623166</t>
  </si>
  <si>
    <t>460030161</t>
  </si>
  <si>
    <t>Odstranění podkladu nebo krytu komunikace z betonu prostého tloušťky do 15 cm</t>
  </si>
  <si>
    <t>-1023784864</t>
  </si>
  <si>
    <t>460030182</t>
  </si>
  <si>
    <t>Řezání podkladu nebo krytu betonového hloubky do 15 cm</t>
  </si>
  <si>
    <t>2030364289</t>
  </si>
  <si>
    <t>460150514</t>
  </si>
  <si>
    <t>Hloubení kabelových zapažených i nezapažených rýh ručně š 60 cm, hl 60 cm, v hornině tř 4</t>
  </si>
  <si>
    <t>-248612970</t>
  </si>
  <si>
    <t>460260001</t>
  </si>
  <si>
    <t>Zatažení lana do kanálu nebo tvárnicové trasy</t>
  </si>
  <si>
    <t>375797524</t>
  </si>
  <si>
    <t>460520174</t>
  </si>
  <si>
    <t>Montáž trubek ochranných plastových ohebných do 110 mm uložených do rýhy</t>
  </si>
  <si>
    <t>-379526951</t>
  </si>
  <si>
    <t>460560514</t>
  </si>
  <si>
    <t>Zásyp rýh ručně šířky 60 cm, hloubky 60 cm, z horniny třídy 4</t>
  </si>
  <si>
    <t>-1628296841</t>
  </si>
  <si>
    <t>460600023</t>
  </si>
  <si>
    <t>Vodorovné přemístění horniny jakékoliv třídy do 1000 m</t>
  </si>
  <si>
    <t>1543038504</t>
  </si>
  <si>
    <t>460600031</t>
  </si>
  <si>
    <t>Příplatek k vodorovnému přemístění horniny za každých dalších 1000 m</t>
  </si>
  <si>
    <t>2120794721</t>
  </si>
  <si>
    <t>460620014</t>
  </si>
  <si>
    <t>Provizorní úprava terénu se zhutněním, v hornině tř 4</t>
  </si>
  <si>
    <t>1462723579</t>
  </si>
  <si>
    <t>460650072</t>
  </si>
  <si>
    <t>Zřízení podkladní vrstvy vozovky a chodníku z kameniva obalovaného asfaltem se zhutněním tl do 10 cm</t>
  </si>
  <si>
    <t>-1242229502</t>
  </si>
  <si>
    <t>580103007</t>
  </si>
  <si>
    <t>Kontrola stavu elektrického okruhu do 5 vývodů v prostoru zvlášť nebezpečném</t>
  </si>
  <si>
    <t>okruh</t>
  </si>
  <si>
    <t>1674479488</t>
  </si>
  <si>
    <t>1932305799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</si>
</sst>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rgb="FFFF0000"/>
      <name val="Trebuchet MS"/>
      <family val="2"/>
    </font>
    <font>
      <i/>
      <sz val="8"/>
      <color rgb="FFFF0000"/>
      <name val="Trebuchet MS"/>
      <family val="2"/>
      <charset val="238"/>
    </font>
    <font>
      <sz val="8"/>
      <color rgb="FFFF000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center"/>
    </xf>
    <xf numFmtId="0" fontId="0" fillId="0" borderId="0" xfId="0" applyBorder="1"/>
    <xf numFmtId="0" fontId="1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1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1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9" fillId="0" borderId="16" xfId="0" applyNumberFormat="1" applyFont="1" applyBorder="1" applyAlignment="1">
      <alignment vertical="center"/>
    </xf>
    <xf numFmtId="4" fontId="29" fillId="0" borderId="17" xfId="0" applyNumberFormat="1" applyFont="1" applyBorder="1" applyAlignment="1">
      <alignment vertical="center"/>
    </xf>
    <xf numFmtId="166" fontId="29" fillId="0" borderId="17" xfId="0" applyNumberFormat="1" applyFont="1" applyBorder="1" applyAlignment="1">
      <alignment vertical="center"/>
    </xf>
    <xf numFmtId="4" fontId="29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1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4" fontId="21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1" fillId="4" borderId="14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4" fontId="21" fillId="0" borderId="15" xfId="0" applyNumberFormat="1" applyFont="1" applyBorder="1" applyAlignment="1">
      <alignment vertical="center"/>
    </xf>
    <xf numFmtId="164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4" fontId="21" fillId="0" borderId="18" xfId="0" applyNumberFormat="1" applyFont="1" applyBorder="1" applyAlignment="1">
      <alignment vertical="center"/>
    </xf>
    <xf numFmtId="0" fontId="24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vertical="center"/>
    </xf>
    <xf numFmtId="0" fontId="0" fillId="0" borderId="0" xfId="0" applyBorder="1"/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4" fontId="24" fillId="6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28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" fillId="6" borderId="10" xfId="0" applyFont="1" applyFill="1" applyBorder="1" applyAlignment="1">
      <alignment horizontal="left" vertical="center"/>
    </xf>
    <xf numFmtId="4" fontId="24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4" fontId="24" fillId="0" borderId="23" xfId="0" applyNumberFormat="1" applyFont="1" applyBorder="1" applyAlignment="1"/>
    <xf numFmtId="4" fontId="3" fillId="0" borderId="23" xfId="0" applyNumberFormat="1" applyFont="1" applyBorder="1" applyAlignment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2" fillId="2" borderId="0" xfId="1" applyFont="1" applyFill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34" fillId="0" borderId="25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4" fontId="24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34" fillId="4" borderId="25" xfId="0" applyNumberFormat="1" applyFont="1" applyFill="1" applyBorder="1" applyAlignment="1" applyProtection="1">
      <alignment vertical="center"/>
      <protection locked="0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167" fontId="36" fillId="0" borderId="25" xfId="0" applyNumberFormat="1" applyFont="1" applyBorder="1" applyAlignment="1" applyProtection="1">
      <alignment vertical="center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93" t="s">
        <v>7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R2" s="197" t="s">
        <v>8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11</v>
      </c>
    </row>
    <row r="4" spans="1:73" ht="36.950000000000003" customHeight="1">
      <c r="B4" s="23"/>
      <c r="C4" s="195" t="s">
        <v>12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24"/>
      <c r="AS4" s="18" t="s">
        <v>13</v>
      </c>
      <c r="BE4" s="25" t="s">
        <v>14</v>
      </c>
      <c r="BS4" s="19" t="s">
        <v>15</v>
      </c>
    </row>
    <row r="5" spans="1:73" ht="14.45" customHeight="1">
      <c r="B5" s="23"/>
      <c r="C5" s="26"/>
      <c r="D5" s="27" t="s">
        <v>16</v>
      </c>
      <c r="E5" s="26"/>
      <c r="F5" s="26"/>
      <c r="G5" s="26"/>
      <c r="H5" s="26"/>
      <c r="I5" s="26"/>
      <c r="J5" s="26"/>
      <c r="K5" s="199" t="s">
        <v>17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26"/>
      <c r="AQ5" s="24"/>
      <c r="BE5" s="183" t="s">
        <v>18</v>
      </c>
      <c r="BS5" s="19" t="s">
        <v>9</v>
      </c>
    </row>
    <row r="6" spans="1:73" ht="36.950000000000003" customHeight="1">
      <c r="B6" s="23"/>
      <c r="C6" s="26"/>
      <c r="D6" s="29" t="s">
        <v>19</v>
      </c>
      <c r="E6" s="26"/>
      <c r="F6" s="26"/>
      <c r="G6" s="26"/>
      <c r="H6" s="26"/>
      <c r="I6" s="26"/>
      <c r="J6" s="26"/>
      <c r="K6" s="201" t="s">
        <v>20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26"/>
      <c r="AQ6" s="24"/>
      <c r="BE6" s="184"/>
      <c r="BS6" s="19" t="s">
        <v>21</v>
      </c>
    </row>
    <row r="7" spans="1:73" ht="14.45" customHeight="1">
      <c r="B7" s="23"/>
      <c r="C7" s="26"/>
      <c r="D7" s="30" t="s">
        <v>22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23</v>
      </c>
      <c r="AL7" s="26"/>
      <c r="AM7" s="26"/>
      <c r="AN7" s="28" t="s">
        <v>5</v>
      </c>
      <c r="AO7" s="26"/>
      <c r="AP7" s="26"/>
      <c r="AQ7" s="24"/>
      <c r="BE7" s="184"/>
      <c r="BS7" s="19" t="s">
        <v>24</v>
      </c>
    </row>
    <row r="8" spans="1:73" ht="14.45" customHeight="1">
      <c r="B8" s="23"/>
      <c r="C8" s="26"/>
      <c r="D8" s="30" t="s">
        <v>25</v>
      </c>
      <c r="E8" s="26"/>
      <c r="F8" s="26"/>
      <c r="G8" s="26"/>
      <c r="H8" s="26"/>
      <c r="I8" s="26"/>
      <c r="J8" s="26"/>
      <c r="K8" s="28" t="s">
        <v>26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27</v>
      </c>
      <c r="AL8" s="26"/>
      <c r="AM8" s="26"/>
      <c r="AN8" s="31" t="s">
        <v>28</v>
      </c>
      <c r="AO8" s="26"/>
      <c r="AP8" s="26"/>
      <c r="AQ8" s="24"/>
      <c r="BE8" s="184"/>
      <c r="BS8" s="19" t="s">
        <v>29</v>
      </c>
    </row>
    <row r="9" spans="1:73" ht="14.45" customHeight="1">
      <c r="B9" s="23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4"/>
      <c r="BE9" s="184"/>
      <c r="BS9" s="19" t="s">
        <v>30</v>
      </c>
    </row>
    <row r="10" spans="1:73" ht="14.45" customHeight="1">
      <c r="B10" s="23"/>
      <c r="C10" s="26"/>
      <c r="D10" s="30" t="s">
        <v>31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32</v>
      </c>
      <c r="AL10" s="26"/>
      <c r="AM10" s="26"/>
      <c r="AN10" s="28" t="s">
        <v>5</v>
      </c>
      <c r="AO10" s="26"/>
      <c r="AP10" s="26"/>
      <c r="AQ10" s="24"/>
      <c r="BE10" s="184"/>
      <c r="BS10" s="19" t="s">
        <v>21</v>
      </c>
    </row>
    <row r="11" spans="1:73" ht="18.399999999999999" customHeight="1">
      <c r="B11" s="23"/>
      <c r="C11" s="26"/>
      <c r="D11" s="26"/>
      <c r="E11" s="28" t="s">
        <v>33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34</v>
      </c>
      <c r="AL11" s="26"/>
      <c r="AM11" s="26"/>
      <c r="AN11" s="28" t="s">
        <v>5</v>
      </c>
      <c r="AO11" s="26"/>
      <c r="AP11" s="26"/>
      <c r="AQ11" s="24"/>
      <c r="BE11" s="184"/>
      <c r="BS11" s="19" t="s">
        <v>21</v>
      </c>
    </row>
    <row r="12" spans="1:73" ht="6.95" customHeight="1">
      <c r="B12" s="2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4"/>
      <c r="BE12" s="184"/>
      <c r="BS12" s="19" t="s">
        <v>21</v>
      </c>
    </row>
    <row r="13" spans="1:73" ht="14.45" customHeight="1">
      <c r="B13" s="23"/>
      <c r="C13" s="26"/>
      <c r="D13" s="30" t="s">
        <v>35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32</v>
      </c>
      <c r="AL13" s="26"/>
      <c r="AM13" s="26"/>
      <c r="AN13" s="32" t="s">
        <v>36</v>
      </c>
      <c r="AO13" s="26"/>
      <c r="AP13" s="26"/>
      <c r="AQ13" s="24"/>
      <c r="BE13" s="184"/>
      <c r="BS13" s="19" t="s">
        <v>21</v>
      </c>
    </row>
    <row r="14" spans="1:73">
      <c r="B14" s="23"/>
      <c r="C14" s="26"/>
      <c r="D14" s="26"/>
      <c r="E14" s="185" t="s">
        <v>36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30" t="s">
        <v>34</v>
      </c>
      <c r="AL14" s="26"/>
      <c r="AM14" s="26"/>
      <c r="AN14" s="32" t="s">
        <v>36</v>
      </c>
      <c r="AO14" s="26"/>
      <c r="AP14" s="26"/>
      <c r="AQ14" s="24"/>
      <c r="BE14" s="184"/>
      <c r="BS14" s="19" t="s">
        <v>21</v>
      </c>
    </row>
    <row r="15" spans="1:73" ht="6.95" customHeight="1">
      <c r="B15" s="2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4"/>
      <c r="BE15" s="184"/>
      <c r="BS15" s="19" t="s">
        <v>6</v>
      </c>
    </row>
    <row r="16" spans="1:73" ht="14.45" customHeight="1">
      <c r="B16" s="23"/>
      <c r="C16" s="26"/>
      <c r="D16" s="30" t="s">
        <v>37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32</v>
      </c>
      <c r="AL16" s="26"/>
      <c r="AM16" s="26"/>
      <c r="AN16" s="28" t="s">
        <v>5</v>
      </c>
      <c r="AO16" s="26"/>
      <c r="AP16" s="26"/>
      <c r="AQ16" s="24"/>
      <c r="BE16" s="184"/>
      <c r="BS16" s="19" t="s">
        <v>6</v>
      </c>
    </row>
    <row r="17" spans="2:71" ht="18.399999999999999" customHeight="1">
      <c r="B17" s="23"/>
      <c r="C17" s="26"/>
      <c r="D17" s="26"/>
      <c r="E17" s="28" t="s">
        <v>33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34</v>
      </c>
      <c r="AL17" s="26"/>
      <c r="AM17" s="26"/>
      <c r="AN17" s="28" t="s">
        <v>5</v>
      </c>
      <c r="AO17" s="26"/>
      <c r="AP17" s="26"/>
      <c r="AQ17" s="24"/>
      <c r="BE17" s="184"/>
      <c r="BS17" s="19" t="s">
        <v>6</v>
      </c>
    </row>
    <row r="18" spans="2:71" ht="6.95" customHeight="1">
      <c r="B18" s="2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4"/>
      <c r="BE18" s="184"/>
      <c r="BS18" s="19" t="s">
        <v>9</v>
      </c>
    </row>
    <row r="19" spans="2:71" ht="14.45" customHeight="1">
      <c r="B19" s="23"/>
      <c r="C19" s="26"/>
      <c r="D19" s="30" t="s">
        <v>38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32</v>
      </c>
      <c r="AL19" s="26"/>
      <c r="AM19" s="26"/>
      <c r="AN19" s="28" t="s">
        <v>5</v>
      </c>
      <c r="AO19" s="26"/>
      <c r="AP19" s="26"/>
      <c r="AQ19" s="24"/>
      <c r="BE19" s="184"/>
      <c r="BS19" s="19" t="s">
        <v>21</v>
      </c>
    </row>
    <row r="20" spans="2:71" ht="18.399999999999999" customHeight="1">
      <c r="B20" s="23"/>
      <c r="C20" s="26"/>
      <c r="D20" s="26"/>
      <c r="E20" s="28" t="s">
        <v>39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34</v>
      </c>
      <c r="AL20" s="26"/>
      <c r="AM20" s="26"/>
      <c r="AN20" s="28" t="s">
        <v>5</v>
      </c>
      <c r="AO20" s="26"/>
      <c r="AP20" s="26"/>
      <c r="AQ20" s="24"/>
      <c r="BE20" s="184"/>
    </row>
    <row r="21" spans="2:71" ht="6.95" customHeight="1">
      <c r="B21" s="2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4"/>
      <c r="BE21" s="184"/>
    </row>
    <row r="22" spans="2:71">
      <c r="B22" s="23"/>
      <c r="C22" s="26"/>
      <c r="D22" s="30" t="s">
        <v>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4"/>
      <c r="BE22" s="184"/>
    </row>
    <row r="23" spans="2:71" ht="16.5" customHeight="1">
      <c r="B23" s="23"/>
      <c r="C23" s="26"/>
      <c r="D23" s="26"/>
      <c r="E23" s="187" t="s">
        <v>5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26"/>
      <c r="AP23" s="26"/>
      <c r="AQ23" s="24"/>
      <c r="BE23" s="184"/>
    </row>
    <row r="24" spans="2:71" ht="6.95" customHeight="1">
      <c r="B24" s="2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4"/>
      <c r="BE24" s="184"/>
    </row>
    <row r="25" spans="2:71" ht="6.95" customHeight="1">
      <c r="B25" s="23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4"/>
      <c r="BE25" s="184"/>
    </row>
    <row r="26" spans="2:71" ht="14.45" customHeight="1">
      <c r="B26" s="23"/>
      <c r="C26" s="26"/>
      <c r="D26" s="34" t="s">
        <v>41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88">
        <f>ROUNDUP(AG87,2)</f>
        <v>0</v>
      </c>
      <c r="AL26" s="189"/>
      <c r="AM26" s="189"/>
      <c r="AN26" s="189"/>
      <c r="AO26" s="189"/>
      <c r="AP26" s="26"/>
      <c r="AQ26" s="24"/>
      <c r="BE26" s="184"/>
    </row>
    <row r="27" spans="2:71" ht="14.45" customHeight="1">
      <c r="B27" s="23"/>
      <c r="C27" s="26"/>
      <c r="D27" s="34" t="s">
        <v>42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88">
        <f>ROUNDUP(AG92,2)</f>
        <v>0</v>
      </c>
      <c r="AL27" s="188"/>
      <c r="AM27" s="188"/>
      <c r="AN27" s="188"/>
      <c r="AO27" s="188"/>
      <c r="AP27" s="26"/>
      <c r="AQ27" s="24"/>
      <c r="BE27" s="184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4"/>
    </row>
    <row r="29" spans="2:71" s="1" customFormat="1" ht="25.9" customHeight="1">
      <c r="B29" s="35"/>
      <c r="C29" s="36"/>
      <c r="D29" s="38" t="s">
        <v>43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0">
        <f>ROUNDUP(AK26+AK27,2)</f>
        <v>0</v>
      </c>
      <c r="AL29" s="191"/>
      <c r="AM29" s="191"/>
      <c r="AN29" s="191"/>
      <c r="AO29" s="191"/>
      <c r="AP29" s="36"/>
      <c r="AQ29" s="37"/>
      <c r="BE29" s="184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4"/>
    </row>
    <row r="31" spans="2:71" s="2" customFormat="1" ht="14.45" customHeight="1">
      <c r="B31" s="40"/>
      <c r="C31" s="41"/>
      <c r="D31" s="42" t="s">
        <v>44</v>
      </c>
      <c r="E31" s="41"/>
      <c r="F31" s="42" t="s">
        <v>45</v>
      </c>
      <c r="G31" s="41"/>
      <c r="H31" s="41"/>
      <c r="I31" s="41"/>
      <c r="J31" s="41"/>
      <c r="K31" s="41"/>
      <c r="L31" s="181">
        <v>0.21</v>
      </c>
      <c r="M31" s="182"/>
      <c r="N31" s="182"/>
      <c r="O31" s="182"/>
      <c r="P31" s="41"/>
      <c r="Q31" s="41"/>
      <c r="R31" s="41"/>
      <c r="S31" s="41"/>
      <c r="T31" s="44" t="s">
        <v>46</v>
      </c>
      <c r="U31" s="41"/>
      <c r="V31" s="41"/>
      <c r="W31" s="192">
        <f>ROUNDUP(AZ87+SUM(CD93:CD106),2)</f>
        <v>0</v>
      </c>
      <c r="X31" s="182"/>
      <c r="Y31" s="182"/>
      <c r="Z31" s="182"/>
      <c r="AA31" s="182"/>
      <c r="AB31" s="182"/>
      <c r="AC31" s="182"/>
      <c r="AD31" s="182"/>
      <c r="AE31" s="182"/>
      <c r="AF31" s="41"/>
      <c r="AG31" s="41"/>
      <c r="AH31" s="41"/>
      <c r="AI31" s="41"/>
      <c r="AJ31" s="41"/>
      <c r="AK31" s="192">
        <f>ROUNDUP(AV87+SUM(BY93:BY106),1)</f>
        <v>0</v>
      </c>
      <c r="AL31" s="182"/>
      <c r="AM31" s="182"/>
      <c r="AN31" s="182"/>
      <c r="AO31" s="182"/>
      <c r="AP31" s="41"/>
      <c r="AQ31" s="45"/>
      <c r="BE31" s="184"/>
    </row>
    <row r="32" spans="2:71" s="2" customFormat="1" ht="14.45" customHeight="1">
      <c r="B32" s="40"/>
      <c r="C32" s="41"/>
      <c r="D32" s="41"/>
      <c r="E32" s="41"/>
      <c r="F32" s="42" t="s">
        <v>47</v>
      </c>
      <c r="G32" s="41"/>
      <c r="H32" s="41"/>
      <c r="I32" s="41"/>
      <c r="J32" s="41"/>
      <c r="K32" s="41"/>
      <c r="L32" s="181">
        <v>0.15</v>
      </c>
      <c r="M32" s="182"/>
      <c r="N32" s="182"/>
      <c r="O32" s="182"/>
      <c r="P32" s="41"/>
      <c r="Q32" s="41"/>
      <c r="R32" s="41"/>
      <c r="S32" s="41"/>
      <c r="T32" s="44" t="s">
        <v>46</v>
      </c>
      <c r="U32" s="41"/>
      <c r="V32" s="41"/>
      <c r="W32" s="192">
        <f>ROUNDUP(BA87+SUM(CE93:CE106),2)</f>
        <v>0</v>
      </c>
      <c r="X32" s="182"/>
      <c r="Y32" s="182"/>
      <c r="Z32" s="182"/>
      <c r="AA32" s="182"/>
      <c r="AB32" s="182"/>
      <c r="AC32" s="182"/>
      <c r="AD32" s="182"/>
      <c r="AE32" s="182"/>
      <c r="AF32" s="41"/>
      <c r="AG32" s="41"/>
      <c r="AH32" s="41"/>
      <c r="AI32" s="41"/>
      <c r="AJ32" s="41"/>
      <c r="AK32" s="192">
        <f>ROUNDUP(AW87+SUM(BZ93:BZ106),1)</f>
        <v>0</v>
      </c>
      <c r="AL32" s="182"/>
      <c r="AM32" s="182"/>
      <c r="AN32" s="182"/>
      <c r="AO32" s="182"/>
      <c r="AP32" s="41"/>
      <c r="AQ32" s="45"/>
      <c r="BE32" s="184"/>
    </row>
    <row r="33" spans="2:57" s="2" customFormat="1" ht="14.45" hidden="1" customHeight="1">
      <c r="B33" s="40"/>
      <c r="C33" s="41"/>
      <c r="D33" s="41"/>
      <c r="E33" s="41"/>
      <c r="F33" s="42" t="s">
        <v>48</v>
      </c>
      <c r="G33" s="41"/>
      <c r="H33" s="41"/>
      <c r="I33" s="41"/>
      <c r="J33" s="41"/>
      <c r="K33" s="41"/>
      <c r="L33" s="181">
        <v>0.21</v>
      </c>
      <c r="M33" s="182"/>
      <c r="N33" s="182"/>
      <c r="O33" s="182"/>
      <c r="P33" s="41"/>
      <c r="Q33" s="41"/>
      <c r="R33" s="41"/>
      <c r="S33" s="41"/>
      <c r="T33" s="44" t="s">
        <v>46</v>
      </c>
      <c r="U33" s="41"/>
      <c r="V33" s="41"/>
      <c r="W33" s="192">
        <f>ROUNDUP(BB87+SUM(CF93:CF106),2)</f>
        <v>0</v>
      </c>
      <c r="X33" s="182"/>
      <c r="Y33" s="182"/>
      <c r="Z33" s="182"/>
      <c r="AA33" s="182"/>
      <c r="AB33" s="182"/>
      <c r="AC33" s="182"/>
      <c r="AD33" s="182"/>
      <c r="AE33" s="182"/>
      <c r="AF33" s="41"/>
      <c r="AG33" s="41"/>
      <c r="AH33" s="41"/>
      <c r="AI33" s="41"/>
      <c r="AJ33" s="41"/>
      <c r="AK33" s="192">
        <v>0</v>
      </c>
      <c r="AL33" s="182"/>
      <c r="AM33" s="182"/>
      <c r="AN33" s="182"/>
      <c r="AO33" s="182"/>
      <c r="AP33" s="41"/>
      <c r="AQ33" s="45"/>
      <c r="BE33" s="184"/>
    </row>
    <row r="34" spans="2:57" s="2" customFormat="1" ht="14.45" hidden="1" customHeight="1">
      <c r="B34" s="40"/>
      <c r="C34" s="41"/>
      <c r="D34" s="41"/>
      <c r="E34" s="41"/>
      <c r="F34" s="42" t="s">
        <v>49</v>
      </c>
      <c r="G34" s="41"/>
      <c r="H34" s="41"/>
      <c r="I34" s="41"/>
      <c r="J34" s="41"/>
      <c r="K34" s="41"/>
      <c r="L34" s="181">
        <v>0.15</v>
      </c>
      <c r="M34" s="182"/>
      <c r="N34" s="182"/>
      <c r="O34" s="182"/>
      <c r="P34" s="41"/>
      <c r="Q34" s="41"/>
      <c r="R34" s="41"/>
      <c r="S34" s="41"/>
      <c r="T34" s="44" t="s">
        <v>46</v>
      </c>
      <c r="U34" s="41"/>
      <c r="V34" s="41"/>
      <c r="W34" s="192">
        <f>ROUNDUP(BC87+SUM(CG93:CG106),2)</f>
        <v>0</v>
      </c>
      <c r="X34" s="182"/>
      <c r="Y34" s="182"/>
      <c r="Z34" s="182"/>
      <c r="AA34" s="182"/>
      <c r="AB34" s="182"/>
      <c r="AC34" s="182"/>
      <c r="AD34" s="182"/>
      <c r="AE34" s="182"/>
      <c r="AF34" s="41"/>
      <c r="AG34" s="41"/>
      <c r="AH34" s="41"/>
      <c r="AI34" s="41"/>
      <c r="AJ34" s="41"/>
      <c r="AK34" s="192">
        <v>0</v>
      </c>
      <c r="AL34" s="182"/>
      <c r="AM34" s="182"/>
      <c r="AN34" s="182"/>
      <c r="AO34" s="182"/>
      <c r="AP34" s="41"/>
      <c r="AQ34" s="45"/>
      <c r="BE34" s="184"/>
    </row>
    <row r="35" spans="2:57" s="2" customFormat="1" ht="14.45" hidden="1" customHeight="1">
      <c r="B35" s="40"/>
      <c r="C35" s="41"/>
      <c r="D35" s="41"/>
      <c r="E35" s="41"/>
      <c r="F35" s="42" t="s">
        <v>50</v>
      </c>
      <c r="G35" s="41"/>
      <c r="H35" s="41"/>
      <c r="I35" s="41"/>
      <c r="J35" s="41"/>
      <c r="K35" s="41"/>
      <c r="L35" s="181">
        <v>0</v>
      </c>
      <c r="M35" s="182"/>
      <c r="N35" s="182"/>
      <c r="O35" s="182"/>
      <c r="P35" s="41"/>
      <c r="Q35" s="41"/>
      <c r="R35" s="41"/>
      <c r="S35" s="41"/>
      <c r="T35" s="44" t="s">
        <v>46</v>
      </c>
      <c r="U35" s="41"/>
      <c r="V35" s="41"/>
      <c r="W35" s="192">
        <f>ROUNDUP(BD87+SUM(CH93:CH106),2)</f>
        <v>0</v>
      </c>
      <c r="X35" s="182"/>
      <c r="Y35" s="182"/>
      <c r="Z35" s="182"/>
      <c r="AA35" s="182"/>
      <c r="AB35" s="182"/>
      <c r="AC35" s="182"/>
      <c r="AD35" s="182"/>
      <c r="AE35" s="182"/>
      <c r="AF35" s="41"/>
      <c r="AG35" s="41"/>
      <c r="AH35" s="41"/>
      <c r="AI35" s="41"/>
      <c r="AJ35" s="41"/>
      <c r="AK35" s="192">
        <v>0</v>
      </c>
      <c r="AL35" s="182"/>
      <c r="AM35" s="182"/>
      <c r="AN35" s="182"/>
      <c r="AO35" s="182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51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52</v>
      </c>
      <c r="U37" s="48"/>
      <c r="V37" s="48"/>
      <c r="W37" s="48"/>
      <c r="X37" s="202" t="s">
        <v>53</v>
      </c>
      <c r="Y37" s="203"/>
      <c r="Z37" s="203"/>
      <c r="AA37" s="203"/>
      <c r="AB37" s="203"/>
      <c r="AC37" s="48"/>
      <c r="AD37" s="48"/>
      <c r="AE37" s="48"/>
      <c r="AF37" s="48"/>
      <c r="AG37" s="48"/>
      <c r="AH37" s="48"/>
      <c r="AI37" s="48"/>
      <c r="AJ37" s="48"/>
      <c r="AK37" s="204">
        <f>SUM(AK29:AK35)</f>
        <v>0</v>
      </c>
      <c r="AL37" s="203"/>
      <c r="AM37" s="203"/>
      <c r="AN37" s="203"/>
      <c r="AO37" s="205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 ht="13.5">
      <c r="B39" s="23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4"/>
    </row>
    <row r="40" spans="2:57" ht="13.5">
      <c r="B40" s="23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4"/>
    </row>
    <row r="41" spans="2:57" ht="13.5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4"/>
    </row>
    <row r="42" spans="2:57" ht="13.5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4"/>
    </row>
    <row r="43" spans="2:57" ht="13.5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4"/>
    </row>
    <row r="44" spans="2:57" ht="13.5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4"/>
    </row>
    <row r="45" spans="2:57" ht="13.5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4"/>
    </row>
    <row r="46" spans="2:57" ht="13.5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4"/>
    </row>
    <row r="47" spans="2:57" ht="13.5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4"/>
    </row>
    <row r="48" spans="2:57" ht="13.5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4"/>
    </row>
    <row r="49" spans="2:43" s="1" customFormat="1">
      <c r="B49" s="35"/>
      <c r="C49" s="36"/>
      <c r="D49" s="50" t="s">
        <v>54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55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 ht="13.5">
      <c r="B50" s="23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4"/>
    </row>
    <row r="51" spans="2:43" ht="13.5">
      <c r="B51" s="23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4"/>
    </row>
    <row r="52" spans="2:43" ht="13.5">
      <c r="B52" s="23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4"/>
    </row>
    <row r="53" spans="2:43" ht="13.5">
      <c r="B53" s="23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4"/>
    </row>
    <row r="54" spans="2:43" ht="13.5">
      <c r="B54" s="23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4"/>
    </row>
    <row r="55" spans="2:43" ht="13.5">
      <c r="B55" s="23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4"/>
    </row>
    <row r="56" spans="2:43" ht="13.5">
      <c r="B56" s="23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4"/>
    </row>
    <row r="57" spans="2:43" ht="13.5">
      <c r="B57" s="23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4"/>
    </row>
    <row r="58" spans="2:43" s="1" customFormat="1">
      <c r="B58" s="35"/>
      <c r="C58" s="36"/>
      <c r="D58" s="55" t="s">
        <v>56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57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56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57</v>
      </c>
      <c r="AN58" s="56"/>
      <c r="AO58" s="58"/>
      <c r="AP58" s="36"/>
      <c r="AQ58" s="37"/>
    </row>
    <row r="59" spans="2:43" ht="13.5">
      <c r="B59" s="23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4"/>
    </row>
    <row r="60" spans="2:43" s="1" customFormat="1">
      <c r="B60" s="35"/>
      <c r="C60" s="36"/>
      <c r="D60" s="50" t="s">
        <v>58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59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 ht="13.5">
      <c r="B61" s="23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4"/>
    </row>
    <row r="62" spans="2:43" ht="13.5">
      <c r="B62" s="23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4"/>
    </row>
    <row r="63" spans="2:43" ht="13.5">
      <c r="B63" s="23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4"/>
    </row>
    <row r="64" spans="2:43" ht="13.5">
      <c r="B64" s="23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4"/>
    </row>
    <row r="65" spans="2:43" ht="13.5">
      <c r="B65" s="23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4"/>
    </row>
    <row r="66" spans="2:43" ht="13.5">
      <c r="B66" s="23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4"/>
    </row>
    <row r="67" spans="2:43" ht="13.5">
      <c r="B67" s="23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4"/>
    </row>
    <row r="68" spans="2:43" ht="13.5">
      <c r="B68" s="23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4"/>
    </row>
    <row r="69" spans="2:43" s="1" customFormat="1">
      <c r="B69" s="35"/>
      <c r="C69" s="36"/>
      <c r="D69" s="55" t="s">
        <v>56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57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56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57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95" t="s">
        <v>60</v>
      </c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2018/03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206" t="str">
        <f>K6</f>
        <v>PŘELOŽKA TROLEJOVÉHO VEDENÍ UL. MUGLINOVSKÁ</v>
      </c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>
      <c r="B80" s="35"/>
      <c r="C80" s="30" t="s">
        <v>25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>Ostrava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27</v>
      </c>
      <c r="AJ80" s="36"/>
      <c r="AK80" s="36"/>
      <c r="AL80" s="36"/>
      <c r="AM80" s="73" t="str">
        <f>IF(AN8= "","",AN8)</f>
        <v>25. 9. 2018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>
      <c r="B82" s="35"/>
      <c r="C82" s="30" t="s">
        <v>31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>Dopravní podnik Ostrava a.s.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37</v>
      </c>
      <c r="AJ82" s="36"/>
      <c r="AK82" s="36"/>
      <c r="AL82" s="36"/>
      <c r="AM82" s="212" t="str">
        <f>IF(E17="","",E17)</f>
        <v>Dopravní podnik Ostrava a.s.</v>
      </c>
      <c r="AN82" s="212"/>
      <c r="AO82" s="212"/>
      <c r="AP82" s="212"/>
      <c r="AQ82" s="37"/>
      <c r="AS82" s="213" t="s">
        <v>61</v>
      </c>
      <c r="AT82" s="214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>
      <c r="B83" s="35"/>
      <c r="C83" s="30" t="s">
        <v>35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38</v>
      </c>
      <c r="AJ83" s="36"/>
      <c r="AK83" s="36"/>
      <c r="AL83" s="36"/>
      <c r="AM83" s="212" t="str">
        <f>IF(E20="","",E20)</f>
        <v xml:space="preserve"> </v>
      </c>
      <c r="AN83" s="212"/>
      <c r="AO83" s="212"/>
      <c r="AP83" s="212"/>
      <c r="AQ83" s="37"/>
      <c r="AS83" s="215"/>
      <c r="AT83" s="216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15"/>
      <c r="AT84" s="216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08" t="s">
        <v>62</v>
      </c>
      <c r="D85" s="209"/>
      <c r="E85" s="209"/>
      <c r="F85" s="209"/>
      <c r="G85" s="209"/>
      <c r="H85" s="75"/>
      <c r="I85" s="210" t="s">
        <v>63</v>
      </c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10" t="s">
        <v>64</v>
      </c>
      <c r="AH85" s="209"/>
      <c r="AI85" s="209"/>
      <c r="AJ85" s="209"/>
      <c r="AK85" s="209"/>
      <c r="AL85" s="209"/>
      <c r="AM85" s="209"/>
      <c r="AN85" s="210" t="s">
        <v>65</v>
      </c>
      <c r="AO85" s="209"/>
      <c r="AP85" s="219"/>
      <c r="AQ85" s="37"/>
      <c r="AS85" s="76" t="s">
        <v>66</v>
      </c>
      <c r="AT85" s="77" t="s">
        <v>67</v>
      </c>
      <c r="AU85" s="77" t="s">
        <v>68</v>
      </c>
      <c r="AV85" s="77" t="s">
        <v>69</v>
      </c>
      <c r="AW85" s="77" t="s">
        <v>70</v>
      </c>
      <c r="AX85" s="77" t="s">
        <v>71</v>
      </c>
      <c r="AY85" s="77" t="s">
        <v>72</v>
      </c>
      <c r="AZ85" s="77" t="s">
        <v>73</v>
      </c>
      <c r="BA85" s="77" t="s">
        <v>74</v>
      </c>
      <c r="BB85" s="77" t="s">
        <v>75</v>
      </c>
      <c r="BC85" s="77" t="s">
        <v>76</v>
      </c>
      <c r="BD85" s="78" t="s">
        <v>77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78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20">
        <f>ROUNDUP(SUM(AG88:AG90),2)</f>
        <v>0</v>
      </c>
      <c r="AH87" s="220"/>
      <c r="AI87" s="220"/>
      <c r="AJ87" s="220"/>
      <c r="AK87" s="220"/>
      <c r="AL87" s="220"/>
      <c r="AM87" s="220"/>
      <c r="AN87" s="221">
        <f>SUM(AG87,AT87)</f>
        <v>0</v>
      </c>
      <c r="AO87" s="221"/>
      <c r="AP87" s="221"/>
      <c r="AQ87" s="71"/>
      <c r="AS87" s="82">
        <f>ROUNDUP(SUM(AS88:AS90),2)</f>
        <v>0</v>
      </c>
      <c r="AT87" s="83">
        <f>ROUNDUP(SUM(AV87:AW87),1)</f>
        <v>0</v>
      </c>
      <c r="AU87" s="84">
        <f>ROUNDUP(SUM(AU88:AU90),5)</f>
        <v>0</v>
      </c>
      <c r="AV87" s="83">
        <f>ROUNDUP(AZ87*L31,1)</f>
        <v>0</v>
      </c>
      <c r="AW87" s="83">
        <f>ROUNDUP(BA87*L32,1)</f>
        <v>0</v>
      </c>
      <c r="AX87" s="83">
        <f>ROUNDUP(BB87*L31,1)</f>
        <v>0</v>
      </c>
      <c r="AY87" s="83">
        <f>ROUNDUP(BC87*L32,1)</f>
        <v>0</v>
      </c>
      <c r="AZ87" s="83">
        <f>ROUNDUP(SUM(AZ88:AZ90),2)</f>
        <v>0</v>
      </c>
      <c r="BA87" s="83">
        <f>ROUNDUP(SUM(BA88:BA90),2)</f>
        <v>0</v>
      </c>
      <c r="BB87" s="83">
        <f>ROUNDUP(SUM(BB88:BB90),2)</f>
        <v>0</v>
      </c>
      <c r="BC87" s="83">
        <f>ROUNDUP(SUM(BC88:BC90),2)</f>
        <v>0</v>
      </c>
      <c r="BD87" s="85">
        <f>ROUNDUP(SUM(BD88:BD90),2)</f>
        <v>0</v>
      </c>
      <c r="BS87" s="86" t="s">
        <v>79</v>
      </c>
      <c r="BT87" s="86" t="s">
        <v>80</v>
      </c>
      <c r="BU87" s="87" t="s">
        <v>81</v>
      </c>
      <c r="BV87" s="86" t="s">
        <v>82</v>
      </c>
      <c r="BW87" s="86" t="s">
        <v>83</v>
      </c>
      <c r="BX87" s="86" t="s">
        <v>84</v>
      </c>
    </row>
    <row r="88" spans="1:89" s="5" customFormat="1" ht="16.5" customHeight="1">
      <c r="A88" s="88" t="s">
        <v>85</v>
      </c>
      <c r="B88" s="89"/>
      <c r="C88" s="90"/>
      <c r="D88" s="211" t="s">
        <v>86</v>
      </c>
      <c r="E88" s="211"/>
      <c r="F88" s="211"/>
      <c r="G88" s="211"/>
      <c r="H88" s="211"/>
      <c r="I88" s="91"/>
      <c r="J88" s="211" t="s">
        <v>87</v>
      </c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7">
        <f>'00 - 0 - Ostatní a vedlej...'!M30</f>
        <v>0</v>
      </c>
      <c r="AH88" s="218"/>
      <c r="AI88" s="218"/>
      <c r="AJ88" s="218"/>
      <c r="AK88" s="218"/>
      <c r="AL88" s="218"/>
      <c r="AM88" s="218"/>
      <c r="AN88" s="217">
        <f>SUM(AG88,AT88)</f>
        <v>0</v>
      </c>
      <c r="AO88" s="218"/>
      <c r="AP88" s="218"/>
      <c r="AQ88" s="92"/>
      <c r="AS88" s="93">
        <f>'00 - 0 - Ostatní a vedlej...'!M28</f>
        <v>0</v>
      </c>
      <c r="AT88" s="94">
        <f>ROUNDUP(SUM(AV88:AW88),1)</f>
        <v>0</v>
      </c>
      <c r="AU88" s="95">
        <f>'00 - 0 - Ostatní a vedlej...'!W115</f>
        <v>0</v>
      </c>
      <c r="AV88" s="94">
        <f>'00 - 0 - Ostatní a vedlej...'!M32</f>
        <v>0</v>
      </c>
      <c r="AW88" s="94">
        <f>'00 - 0 - Ostatní a vedlej...'!M33</f>
        <v>0</v>
      </c>
      <c r="AX88" s="94">
        <f>'00 - 0 - Ostatní a vedlej...'!M34</f>
        <v>0</v>
      </c>
      <c r="AY88" s="94">
        <f>'00 - 0 - Ostatní a vedlej...'!M35</f>
        <v>0</v>
      </c>
      <c r="AZ88" s="94">
        <f>'00 - 0 - Ostatní a vedlej...'!H32</f>
        <v>0</v>
      </c>
      <c r="BA88" s="94">
        <f>'00 - 0 - Ostatní a vedlej...'!H33</f>
        <v>0</v>
      </c>
      <c r="BB88" s="94">
        <f>'00 - 0 - Ostatní a vedlej...'!H34</f>
        <v>0</v>
      </c>
      <c r="BC88" s="94">
        <f>'00 - 0 - Ostatní a vedlej...'!H35</f>
        <v>0</v>
      </c>
      <c r="BD88" s="96">
        <f>'00 - 0 - Ostatní a vedlej...'!H36</f>
        <v>0</v>
      </c>
      <c r="BT88" s="97" t="s">
        <v>24</v>
      </c>
      <c r="BV88" s="97" t="s">
        <v>82</v>
      </c>
      <c r="BW88" s="97" t="s">
        <v>88</v>
      </c>
      <c r="BX88" s="97" t="s">
        <v>83</v>
      </c>
    </row>
    <row r="89" spans="1:89" s="5" customFormat="1" ht="16.5" customHeight="1">
      <c r="A89" s="88" t="s">
        <v>85</v>
      </c>
      <c r="B89" s="89"/>
      <c r="C89" s="90"/>
      <c r="D89" s="211" t="s">
        <v>89</v>
      </c>
      <c r="E89" s="211"/>
      <c r="F89" s="211"/>
      <c r="G89" s="211"/>
      <c r="H89" s="211"/>
      <c r="I89" s="91"/>
      <c r="J89" s="211" t="s">
        <v>90</v>
      </c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7">
        <f>'01 - SO Trakční stožár'!M30</f>
        <v>0</v>
      </c>
      <c r="AH89" s="218"/>
      <c r="AI89" s="218"/>
      <c r="AJ89" s="218"/>
      <c r="AK89" s="218"/>
      <c r="AL89" s="218"/>
      <c r="AM89" s="218"/>
      <c r="AN89" s="217">
        <f>SUM(AG89,AT89)</f>
        <v>0</v>
      </c>
      <c r="AO89" s="218"/>
      <c r="AP89" s="218"/>
      <c r="AQ89" s="92"/>
      <c r="AS89" s="93">
        <f>'01 - SO Trakční stožár'!M28</f>
        <v>0</v>
      </c>
      <c r="AT89" s="94">
        <f>ROUNDUP(SUM(AV89:AW89),1)</f>
        <v>0</v>
      </c>
      <c r="AU89" s="95">
        <f>'01 - SO Trakční stožár'!W124</f>
        <v>0</v>
      </c>
      <c r="AV89" s="94">
        <f>'01 - SO Trakční stožár'!M32</f>
        <v>0</v>
      </c>
      <c r="AW89" s="94">
        <f>'01 - SO Trakční stožár'!M33</f>
        <v>0</v>
      </c>
      <c r="AX89" s="94">
        <f>'01 - SO Trakční stožár'!M34</f>
        <v>0</v>
      </c>
      <c r="AY89" s="94">
        <f>'01 - SO Trakční stožár'!M35</f>
        <v>0</v>
      </c>
      <c r="AZ89" s="94">
        <f>'01 - SO Trakční stožár'!H32</f>
        <v>0</v>
      </c>
      <c r="BA89" s="94">
        <f>'01 - SO Trakční stožár'!H33</f>
        <v>0</v>
      </c>
      <c r="BB89" s="94">
        <f>'01 - SO Trakční stožár'!H34</f>
        <v>0</v>
      </c>
      <c r="BC89" s="94">
        <f>'01 - SO Trakční stožár'!H35</f>
        <v>0</v>
      </c>
      <c r="BD89" s="96">
        <f>'01 - SO Trakční stožár'!H36</f>
        <v>0</v>
      </c>
      <c r="BT89" s="97" t="s">
        <v>24</v>
      </c>
      <c r="BV89" s="97" t="s">
        <v>82</v>
      </c>
      <c r="BW89" s="97" t="s">
        <v>91</v>
      </c>
      <c r="BX89" s="97" t="s">
        <v>83</v>
      </c>
    </row>
    <row r="90" spans="1:89" s="5" customFormat="1" ht="16.5" customHeight="1">
      <c r="A90" s="88" t="s">
        <v>85</v>
      </c>
      <c r="B90" s="89"/>
      <c r="C90" s="90"/>
      <c r="D90" s="211" t="s">
        <v>92</v>
      </c>
      <c r="E90" s="211"/>
      <c r="F90" s="211"/>
      <c r="G90" s="211"/>
      <c r="H90" s="211"/>
      <c r="I90" s="91"/>
      <c r="J90" s="211" t="s">
        <v>93</v>
      </c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7">
        <f>'02 - SO Přeložka VO'!M30</f>
        <v>0</v>
      </c>
      <c r="AH90" s="218"/>
      <c r="AI90" s="218"/>
      <c r="AJ90" s="218"/>
      <c r="AK90" s="218"/>
      <c r="AL90" s="218"/>
      <c r="AM90" s="218"/>
      <c r="AN90" s="217">
        <f>SUM(AG90,AT90)</f>
        <v>0</v>
      </c>
      <c r="AO90" s="218"/>
      <c r="AP90" s="218"/>
      <c r="AQ90" s="92"/>
      <c r="AS90" s="98">
        <f>'02 - SO Přeložka VO'!M28</f>
        <v>0</v>
      </c>
      <c r="AT90" s="99">
        <f>ROUNDUP(SUM(AV90:AW90),1)</f>
        <v>0</v>
      </c>
      <c r="AU90" s="100">
        <f>'02 - SO Přeložka VO'!W123</f>
        <v>0</v>
      </c>
      <c r="AV90" s="99">
        <f>'02 - SO Přeložka VO'!M32</f>
        <v>0</v>
      </c>
      <c r="AW90" s="99">
        <f>'02 - SO Přeložka VO'!M33</f>
        <v>0</v>
      </c>
      <c r="AX90" s="99">
        <f>'02 - SO Přeložka VO'!M34</f>
        <v>0</v>
      </c>
      <c r="AY90" s="99">
        <f>'02 - SO Přeložka VO'!M35</f>
        <v>0</v>
      </c>
      <c r="AZ90" s="99">
        <f>'02 - SO Přeložka VO'!H32</f>
        <v>0</v>
      </c>
      <c r="BA90" s="99">
        <f>'02 - SO Přeložka VO'!H33</f>
        <v>0</v>
      </c>
      <c r="BB90" s="99">
        <f>'02 - SO Přeložka VO'!H34</f>
        <v>0</v>
      </c>
      <c r="BC90" s="99">
        <f>'02 - SO Přeložka VO'!H35</f>
        <v>0</v>
      </c>
      <c r="BD90" s="101">
        <f>'02 - SO Přeložka VO'!H36</f>
        <v>0</v>
      </c>
      <c r="BT90" s="97" t="s">
        <v>24</v>
      </c>
      <c r="BV90" s="97" t="s">
        <v>82</v>
      </c>
      <c r="BW90" s="97" t="s">
        <v>94</v>
      </c>
      <c r="BX90" s="97" t="s">
        <v>83</v>
      </c>
    </row>
    <row r="91" spans="1:89" ht="13.5">
      <c r="B91" s="23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4"/>
    </row>
    <row r="92" spans="1:89" s="1" customFormat="1" ht="30" customHeight="1">
      <c r="B92" s="35"/>
      <c r="C92" s="80" t="s">
        <v>95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21">
        <f>ROUNDUP(SUM(AG93:AG105),2)</f>
        <v>0</v>
      </c>
      <c r="AH92" s="221"/>
      <c r="AI92" s="221"/>
      <c r="AJ92" s="221"/>
      <c r="AK92" s="221"/>
      <c r="AL92" s="221"/>
      <c r="AM92" s="221"/>
      <c r="AN92" s="221">
        <f>ROUNDUP(SUM(AN93:AN105),2)</f>
        <v>0</v>
      </c>
      <c r="AO92" s="221"/>
      <c r="AP92" s="221"/>
      <c r="AQ92" s="37"/>
      <c r="AS92" s="76" t="s">
        <v>96</v>
      </c>
      <c r="AT92" s="77" t="s">
        <v>97</v>
      </c>
      <c r="AU92" s="77" t="s">
        <v>44</v>
      </c>
      <c r="AV92" s="78" t="s">
        <v>67</v>
      </c>
    </row>
    <row r="93" spans="1:89" s="1" customFormat="1" ht="19.899999999999999" customHeight="1">
      <c r="B93" s="35"/>
      <c r="C93" s="36"/>
      <c r="D93" s="102" t="s">
        <v>98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22">
        <f>ROUNDUP(AG87*AS93,2)</f>
        <v>0</v>
      </c>
      <c r="AH93" s="223"/>
      <c r="AI93" s="223"/>
      <c r="AJ93" s="223"/>
      <c r="AK93" s="223"/>
      <c r="AL93" s="223"/>
      <c r="AM93" s="223"/>
      <c r="AN93" s="223">
        <f t="shared" ref="AN93:AN102" si="0">ROUNDUP(AG93+AV93,2)</f>
        <v>0</v>
      </c>
      <c r="AO93" s="223"/>
      <c r="AP93" s="223"/>
      <c r="AQ93" s="37"/>
      <c r="AS93" s="103">
        <v>0</v>
      </c>
      <c r="AT93" s="104" t="s">
        <v>99</v>
      </c>
      <c r="AU93" s="104" t="s">
        <v>45</v>
      </c>
      <c r="AV93" s="105">
        <f>ROUNDUP(IF(AU93="základní",AG93*L31,IF(AU93="snížená",AG93*L32,0)),2)</f>
        <v>0</v>
      </c>
      <c r="BV93" s="19" t="s">
        <v>100</v>
      </c>
      <c r="BY93" s="106">
        <f t="shared" ref="BY93:BY105" si="1">IF(AU93="základní",AV93,0)</f>
        <v>0</v>
      </c>
      <c r="BZ93" s="106">
        <f t="shared" ref="BZ93:BZ105" si="2">IF(AU93="snížená",AV93,0)</f>
        <v>0</v>
      </c>
      <c r="CA93" s="106">
        <v>0</v>
      </c>
      <c r="CB93" s="106">
        <v>0</v>
      </c>
      <c r="CC93" s="106">
        <v>0</v>
      </c>
      <c r="CD93" s="106">
        <f t="shared" ref="CD93:CD105" si="3">IF(AU93="základní",AG93,0)</f>
        <v>0</v>
      </c>
      <c r="CE93" s="106">
        <f t="shared" ref="CE93:CE105" si="4">IF(AU93="snížená",AG93,0)</f>
        <v>0</v>
      </c>
      <c r="CF93" s="106">
        <f t="shared" ref="CF93:CF105" si="5">IF(AU93="zákl. přenesená",AG93,0)</f>
        <v>0</v>
      </c>
      <c r="CG93" s="106">
        <f t="shared" ref="CG93:CG105" si="6">IF(AU93="sníž. přenesená",AG93,0)</f>
        <v>0</v>
      </c>
      <c r="CH93" s="106">
        <f t="shared" ref="CH93:CH105" si="7">IF(AU93="nulová",AG93,0)</f>
        <v>0</v>
      </c>
      <c r="CI93" s="19">
        <f t="shared" ref="CI93:CI105" si="8">IF(AU93="základní",1,IF(AU93="snížená",2,IF(AU93="zákl. přenesená",4,IF(AU93="sníž. přenesená",5,3))))</f>
        <v>1</v>
      </c>
      <c r="CJ93" s="19">
        <f>IF(AT93="stavební čast",1,IF(8893="investiční čast",2,3))</f>
        <v>1</v>
      </c>
      <c r="CK93" s="19" t="str">
        <f t="shared" ref="CK93:CK105" si="9">IF(D93="Vyplň vlastní","","x")</f>
        <v>x</v>
      </c>
    </row>
    <row r="94" spans="1:89" s="1" customFormat="1" ht="19.899999999999999" customHeight="1">
      <c r="B94" s="35"/>
      <c r="C94" s="36"/>
      <c r="D94" s="102" t="s">
        <v>101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22">
        <f>ROUNDUP(AG87*AS94,2)</f>
        <v>0</v>
      </c>
      <c r="AH94" s="223"/>
      <c r="AI94" s="223"/>
      <c r="AJ94" s="223"/>
      <c r="AK94" s="223"/>
      <c r="AL94" s="223"/>
      <c r="AM94" s="223"/>
      <c r="AN94" s="223">
        <f t="shared" si="0"/>
        <v>0</v>
      </c>
      <c r="AO94" s="223"/>
      <c r="AP94" s="223"/>
      <c r="AQ94" s="37"/>
      <c r="AS94" s="107">
        <v>0</v>
      </c>
      <c r="AT94" s="108" t="s">
        <v>99</v>
      </c>
      <c r="AU94" s="108" t="s">
        <v>45</v>
      </c>
      <c r="AV94" s="109">
        <f>ROUNDUP(IF(AU94="základní",AG94*L31,IF(AU94="snížená",AG94*L32,0)),2)</f>
        <v>0</v>
      </c>
      <c r="BV94" s="19" t="s">
        <v>100</v>
      </c>
      <c r="BY94" s="106">
        <f t="shared" si="1"/>
        <v>0</v>
      </c>
      <c r="BZ94" s="106">
        <f t="shared" si="2"/>
        <v>0</v>
      </c>
      <c r="CA94" s="106">
        <v>0</v>
      </c>
      <c r="CB94" s="106">
        <v>0</v>
      </c>
      <c r="CC94" s="106">
        <v>0</v>
      </c>
      <c r="CD94" s="106">
        <f t="shared" si="3"/>
        <v>0</v>
      </c>
      <c r="CE94" s="106">
        <f t="shared" si="4"/>
        <v>0</v>
      </c>
      <c r="CF94" s="106">
        <f t="shared" si="5"/>
        <v>0</v>
      </c>
      <c r="CG94" s="106">
        <f t="shared" si="6"/>
        <v>0</v>
      </c>
      <c r="CH94" s="106">
        <f t="shared" si="7"/>
        <v>0</v>
      </c>
      <c r="CI94" s="19">
        <f t="shared" si="8"/>
        <v>1</v>
      </c>
      <c r="CJ94" s="19">
        <f>IF(AT94="stavební čast",1,IF(8894="investiční čast",2,3))</f>
        <v>1</v>
      </c>
      <c r="CK94" s="19" t="str">
        <f t="shared" si="9"/>
        <v>x</v>
      </c>
    </row>
    <row r="95" spans="1:89" s="1" customFormat="1" ht="19.899999999999999" customHeight="1">
      <c r="B95" s="35"/>
      <c r="C95" s="36"/>
      <c r="D95" s="102" t="s">
        <v>102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22">
        <f>ROUNDUP(AG87*AS95,2)</f>
        <v>0</v>
      </c>
      <c r="AH95" s="223"/>
      <c r="AI95" s="223"/>
      <c r="AJ95" s="223"/>
      <c r="AK95" s="223"/>
      <c r="AL95" s="223"/>
      <c r="AM95" s="223"/>
      <c r="AN95" s="223">
        <f t="shared" si="0"/>
        <v>0</v>
      </c>
      <c r="AO95" s="223"/>
      <c r="AP95" s="223"/>
      <c r="AQ95" s="37"/>
      <c r="AS95" s="107">
        <v>0</v>
      </c>
      <c r="AT95" s="108" t="s">
        <v>99</v>
      </c>
      <c r="AU95" s="108" t="s">
        <v>45</v>
      </c>
      <c r="AV95" s="109">
        <f>ROUNDUP(IF(AU95="základní",AG95*L31,IF(AU95="snížená",AG95*L32,0)),2)</f>
        <v>0</v>
      </c>
      <c r="BV95" s="19" t="s">
        <v>100</v>
      </c>
      <c r="BY95" s="106">
        <f t="shared" si="1"/>
        <v>0</v>
      </c>
      <c r="BZ95" s="106">
        <f t="shared" si="2"/>
        <v>0</v>
      </c>
      <c r="CA95" s="106">
        <v>0</v>
      </c>
      <c r="CB95" s="106">
        <v>0</v>
      </c>
      <c r="CC95" s="106">
        <v>0</v>
      </c>
      <c r="CD95" s="106">
        <f t="shared" si="3"/>
        <v>0</v>
      </c>
      <c r="CE95" s="106">
        <f t="shared" si="4"/>
        <v>0</v>
      </c>
      <c r="CF95" s="106">
        <f t="shared" si="5"/>
        <v>0</v>
      </c>
      <c r="CG95" s="106">
        <f t="shared" si="6"/>
        <v>0</v>
      </c>
      <c r="CH95" s="106">
        <f t="shared" si="7"/>
        <v>0</v>
      </c>
      <c r="CI95" s="19">
        <f t="shared" si="8"/>
        <v>1</v>
      </c>
      <c r="CJ95" s="19">
        <f>IF(AT95="stavební čast",1,IF(8895="investiční čast",2,3))</f>
        <v>1</v>
      </c>
      <c r="CK95" s="19" t="str">
        <f t="shared" si="9"/>
        <v>x</v>
      </c>
    </row>
    <row r="96" spans="1:89" s="1" customFormat="1" ht="19.899999999999999" customHeight="1">
      <c r="B96" s="35"/>
      <c r="C96" s="36"/>
      <c r="D96" s="102" t="s">
        <v>103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22">
        <f>ROUNDUP(AG87*AS96,2)</f>
        <v>0</v>
      </c>
      <c r="AH96" s="223"/>
      <c r="AI96" s="223"/>
      <c r="AJ96" s="223"/>
      <c r="AK96" s="223"/>
      <c r="AL96" s="223"/>
      <c r="AM96" s="223"/>
      <c r="AN96" s="223">
        <f t="shared" si="0"/>
        <v>0</v>
      </c>
      <c r="AO96" s="223"/>
      <c r="AP96" s="223"/>
      <c r="AQ96" s="37"/>
      <c r="AS96" s="107">
        <v>0</v>
      </c>
      <c r="AT96" s="108" t="s">
        <v>99</v>
      </c>
      <c r="AU96" s="108" t="s">
        <v>45</v>
      </c>
      <c r="AV96" s="109">
        <f>ROUNDUP(IF(AU96="základní",AG96*L31,IF(AU96="snížená",AG96*L32,0)),2)</f>
        <v>0</v>
      </c>
      <c r="BV96" s="19" t="s">
        <v>100</v>
      </c>
      <c r="BY96" s="106">
        <f t="shared" si="1"/>
        <v>0</v>
      </c>
      <c r="BZ96" s="106">
        <f t="shared" si="2"/>
        <v>0</v>
      </c>
      <c r="CA96" s="106">
        <v>0</v>
      </c>
      <c r="CB96" s="106">
        <v>0</v>
      </c>
      <c r="CC96" s="106">
        <v>0</v>
      </c>
      <c r="CD96" s="106">
        <f t="shared" si="3"/>
        <v>0</v>
      </c>
      <c r="CE96" s="106">
        <f t="shared" si="4"/>
        <v>0</v>
      </c>
      <c r="CF96" s="106">
        <f t="shared" si="5"/>
        <v>0</v>
      </c>
      <c r="CG96" s="106">
        <f t="shared" si="6"/>
        <v>0</v>
      </c>
      <c r="CH96" s="106">
        <f t="shared" si="7"/>
        <v>0</v>
      </c>
      <c r="CI96" s="19">
        <f t="shared" si="8"/>
        <v>1</v>
      </c>
      <c r="CJ96" s="19">
        <f>IF(AT96="stavební čast",1,IF(8896="investiční čast",2,3))</f>
        <v>1</v>
      </c>
      <c r="CK96" s="19" t="str">
        <f t="shared" si="9"/>
        <v>x</v>
      </c>
    </row>
    <row r="97" spans="2:89" s="1" customFormat="1" ht="19.899999999999999" customHeight="1">
      <c r="B97" s="35"/>
      <c r="C97" s="36"/>
      <c r="D97" s="102" t="s">
        <v>104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22">
        <f>ROUNDUP(AG87*AS97,2)</f>
        <v>0</v>
      </c>
      <c r="AH97" s="223"/>
      <c r="AI97" s="223"/>
      <c r="AJ97" s="223"/>
      <c r="AK97" s="223"/>
      <c r="AL97" s="223"/>
      <c r="AM97" s="223"/>
      <c r="AN97" s="223">
        <f t="shared" si="0"/>
        <v>0</v>
      </c>
      <c r="AO97" s="223"/>
      <c r="AP97" s="223"/>
      <c r="AQ97" s="37"/>
      <c r="AS97" s="107">
        <v>0</v>
      </c>
      <c r="AT97" s="108" t="s">
        <v>99</v>
      </c>
      <c r="AU97" s="108" t="s">
        <v>45</v>
      </c>
      <c r="AV97" s="109">
        <f>ROUNDUP(IF(AU97="základní",AG97*L31,IF(AU97="snížená",AG97*L32,0)),2)</f>
        <v>0</v>
      </c>
      <c r="BV97" s="19" t="s">
        <v>100</v>
      </c>
      <c r="BY97" s="106">
        <f t="shared" si="1"/>
        <v>0</v>
      </c>
      <c r="BZ97" s="106">
        <f t="shared" si="2"/>
        <v>0</v>
      </c>
      <c r="CA97" s="106">
        <v>0</v>
      </c>
      <c r="CB97" s="106">
        <v>0</v>
      </c>
      <c r="CC97" s="106">
        <v>0</v>
      </c>
      <c r="CD97" s="106">
        <f t="shared" si="3"/>
        <v>0</v>
      </c>
      <c r="CE97" s="106">
        <f t="shared" si="4"/>
        <v>0</v>
      </c>
      <c r="CF97" s="106">
        <f t="shared" si="5"/>
        <v>0</v>
      </c>
      <c r="CG97" s="106">
        <f t="shared" si="6"/>
        <v>0</v>
      </c>
      <c r="CH97" s="106">
        <f t="shared" si="7"/>
        <v>0</v>
      </c>
      <c r="CI97" s="19">
        <f t="shared" si="8"/>
        <v>1</v>
      </c>
      <c r="CJ97" s="19">
        <f>IF(AT97="stavební čast",1,IF(8897="investiční čast",2,3))</f>
        <v>1</v>
      </c>
      <c r="CK97" s="19" t="str">
        <f t="shared" si="9"/>
        <v>x</v>
      </c>
    </row>
    <row r="98" spans="2:89" s="1" customFormat="1" ht="19.899999999999999" customHeight="1">
      <c r="B98" s="35"/>
      <c r="C98" s="36"/>
      <c r="D98" s="102" t="s">
        <v>105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22">
        <f>ROUNDUP(AG87*AS98,2)</f>
        <v>0</v>
      </c>
      <c r="AH98" s="223"/>
      <c r="AI98" s="223"/>
      <c r="AJ98" s="223"/>
      <c r="AK98" s="223"/>
      <c r="AL98" s="223"/>
      <c r="AM98" s="223"/>
      <c r="AN98" s="223">
        <f t="shared" si="0"/>
        <v>0</v>
      </c>
      <c r="AO98" s="223"/>
      <c r="AP98" s="223"/>
      <c r="AQ98" s="37"/>
      <c r="AS98" s="107">
        <v>0</v>
      </c>
      <c r="AT98" s="108" t="s">
        <v>99</v>
      </c>
      <c r="AU98" s="108" t="s">
        <v>45</v>
      </c>
      <c r="AV98" s="109">
        <f>ROUNDUP(IF(AU98="základní",AG98*L31,IF(AU98="snížená",AG98*L32,0)),2)</f>
        <v>0</v>
      </c>
      <c r="BV98" s="19" t="s">
        <v>100</v>
      </c>
      <c r="BY98" s="106">
        <f t="shared" si="1"/>
        <v>0</v>
      </c>
      <c r="BZ98" s="106">
        <f t="shared" si="2"/>
        <v>0</v>
      </c>
      <c r="CA98" s="106">
        <v>0</v>
      </c>
      <c r="CB98" s="106">
        <v>0</v>
      </c>
      <c r="CC98" s="106">
        <v>0</v>
      </c>
      <c r="CD98" s="106">
        <f t="shared" si="3"/>
        <v>0</v>
      </c>
      <c r="CE98" s="106">
        <f t="shared" si="4"/>
        <v>0</v>
      </c>
      <c r="CF98" s="106">
        <f t="shared" si="5"/>
        <v>0</v>
      </c>
      <c r="CG98" s="106">
        <f t="shared" si="6"/>
        <v>0</v>
      </c>
      <c r="CH98" s="106">
        <f t="shared" si="7"/>
        <v>0</v>
      </c>
      <c r="CI98" s="19">
        <f t="shared" si="8"/>
        <v>1</v>
      </c>
      <c r="CJ98" s="19">
        <f>IF(AT98="stavební čast",1,IF(8898="investiční čast",2,3))</f>
        <v>1</v>
      </c>
      <c r="CK98" s="19" t="str">
        <f t="shared" si="9"/>
        <v>x</v>
      </c>
    </row>
    <row r="99" spans="2:89" s="1" customFormat="1" ht="19.899999999999999" customHeight="1">
      <c r="B99" s="35"/>
      <c r="C99" s="36"/>
      <c r="D99" s="102" t="s">
        <v>106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22">
        <f>ROUNDUP(AG87*AS99,2)</f>
        <v>0</v>
      </c>
      <c r="AH99" s="223"/>
      <c r="AI99" s="223"/>
      <c r="AJ99" s="223"/>
      <c r="AK99" s="223"/>
      <c r="AL99" s="223"/>
      <c r="AM99" s="223"/>
      <c r="AN99" s="223">
        <f t="shared" si="0"/>
        <v>0</v>
      </c>
      <c r="AO99" s="223"/>
      <c r="AP99" s="223"/>
      <c r="AQ99" s="37"/>
      <c r="AS99" s="107">
        <v>0</v>
      </c>
      <c r="AT99" s="108" t="s">
        <v>99</v>
      </c>
      <c r="AU99" s="108" t="s">
        <v>45</v>
      </c>
      <c r="AV99" s="109">
        <f>ROUNDUP(IF(AU99="základní",AG99*L31,IF(AU99="snížená",AG99*L32,0)),2)</f>
        <v>0</v>
      </c>
      <c r="BV99" s="19" t="s">
        <v>100</v>
      </c>
      <c r="BY99" s="106">
        <f t="shared" si="1"/>
        <v>0</v>
      </c>
      <c r="BZ99" s="106">
        <f t="shared" si="2"/>
        <v>0</v>
      </c>
      <c r="CA99" s="106">
        <v>0</v>
      </c>
      <c r="CB99" s="106">
        <v>0</v>
      </c>
      <c r="CC99" s="106">
        <v>0</v>
      </c>
      <c r="CD99" s="106">
        <f t="shared" si="3"/>
        <v>0</v>
      </c>
      <c r="CE99" s="106">
        <f t="shared" si="4"/>
        <v>0</v>
      </c>
      <c r="CF99" s="106">
        <f t="shared" si="5"/>
        <v>0</v>
      </c>
      <c r="CG99" s="106">
        <f t="shared" si="6"/>
        <v>0</v>
      </c>
      <c r="CH99" s="106">
        <f t="shared" si="7"/>
        <v>0</v>
      </c>
      <c r="CI99" s="19">
        <f t="shared" si="8"/>
        <v>1</v>
      </c>
      <c r="CJ99" s="19">
        <f>IF(AT99="stavební čast",1,IF(8899="investiční čast",2,3))</f>
        <v>1</v>
      </c>
      <c r="CK99" s="19" t="str">
        <f t="shared" si="9"/>
        <v>x</v>
      </c>
    </row>
    <row r="100" spans="2:89" s="1" customFormat="1" ht="19.899999999999999" customHeight="1">
      <c r="B100" s="35"/>
      <c r="C100" s="36"/>
      <c r="D100" s="102" t="s">
        <v>107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22">
        <f>ROUNDUP(AG87*AS100,2)</f>
        <v>0</v>
      </c>
      <c r="AH100" s="223"/>
      <c r="AI100" s="223"/>
      <c r="AJ100" s="223"/>
      <c r="AK100" s="223"/>
      <c r="AL100" s="223"/>
      <c r="AM100" s="223"/>
      <c r="AN100" s="223">
        <f t="shared" si="0"/>
        <v>0</v>
      </c>
      <c r="AO100" s="223"/>
      <c r="AP100" s="223"/>
      <c r="AQ100" s="37"/>
      <c r="AS100" s="107">
        <v>0</v>
      </c>
      <c r="AT100" s="108" t="s">
        <v>99</v>
      </c>
      <c r="AU100" s="108" t="s">
        <v>45</v>
      </c>
      <c r="AV100" s="109">
        <f>ROUNDUP(IF(AU100="základní",AG100*L31,IF(AU100="snížená",AG100*L32,0)),2)</f>
        <v>0</v>
      </c>
      <c r="BV100" s="19" t="s">
        <v>100</v>
      </c>
      <c r="BY100" s="106">
        <f t="shared" si="1"/>
        <v>0</v>
      </c>
      <c r="BZ100" s="106">
        <f t="shared" si="2"/>
        <v>0</v>
      </c>
      <c r="CA100" s="106">
        <v>0</v>
      </c>
      <c r="CB100" s="106">
        <v>0</v>
      </c>
      <c r="CC100" s="106">
        <v>0</v>
      </c>
      <c r="CD100" s="106">
        <f t="shared" si="3"/>
        <v>0</v>
      </c>
      <c r="CE100" s="106">
        <f t="shared" si="4"/>
        <v>0</v>
      </c>
      <c r="CF100" s="106">
        <f t="shared" si="5"/>
        <v>0</v>
      </c>
      <c r="CG100" s="106">
        <f t="shared" si="6"/>
        <v>0</v>
      </c>
      <c r="CH100" s="106">
        <f t="shared" si="7"/>
        <v>0</v>
      </c>
      <c r="CI100" s="19">
        <f t="shared" si="8"/>
        <v>1</v>
      </c>
      <c r="CJ100" s="19">
        <f>IF(AT100="stavební čast",1,IF(88100="investiční čast",2,3))</f>
        <v>1</v>
      </c>
      <c r="CK100" s="19" t="str">
        <f t="shared" si="9"/>
        <v>x</v>
      </c>
    </row>
    <row r="101" spans="2:89" s="1" customFormat="1" ht="19.899999999999999" customHeight="1">
      <c r="B101" s="35"/>
      <c r="C101" s="36"/>
      <c r="D101" s="102" t="s">
        <v>108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22">
        <f>ROUNDUP(AG87*AS101,2)</f>
        <v>0</v>
      </c>
      <c r="AH101" s="223"/>
      <c r="AI101" s="223"/>
      <c r="AJ101" s="223"/>
      <c r="AK101" s="223"/>
      <c r="AL101" s="223"/>
      <c r="AM101" s="223"/>
      <c r="AN101" s="223">
        <f t="shared" si="0"/>
        <v>0</v>
      </c>
      <c r="AO101" s="223"/>
      <c r="AP101" s="223"/>
      <c r="AQ101" s="37"/>
      <c r="AS101" s="107">
        <v>0</v>
      </c>
      <c r="AT101" s="108" t="s">
        <v>99</v>
      </c>
      <c r="AU101" s="108" t="s">
        <v>45</v>
      </c>
      <c r="AV101" s="109">
        <f>ROUNDUP(IF(AU101="základní",AG101*L31,IF(AU101="snížená",AG101*L32,0)),2)</f>
        <v>0</v>
      </c>
      <c r="BV101" s="19" t="s">
        <v>100</v>
      </c>
      <c r="BY101" s="106">
        <f t="shared" si="1"/>
        <v>0</v>
      </c>
      <c r="BZ101" s="106">
        <f t="shared" si="2"/>
        <v>0</v>
      </c>
      <c r="CA101" s="106">
        <v>0</v>
      </c>
      <c r="CB101" s="106">
        <v>0</v>
      </c>
      <c r="CC101" s="106">
        <v>0</v>
      </c>
      <c r="CD101" s="106">
        <f t="shared" si="3"/>
        <v>0</v>
      </c>
      <c r="CE101" s="106">
        <f t="shared" si="4"/>
        <v>0</v>
      </c>
      <c r="CF101" s="106">
        <f t="shared" si="5"/>
        <v>0</v>
      </c>
      <c r="CG101" s="106">
        <f t="shared" si="6"/>
        <v>0</v>
      </c>
      <c r="CH101" s="106">
        <f t="shared" si="7"/>
        <v>0</v>
      </c>
      <c r="CI101" s="19">
        <f t="shared" si="8"/>
        <v>1</v>
      </c>
      <c r="CJ101" s="19">
        <f>IF(AT101="stavební čast",1,IF(88101="investiční čast",2,3))</f>
        <v>1</v>
      </c>
      <c r="CK101" s="19" t="str">
        <f t="shared" si="9"/>
        <v>x</v>
      </c>
    </row>
    <row r="102" spans="2:89" s="1" customFormat="1" ht="19.899999999999999" customHeight="1">
      <c r="B102" s="35"/>
      <c r="C102" s="36"/>
      <c r="D102" s="102" t="s">
        <v>109</v>
      </c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22">
        <f>ROUNDUP(AG87*AS102,2)</f>
        <v>0</v>
      </c>
      <c r="AH102" s="223"/>
      <c r="AI102" s="223"/>
      <c r="AJ102" s="223"/>
      <c r="AK102" s="223"/>
      <c r="AL102" s="223"/>
      <c r="AM102" s="223"/>
      <c r="AN102" s="223">
        <f t="shared" si="0"/>
        <v>0</v>
      </c>
      <c r="AO102" s="223"/>
      <c r="AP102" s="223"/>
      <c r="AQ102" s="37"/>
      <c r="AS102" s="107">
        <v>0</v>
      </c>
      <c r="AT102" s="108" t="s">
        <v>99</v>
      </c>
      <c r="AU102" s="108" t="s">
        <v>45</v>
      </c>
      <c r="AV102" s="109">
        <f>ROUNDUP(IF(AU102="základní",AG102*L31,IF(AU102="snížená",AG102*L32,0)),2)</f>
        <v>0</v>
      </c>
      <c r="BV102" s="19" t="s">
        <v>100</v>
      </c>
      <c r="BY102" s="106">
        <f t="shared" si="1"/>
        <v>0</v>
      </c>
      <c r="BZ102" s="106">
        <f t="shared" si="2"/>
        <v>0</v>
      </c>
      <c r="CA102" s="106">
        <v>0</v>
      </c>
      <c r="CB102" s="106">
        <v>0</v>
      </c>
      <c r="CC102" s="106">
        <v>0</v>
      </c>
      <c r="CD102" s="106">
        <f t="shared" si="3"/>
        <v>0</v>
      </c>
      <c r="CE102" s="106">
        <f t="shared" si="4"/>
        <v>0</v>
      </c>
      <c r="CF102" s="106">
        <f t="shared" si="5"/>
        <v>0</v>
      </c>
      <c r="CG102" s="106">
        <f t="shared" si="6"/>
        <v>0</v>
      </c>
      <c r="CH102" s="106">
        <f t="shared" si="7"/>
        <v>0</v>
      </c>
      <c r="CI102" s="19">
        <f t="shared" si="8"/>
        <v>1</v>
      </c>
      <c r="CJ102" s="19">
        <f>IF(AT102="stavební čast",1,IF(88102="investiční čast",2,3))</f>
        <v>1</v>
      </c>
      <c r="CK102" s="19" t="str">
        <f t="shared" si="9"/>
        <v>x</v>
      </c>
    </row>
    <row r="103" spans="2:89" s="1" customFormat="1" ht="19.899999999999999" customHeight="1">
      <c r="B103" s="35"/>
      <c r="C103" s="36"/>
      <c r="D103" s="224" t="s">
        <v>110</v>
      </c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36"/>
      <c r="AD103" s="36"/>
      <c r="AE103" s="36"/>
      <c r="AF103" s="36"/>
      <c r="AG103" s="222">
        <f>AG87*AS103</f>
        <v>0</v>
      </c>
      <c r="AH103" s="223"/>
      <c r="AI103" s="223"/>
      <c r="AJ103" s="223"/>
      <c r="AK103" s="223"/>
      <c r="AL103" s="223"/>
      <c r="AM103" s="223"/>
      <c r="AN103" s="223">
        <f>AG103+AV103</f>
        <v>0</v>
      </c>
      <c r="AO103" s="223"/>
      <c r="AP103" s="223"/>
      <c r="AQ103" s="37"/>
      <c r="AS103" s="107">
        <v>0</v>
      </c>
      <c r="AT103" s="108" t="s">
        <v>99</v>
      </c>
      <c r="AU103" s="108" t="s">
        <v>45</v>
      </c>
      <c r="AV103" s="109">
        <f>ROUNDUP(IF(AU103="nulová",0,IF(OR(AU103="základní",AU103="zákl. přenesená"),AG103*L31,AG103*L32)),1)</f>
        <v>0</v>
      </c>
      <c r="BV103" s="19" t="s">
        <v>111</v>
      </c>
      <c r="BY103" s="106">
        <f t="shared" si="1"/>
        <v>0</v>
      </c>
      <c r="BZ103" s="106">
        <f t="shared" si="2"/>
        <v>0</v>
      </c>
      <c r="CA103" s="106">
        <f>IF(AU103="zákl. přenesená",AV103,0)</f>
        <v>0</v>
      </c>
      <c r="CB103" s="106">
        <f>IF(AU103="sníž. přenesená",AV103,0)</f>
        <v>0</v>
      </c>
      <c r="CC103" s="106">
        <f>IF(AU103="nulová",AV103,0)</f>
        <v>0</v>
      </c>
      <c r="CD103" s="106">
        <f t="shared" si="3"/>
        <v>0</v>
      </c>
      <c r="CE103" s="106">
        <f t="shared" si="4"/>
        <v>0</v>
      </c>
      <c r="CF103" s="106">
        <f t="shared" si="5"/>
        <v>0</v>
      </c>
      <c r="CG103" s="106">
        <f t="shared" si="6"/>
        <v>0</v>
      </c>
      <c r="CH103" s="106">
        <f t="shared" si="7"/>
        <v>0</v>
      </c>
      <c r="CI103" s="19">
        <f t="shared" si="8"/>
        <v>1</v>
      </c>
      <c r="CJ103" s="19">
        <f>IF(AT103="stavební čast",1,IF(88103="investiční čast",2,3))</f>
        <v>1</v>
      </c>
      <c r="CK103" s="19" t="str">
        <f t="shared" si="9"/>
        <v/>
      </c>
    </row>
    <row r="104" spans="2:89" s="1" customFormat="1" ht="19.899999999999999" customHeight="1">
      <c r="B104" s="35"/>
      <c r="C104" s="36"/>
      <c r="D104" s="224" t="s">
        <v>110</v>
      </c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36"/>
      <c r="AD104" s="36"/>
      <c r="AE104" s="36"/>
      <c r="AF104" s="36"/>
      <c r="AG104" s="222">
        <f>AG87*AS104</f>
        <v>0</v>
      </c>
      <c r="AH104" s="223"/>
      <c r="AI104" s="223"/>
      <c r="AJ104" s="223"/>
      <c r="AK104" s="223"/>
      <c r="AL104" s="223"/>
      <c r="AM104" s="223"/>
      <c r="AN104" s="223">
        <f>AG104+AV104</f>
        <v>0</v>
      </c>
      <c r="AO104" s="223"/>
      <c r="AP104" s="223"/>
      <c r="AQ104" s="37"/>
      <c r="AS104" s="107">
        <v>0</v>
      </c>
      <c r="AT104" s="108" t="s">
        <v>99</v>
      </c>
      <c r="AU104" s="108" t="s">
        <v>45</v>
      </c>
      <c r="AV104" s="109">
        <f>ROUNDUP(IF(AU104="nulová",0,IF(OR(AU104="základní",AU104="zákl. přenesená"),AG104*L31,AG104*L32)),1)</f>
        <v>0</v>
      </c>
      <c r="BV104" s="19" t="s">
        <v>111</v>
      </c>
      <c r="BY104" s="106">
        <f t="shared" si="1"/>
        <v>0</v>
      </c>
      <c r="BZ104" s="106">
        <f t="shared" si="2"/>
        <v>0</v>
      </c>
      <c r="CA104" s="106">
        <f>IF(AU104="zákl. přenesená",AV104,0)</f>
        <v>0</v>
      </c>
      <c r="CB104" s="106">
        <f>IF(AU104="sníž. přenesená",AV104,0)</f>
        <v>0</v>
      </c>
      <c r="CC104" s="106">
        <f>IF(AU104="nulová",AV104,0)</f>
        <v>0</v>
      </c>
      <c r="CD104" s="106">
        <f t="shared" si="3"/>
        <v>0</v>
      </c>
      <c r="CE104" s="106">
        <f t="shared" si="4"/>
        <v>0</v>
      </c>
      <c r="CF104" s="106">
        <f t="shared" si="5"/>
        <v>0</v>
      </c>
      <c r="CG104" s="106">
        <f t="shared" si="6"/>
        <v>0</v>
      </c>
      <c r="CH104" s="106">
        <f t="shared" si="7"/>
        <v>0</v>
      </c>
      <c r="CI104" s="19">
        <f t="shared" si="8"/>
        <v>1</v>
      </c>
      <c r="CJ104" s="19">
        <f>IF(AT104="stavební čast",1,IF(88104="investiční čast",2,3))</f>
        <v>1</v>
      </c>
      <c r="CK104" s="19" t="str">
        <f t="shared" si="9"/>
        <v/>
      </c>
    </row>
    <row r="105" spans="2:89" s="1" customFormat="1" ht="19.899999999999999" customHeight="1">
      <c r="B105" s="35"/>
      <c r="C105" s="36"/>
      <c r="D105" s="224" t="s">
        <v>110</v>
      </c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36"/>
      <c r="AD105" s="36"/>
      <c r="AE105" s="36"/>
      <c r="AF105" s="36"/>
      <c r="AG105" s="222">
        <f>AG87*AS105</f>
        <v>0</v>
      </c>
      <c r="AH105" s="223"/>
      <c r="AI105" s="223"/>
      <c r="AJ105" s="223"/>
      <c r="AK105" s="223"/>
      <c r="AL105" s="223"/>
      <c r="AM105" s="223"/>
      <c r="AN105" s="223">
        <f>AG105+AV105</f>
        <v>0</v>
      </c>
      <c r="AO105" s="223"/>
      <c r="AP105" s="223"/>
      <c r="AQ105" s="37"/>
      <c r="AS105" s="110">
        <v>0</v>
      </c>
      <c r="AT105" s="111" t="s">
        <v>99</v>
      </c>
      <c r="AU105" s="111" t="s">
        <v>45</v>
      </c>
      <c r="AV105" s="112">
        <f>ROUNDUP(IF(AU105="nulová",0,IF(OR(AU105="základní",AU105="zákl. přenesená"),AG105*L31,AG105*L32)),1)</f>
        <v>0</v>
      </c>
      <c r="BV105" s="19" t="s">
        <v>111</v>
      </c>
      <c r="BY105" s="106">
        <f t="shared" si="1"/>
        <v>0</v>
      </c>
      <c r="BZ105" s="106">
        <f t="shared" si="2"/>
        <v>0</v>
      </c>
      <c r="CA105" s="106">
        <f>IF(AU105="zákl. přenesená",AV105,0)</f>
        <v>0</v>
      </c>
      <c r="CB105" s="106">
        <f>IF(AU105="sníž. přenesená",AV105,0)</f>
        <v>0</v>
      </c>
      <c r="CC105" s="106">
        <f>IF(AU105="nulová",AV105,0)</f>
        <v>0</v>
      </c>
      <c r="CD105" s="106">
        <f t="shared" si="3"/>
        <v>0</v>
      </c>
      <c r="CE105" s="106">
        <f t="shared" si="4"/>
        <v>0</v>
      </c>
      <c r="CF105" s="106">
        <f t="shared" si="5"/>
        <v>0</v>
      </c>
      <c r="CG105" s="106">
        <f t="shared" si="6"/>
        <v>0</v>
      </c>
      <c r="CH105" s="106">
        <f t="shared" si="7"/>
        <v>0</v>
      </c>
      <c r="CI105" s="19">
        <f t="shared" si="8"/>
        <v>1</v>
      </c>
      <c r="CJ105" s="19">
        <f>IF(AT105="stavební čast",1,IF(88105="investiční čast",2,3))</f>
        <v>1</v>
      </c>
      <c r="CK105" s="19" t="str">
        <f t="shared" si="9"/>
        <v/>
      </c>
    </row>
    <row r="106" spans="2:89" s="1" customFormat="1" ht="10.9" customHeigh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7"/>
    </row>
    <row r="107" spans="2:89" s="1" customFormat="1" ht="30" customHeight="1">
      <c r="B107" s="35"/>
      <c r="C107" s="113" t="s">
        <v>112</v>
      </c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200">
        <f>ROUNDUP(AG87+AG92,2)</f>
        <v>0</v>
      </c>
      <c r="AH107" s="200"/>
      <c r="AI107" s="200"/>
      <c r="AJ107" s="200"/>
      <c r="AK107" s="200"/>
      <c r="AL107" s="200"/>
      <c r="AM107" s="200"/>
      <c r="AN107" s="200">
        <f>AN87+AN92</f>
        <v>0</v>
      </c>
      <c r="AO107" s="200"/>
      <c r="AP107" s="200"/>
      <c r="AQ107" s="37"/>
    </row>
    <row r="108" spans="2:89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1"/>
    </row>
  </sheetData>
  <mergeCells count="84">
    <mergeCell ref="D105:AB105"/>
    <mergeCell ref="AG105:AM105"/>
    <mergeCell ref="AN105:AP105"/>
    <mergeCell ref="D103:AB103"/>
    <mergeCell ref="AG103:AM103"/>
    <mergeCell ref="AN103:AP103"/>
    <mergeCell ref="D104:AB104"/>
    <mergeCell ref="AG104:AM104"/>
    <mergeCell ref="AN104:AP104"/>
    <mergeCell ref="AG101:AM101"/>
    <mergeCell ref="AN100:AP100"/>
    <mergeCell ref="AN101:AP101"/>
    <mergeCell ref="AG102:AM102"/>
    <mergeCell ref="AN102:AP102"/>
    <mergeCell ref="AG99:AM99"/>
    <mergeCell ref="AN99:AP99"/>
    <mergeCell ref="AG92:AM92"/>
    <mergeCell ref="AN92:AP92"/>
    <mergeCell ref="AG100:AM100"/>
    <mergeCell ref="AG96:AM96"/>
    <mergeCell ref="AN96:AP96"/>
    <mergeCell ref="AG97:AM97"/>
    <mergeCell ref="AN97:AP97"/>
    <mergeCell ref="AG98:AM98"/>
    <mergeCell ref="AN98:AP98"/>
    <mergeCell ref="AG95:AM95"/>
    <mergeCell ref="AN93:AP93"/>
    <mergeCell ref="AG94:AM94"/>
    <mergeCell ref="AN94:AP94"/>
    <mergeCell ref="AN95:AP95"/>
    <mergeCell ref="AN90:AP90"/>
    <mergeCell ref="AG90:AM90"/>
    <mergeCell ref="AG87:AM87"/>
    <mergeCell ref="AN87:AP87"/>
    <mergeCell ref="AG93:AM93"/>
    <mergeCell ref="AM82:AP82"/>
    <mergeCell ref="AS82:AT84"/>
    <mergeCell ref="AN89:AP89"/>
    <mergeCell ref="AM83:AP83"/>
    <mergeCell ref="AN85:AP85"/>
    <mergeCell ref="AN88:AP88"/>
    <mergeCell ref="AG88:AM88"/>
    <mergeCell ref="AG89:AM89"/>
    <mergeCell ref="J88:AF88"/>
    <mergeCell ref="D89:H89"/>
    <mergeCell ref="J89:AF89"/>
    <mergeCell ref="D90:H90"/>
    <mergeCell ref="J90:AF90"/>
    <mergeCell ref="AG107:AM107"/>
    <mergeCell ref="AN107:AP107"/>
    <mergeCell ref="K6:AO6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C85:G85"/>
    <mergeCell ref="I85:AF85"/>
    <mergeCell ref="AG85:AM85"/>
    <mergeCell ref="D88:H88"/>
    <mergeCell ref="C2:AP2"/>
    <mergeCell ref="C4:AP4"/>
    <mergeCell ref="AR2:BE2"/>
    <mergeCell ref="K5:AO5"/>
    <mergeCell ref="AK33:AO33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</mergeCells>
  <dataValidations count="2">
    <dataValidation type="list" allowBlank="1" showInputMessage="1" showErrorMessage="1" error="Povoleny jsou hodnoty základní, snížená, zákl. přenesená, sníž. přenesená, nulová." sqref="AU93:AU10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3:AT10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00 - 0 - Ostatní a vedlej...'!C2" display="/"/>
    <hyperlink ref="A89" location="'01 - SO Trakční stožár'!C2" display="/"/>
    <hyperlink ref="A90" location="'02 - SO Přeložka VO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3"/>
  <sheetViews>
    <sheetView showGridLines="0" workbookViewId="0">
      <pane ySplit="1" topLeftCell="A118" activePane="bottomLeft" state="frozen"/>
      <selection pane="bottomLeft" activeCell="K127" sqref="K12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2"/>
      <c r="C1" s="12"/>
      <c r="D1" s="13" t="s">
        <v>1</v>
      </c>
      <c r="E1" s="12"/>
      <c r="F1" s="14" t="s">
        <v>113</v>
      </c>
      <c r="G1" s="14"/>
      <c r="H1" s="249" t="s">
        <v>114</v>
      </c>
      <c r="I1" s="249"/>
      <c r="J1" s="249"/>
      <c r="K1" s="249"/>
      <c r="L1" s="14" t="s">
        <v>115</v>
      </c>
      <c r="M1" s="12"/>
      <c r="N1" s="12"/>
      <c r="O1" s="13" t="s">
        <v>116</v>
      </c>
      <c r="P1" s="12"/>
      <c r="Q1" s="12"/>
      <c r="R1" s="12"/>
      <c r="S1" s="14" t="s">
        <v>117</v>
      </c>
      <c r="T1" s="14"/>
      <c r="U1" s="115"/>
      <c r="V1" s="1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93" t="s">
        <v>7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S2" s="197" t="s">
        <v>8</v>
      </c>
      <c r="T2" s="198"/>
      <c r="U2" s="198"/>
      <c r="V2" s="198"/>
      <c r="W2" s="198"/>
      <c r="X2" s="198"/>
      <c r="Y2" s="198"/>
      <c r="Z2" s="198"/>
      <c r="AA2" s="198"/>
      <c r="AB2" s="198"/>
      <c r="AC2" s="198"/>
      <c r="AT2" s="19" t="s">
        <v>88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118</v>
      </c>
    </row>
    <row r="4" spans="1:66" ht="36.950000000000003" customHeight="1">
      <c r="B4" s="23"/>
      <c r="C4" s="195" t="s">
        <v>119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24"/>
      <c r="T4" s="18" t="s">
        <v>13</v>
      </c>
      <c r="AT4" s="19" t="s">
        <v>6</v>
      </c>
    </row>
    <row r="5" spans="1:66" ht="6.95" customHeight="1">
      <c r="B5" s="23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66" ht="25.35" customHeight="1">
      <c r="B6" s="23"/>
      <c r="C6" s="26"/>
      <c r="D6" s="30" t="s">
        <v>19</v>
      </c>
      <c r="E6" s="26"/>
      <c r="F6" s="233" t="str">
        <f>'Rekapitulace stavby'!K6</f>
        <v>PŘELOŽKA TROLEJOVÉHO VEDENÍ UL. MUGLINOVSKÁ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6"/>
      <c r="R6" s="24"/>
    </row>
    <row r="7" spans="1:66" s="1" customFormat="1" ht="32.85" customHeight="1">
      <c r="B7" s="35"/>
      <c r="C7" s="36"/>
      <c r="D7" s="29" t="s">
        <v>120</v>
      </c>
      <c r="E7" s="36"/>
      <c r="F7" s="201" t="s">
        <v>121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36"/>
      <c r="R7" s="37"/>
    </row>
    <row r="8" spans="1:66" s="1" customFormat="1" ht="14.45" customHeight="1">
      <c r="B8" s="35"/>
      <c r="C8" s="36"/>
      <c r="D8" s="30" t="s">
        <v>22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23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25</v>
      </c>
      <c r="E9" s="36"/>
      <c r="F9" s="28" t="s">
        <v>26</v>
      </c>
      <c r="G9" s="36"/>
      <c r="H9" s="36"/>
      <c r="I9" s="36"/>
      <c r="J9" s="36"/>
      <c r="K9" s="36"/>
      <c r="L9" s="36"/>
      <c r="M9" s="30" t="s">
        <v>27</v>
      </c>
      <c r="N9" s="36"/>
      <c r="O9" s="250" t="str">
        <f>'Rekapitulace stavby'!AN8</f>
        <v>25. 9. 2018</v>
      </c>
      <c r="P9" s="235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31</v>
      </c>
      <c r="E11" s="36"/>
      <c r="F11" s="36"/>
      <c r="G11" s="36"/>
      <c r="H11" s="36"/>
      <c r="I11" s="36"/>
      <c r="J11" s="36"/>
      <c r="K11" s="36"/>
      <c r="L11" s="36"/>
      <c r="M11" s="30" t="s">
        <v>32</v>
      </c>
      <c r="N11" s="36"/>
      <c r="O11" s="199" t="s">
        <v>5</v>
      </c>
      <c r="P11" s="199"/>
      <c r="Q11" s="36"/>
      <c r="R11" s="37"/>
    </row>
    <row r="12" spans="1:66" s="1" customFormat="1" ht="18" customHeight="1">
      <c r="B12" s="35"/>
      <c r="C12" s="36"/>
      <c r="D12" s="36"/>
      <c r="E12" s="28" t="s">
        <v>122</v>
      </c>
      <c r="F12" s="36"/>
      <c r="G12" s="36"/>
      <c r="H12" s="36"/>
      <c r="I12" s="36"/>
      <c r="J12" s="36"/>
      <c r="K12" s="36"/>
      <c r="L12" s="36"/>
      <c r="M12" s="30" t="s">
        <v>34</v>
      </c>
      <c r="N12" s="36"/>
      <c r="O12" s="199" t="s">
        <v>5</v>
      </c>
      <c r="P12" s="19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35</v>
      </c>
      <c r="E14" s="36"/>
      <c r="F14" s="36"/>
      <c r="G14" s="36"/>
      <c r="H14" s="36"/>
      <c r="I14" s="36"/>
      <c r="J14" s="36"/>
      <c r="K14" s="36"/>
      <c r="L14" s="36"/>
      <c r="M14" s="30" t="s">
        <v>32</v>
      </c>
      <c r="N14" s="36"/>
      <c r="O14" s="251" t="str">
        <f>IF('Rekapitulace stavby'!AN13="","",'Rekapitulace stavby'!AN13)</f>
        <v>Vyplň údaj</v>
      </c>
      <c r="P14" s="199"/>
      <c r="Q14" s="36"/>
      <c r="R14" s="37"/>
    </row>
    <row r="15" spans="1:66" s="1" customFormat="1" ht="18" customHeight="1">
      <c r="B15" s="35"/>
      <c r="C15" s="36"/>
      <c r="D15" s="36"/>
      <c r="E15" s="251" t="str">
        <f>IF('Rekapitulace stavby'!E14="","",'Rekapitulace stavby'!E14)</f>
        <v>Vyplň údaj</v>
      </c>
      <c r="F15" s="252"/>
      <c r="G15" s="252"/>
      <c r="H15" s="252"/>
      <c r="I15" s="252"/>
      <c r="J15" s="252"/>
      <c r="K15" s="252"/>
      <c r="L15" s="252"/>
      <c r="M15" s="30" t="s">
        <v>34</v>
      </c>
      <c r="N15" s="36"/>
      <c r="O15" s="251" t="str">
        <f>IF('Rekapitulace stavby'!AN14="","",'Rekapitulace stavby'!AN14)</f>
        <v>Vyplň údaj</v>
      </c>
      <c r="P15" s="19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37</v>
      </c>
      <c r="E17" s="36"/>
      <c r="F17" s="36"/>
      <c r="G17" s="36"/>
      <c r="H17" s="36"/>
      <c r="I17" s="36"/>
      <c r="J17" s="36"/>
      <c r="K17" s="36"/>
      <c r="L17" s="36"/>
      <c r="M17" s="30" t="s">
        <v>32</v>
      </c>
      <c r="N17" s="36"/>
      <c r="O17" s="199" t="s">
        <v>5</v>
      </c>
      <c r="P17" s="199"/>
      <c r="Q17" s="36"/>
      <c r="R17" s="37"/>
    </row>
    <row r="18" spans="2:18" s="1" customFormat="1" ht="18" customHeight="1">
      <c r="B18" s="35"/>
      <c r="C18" s="36"/>
      <c r="D18" s="36"/>
      <c r="E18" s="28" t="s">
        <v>122</v>
      </c>
      <c r="F18" s="36"/>
      <c r="G18" s="36"/>
      <c r="H18" s="36"/>
      <c r="I18" s="36"/>
      <c r="J18" s="36"/>
      <c r="K18" s="36"/>
      <c r="L18" s="36"/>
      <c r="M18" s="30" t="s">
        <v>34</v>
      </c>
      <c r="N18" s="36"/>
      <c r="O18" s="199" t="s">
        <v>5</v>
      </c>
      <c r="P18" s="19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38</v>
      </c>
      <c r="E20" s="36"/>
      <c r="F20" s="36"/>
      <c r="G20" s="36"/>
      <c r="H20" s="36"/>
      <c r="I20" s="36"/>
      <c r="J20" s="36"/>
      <c r="K20" s="36"/>
      <c r="L20" s="36"/>
      <c r="M20" s="30" t="s">
        <v>32</v>
      </c>
      <c r="N20" s="36"/>
      <c r="O20" s="199" t="s">
        <v>5</v>
      </c>
      <c r="P20" s="199"/>
      <c r="Q20" s="36"/>
      <c r="R20" s="37"/>
    </row>
    <row r="21" spans="2:18" s="1" customFormat="1" ht="18" customHeight="1">
      <c r="B21" s="35"/>
      <c r="C21" s="36"/>
      <c r="D21" s="36"/>
      <c r="E21" s="28" t="s">
        <v>122</v>
      </c>
      <c r="F21" s="36"/>
      <c r="G21" s="36"/>
      <c r="H21" s="36"/>
      <c r="I21" s="36"/>
      <c r="J21" s="36"/>
      <c r="K21" s="36"/>
      <c r="L21" s="36"/>
      <c r="M21" s="30" t="s">
        <v>34</v>
      </c>
      <c r="N21" s="36"/>
      <c r="O21" s="199" t="s">
        <v>5</v>
      </c>
      <c r="P21" s="19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40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187" t="s">
        <v>5</v>
      </c>
      <c r="F24" s="187"/>
      <c r="G24" s="187"/>
      <c r="H24" s="187"/>
      <c r="I24" s="187"/>
      <c r="J24" s="187"/>
      <c r="K24" s="187"/>
      <c r="L24" s="187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123</v>
      </c>
      <c r="E27" s="36"/>
      <c r="F27" s="36"/>
      <c r="G27" s="36"/>
      <c r="H27" s="36"/>
      <c r="I27" s="36"/>
      <c r="J27" s="36"/>
      <c r="K27" s="36"/>
      <c r="L27" s="36"/>
      <c r="M27" s="188">
        <f>N88</f>
        <v>0</v>
      </c>
      <c r="N27" s="188"/>
      <c r="O27" s="188"/>
      <c r="P27" s="188"/>
      <c r="Q27" s="36"/>
      <c r="R27" s="37"/>
    </row>
    <row r="28" spans="2:18" s="1" customFormat="1" ht="14.45" customHeight="1">
      <c r="B28" s="35"/>
      <c r="C28" s="36"/>
      <c r="D28" s="34" t="s">
        <v>105</v>
      </c>
      <c r="E28" s="36"/>
      <c r="F28" s="36"/>
      <c r="G28" s="36"/>
      <c r="H28" s="36"/>
      <c r="I28" s="36"/>
      <c r="J28" s="36"/>
      <c r="K28" s="36"/>
      <c r="L28" s="36"/>
      <c r="M28" s="188">
        <f>N90</f>
        <v>0</v>
      </c>
      <c r="N28" s="188"/>
      <c r="O28" s="188"/>
      <c r="P28" s="188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43</v>
      </c>
      <c r="E30" s="36"/>
      <c r="F30" s="36"/>
      <c r="G30" s="36"/>
      <c r="H30" s="36"/>
      <c r="I30" s="36"/>
      <c r="J30" s="36"/>
      <c r="K30" s="36"/>
      <c r="L30" s="36"/>
      <c r="M30" s="227">
        <f>ROUNDUP(M27+M28,2)</f>
        <v>0</v>
      </c>
      <c r="N30" s="228"/>
      <c r="O30" s="228"/>
      <c r="P30" s="228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44</v>
      </c>
      <c r="E32" s="42" t="s">
        <v>45</v>
      </c>
      <c r="F32" s="43">
        <v>0.21</v>
      </c>
      <c r="G32" s="118" t="s">
        <v>46</v>
      </c>
      <c r="H32" s="229">
        <f>(SUM(BE90:BE97)+SUM(BE115:BE131))</f>
        <v>0</v>
      </c>
      <c r="I32" s="228"/>
      <c r="J32" s="228"/>
      <c r="K32" s="36"/>
      <c r="L32" s="36"/>
      <c r="M32" s="229">
        <f>ROUNDUP((SUM(BE90:BE97)+SUM(BE115:BE131)), 2)*F32</f>
        <v>0</v>
      </c>
      <c r="N32" s="228"/>
      <c r="O32" s="228"/>
      <c r="P32" s="228"/>
      <c r="Q32" s="36"/>
      <c r="R32" s="37"/>
    </row>
    <row r="33" spans="2:18" s="1" customFormat="1" ht="14.45" customHeight="1">
      <c r="B33" s="35"/>
      <c r="C33" s="36"/>
      <c r="D33" s="36"/>
      <c r="E33" s="42" t="s">
        <v>47</v>
      </c>
      <c r="F33" s="43">
        <v>0.15</v>
      </c>
      <c r="G33" s="118" t="s">
        <v>46</v>
      </c>
      <c r="H33" s="229">
        <f>(SUM(BF90:BF97)+SUM(BF115:BF131))</f>
        <v>0</v>
      </c>
      <c r="I33" s="228"/>
      <c r="J33" s="228"/>
      <c r="K33" s="36"/>
      <c r="L33" s="36"/>
      <c r="M33" s="229">
        <f>ROUNDUP((SUM(BF90:BF97)+SUM(BF115:BF131)), 2)*F33</f>
        <v>0</v>
      </c>
      <c r="N33" s="228"/>
      <c r="O33" s="228"/>
      <c r="P33" s="228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48</v>
      </c>
      <c r="F34" s="43">
        <v>0.21</v>
      </c>
      <c r="G34" s="118" t="s">
        <v>46</v>
      </c>
      <c r="H34" s="229">
        <f>(SUM(BG90:BG97)+SUM(BG115:BG131))</f>
        <v>0</v>
      </c>
      <c r="I34" s="228"/>
      <c r="J34" s="228"/>
      <c r="K34" s="36"/>
      <c r="L34" s="36"/>
      <c r="M34" s="229">
        <v>0</v>
      </c>
      <c r="N34" s="228"/>
      <c r="O34" s="228"/>
      <c r="P34" s="228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49</v>
      </c>
      <c r="F35" s="43">
        <v>0.15</v>
      </c>
      <c r="G35" s="118" t="s">
        <v>46</v>
      </c>
      <c r="H35" s="229">
        <f>(SUM(BH90:BH97)+SUM(BH115:BH131))</f>
        <v>0</v>
      </c>
      <c r="I35" s="228"/>
      <c r="J35" s="228"/>
      <c r="K35" s="36"/>
      <c r="L35" s="36"/>
      <c r="M35" s="229">
        <v>0</v>
      </c>
      <c r="N35" s="228"/>
      <c r="O35" s="228"/>
      <c r="P35" s="228"/>
      <c r="Q35" s="36"/>
      <c r="R35" s="37"/>
    </row>
    <row r="36" spans="2:18" s="1" customFormat="1" ht="14.45" hidden="1" customHeight="1">
      <c r="B36" s="35"/>
      <c r="C36" s="36"/>
      <c r="D36" s="36"/>
      <c r="E36" s="42" t="s">
        <v>50</v>
      </c>
      <c r="F36" s="43">
        <v>0</v>
      </c>
      <c r="G36" s="118" t="s">
        <v>46</v>
      </c>
      <c r="H36" s="229">
        <f>(SUM(BI90:BI97)+SUM(BI115:BI131))</f>
        <v>0</v>
      </c>
      <c r="I36" s="228"/>
      <c r="J36" s="228"/>
      <c r="K36" s="36"/>
      <c r="L36" s="36"/>
      <c r="M36" s="229">
        <v>0</v>
      </c>
      <c r="N36" s="228"/>
      <c r="O36" s="228"/>
      <c r="P36" s="228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51</v>
      </c>
      <c r="E38" s="75"/>
      <c r="F38" s="75"/>
      <c r="G38" s="120" t="s">
        <v>52</v>
      </c>
      <c r="H38" s="121" t="s">
        <v>53</v>
      </c>
      <c r="I38" s="75"/>
      <c r="J38" s="75"/>
      <c r="K38" s="75"/>
      <c r="L38" s="230">
        <f>SUM(M30:M36)</f>
        <v>0</v>
      </c>
      <c r="M38" s="230"/>
      <c r="N38" s="230"/>
      <c r="O38" s="230"/>
      <c r="P38" s="231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4"/>
    </row>
    <row r="42" spans="2:18" ht="13.5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4"/>
    </row>
    <row r="43" spans="2:18" ht="13.5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4"/>
    </row>
    <row r="44" spans="2:18" ht="13.5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4"/>
    </row>
    <row r="45" spans="2:18" ht="13.5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4"/>
    </row>
    <row r="46" spans="2:18" ht="13.5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4"/>
    </row>
    <row r="47" spans="2:18" ht="13.5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4"/>
    </row>
    <row r="48" spans="2:18" ht="13.5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4"/>
    </row>
    <row r="49" spans="2:18" ht="13.5">
      <c r="B49" s="23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4"/>
    </row>
    <row r="50" spans="2:18" s="1" customFormat="1">
      <c r="B50" s="35"/>
      <c r="C50" s="36"/>
      <c r="D50" s="50" t="s">
        <v>54</v>
      </c>
      <c r="E50" s="51"/>
      <c r="F50" s="51"/>
      <c r="G50" s="51"/>
      <c r="H50" s="52"/>
      <c r="I50" s="36"/>
      <c r="J50" s="50" t="s">
        <v>55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3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4"/>
    </row>
    <row r="52" spans="2:18" ht="13.5">
      <c r="B52" s="23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4"/>
    </row>
    <row r="53" spans="2:18" ht="13.5">
      <c r="B53" s="23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4"/>
    </row>
    <row r="54" spans="2:18" ht="13.5">
      <c r="B54" s="23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4"/>
    </row>
    <row r="55" spans="2:18" ht="13.5">
      <c r="B55" s="23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4"/>
    </row>
    <row r="56" spans="2:18" ht="13.5">
      <c r="B56" s="23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4"/>
    </row>
    <row r="57" spans="2:18" ht="13.5">
      <c r="B57" s="23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4"/>
    </row>
    <row r="58" spans="2:18" ht="13.5">
      <c r="B58" s="23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4"/>
    </row>
    <row r="59" spans="2:18" s="1" customFormat="1">
      <c r="B59" s="35"/>
      <c r="C59" s="36"/>
      <c r="D59" s="55" t="s">
        <v>56</v>
      </c>
      <c r="E59" s="56"/>
      <c r="F59" s="56"/>
      <c r="G59" s="57" t="s">
        <v>57</v>
      </c>
      <c r="H59" s="58"/>
      <c r="I59" s="36"/>
      <c r="J59" s="55" t="s">
        <v>56</v>
      </c>
      <c r="K59" s="56"/>
      <c r="L59" s="56"/>
      <c r="M59" s="56"/>
      <c r="N59" s="57" t="s">
        <v>57</v>
      </c>
      <c r="O59" s="56"/>
      <c r="P59" s="58"/>
      <c r="Q59" s="36"/>
      <c r="R59" s="37"/>
    </row>
    <row r="60" spans="2:18" ht="13.5">
      <c r="B60" s="2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4"/>
    </row>
    <row r="61" spans="2:18" s="1" customFormat="1">
      <c r="B61" s="35"/>
      <c r="C61" s="36"/>
      <c r="D61" s="50" t="s">
        <v>58</v>
      </c>
      <c r="E61" s="51"/>
      <c r="F61" s="51"/>
      <c r="G61" s="51"/>
      <c r="H61" s="52"/>
      <c r="I61" s="36"/>
      <c r="J61" s="50" t="s">
        <v>59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3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4"/>
    </row>
    <row r="63" spans="2:18" ht="13.5">
      <c r="B63" s="23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4"/>
    </row>
    <row r="64" spans="2:18" ht="13.5">
      <c r="B64" s="23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4"/>
    </row>
    <row r="65" spans="2:18" ht="13.5">
      <c r="B65" s="23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4"/>
    </row>
    <row r="66" spans="2:18" ht="13.5">
      <c r="B66" s="23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4"/>
    </row>
    <row r="67" spans="2:18" ht="13.5">
      <c r="B67" s="23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4"/>
    </row>
    <row r="68" spans="2:18" ht="13.5">
      <c r="B68" s="23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4"/>
    </row>
    <row r="69" spans="2:18" ht="13.5">
      <c r="B69" s="23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4"/>
    </row>
    <row r="70" spans="2:18" s="1" customFormat="1">
      <c r="B70" s="35"/>
      <c r="C70" s="36"/>
      <c r="D70" s="55" t="s">
        <v>56</v>
      </c>
      <c r="E70" s="56"/>
      <c r="F70" s="56"/>
      <c r="G70" s="57" t="s">
        <v>57</v>
      </c>
      <c r="H70" s="58"/>
      <c r="I70" s="36"/>
      <c r="J70" s="55" t="s">
        <v>56</v>
      </c>
      <c r="K70" s="56"/>
      <c r="L70" s="56"/>
      <c r="M70" s="56"/>
      <c r="N70" s="57" t="s">
        <v>57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5" t="s">
        <v>124</v>
      </c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33" t="str">
        <f>F6</f>
        <v>PŘELOŽKA TROLEJOVÉHO VEDENÍ UL. MUGLINOVSKÁ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6"/>
      <c r="R78" s="37"/>
    </row>
    <row r="79" spans="2:18" s="1" customFormat="1" ht="36.950000000000003" customHeight="1">
      <c r="B79" s="35"/>
      <c r="C79" s="69" t="s">
        <v>120</v>
      </c>
      <c r="D79" s="36"/>
      <c r="E79" s="36"/>
      <c r="F79" s="206" t="str">
        <f>F7</f>
        <v>00 - 0 - Ostatní a vedlejší náklady</v>
      </c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65" s="1" customFormat="1" ht="18" customHeight="1">
      <c r="B81" s="35"/>
      <c r="C81" s="30" t="s">
        <v>25</v>
      </c>
      <c r="D81" s="36"/>
      <c r="E81" s="36"/>
      <c r="F81" s="28" t="str">
        <f>F9</f>
        <v>Ostrava</v>
      </c>
      <c r="G81" s="36"/>
      <c r="H81" s="36"/>
      <c r="I81" s="36"/>
      <c r="J81" s="36"/>
      <c r="K81" s="30" t="s">
        <v>27</v>
      </c>
      <c r="L81" s="36"/>
      <c r="M81" s="235" t="str">
        <f>IF(O9="","",O9)</f>
        <v>25. 9. 2018</v>
      </c>
      <c r="N81" s="235"/>
      <c r="O81" s="235"/>
      <c r="P81" s="235"/>
      <c r="Q81" s="36"/>
      <c r="R81" s="37"/>
    </row>
    <row r="82" spans="2:65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65" s="1" customFormat="1">
      <c r="B83" s="35"/>
      <c r="C83" s="30" t="s">
        <v>31</v>
      </c>
      <c r="D83" s="36"/>
      <c r="E83" s="36"/>
      <c r="F83" s="28" t="str">
        <f>E12</f>
        <v>DPO</v>
      </c>
      <c r="G83" s="36"/>
      <c r="H83" s="36"/>
      <c r="I83" s="36"/>
      <c r="J83" s="36"/>
      <c r="K83" s="30" t="s">
        <v>37</v>
      </c>
      <c r="L83" s="36"/>
      <c r="M83" s="199" t="str">
        <f>E18</f>
        <v>DPO</v>
      </c>
      <c r="N83" s="199"/>
      <c r="O83" s="199"/>
      <c r="P83" s="199"/>
      <c r="Q83" s="199"/>
      <c r="R83" s="37"/>
    </row>
    <row r="84" spans="2:65" s="1" customFormat="1" ht="14.45" customHeight="1">
      <c r="B84" s="35"/>
      <c r="C84" s="30" t="s">
        <v>35</v>
      </c>
      <c r="D84" s="36"/>
      <c r="E84" s="36"/>
      <c r="F84" s="28" t="str">
        <f>IF(E15="","",E15)</f>
        <v>Vyplň údaj</v>
      </c>
      <c r="G84" s="36"/>
      <c r="H84" s="36"/>
      <c r="I84" s="36"/>
      <c r="J84" s="36"/>
      <c r="K84" s="30" t="s">
        <v>38</v>
      </c>
      <c r="L84" s="36"/>
      <c r="M84" s="199" t="str">
        <f>E21</f>
        <v>DPO</v>
      </c>
      <c r="N84" s="199"/>
      <c r="O84" s="199"/>
      <c r="P84" s="199"/>
      <c r="Q84" s="199"/>
      <c r="R84" s="37"/>
    </row>
    <row r="85" spans="2:65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65" s="1" customFormat="1" ht="29.25" customHeight="1">
      <c r="B86" s="35"/>
      <c r="C86" s="236" t="s">
        <v>125</v>
      </c>
      <c r="D86" s="237"/>
      <c r="E86" s="237"/>
      <c r="F86" s="237"/>
      <c r="G86" s="237"/>
      <c r="H86" s="114"/>
      <c r="I86" s="114"/>
      <c r="J86" s="114"/>
      <c r="K86" s="114"/>
      <c r="L86" s="114"/>
      <c r="M86" s="114"/>
      <c r="N86" s="236" t="s">
        <v>126</v>
      </c>
      <c r="O86" s="237"/>
      <c r="P86" s="237"/>
      <c r="Q86" s="237"/>
      <c r="R86" s="37"/>
    </row>
    <row r="87" spans="2:65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65" s="1" customFormat="1" ht="29.25" customHeight="1">
      <c r="B88" s="35"/>
      <c r="C88" s="122" t="s">
        <v>127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1">
        <f>N115</f>
        <v>0</v>
      </c>
      <c r="O88" s="238"/>
      <c r="P88" s="238"/>
      <c r="Q88" s="238"/>
      <c r="R88" s="37"/>
      <c r="AU88" s="19" t="s">
        <v>128</v>
      </c>
    </row>
    <row r="89" spans="2:65" s="1" customFormat="1" ht="21.75" customHeight="1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</row>
    <row r="90" spans="2:65" s="1" customFormat="1" ht="29.25" customHeight="1">
      <c r="B90" s="35"/>
      <c r="C90" s="122" t="s">
        <v>129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8">
        <f>ROUNDUP(N91+N92+N93+N94+N95+N96,2)</f>
        <v>0</v>
      </c>
      <c r="O90" s="239"/>
      <c r="P90" s="239"/>
      <c r="Q90" s="239"/>
      <c r="R90" s="37"/>
      <c r="T90" s="123"/>
      <c r="U90" s="124" t="s">
        <v>44</v>
      </c>
    </row>
    <row r="91" spans="2:65" s="1" customFormat="1" ht="18" customHeight="1">
      <c r="B91" s="125"/>
      <c r="C91" s="126"/>
      <c r="D91" s="224" t="s">
        <v>130</v>
      </c>
      <c r="E91" s="226"/>
      <c r="F91" s="226"/>
      <c r="G91" s="226"/>
      <c r="H91" s="226"/>
      <c r="I91" s="126"/>
      <c r="J91" s="126"/>
      <c r="K91" s="126"/>
      <c r="L91" s="126"/>
      <c r="M91" s="126"/>
      <c r="N91" s="222">
        <f>ROUNDUP(N88*T91,2)</f>
        <v>0</v>
      </c>
      <c r="O91" s="240"/>
      <c r="P91" s="240"/>
      <c r="Q91" s="240"/>
      <c r="R91" s="128"/>
      <c r="S91" s="129"/>
      <c r="T91" s="130"/>
      <c r="U91" s="131" t="s">
        <v>45</v>
      </c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32" t="s">
        <v>131</v>
      </c>
      <c r="AZ91" s="129"/>
      <c r="BA91" s="129"/>
      <c r="BB91" s="129"/>
      <c r="BC91" s="129"/>
      <c r="BD91" s="129"/>
      <c r="BE91" s="133">
        <f t="shared" ref="BE91:BE96" si="0">IF(U91="základní",N91,0)</f>
        <v>0</v>
      </c>
      <c r="BF91" s="133">
        <f t="shared" ref="BF91:BF96" si="1">IF(U91="snížená",N91,0)</f>
        <v>0</v>
      </c>
      <c r="BG91" s="133">
        <f t="shared" ref="BG91:BG96" si="2">IF(U91="zákl. přenesená",N91,0)</f>
        <v>0</v>
      </c>
      <c r="BH91" s="133">
        <f t="shared" ref="BH91:BH96" si="3">IF(U91="sníž. přenesená",N91,0)</f>
        <v>0</v>
      </c>
      <c r="BI91" s="133">
        <f t="shared" ref="BI91:BI96" si="4">IF(U91="nulová",N91,0)</f>
        <v>0</v>
      </c>
      <c r="BJ91" s="132" t="s">
        <v>24</v>
      </c>
      <c r="BK91" s="129"/>
      <c r="BL91" s="129"/>
      <c r="BM91" s="129"/>
    </row>
    <row r="92" spans="2:65" s="1" customFormat="1" ht="18" customHeight="1">
      <c r="B92" s="125"/>
      <c r="C92" s="126"/>
      <c r="D92" s="224" t="s">
        <v>132</v>
      </c>
      <c r="E92" s="226"/>
      <c r="F92" s="226"/>
      <c r="G92" s="226"/>
      <c r="H92" s="226"/>
      <c r="I92" s="126"/>
      <c r="J92" s="126"/>
      <c r="K92" s="126"/>
      <c r="L92" s="126"/>
      <c r="M92" s="126"/>
      <c r="N92" s="222">
        <f>ROUNDUP(N88*T92,2)</f>
        <v>0</v>
      </c>
      <c r="O92" s="240"/>
      <c r="P92" s="240"/>
      <c r="Q92" s="240"/>
      <c r="R92" s="128"/>
      <c r="S92" s="129"/>
      <c r="T92" s="130"/>
      <c r="U92" s="131" t="s">
        <v>45</v>
      </c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32" t="s">
        <v>131</v>
      </c>
      <c r="AZ92" s="129"/>
      <c r="BA92" s="129"/>
      <c r="BB92" s="129"/>
      <c r="BC92" s="129"/>
      <c r="BD92" s="129"/>
      <c r="BE92" s="133">
        <f t="shared" si="0"/>
        <v>0</v>
      </c>
      <c r="BF92" s="133">
        <f t="shared" si="1"/>
        <v>0</v>
      </c>
      <c r="BG92" s="133">
        <f t="shared" si="2"/>
        <v>0</v>
      </c>
      <c r="BH92" s="133">
        <f t="shared" si="3"/>
        <v>0</v>
      </c>
      <c r="BI92" s="133">
        <f t="shared" si="4"/>
        <v>0</v>
      </c>
      <c r="BJ92" s="132" t="s">
        <v>24</v>
      </c>
      <c r="BK92" s="129"/>
      <c r="BL92" s="129"/>
      <c r="BM92" s="129"/>
    </row>
    <row r="93" spans="2:65" s="1" customFormat="1" ht="18" customHeight="1">
      <c r="B93" s="125"/>
      <c r="C93" s="126"/>
      <c r="D93" s="224" t="s">
        <v>133</v>
      </c>
      <c r="E93" s="226"/>
      <c r="F93" s="226"/>
      <c r="G93" s="226"/>
      <c r="H93" s="226"/>
      <c r="I93" s="126"/>
      <c r="J93" s="126"/>
      <c r="K93" s="126"/>
      <c r="L93" s="126"/>
      <c r="M93" s="126"/>
      <c r="N93" s="222">
        <f>ROUNDUP(N88*T93,2)</f>
        <v>0</v>
      </c>
      <c r="O93" s="240"/>
      <c r="P93" s="240"/>
      <c r="Q93" s="240"/>
      <c r="R93" s="128"/>
      <c r="S93" s="129"/>
      <c r="T93" s="130"/>
      <c r="U93" s="131" t="s">
        <v>45</v>
      </c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32" t="s">
        <v>131</v>
      </c>
      <c r="AZ93" s="129"/>
      <c r="BA93" s="129"/>
      <c r="BB93" s="129"/>
      <c r="BC93" s="129"/>
      <c r="BD93" s="129"/>
      <c r="BE93" s="133">
        <f t="shared" si="0"/>
        <v>0</v>
      </c>
      <c r="BF93" s="133">
        <f t="shared" si="1"/>
        <v>0</v>
      </c>
      <c r="BG93" s="133">
        <f t="shared" si="2"/>
        <v>0</v>
      </c>
      <c r="BH93" s="133">
        <f t="shared" si="3"/>
        <v>0</v>
      </c>
      <c r="BI93" s="133">
        <f t="shared" si="4"/>
        <v>0</v>
      </c>
      <c r="BJ93" s="132" t="s">
        <v>24</v>
      </c>
      <c r="BK93" s="129"/>
      <c r="BL93" s="129"/>
      <c r="BM93" s="129"/>
    </row>
    <row r="94" spans="2:65" s="1" customFormat="1" ht="18" customHeight="1">
      <c r="B94" s="125"/>
      <c r="C94" s="126"/>
      <c r="D94" s="224" t="s">
        <v>134</v>
      </c>
      <c r="E94" s="226"/>
      <c r="F94" s="226"/>
      <c r="G94" s="226"/>
      <c r="H94" s="226"/>
      <c r="I94" s="126"/>
      <c r="J94" s="126"/>
      <c r="K94" s="126"/>
      <c r="L94" s="126"/>
      <c r="M94" s="126"/>
      <c r="N94" s="222">
        <f>ROUNDUP(N88*T94,2)</f>
        <v>0</v>
      </c>
      <c r="O94" s="240"/>
      <c r="P94" s="240"/>
      <c r="Q94" s="240"/>
      <c r="R94" s="128"/>
      <c r="S94" s="129"/>
      <c r="T94" s="130"/>
      <c r="U94" s="131" t="s">
        <v>45</v>
      </c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32" t="s">
        <v>131</v>
      </c>
      <c r="AZ94" s="129"/>
      <c r="BA94" s="129"/>
      <c r="BB94" s="129"/>
      <c r="BC94" s="129"/>
      <c r="BD94" s="129"/>
      <c r="BE94" s="133">
        <f t="shared" si="0"/>
        <v>0</v>
      </c>
      <c r="BF94" s="133">
        <f t="shared" si="1"/>
        <v>0</v>
      </c>
      <c r="BG94" s="133">
        <f t="shared" si="2"/>
        <v>0</v>
      </c>
      <c r="BH94" s="133">
        <f t="shared" si="3"/>
        <v>0</v>
      </c>
      <c r="BI94" s="133">
        <f t="shared" si="4"/>
        <v>0</v>
      </c>
      <c r="BJ94" s="132" t="s">
        <v>24</v>
      </c>
      <c r="BK94" s="129"/>
      <c r="BL94" s="129"/>
      <c r="BM94" s="129"/>
    </row>
    <row r="95" spans="2:65" s="1" customFormat="1" ht="18" customHeight="1">
      <c r="B95" s="125"/>
      <c r="C95" s="126"/>
      <c r="D95" s="224" t="s">
        <v>135</v>
      </c>
      <c r="E95" s="226"/>
      <c r="F95" s="226"/>
      <c r="G95" s="226"/>
      <c r="H95" s="226"/>
      <c r="I95" s="126"/>
      <c r="J95" s="126"/>
      <c r="K95" s="126"/>
      <c r="L95" s="126"/>
      <c r="M95" s="126"/>
      <c r="N95" s="222">
        <f>ROUNDUP(N88*T95,2)</f>
        <v>0</v>
      </c>
      <c r="O95" s="240"/>
      <c r="P95" s="240"/>
      <c r="Q95" s="240"/>
      <c r="R95" s="128"/>
      <c r="S95" s="129"/>
      <c r="T95" s="130"/>
      <c r="U95" s="131" t="s">
        <v>45</v>
      </c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32" t="s">
        <v>131</v>
      </c>
      <c r="AZ95" s="129"/>
      <c r="BA95" s="129"/>
      <c r="BB95" s="129"/>
      <c r="BC95" s="129"/>
      <c r="BD95" s="129"/>
      <c r="BE95" s="133">
        <f t="shared" si="0"/>
        <v>0</v>
      </c>
      <c r="BF95" s="133">
        <f t="shared" si="1"/>
        <v>0</v>
      </c>
      <c r="BG95" s="133">
        <f t="shared" si="2"/>
        <v>0</v>
      </c>
      <c r="BH95" s="133">
        <f t="shared" si="3"/>
        <v>0</v>
      </c>
      <c r="BI95" s="133">
        <f t="shared" si="4"/>
        <v>0</v>
      </c>
      <c r="BJ95" s="132" t="s">
        <v>24</v>
      </c>
      <c r="BK95" s="129"/>
      <c r="BL95" s="129"/>
      <c r="BM95" s="129"/>
    </row>
    <row r="96" spans="2:65" s="1" customFormat="1" ht="18" customHeight="1">
      <c r="B96" s="125"/>
      <c r="C96" s="126"/>
      <c r="D96" s="127" t="s">
        <v>136</v>
      </c>
      <c r="E96" s="126"/>
      <c r="F96" s="126"/>
      <c r="G96" s="126"/>
      <c r="H96" s="126"/>
      <c r="I96" s="126"/>
      <c r="J96" s="126"/>
      <c r="K96" s="126"/>
      <c r="L96" s="126"/>
      <c r="M96" s="126"/>
      <c r="N96" s="222">
        <f>ROUNDUP(N88*T96,2)</f>
        <v>0</v>
      </c>
      <c r="O96" s="240"/>
      <c r="P96" s="240"/>
      <c r="Q96" s="240"/>
      <c r="R96" s="128"/>
      <c r="S96" s="129"/>
      <c r="T96" s="134"/>
      <c r="U96" s="135" t="s">
        <v>45</v>
      </c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32" t="s">
        <v>137</v>
      </c>
      <c r="AZ96" s="129"/>
      <c r="BA96" s="129"/>
      <c r="BB96" s="129"/>
      <c r="BC96" s="129"/>
      <c r="BD96" s="129"/>
      <c r="BE96" s="133">
        <f t="shared" si="0"/>
        <v>0</v>
      </c>
      <c r="BF96" s="133">
        <f t="shared" si="1"/>
        <v>0</v>
      </c>
      <c r="BG96" s="133">
        <f t="shared" si="2"/>
        <v>0</v>
      </c>
      <c r="BH96" s="133">
        <f t="shared" si="3"/>
        <v>0</v>
      </c>
      <c r="BI96" s="133">
        <f t="shared" si="4"/>
        <v>0</v>
      </c>
      <c r="BJ96" s="132" t="s">
        <v>24</v>
      </c>
      <c r="BK96" s="129"/>
      <c r="BL96" s="129"/>
      <c r="BM96" s="129"/>
    </row>
    <row r="97" spans="2:18" s="1" customFormat="1" ht="13.5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18" s="1" customFormat="1" ht="29.25" customHeight="1">
      <c r="B98" s="35"/>
      <c r="C98" s="113" t="s">
        <v>112</v>
      </c>
      <c r="D98" s="114"/>
      <c r="E98" s="114"/>
      <c r="F98" s="114"/>
      <c r="G98" s="114"/>
      <c r="H98" s="114"/>
      <c r="I98" s="114"/>
      <c r="J98" s="114"/>
      <c r="K98" s="114"/>
      <c r="L98" s="200">
        <f>ROUNDUP(SUM(N88+N90),2)</f>
        <v>0</v>
      </c>
      <c r="M98" s="200"/>
      <c r="N98" s="200"/>
      <c r="O98" s="200"/>
      <c r="P98" s="200"/>
      <c r="Q98" s="200"/>
      <c r="R98" s="37"/>
    </row>
    <row r="99" spans="2:18" s="1" customFormat="1" ht="6.95" customHeight="1"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1"/>
    </row>
    <row r="103" spans="2:18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</row>
    <row r="104" spans="2:18" s="1" customFormat="1" ht="36.950000000000003" customHeight="1">
      <c r="B104" s="35"/>
      <c r="C104" s="195" t="s">
        <v>138</v>
      </c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37"/>
    </row>
    <row r="105" spans="2:18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18" s="1" customFormat="1" ht="30" customHeight="1">
      <c r="B106" s="35"/>
      <c r="C106" s="30" t="s">
        <v>19</v>
      </c>
      <c r="D106" s="36"/>
      <c r="E106" s="36"/>
      <c r="F106" s="233" t="str">
        <f>F6</f>
        <v>PŘELOŽKA TROLEJOVÉHO VEDENÍ UL. MUGLINOVSKÁ</v>
      </c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36"/>
      <c r="R106" s="37"/>
    </row>
    <row r="107" spans="2:18" s="1" customFormat="1" ht="36.950000000000003" customHeight="1">
      <c r="B107" s="35"/>
      <c r="C107" s="69" t="s">
        <v>120</v>
      </c>
      <c r="D107" s="36"/>
      <c r="E107" s="36"/>
      <c r="F107" s="206" t="str">
        <f>F7</f>
        <v>00 - 0 - Ostatní a vedlejší náklady</v>
      </c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36"/>
      <c r="R107" s="37"/>
    </row>
    <row r="108" spans="2:18" s="1" customFormat="1" ht="6.95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18" s="1" customFormat="1" ht="18" customHeight="1">
      <c r="B109" s="35"/>
      <c r="C109" s="30" t="s">
        <v>25</v>
      </c>
      <c r="D109" s="36"/>
      <c r="E109" s="36"/>
      <c r="F109" s="28" t="str">
        <f>F9</f>
        <v>Ostrava</v>
      </c>
      <c r="G109" s="36"/>
      <c r="H109" s="36"/>
      <c r="I109" s="36"/>
      <c r="J109" s="36"/>
      <c r="K109" s="30" t="s">
        <v>27</v>
      </c>
      <c r="L109" s="36"/>
      <c r="M109" s="235" t="str">
        <f>IF(O9="","",O9)</f>
        <v>25. 9. 2018</v>
      </c>
      <c r="N109" s="235"/>
      <c r="O109" s="235"/>
      <c r="P109" s="235"/>
      <c r="Q109" s="36"/>
      <c r="R109" s="37"/>
    </row>
    <row r="110" spans="2:18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18" s="1" customFormat="1">
      <c r="B111" s="35"/>
      <c r="C111" s="30" t="s">
        <v>31</v>
      </c>
      <c r="D111" s="36"/>
      <c r="E111" s="36"/>
      <c r="F111" s="28" t="str">
        <f>E12</f>
        <v>DPO</v>
      </c>
      <c r="G111" s="36"/>
      <c r="H111" s="36"/>
      <c r="I111" s="36"/>
      <c r="J111" s="36"/>
      <c r="K111" s="30" t="s">
        <v>37</v>
      </c>
      <c r="L111" s="36"/>
      <c r="M111" s="199" t="str">
        <f>E18</f>
        <v>DPO</v>
      </c>
      <c r="N111" s="199"/>
      <c r="O111" s="199"/>
      <c r="P111" s="199"/>
      <c r="Q111" s="199"/>
      <c r="R111" s="37"/>
    </row>
    <row r="112" spans="2:18" s="1" customFormat="1" ht="14.45" customHeight="1">
      <c r="B112" s="35"/>
      <c r="C112" s="30" t="s">
        <v>35</v>
      </c>
      <c r="D112" s="36"/>
      <c r="E112" s="36"/>
      <c r="F112" s="28" t="str">
        <f>IF(E15="","",E15)</f>
        <v>Vyplň údaj</v>
      </c>
      <c r="G112" s="36"/>
      <c r="H112" s="36"/>
      <c r="I112" s="36"/>
      <c r="J112" s="36"/>
      <c r="K112" s="30" t="s">
        <v>38</v>
      </c>
      <c r="L112" s="36"/>
      <c r="M112" s="199" t="str">
        <f>E21</f>
        <v>DPO</v>
      </c>
      <c r="N112" s="199"/>
      <c r="O112" s="199"/>
      <c r="P112" s="199"/>
      <c r="Q112" s="199"/>
      <c r="R112" s="37"/>
    </row>
    <row r="113" spans="2:65" s="1" customFormat="1" ht="10.3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6" customFormat="1" ht="29.25" customHeight="1">
      <c r="B114" s="136"/>
      <c r="C114" s="137" t="s">
        <v>139</v>
      </c>
      <c r="D114" s="138" t="s">
        <v>140</v>
      </c>
      <c r="E114" s="138" t="s">
        <v>62</v>
      </c>
      <c r="F114" s="241" t="s">
        <v>141</v>
      </c>
      <c r="G114" s="241"/>
      <c r="H114" s="241"/>
      <c r="I114" s="241"/>
      <c r="J114" s="138" t="s">
        <v>142</v>
      </c>
      <c r="K114" s="138" t="s">
        <v>143</v>
      </c>
      <c r="L114" s="241" t="s">
        <v>144</v>
      </c>
      <c r="M114" s="241"/>
      <c r="N114" s="241" t="s">
        <v>126</v>
      </c>
      <c r="O114" s="241"/>
      <c r="P114" s="241"/>
      <c r="Q114" s="242"/>
      <c r="R114" s="139"/>
      <c r="T114" s="76" t="s">
        <v>145</v>
      </c>
      <c r="U114" s="77" t="s">
        <v>44</v>
      </c>
      <c r="V114" s="77" t="s">
        <v>146</v>
      </c>
      <c r="W114" s="77" t="s">
        <v>147</v>
      </c>
      <c r="X114" s="77" t="s">
        <v>148</v>
      </c>
      <c r="Y114" s="77" t="s">
        <v>149</v>
      </c>
      <c r="Z114" s="77" t="s">
        <v>150</v>
      </c>
      <c r="AA114" s="78" t="s">
        <v>151</v>
      </c>
    </row>
    <row r="115" spans="2:65" s="1" customFormat="1" ht="29.25" customHeight="1">
      <c r="B115" s="35"/>
      <c r="C115" s="80" t="s">
        <v>123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43">
        <f>BK115</f>
        <v>0</v>
      </c>
      <c r="O115" s="244"/>
      <c r="P115" s="244"/>
      <c r="Q115" s="244"/>
      <c r="R115" s="37"/>
      <c r="T115" s="79"/>
      <c r="U115" s="51"/>
      <c r="V115" s="51"/>
      <c r="W115" s="140">
        <f>SUM(W116:W132)</f>
        <v>0</v>
      </c>
      <c r="X115" s="51"/>
      <c r="Y115" s="140">
        <f>SUM(Y116:Y132)</f>
        <v>0</v>
      </c>
      <c r="Z115" s="51"/>
      <c r="AA115" s="141">
        <f>SUM(AA116:AA132)</f>
        <v>0</v>
      </c>
      <c r="AT115" s="19" t="s">
        <v>79</v>
      </c>
      <c r="AU115" s="19" t="s">
        <v>128</v>
      </c>
      <c r="BK115" s="142">
        <f>SUM(BK116:BK132)</f>
        <v>0</v>
      </c>
    </row>
    <row r="116" spans="2:65" s="1" customFormat="1" ht="51" customHeight="1">
      <c r="B116" s="125"/>
      <c r="C116" s="143" t="s">
        <v>24</v>
      </c>
      <c r="D116" s="143" t="s">
        <v>152</v>
      </c>
      <c r="E116" s="144" t="s">
        <v>153</v>
      </c>
      <c r="F116" s="232" t="s">
        <v>154</v>
      </c>
      <c r="G116" s="232"/>
      <c r="H116" s="232"/>
      <c r="I116" s="232"/>
      <c r="J116" s="145" t="s">
        <v>155</v>
      </c>
      <c r="K116" s="146">
        <v>1</v>
      </c>
      <c r="L116" s="245">
        <v>0</v>
      </c>
      <c r="M116" s="245"/>
      <c r="N116" s="246">
        <f t="shared" ref="N116:N131" si="5">ROUND(L116*K116,2)</f>
        <v>0</v>
      </c>
      <c r="O116" s="246"/>
      <c r="P116" s="246"/>
      <c r="Q116" s="246"/>
      <c r="R116" s="128"/>
      <c r="T116" s="147" t="s">
        <v>5</v>
      </c>
      <c r="U116" s="44" t="s">
        <v>45</v>
      </c>
      <c r="V116" s="36"/>
      <c r="W116" s="148">
        <f t="shared" ref="W116:W131" si="6">V116*K116</f>
        <v>0</v>
      </c>
      <c r="X116" s="148">
        <v>0</v>
      </c>
      <c r="Y116" s="148">
        <f t="shared" ref="Y116:Y131" si="7">X116*K116</f>
        <v>0</v>
      </c>
      <c r="Z116" s="148">
        <v>0</v>
      </c>
      <c r="AA116" s="149">
        <f t="shared" ref="AA116:AA131" si="8">Z116*K116</f>
        <v>0</v>
      </c>
      <c r="AR116" s="19" t="s">
        <v>156</v>
      </c>
      <c r="AT116" s="19" t="s">
        <v>152</v>
      </c>
      <c r="AU116" s="19" t="s">
        <v>80</v>
      </c>
      <c r="AY116" s="19" t="s">
        <v>157</v>
      </c>
      <c r="BE116" s="106">
        <f t="shared" ref="BE116:BE131" si="9">IF(U116="základní",N116,0)</f>
        <v>0</v>
      </c>
      <c r="BF116" s="106">
        <f t="shared" ref="BF116:BF131" si="10">IF(U116="snížená",N116,0)</f>
        <v>0</v>
      </c>
      <c r="BG116" s="106">
        <f t="shared" ref="BG116:BG131" si="11">IF(U116="zákl. přenesená",N116,0)</f>
        <v>0</v>
      </c>
      <c r="BH116" s="106">
        <f t="shared" ref="BH116:BH131" si="12">IF(U116="sníž. přenesená",N116,0)</f>
        <v>0</v>
      </c>
      <c r="BI116" s="106">
        <f t="shared" ref="BI116:BI131" si="13">IF(U116="nulová",N116,0)</f>
        <v>0</v>
      </c>
      <c r="BJ116" s="19" t="s">
        <v>24</v>
      </c>
      <c r="BK116" s="106">
        <f t="shared" ref="BK116:BK131" si="14">ROUND(L116*K116,2)</f>
        <v>0</v>
      </c>
      <c r="BL116" s="19" t="s">
        <v>156</v>
      </c>
      <c r="BM116" s="19" t="s">
        <v>24</v>
      </c>
    </row>
    <row r="117" spans="2:65" s="1" customFormat="1" ht="38.25" customHeight="1">
      <c r="B117" s="125"/>
      <c r="C117" s="143" t="s">
        <v>118</v>
      </c>
      <c r="D117" s="143" t="s">
        <v>152</v>
      </c>
      <c r="E117" s="144" t="s">
        <v>158</v>
      </c>
      <c r="F117" s="232" t="s">
        <v>159</v>
      </c>
      <c r="G117" s="232"/>
      <c r="H117" s="232"/>
      <c r="I117" s="232"/>
      <c r="J117" s="145" t="s">
        <v>155</v>
      </c>
      <c r="K117" s="146">
        <v>1</v>
      </c>
      <c r="L117" s="245">
        <v>0</v>
      </c>
      <c r="M117" s="245"/>
      <c r="N117" s="246">
        <f t="shared" si="5"/>
        <v>0</v>
      </c>
      <c r="O117" s="246"/>
      <c r="P117" s="246"/>
      <c r="Q117" s="246"/>
      <c r="R117" s="128"/>
      <c r="T117" s="147" t="s">
        <v>5</v>
      </c>
      <c r="U117" s="44" t="s">
        <v>45</v>
      </c>
      <c r="V117" s="36"/>
      <c r="W117" s="148">
        <f t="shared" si="6"/>
        <v>0</v>
      </c>
      <c r="X117" s="148">
        <v>0</v>
      </c>
      <c r="Y117" s="148">
        <f t="shared" si="7"/>
        <v>0</v>
      </c>
      <c r="Z117" s="148">
        <v>0</v>
      </c>
      <c r="AA117" s="149">
        <f t="shared" si="8"/>
        <v>0</v>
      </c>
      <c r="AR117" s="19" t="s">
        <v>156</v>
      </c>
      <c r="AT117" s="19" t="s">
        <v>152</v>
      </c>
      <c r="AU117" s="19" t="s">
        <v>80</v>
      </c>
      <c r="AY117" s="19" t="s">
        <v>157</v>
      </c>
      <c r="BE117" s="106">
        <f t="shared" si="9"/>
        <v>0</v>
      </c>
      <c r="BF117" s="106">
        <f t="shared" si="10"/>
        <v>0</v>
      </c>
      <c r="BG117" s="106">
        <f t="shared" si="11"/>
        <v>0</v>
      </c>
      <c r="BH117" s="106">
        <f t="shared" si="12"/>
        <v>0</v>
      </c>
      <c r="BI117" s="106">
        <f t="shared" si="13"/>
        <v>0</v>
      </c>
      <c r="BJ117" s="19" t="s">
        <v>24</v>
      </c>
      <c r="BK117" s="106">
        <f t="shared" si="14"/>
        <v>0</v>
      </c>
      <c r="BL117" s="19" t="s">
        <v>156</v>
      </c>
      <c r="BM117" s="19" t="s">
        <v>118</v>
      </c>
    </row>
    <row r="118" spans="2:65" s="1" customFormat="1" ht="25.5" customHeight="1">
      <c r="B118" s="125"/>
      <c r="C118" s="143" t="s">
        <v>160</v>
      </c>
      <c r="D118" s="143" t="s">
        <v>152</v>
      </c>
      <c r="E118" s="144" t="s">
        <v>161</v>
      </c>
      <c r="F118" s="232" t="s">
        <v>162</v>
      </c>
      <c r="G118" s="232"/>
      <c r="H118" s="232"/>
      <c r="I118" s="232"/>
      <c r="J118" s="145" t="s">
        <v>155</v>
      </c>
      <c r="K118" s="146">
        <v>1</v>
      </c>
      <c r="L118" s="245">
        <v>0</v>
      </c>
      <c r="M118" s="245"/>
      <c r="N118" s="246">
        <f t="shared" si="5"/>
        <v>0</v>
      </c>
      <c r="O118" s="246"/>
      <c r="P118" s="246"/>
      <c r="Q118" s="246"/>
      <c r="R118" s="128"/>
      <c r="T118" s="147" t="s">
        <v>5</v>
      </c>
      <c r="U118" s="44" t="s">
        <v>45</v>
      </c>
      <c r="V118" s="36"/>
      <c r="W118" s="148">
        <f t="shared" si="6"/>
        <v>0</v>
      </c>
      <c r="X118" s="148">
        <v>0</v>
      </c>
      <c r="Y118" s="148">
        <f t="shared" si="7"/>
        <v>0</v>
      </c>
      <c r="Z118" s="148">
        <v>0</v>
      </c>
      <c r="AA118" s="149">
        <f t="shared" si="8"/>
        <v>0</v>
      </c>
      <c r="AR118" s="19" t="s">
        <v>156</v>
      </c>
      <c r="AT118" s="19" t="s">
        <v>152</v>
      </c>
      <c r="AU118" s="19" t="s">
        <v>80</v>
      </c>
      <c r="AY118" s="19" t="s">
        <v>157</v>
      </c>
      <c r="BE118" s="106">
        <f t="shared" si="9"/>
        <v>0</v>
      </c>
      <c r="BF118" s="106">
        <f t="shared" si="10"/>
        <v>0</v>
      </c>
      <c r="BG118" s="106">
        <f t="shared" si="11"/>
        <v>0</v>
      </c>
      <c r="BH118" s="106">
        <f t="shared" si="12"/>
        <v>0</v>
      </c>
      <c r="BI118" s="106">
        <f t="shared" si="13"/>
        <v>0</v>
      </c>
      <c r="BJ118" s="19" t="s">
        <v>24</v>
      </c>
      <c r="BK118" s="106">
        <f t="shared" si="14"/>
        <v>0</v>
      </c>
      <c r="BL118" s="19" t="s">
        <v>156</v>
      </c>
      <c r="BM118" s="19" t="s">
        <v>160</v>
      </c>
    </row>
    <row r="119" spans="2:65" s="1" customFormat="1" ht="76.5" customHeight="1">
      <c r="B119" s="125"/>
      <c r="C119" s="143" t="s">
        <v>156</v>
      </c>
      <c r="D119" s="143" t="s">
        <v>152</v>
      </c>
      <c r="E119" s="144" t="s">
        <v>163</v>
      </c>
      <c r="F119" s="232" t="s">
        <v>164</v>
      </c>
      <c r="G119" s="232"/>
      <c r="H119" s="232"/>
      <c r="I119" s="232"/>
      <c r="J119" s="145" t="s">
        <v>155</v>
      </c>
      <c r="K119" s="146">
        <v>1</v>
      </c>
      <c r="L119" s="245">
        <v>0</v>
      </c>
      <c r="M119" s="245"/>
      <c r="N119" s="246">
        <f t="shared" si="5"/>
        <v>0</v>
      </c>
      <c r="O119" s="246"/>
      <c r="P119" s="246"/>
      <c r="Q119" s="246"/>
      <c r="R119" s="128"/>
      <c r="T119" s="147" t="s">
        <v>5</v>
      </c>
      <c r="U119" s="44" t="s">
        <v>45</v>
      </c>
      <c r="V119" s="36"/>
      <c r="W119" s="148">
        <f t="shared" si="6"/>
        <v>0</v>
      </c>
      <c r="X119" s="148">
        <v>0</v>
      </c>
      <c r="Y119" s="148">
        <f t="shared" si="7"/>
        <v>0</v>
      </c>
      <c r="Z119" s="148">
        <v>0</v>
      </c>
      <c r="AA119" s="149">
        <f t="shared" si="8"/>
        <v>0</v>
      </c>
      <c r="AR119" s="19" t="s">
        <v>156</v>
      </c>
      <c r="AT119" s="19" t="s">
        <v>152</v>
      </c>
      <c r="AU119" s="19" t="s">
        <v>80</v>
      </c>
      <c r="AY119" s="19" t="s">
        <v>157</v>
      </c>
      <c r="BE119" s="106">
        <f t="shared" si="9"/>
        <v>0</v>
      </c>
      <c r="BF119" s="106">
        <f t="shared" si="10"/>
        <v>0</v>
      </c>
      <c r="BG119" s="106">
        <f t="shared" si="11"/>
        <v>0</v>
      </c>
      <c r="BH119" s="106">
        <f t="shared" si="12"/>
        <v>0</v>
      </c>
      <c r="BI119" s="106">
        <f t="shared" si="13"/>
        <v>0</v>
      </c>
      <c r="BJ119" s="19" t="s">
        <v>24</v>
      </c>
      <c r="BK119" s="106">
        <f t="shared" si="14"/>
        <v>0</v>
      </c>
      <c r="BL119" s="19" t="s">
        <v>156</v>
      </c>
      <c r="BM119" s="19" t="s">
        <v>156</v>
      </c>
    </row>
    <row r="120" spans="2:65" s="1" customFormat="1" ht="25.5" customHeight="1">
      <c r="B120" s="125"/>
      <c r="C120" s="143" t="s">
        <v>165</v>
      </c>
      <c r="D120" s="143" t="s">
        <v>152</v>
      </c>
      <c r="E120" s="144" t="s">
        <v>166</v>
      </c>
      <c r="F120" s="232" t="s">
        <v>167</v>
      </c>
      <c r="G120" s="232"/>
      <c r="H120" s="232"/>
      <c r="I120" s="232"/>
      <c r="J120" s="145" t="s">
        <v>155</v>
      </c>
      <c r="K120" s="146">
        <v>1</v>
      </c>
      <c r="L120" s="245">
        <v>0</v>
      </c>
      <c r="M120" s="245"/>
      <c r="N120" s="246">
        <f t="shared" si="5"/>
        <v>0</v>
      </c>
      <c r="O120" s="246"/>
      <c r="P120" s="246"/>
      <c r="Q120" s="246"/>
      <c r="R120" s="128"/>
      <c r="T120" s="147" t="s">
        <v>5</v>
      </c>
      <c r="U120" s="44" t="s">
        <v>45</v>
      </c>
      <c r="V120" s="36"/>
      <c r="W120" s="148">
        <f t="shared" si="6"/>
        <v>0</v>
      </c>
      <c r="X120" s="148">
        <v>0</v>
      </c>
      <c r="Y120" s="148">
        <f t="shared" si="7"/>
        <v>0</v>
      </c>
      <c r="Z120" s="148">
        <v>0</v>
      </c>
      <c r="AA120" s="149">
        <f t="shared" si="8"/>
        <v>0</v>
      </c>
      <c r="AR120" s="19" t="s">
        <v>156</v>
      </c>
      <c r="AT120" s="19" t="s">
        <v>152</v>
      </c>
      <c r="AU120" s="19" t="s">
        <v>80</v>
      </c>
      <c r="AY120" s="19" t="s">
        <v>157</v>
      </c>
      <c r="BE120" s="106">
        <f t="shared" si="9"/>
        <v>0</v>
      </c>
      <c r="BF120" s="106">
        <f t="shared" si="10"/>
        <v>0</v>
      </c>
      <c r="BG120" s="106">
        <f t="shared" si="11"/>
        <v>0</v>
      </c>
      <c r="BH120" s="106">
        <f t="shared" si="12"/>
        <v>0</v>
      </c>
      <c r="BI120" s="106">
        <f t="shared" si="13"/>
        <v>0</v>
      </c>
      <c r="BJ120" s="19" t="s">
        <v>24</v>
      </c>
      <c r="BK120" s="106">
        <f t="shared" si="14"/>
        <v>0</v>
      </c>
      <c r="BL120" s="19" t="s">
        <v>156</v>
      </c>
      <c r="BM120" s="19" t="s">
        <v>165</v>
      </c>
    </row>
    <row r="121" spans="2:65" s="1" customFormat="1" ht="16.5" customHeight="1">
      <c r="B121" s="125"/>
      <c r="C121" s="143" t="s">
        <v>168</v>
      </c>
      <c r="D121" s="143" t="s">
        <v>152</v>
      </c>
      <c r="E121" s="144" t="s">
        <v>169</v>
      </c>
      <c r="F121" s="232" t="s">
        <v>170</v>
      </c>
      <c r="G121" s="232"/>
      <c r="H121" s="232"/>
      <c r="I121" s="232"/>
      <c r="J121" s="145" t="s">
        <v>155</v>
      </c>
      <c r="K121" s="146">
        <v>1</v>
      </c>
      <c r="L121" s="245">
        <v>0</v>
      </c>
      <c r="M121" s="245"/>
      <c r="N121" s="246">
        <f t="shared" si="5"/>
        <v>0</v>
      </c>
      <c r="O121" s="246"/>
      <c r="P121" s="246"/>
      <c r="Q121" s="246"/>
      <c r="R121" s="128"/>
      <c r="T121" s="147" t="s">
        <v>5</v>
      </c>
      <c r="U121" s="44" t="s">
        <v>45</v>
      </c>
      <c r="V121" s="36"/>
      <c r="W121" s="148">
        <f t="shared" si="6"/>
        <v>0</v>
      </c>
      <c r="X121" s="148">
        <v>0</v>
      </c>
      <c r="Y121" s="148">
        <f t="shared" si="7"/>
        <v>0</v>
      </c>
      <c r="Z121" s="148">
        <v>0</v>
      </c>
      <c r="AA121" s="149">
        <f t="shared" si="8"/>
        <v>0</v>
      </c>
      <c r="AR121" s="19" t="s">
        <v>156</v>
      </c>
      <c r="AT121" s="19" t="s">
        <v>152</v>
      </c>
      <c r="AU121" s="19" t="s">
        <v>80</v>
      </c>
      <c r="AY121" s="19" t="s">
        <v>157</v>
      </c>
      <c r="BE121" s="106">
        <f t="shared" si="9"/>
        <v>0</v>
      </c>
      <c r="BF121" s="106">
        <f t="shared" si="10"/>
        <v>0</v>
      </c>
      <c r="BG121" s="106">
        <f t="shared" si="11"/>
        <v>0</v>
      </c>
      <c r="BH121" s="106">
        <f t="shared" si="12"/>
        <v>0</v>
      </c>
      <c r="BI121" s="106">
        <f t="shared" si="13"/>
        <v>0</v>
      </c>
      <c r="BJ121" s="19" t="s">
        <v>24</v>
      </c>
      <c r="BK121" s="106">
        <f t="shared" si="14"/>
        <v>0</v>
      </c>
      <c r="BL121" s="19" t="s">
        <v>156</v>
      </c>
      <c r="BM121" s="19" t="s">
        <v>168</v>
      </c>
    </row>
    <row r="122" spans="2:65" s="1" customFormat="1" ht="25.5" customHeight="1">
      <c r="B122" s="125"/>
      <c r="C122" s="143" t="s">
        <v>171</v>
      </c>
      <c r="D122" s="143" t="s">
        <v>152</v>
      </c>
      <c r="E122" s="144" t="s">
        <v>172</v>
      </c>
      <c r="F122" s="232" t="s">
        <v>173</v>
      </c>
      <c r="G122" s="232"/>
      <c r="H122" s="232"/>
      <c r="I122" s="232"/>
      <c r="J122" s="145" t="s">
        <v>155</v>
      </c>
      <c r="K122" s="146">
        <v>1</v>
      </c>
      <c r="L122" s="245">
        <v>0</v>
      </c>
      <c r="M122" s="245"/>
      <c r="N122" s="246">
        <f t="shared" si="5"/>
        <v>0</v>
      </c>
      <c r="O122" s="246"/>
      <c r="P122" s="246"/>
      <c r="Q122" s="246"/>
      <c r="R122" s="128"/>
      <c r="T122" s="147" t="s">
        <v>5</v>
      </c>
      <c r="U122" s="44" t="s">
        <v>45</v>
      </c>
      <c r="V122" s="36"/>
      <c r="W122" s="148">
        <f t="shared" si="6"/>
        <v>0</v>
      </c>
      <c r="X122" s="148">
        <v>0</v>
      </c>
      <c r="Y122" s="148">
        <f t="shared" si="7"/>
        <v>0</v>
      </c>
      <c r="Z122" s="148">
        <v>0</v>
      </c>
      <c r="AA122" s="149">
        <f t="shared" si="8"/>
        <v>0</v>
      </c>
      <c r="AR122" s="19" t="s">
        <v>156</v>
      </c>
      <c r="AT122" s="19" t="s">
        <v>152</v>
      </c>
      <c r="AU122" s="19" t="s">
        <v>80</v>
      </c>
      <c r="AY122" s="19" t="s">
        <v>157</v>
      </c>
      <c r="BE122" s="106">
        <f t="shared" si="9"/>
        <v>0</v>
      </c>
      <c r="BF122" s="106">
        <f t="shared" si="10"/>
        <v>0</v>
      </c>
      <c r="BG122" s="106">
        <f t="shared" si="11"/>
        <v>0</v>
      </c>
      <c r="BH122" s="106">
        <f t="shared" si="12"/>
        <v>0</v>
      </c>
      <c r="BI122" s="106">
        <f t="shared" si="13"/>
        <v>0</v>
      </c>
      <c r="BJ122" s="19" t="s">
        <v>24</v>
      </c>
      <c r="BK122" s="106">
        <f t="shared" si="14"/>
        <v>0</v>
      </c>
      <c r="BL122" s="19" t="s">
        <v>156</v>
      </c>
      <c r="BM122" s="19" t="s">
        <v>174</v>
      </c>
    </row>
    <row r="123" spans="2:65" s="1" customFormat="1" ht="25.5" customHeight="1">
      <c r="B123" s="125"/>
      <c r="C123" s="143" t="s">
        <v>175</v>
      </c>
      <c r="D123" s="143" t="s">
        <v>152</v>
      </c>
      <c r="E123" s="144" t="s">
        <v>176</v>
      </c>
      <c r="F123" s="232" t="s">
        <v>177</v>
      </c>
      <c r="G123" s="232"/>
      <c r="H123" s="232"/>
      <c r="I123" s="232"/>
      <c r="J123" s="145" t="s">
        <v>155</v>
      </c>
      <c r="K123" s="146">
        <v>1</v>
      </c>
      <c r="L123" s="245">
        <v>0</v>
      </c>
      <c r="M123" s="245"/>
      <c r="N123" s="246">
        <f t="shared" si="5"/>
        <v>0</v>
      </c>
      <c r="O123" s="246"/>
      <c r="P123" s="246"/>
      <c r="Q123" s="246"/>
      <c r="R123" s="128"/>
      <c r="T123" s="147" t="s">
        <v>5</v>
      </c>
      <c r="U123" s="44" t="s">
        <v>45</v>
      </c>
      <c r="V123" s="36"/>
      <c r="W123" s="148">
        <f t="shared" si="6"/>
        <v>0</v>
      </c>
      <c r="X123" s="148">
        <v>0</v>
      </c>
      <c r="Y123" s="148">
        <f t="shared" si="7"/>
        <v>0</v>
      </c>
      <c r="Z123" s="148">
        <v>0</v>
      </c>
      <c r="AA123" s="149">
        <f t="shared" si="8"/>
        <v>0</v>
      </c>
      <c r="AR123" s="19" t="s">
        <v>156</v>
      </c>
      <c r="AT123" s="19" t="s">
        <v>152</v>
      </c>
      <c r="AU123" s="19" t="s">
        <v>80</v>
      </c>
      <c r="AY123" s="19" t="s">
        <v>157</v>
      </c>
      <c r="BE123" s="106">
        <f t="shared" si="9"/>
        <v>0</v>
      </c>
      <c r="BF123" s="106">
        <f t="shared" si="10"/>
        <v>0</v>
      </c>
      <c r="BG123" s="106">
        <f t="shared" si="11"/>
        <v>0</v>
      </c>
      <c r="BH123" s="106">
        <f t="shared" si="12"/>
        <v>0</v>
      </c>
      <c r="BI123" s="106">
        <f t="shared" si="13"/>
        <v>0</v>
      </c>
      <c r="BJ123" s="19" t="s">
        <v>24</v>
      </c>
      <c r="BK123" s="106">
        <f t="shared" si="14"/>
        <v>0</v>
      </c>
      <c r="BL123" s="19" t="s">
        <v>156</v>
      </c>
      <c r="BM123" s="19" t="s">
        <v>29</v>
      </c>
    </row>
    <row r="124" spans="2:65" s="1" customFormat="1" ht="25.5" customHeight="1">
      <c r="B124" s="125"/>
      <c r="C124" s="143" t="s">
        <v>174</v>
      </c>
      <c r="D124" s="143" t="s">
        <v>152</v>
      </c>
      <c r="E124" s="144" t="s">
        <v>178</v>
      </c>
      <c r="F124" s="232" t="s">
        <v>179</v>
      </c>
      <c r="G124" s="232"/>
      <c r="H124" s="232"/>
      <c r="I124" s="232"/>
      <c r="J124" s="145" t="s">
        <v>155</v>
      </c>
      <c r="K124" s="146">
        <v>1</v>
      </c>
      <c r="L124" s="245">
        <v>0</v>
      </c>
      <c r="M124" s="245"/>
      <c r="N124" s="246">
        <f t="shared" si="5"/>
        <v>0</v>
      </c>
      <c r="O124" s="246"/>
      <c r="P124" s="246"/>
      <c r="Q124" s="246"/>
      <c r="R124" s="128"/>
      <c r="T124" s="147" t="s">
        <v>5</v>
      </c>
      <c r="U124" s="44" t="s">
        <v>45</v>
      </c>
      <c r="V124" s="36"/>
      <c r="W124" s="148">
        <f t="shared" si="6"/>
        <v>0</v>
      </c>
      <c r="X124" s="148">
        <v>0</v>
      </c>
      <c r="Y124" s="148">
        <f t="shared" si="7"/>
        <v>0</v>
      </c>
      <c r="Z124" s="148">
        <v>0</v>
      </c>
      <c r="AA124" s="149">
        <f t="shared" si="8"/>
        <v>0</v>
      </c>
      <c r="AR124" s="19" t="s">
        <v>156</v>
      </c>
      <c r="AT124" s="19" t="s">
        <v>152</v>
      </c>
      <c r="AU124" s="19" t="s">
        <v>80</v>
      </c>
      <c r="AY124" s="19" t="s">
        <v>157</v>
      </c>
      <c r="BE124" s="106">
        <f t="shared" si="9"/>
        <v>0</v>
      </c>
      <c r="BF124" s="106">
        <f t="shared" si="10"/>
        <v>0</v>
      </c>
      <c r="BG124" s="106">
        <f t="shared" si="11"/>
        <v>0</v>
      </c>
      <c r="BH124" s="106">
        <f t="shared" si="12"/>
        <v>0</v>
      </c>
      <c r="BI124" s="106">
        <f t="shared" si="13"/>
        <v>0</v>
      </c>
      <c r="BJ124" s="19" t="s">
        <v>24</v>
      </c>
      <c r="BK124" s="106">
        <f t="shared" si="14"/>
        <v>0</v>
      </c>
      <c r="BL124" s="19" t="s">
        <v>156</v>
      </c>
      <c r="BM124" s="19" t="s">
        <v>180</v>
      </c>
    </row>
    <row r="125" spans="2:65" s="1" customFormat="1" ht="38.25" customHeight="1">
      <c r="B125" s="125"/>
      <c r="C125" s="143" t="s">
        <v>29</v>
      </c>
      <c r="D125" s="143" t="s">
        <v>152</v>
      </c>
      <c r="E125" s="144" t="s">
        <v>181</v>
      </c>
      <c r="F125" s="232" t="s">
        <v>182</v>
      </c>
      <c r="G125" s="232"/>
      <c r="H125" s="232"/>
      <c r="I125" s="232"/>
      <c r="J125" s="145" t="s">
        <v>155</v>
      </c>
      <c r="K125" s="146">
        <v>1</v>
      </c>
      <c r="L125" s="245">
        <v>0</v>
      </c>
      <c r="M125" s="245"/>
      <c r="N125" s="246">
        <f t="shared" si="5"/>
        <v>0</v>
      </c>
      <c r="O125" s="246"/>
      <c r="P125" s="246"/>
      <c r="Q125" s="246"/>
      <c r="R125" s="128"/>
      <c r="T125" s="147" t="s">
        <v>5</v>
      </c>
      <c r="U125" s="44" t="s">
        <v>45</v>
      </c>
      <c r="V125" s="36"/>
      <c r="W125" s="148">
        <f t="shared" si="6"/>
        <v>0</v>
      </c>
      <c r="X125" s="148">
        <v>0</v>
      </c>
      <c r="Y125" s="148">
        <f t="shared" si="7"/>
        <v>0</v>
      </c>
      <c r="Z125" s="148">
        <v>0</v>
      </c>
      <c r="AA125" s="149">
        <f t="shared" si="8"/>
        <v>0</v>
      </c>
      <c r="AR125" s="19" t="s">
        <v>156</v>
      </c>
      <c r="AT125" s="19" t="s">
        <v>152</v>
      </c>
      <c r="AU125" s="19" t="s">
        <v>80</v>
      </c>
      <c r="AY125" s="19" t="s">
        <v>157</v>
      </c>
      <c r="BE125" s="106">
        <f t="shared" si="9"/>
        <v>0</v>
      </c>
      <c r="BF125" s="106">
        <f t="shared" si="10"/>
        <v>0</v>
      </c>
      <c r="BG125" s="106">
        <f t="shared" si="11"/>
        <v>0</v>
      </c>
      <c r="BH125" s="106">
        <f t="shared" si="12"/>
        <v>0</v>
      </c>
      <c r="BI125" s="106">
        <f t="shared" si="13"/>
        <v>0</v>
      </c>
      <c r="BJ125" s="19" t="s">
        <v>24</v>
      </c>
      <c r="BK125" s="106">
        <f t="shared" si="14"/>
        <v>0</v>
      </c>
      <c r="BL125" s="19" t="s">
        <v>156</v>
      </c>
      <c r="BM125" s="19" t="s">
        <v>183</v>
      </c>
    </row>
    <row r="126" spans="2:65" s="1" customFormat="1" ht="63.75" customHeight="1">
      <c r="B126" s="125"/>
      <c r="C126" s="143" t="s">
        <v>184</v>
      </c>
      <c r="D126" s="143" t="s">
        <v>152</v>
      </c>
      <c r="E126" s="144" t="s">
        <v>185</v>
      </c>
      <c r="F126" s="232" t="s">
        <v>186</v>
      </c>
      <c r="G126" s="232"/>
      <c r="H126" s="232"/>
      <c r="I126" s="232"/>
      <c r="J126" s="145" t="s">
        <v>155</v>
      </c>
      <c r="K126" s="146">
        <v>1</v>
      </c>
      <c r="L126" s="245">
        <v>0</v>
      </c>
      <c r="M126" s="245"/>
      <c r="N126" s="246">
        <f t="shared" si="5"/>
        <v>0</v>
      </c>
      <c r="O126" s="246"/>
      <c r="P126" s="246"/>
      <c r="Q126" s="246"/>
      <c r="R126" s="128"/>
      <c r="T126" s="147" t="s">
        <v>5</v>
      </c>
      <c r="U126" s="44" t="s">
        <v>45</v>
      </c>
      <c r="V126" s="36"/>
      <c r="W126" s="148">
        <f t="shared" si="6"/>
        <v>0</v>
      </c>
      <c r="X126" s="148">
        <v>0</v>
      </c>
      <c r="Y126" s="148">
        <f t="shared" si="7"/>
        <v>0</v>
      </c>
      <c r="Z126" s="148">
        <v>0</v>
      </c>
      <c r="AA126" s="149">
        <f t="shared" si="8"/>
        <v>0</v>
      </c>
      <c r="AR126" s="19" t="s">
        <v>156</v>
      </c>
      <c r="AT126" s="19" t="s">
        <v>152</v>
      </c>
      <c r="AU126" s="19" t="s">
        <v>80</v>
      </c>
      <c r="AY126" s="19" t="s">
        <v>157</v>
      </c>
      <c r="BE126" s="106">
        <f t="shared" si="9"/>
        <v>0</v>
      </c>
      <c r="BF126" s="106">
        <f t="shared" si="10"/>
        <v>0</v>
      </c>
      <c r="BG126" s="106">
        <f t="shared" si="11"/>
        <v>0</v>
      </c>
      <c r="BH126" s="106">
        <f t="shared" si="12"/>
        <v>0</v>
      </c>
      <c r="BI126" s="106">
        <f t="shared" si="13"/>
        <v>0</v>
      </c>
      <c r="BJ126" s="19" t="s">
        <v>24</v>
      </c>
      <c r="BK126" s="106">
        <f t="shared" si="14"/>
        <v>0</v>
      </c>
      <c r="BL126" s="19" t="s">
        <v>156</v>
      </c>
      <c r="BM126" s="19" t="s">
        <v>187</v>
      </c>
    </row>
    <row r="127" spans="2:65" s="1" customFormat="1" ht="16.5" customHeight="1">
      <c r="B127" s="125"/>
      <c r="C127" s="143" t="s">
        <v>180</v>
      </c>
      <c r="D127" s="143" t="s">
        <v>152</v>
      </c>
      <c r="E127" s="144" t="s">
        <v>188</v>
      </c>
      <c r="F127" s="232" t="s">
        <v>189</v>
      </c>
      <c r="G127" s="232"/>
      <c r="H127" s="232"/>
      <c r="I127" s="232"/>
      <c r="J127" s="145" t="s">
        <v>190</v>
      </c>
      <c r="K127" s="270">
        <v>0</v>
      </c>
      <c r="L127" s="245">
        <v>0</v>
      </c>
      <c r="M127" s="245"/>
      <c r="N127" s="246">
        <f t="shared" si="5"/>
        <v>0</v>
      </c>
      <c r="O127" s="246"/>
      <c r="P127" s="246"/>
      <c r="Q127" s="246"/>
      <c r="R127" s="128"/>
      <c r="T127" s="147" t="s">
        <v>5</v>
      </c>
      <c r="U127" s="44" t="s">
        <v>45</v>
      </c>
      <c r="V127" s="36"/>
      <c r="W127" s="148">
        <f t="shared" si="6"/>
        <v>0</v>
      </c>
      <c r="X127" s="148">
        <v>0</v>
      </c>
      <c r="Y127" s="148">
        <f t="shared" si="7"/>
        <v>0</v>
      </c>
      <c r="Z127" s="148">
        <v>0</v>
      </c>
      <c r="AA127" s="149">
        <f t="shared" si="8"/>
        <v>0</v>
      </c>
      <c r="AR127" s="19" t="s">
        <v>156</v>
      </c>
      <c r="AT127" s="19" t="s">
        <v>152</v>
      </c>
      <c r="AU127" s="19" t="s">
        <v>80</v>
      </c>
      <c r="AY127" s="19" t="s">
        <v>157</v>
      </c>
      <c r="BE127" s="106">
        <f t="shared" si="9"/>
        <v>0</v>
      </c>
      <c r="BF127" s="106">
        <f t="shared" si="10"/>
        <v>0</v>
      </c>
      <c r="BG127" s="106">
        <f t="shared" si="11"/>
        <v>0</v>
      </c>
      <c r="BH127" s="106">
        <f t="shared" si="12"/>
        <v>0</v>
      </c>
      <c r="BI127" s="106">
        <f t="shared" si="13"/>
        <v>0</v>
      </c>
      <c r="BJ127" s="19" t="s">
        <v>24</v>
      </c>
      <c r="BK127" s="106">
        <f t="shared" si="14"/>
        <v>0</v>
      </c>
      <c r="BL127" s="19" t="s">
        <v>156</v>
      </c>
      <c r="BM127" s="19" t="s">
        <v>191</v>
      </c>
    </row>
    <row r="128" spans="2:65" s="1" customFormat="1" ht="38.25" customHeight="1">
      <c r="B128" s="125"/>
      <c r="C128" s="143" t="s">
        <v>183</v>
      </c>
      <c r="D128" s="143" t="s">
        <v>152</v>
      </c>
      <c r="E128" s="144" t="s">
        <v>192</v>
      </c>
      <c r="F128" s="232" t="s">
        <v>193</v>
      </c>
      <c r="G128" s="232"/>
      <c r="H128" s="232"/>
      <c r="I128" s="232"/>
      <c r="J128" s="145" t="s">
        <v>155</v>
      </c>
      <c r="K128" s="146">
        <v>1</v>
      </c>
      <c r="L128" s="245">
        <v>0</v>
      </c>
      <c r="M128" s="245"/>
      <c r="N128" s="246">
        <f t="shared" si="5"/>
        <v>0</v>
      </c>
      <c r="O128" s="246"/>
      <c r="P128" s="246"/>
      <c r="Q128" s="246"/>
      <c r="R128" s="128"/>
      <c r="T128" s="147" t="s">
        <v>5</v>
      </c>
      <c r="U128" s="44" t="s">
        <v>45</v>
      </c>
      <c r="V128" s="36"/>
      <c r="W128" s="148">
        <f t="shared" si="6"/>
        <v>0</v>
      </c>
      <c r="X128" s="148">
        <v>0</v>
      </c>
      <c r="Y128" s="148">
        <f t="shared" si="7"/>
        <v>0</v>
      </c>
      <c r="Z128" s="148">
        <v>0</v>
      </c>
      <c r="AA128" s="149">
        <f t="shared" si="8"/>
        <v>0</v>
      </c>
      <c r="AR128" s="19" t="s">
        <v>156</v>
      </c>
      <c r="AT128" s="19" t="s">
        <v>152</v>
      </c>
      <c r="AU128" s="19" t="s">
        <v>80</v>
      </c>
      <c r="AY128" s="19" t="s">
        <v>157</v>
      </c>
      <c r="BE128" s="106">
        <f t="shared" si="9"/>
        <v>0</v>
      </c>
      <c r="BF128" s="106">
        <f t="shared" si="10"/>
        <v>0</v>
      </c>
      <c r="BG128" s="106">
        <f t="shared" si="11"/>
        <v>0</v>
      </c>
      <c r="BH128" s="106">
        <f t="shared" si="12"/>
        <v>0</v>
      </c>
      <c r="BI128" s="106">
        <f t="shared" si="13"/>
        <v>0</v>
      </c>
      <c r="BJ128" s="19" t="s">
        <v>24</v>
      </c>
      <c r="BK128" s="106">
        <f t="shared" si="14"/>
        <v>0</v>
      </c>
      <c r="BL128" s="19" t="s">
        <v>156</v>
      </c>
      <c r="BM128" s="19" t="s">
        <v>11</v>
      </c>
    </row>
    <row r="129" spans="2:65" s="1" customFormat="1" ht="25.5" customHeight="1">
      <c r="B129" s="125"/>
      <c r="C129" s="143" t="s">
        <v>187</v>
      </c>
      <c r="D129" s="143" t="s">
        <v>152</v>
      </c>
      <c r="E129" s="144" t="s">
        <v>194</v>
      </c>
      <c r="F129" s="232" t="s">
        <v>195</v>
      </c>
      <c r="G129" s="232"/>
      <c r="H129" s="232"/>
      <c r="I129" s="232"/>
      <c r="J129" s="145" t="s">
        <v>155</v>
      </c>
      <c r="K129" s="146">
        <v>1</v>
      </c>
      <c r="L129" s="245">
        <v>0</v>
      </c>
      <c r="M129" s="245"/>
      <c r="N129" s="246">
        <f t="shared" si="5"/>
        <v>0</v>
      </c>
      <c r="O129" s="246"/>
      <c r="P129" s="246"/>
      <c r="Q129" s="246"/>
      <c r="R129" s="128"/>
      <c r="T129" s="147" t="s">
        <v>5</v>
      </c>
      <c r="U129" s="44" t="s">
        <v>45</v>
      </c>
      <c r="V129" s="36"/>
      <c r="W129" s="148">
        <f t="shared" si="6"/>
        <v>0</v>
      </c>
      <c r="X129" s="148">
        <v>0</v>
      </c>
      <c r="Y129" s="148">
        <f t="shared" si="7"/>
        <v>0</v>
      </c>
      <c r="Z129" s="148">
        <v>0</v>
      </c>
      <c r="AA129" s="149">
        <f t="shared" si="8"/>
        <v>0</v>
      </c>
      <c r="AR129" s="19" t="s">
        <v>156</v>
      </c>
      <c r="AT129" s="19" t="s">
        <v>152</v>
      </c>
      <c r="AU129" s="19" t="s">
        <v>80</v>
      </c>
      <c r="AY129" s="19" t="s">
        <v>157</v>
      </c>
      <c r="BE129" s="106">
        <f t="shared" si="9"/>
        <v>0</v>
      </c>
      <c r="BF129" s="106">
        <f t="shared" si="10"/>
        <v>0</v>
      </c>
      <c r="BG129" s="106">
        <f t="shared" si="11"/>
        <v>0</v>
      </c>
      <c r="BH129" s="106">
        <f t="shared" si="12"/>
        <v>0</v>
      </c>
      <c r="BI129" s="106">
        <f t="shared" si="13"/>
        <v>0</v>
      </c>
      <c r="BJ129" s="19" t="s">
        <v>24</v>
      </c>
      <c r="BK129" s="106">
        <f t="shared" si="14"/>
        <v>0</v>
      </c>
      <c r="BL129" s="19" t="s">
        <v>156</v>
      </c>
      <c r="BM129" s="19" t="s">
        <v>196</v>
      </c>
    </row>
    <row r="130" spans="2:65" s="1" customFormat="1" ht="38.25" customHeight="1">
      <c r="B130" s="125"/>
      <c r="C130" s="143" t="s">
        <v>11</v>
      </c>
      <c r="D130" s="143" t="s">
        <v>152</v>
      </c>
      <c r="E130" s="144" t="s">
        <v>197</v>
      </c>
      <c r="F130" s="232" t="s">
        <v>198</v>
      </c>
      <c r="G130" s="232"/>
      <c r="H130" s="232"/>
      <c r="I130" s="232"/>
      <c r="J130" s="145" t="s">
        <v>199</v>
      </c>
      <c r="K130" s="146">
        <v>1</v>
      </c>
      <c r="L130" s="245">
        <v>0</v>
      </c>
      <c r="M130" s="245"/>
      <c r="N130" s="246">
        <f t="shared" si="5"/>
        <v>0</v>
      </c>
      <c r="O130" s="246"/>
      <c r="P130" s="246"/>
      <c r="Q130" s="246"/>
      <c r="R130" s="128"/>
      <c r="T130" s="147" t="s">
        <v>5</v>
      </c>
      <c r="U130" s="44" t="s">
        <v>45</v>
      </c>
      <c r="V130" s="36"/>
      <c r="W130" s="148">
        <f t="shared" si="6"/>
        <v>0</v>
      </c>
      <c r="X130" s="148">
        <v>0</v>
      </c>
      <c r="Y130" s="148">
        <f t="shared" si="7"/>
        <v>0</v>
      </c>
      <c r="Z130" s="148">
        <v>0</v>
      </c>
      <c r="AA130" s="149">
        <f t="shared" si="8"/>
        <v>0</v>
      </c>
      <c r="AR130" s="19" t="s">
        <v>156</v>
      </c>
      <c r="AT130" s="19" t="s">
        <v>152</v>
      </c>
      <c r="AU130" s="19" t="s">
        <v>80</v>
      </c>
      <c r="AY130" s="19" t="s">
        <v>157</v>
      </c>
      <c r="BE130" s="106">
        <f t="shared" si="9"/>
        <v>0</v>
      </c>
      <c r="BF130" s="106">
        <f t="shared" si="10"/>
        <v>0</v>
      </c>
      <c r="BG130" s="106">
        <f t="shared" si="11"/>
        <v>0</v>
      </c>
      <c r="BH130" s="106">
        <f t="shared" si="12"/>
        <v>0</v>
      </c>
      <c r="BI130" s="106">
        <f t="shared" si="13"/>
        <v>0</v>
      </c>
      <c r="BJ130" s="19" t="s">
        <v>24</v>
      </c>
      <c r="BK130" s="106">
        <f t="shared" si="14"/>
        <v>0</v>
      </c>
      <c r="BL130" s="19" t="s">
        <v>156</v>
      </c>
      <c r="BM130" s="19" t="s">
        <v>200</v>
      </c>
    </row>
    <row r="131" spans="2:65" s="1" customFormat="1" ht="63.75" customHeight="1">
      <c r="B131" s="125"/>
      <c r="C131" s="143" t="s">
        <v>196</v>
      </c>
      <c r="D131" s="143" t="s">
        <v>152</v>
      </c>
      <c r="E131" s="144" t="s">
        <v>201</v>
      </c>
      <c r="F131" s="232" t="s">
        <v>202</v>
      </c>
      <c r="G131" s="232"/>
      <c r="H131" s="232"/>
      <c r="I131" s="232"/>
      <c r="J131" s="145" t="s">
        <v>199</v>
      </c>
      <c r="K131" s="146">
        <v>1</v>
      </c>
      <c r="L131" s="245">
        <v>0</v>
      </c>
      <c r="M131" s="245"/>
      <c r="N131" s="246">
        <f t="shared" si="5"/>
        <v>0</v>
      </c>
      <c r="O131" s="246"/>
      <c r="P131" s="246"/>
      <c r="Q131" s="246"/>
      <c r="R131" s="128"/>
      <c r="T131" s="147" t="s">
        <v>5</v>
      </c>
      <c r="U131" s="44" t="s">
        <v>45</v>
      </c>
      <c r="V131" s="36"/>
      <c r="W131" s="148">
        <f t="shared" si="6"/>
        <v>0</v>
      </c>
      <c r="X131" s="148">
        <v>0</v>
      </c>
      <c r="Y131" s="148">
        <f t="shared" si="7"/>
        <v>0</v>
      </c>
      <c r="Z131" s="148">
        <v>0</v>
      </c>
      <c r="AA131" s="149">
        <f t="shared" si="8"/>
        <v>0</v>
      </c>
      <c r="AR131" s="19" t="s">
        <v>156</v>
      </c>
      <c r="AT131" s="19" t="s">
        <v>152</v>
      </c>
      <c r="AU131" s="19" t="s">
        <v>80</v>
      </c>
      <c r="AY131" s="19" t="s">
        <v>157</v>
      </c>
      <c r="BE131" s="106">
        <f t="shared" si="9"/>
        <v>0</v>
      </c>
      <c r="BF131" s="106">
        <f t="shared" si="10"/>
        <v>0</v>
      </c>
      <c r="BG131" s="106">
        <f t="shared" si="11"/>
        <v>0</v>
      </c>
      <c r="BH131" s="106">
        <f t="shared" si="12"/>
        <v>0</v>
      </c>
      <c r="BI131" s="106">
        <f t="shared" si="13"/>
        <v>0</v>
      </c>
      <c r="BJ131" s="19" t="s">
        <v>24</v>
      </c>
      <c r="BK131" s="106">
        <f t="shared" si="14"/>
        <v>0</v>
      </c>
      <c r="BL131" s="19" t="s">
        <v>156</v>
      </c>
      <c r="BM131" s="19" t="s">
        <v>203</v>
      </c>
    </row>
    <row r="132" spans="2:65" s="1" customFormat="1" ht="49.9" customHeight="1">
      <c r="B132" s="35"/>
      <c r="C132" s="36"/>
      <c r="D132" s="150" t="s">
        <v>204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247">
        <f>BK132</f>
        <v>0</v>
      </c>
      <c r="O132" s="248"/>
      <c r="P132" s="248"/>
      <c r="Q132" s="248"/>
      <c r="R132" s="37"/>
      <c r="T132" s="151"/>
      <c r="U132" s="56"/>
      <c r="V132" s="56"/>
      <c r="W132" s="56"/>
      <c r="X132" s="56"/>
      <c r="Y132" s="56"/>
      <c r="Z132" s="56"/>
      <c r="AA132" s="58"/>
      <c r="AT132" s="19" t="s">
        <v>79</v>
      </c>
      <c r="AU132" s="19" t="s">
        <v>80</v>
      </c>
      <c r="AY132" s="19" t="s">
        <v>205</v>
      </c>
      <c r="BK132" s="106">
        <v>0</v>
      </c>
    </row>
    <row r="133" spans="2:65" s="1" customFormat="1" ht="6.95" customHeight="1">
      <c r="B133" s="59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1"/>
    </row>
  </sheetData>
  <mergeCells count="112">
    <mergeCell ref="O18:P18"/>
    <mergeCell ref="O20:P20"/>
    <mergeCell ref="O21:P21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N132:Q132"/>
    <mergeCell ref="F116:I116"/>
    <mergeCell ref="F117:I117"/>
    <mergeCell ref="L116:M116"/>
    <mergeCell ref="N116:Q116"/>
    <mergeCell ref="L117:M117"/>
    <mergeCell ref="N117:Q117"/>
    <mergeCell ref="N118:Q118"/>
    <mergeCell ref="N119:Q119"/>
    <mergeCell ref="N120:Q120"/>
    <mergeCell ref="N121:Q121"/>
    <mergeCell ref="N122:Q122"/>
    <mergeCell ref="N123:Q123"/>
    <mergeCell ref="N124:Q124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N128:Q128"/>
    <mergeCell ref="N125:Q125"/>
    <mergeCell ref="N126:Q126"/>
    <mergeCell ref="N127:Q127"/>
    <mergeCell ref="N129:Q129"/>
    <mergeCell ref="N130:Q130"/>
    <mergeCell ref="N131:Q131"/>
    <mergeCell ref="F107:P107"/>
    <mergeCell ref="M109:P109"/>
    <mergeCell ref="M111:Q111"/>
    <mergeCell ref="M112:Q112"/>
    <mergeCell ref="F114:I114"/>
    <mergeCell ref="L114:M114"/>
    <mergeCell ref="N114:Q114"/>
    <mergeCell ref="N115:Q115"/>
    <mergeCell ref="L123:M123"/>
    <mergeCell ref="L118:M118"/>
    <mergeCell ref="L119:M119"/>
    <mergeCell ref="L120:M120"/>
    <mergeCell ref="L121:M121"/>
    <mergeCell ref="L122:M122"/>
    <mergeCell ref="F127:I127"/>
    <mergeCell ref="F128:I128"/>
    <mergeCell ref="F129:I129"/>
    <mergeCell ref="F130:I130"/>
    <mergeCell ref="F131:I131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90:Q90"/>
    <mergeCell ref="N91:Q91"/>
    <mergeCell ref="N92:Q92"/>
    <mergeCell ref="N93:Q93"/>
    <mergeCell ref="N94:Q94"/>
    <mergeCell ref="N95:Q95"/>
    <mergeCell ref="N96:Q96"/>
    <mergeCell ref="L98:Q98"/>
    <mergeCell ref="C104:Q104"/>
    <mergeCell ref="F106:P106"/>
    <mergeCell ref="F121:I121"/>
    <mergeCell ref="F120:I120"/>
    <mergeCell ref="F118:I118"/>
    <mergeCell ref="F119:I119"/>
    <mergeCell ref="F122:I122"/>
    <mergeCell ref="F123:I123"/>
    <mergeCell ref="F124:I124"/>
    <mergeCell ref="F125:I125"/>
    <mergeCell ref="F126:I126"/>
    <mergeCell ref="D94:H94"/>
    <mergeCell ref="D91:H91"/>
    <mergeCell ref="D92:H92"/>
    <mergeCell ref="D93:H93"/>
    <mergeCell ref="D95:H95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E15:L15"/>
    <mergeCell ref="O15:P15"/>
    <mergeCell ref="O17:P17"/>
  </mergeCells>
  <hyperlinks>
    <hyperlink ref="F1:G1" location="C2" display="1) Krycí list rozpočtu"/>
    <hyperlink ref="H1:K1" location="C86" display="2) Rekapitulace rozpočtu"/>
    <hyperlink ref="L1" location="C114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4"/>
  <sheetViews>
    <sheetView showGridLines="0" tabSelected="1" workbookViewId="0">
      <pane ySplit="1" topLeftCell="A73" activePane="bottomLeft" state="frozen"/>
      <selection pane="bottomLeft" activeCell="AE176" sqref="AE17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2"/>
      <c r="C1" s="12"/>
      <c r="D1" s="13" t="s">
        <v>1</v>
      </c>
      <c r="E1" s="12"/>
      <c r="F1" s="14" t="s">
        <v>113</v>
      </c>
      <c r="G1" s="14"/>
      <c r="H1" s="249" t="s">
        <v>114</v>
      </c>
      <c r="I1" s="249"/>
      <c r="J1" s="249"/>
      <c r="K1" s="249"/>
      <c r="L1" s="14" t="s">
        <v>115</v>
      </c>
      <c r="M1" s="12"/>
      <c r="N1" s="12"/>
      <c r="O1" s="13" t="s">
        <v>116</v>
      </c>
      <c r="P1" s="12"/>
      <c r="Q1" s="12"/>
      <c r="R1" s="12"/>
      <c r="S1" s="14" t="s">
        <v>117</v>
      </c>
      <c r="T1" s="14"/>
      <c r="U1" s="115"/>
      <c r="V1" s="1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93" t="s">
        <v>7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S2" s="197" t="s">
        <v>8</v>
      </c>
      <c r="T2" s="198"/>
      <c r="U2" s="198"/>
      <c r="V2" s="198"/>
      <c r="W2" s="198"/>
      <c r="X2" s="198"/>
      <c r="Y2" s="198"/>
      <c r="Z2" s="198"/>
      <c r="AA2" s="198"/>
      <c r="AB2" s="198"/>
      <c r="AC2" s="198"/>
      <c r="AT2" s="19" t="s">
        <v>91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118</v>
      </c>
    </row>
    <row r="4" spans="1:66" ht="36.950000000000003" customHeight="1">
      <c r="B4" s="23"/>
      <c r="C4" s="195" t="s">
        <v>119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24"/>
      <c r="T4" s="18" t="s">
        <v>13</v>
      </c>
      <c r="AT4" s="19" t="s">
        <v>6</v>
      </c>
    </row>
    <row r="5" spans="1:66" ht="6.95" customHeight="1">
      <c r="B5" s="23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66" ht="25.35" customHeight="1">
      <c r="B6" s="23"/>
      <c r="C6" s="26"/>
      <c r="D6" s="30" t="s">
        <v>19</v>
      </c>
      <c r="E6" s="26"/>
      <c r="F6" s="233" t="str">
        <f>'Rekapitulace stavby'!K6</f>
        <v>PŘELOŽKA TROLEJOVÉHO VEDENÍ UL. MUGLINOVSKÁ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6"/>
      <c r="R6" s="24"/>
    </row>
    <row r="7" spans="1:66" s="1" customFormat="1" ht="32.85" customHeight="1">
      <c r="B7" s="35"/>
      <c r="C7" s="36"/>
      <c r="D7" s="29" t="s">
        <v>120</v>
      </c>
      <c r="E7" s="36"/>
      <c r="F7" s="201" t="s">
        <v>206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36"/>
      <c r="R7" s="37"/>
    </row>
    <row r="8" spans="1:66" s="1" customFormat="1" ht="14.45" customHeight="1">
      <c r="B8" s="35"/>
      <c r="C8" s="36"/>
      <c r="D8" s="30" t="s">
        <v>22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23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25</v>
      </c>
      <c r="E9" s="36"/>
      <c r="F9" s="28" t="s">
        <v>26</v>
      </c>
      <c r="G9" s="36"/>
      <c r="H9" s="36"/>
      <c r="I9" s="36"/>
      <c r="J9" s="36"/>
      <c r="K9" s="36"/>
      <c r="L9" s="36"/>
      <c r="M9" s="30" t="s">
        <v>27</v>
      </c>
      <c r="N9" s="36"/>
      <c r="O9" s="250" t="str">
        <f>'Rekapitulace stavby'!AN8</f>
        <v>25. 9. 2018</v>
      </c>
      <c r="P9" s="235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31</v>
      </c>
      <c r="E11" s="36"/>
      <c r="F11" s="36"/>
      <c r="G11" s="36"/>
      <c r="H11" s="36"/>
      <c r="I11" s="36"/>
      <c r="J11" s="36"/>
      <c r="K11" s="36"/>
      <c r="L11" s="36"/>
      <c r="M11" s="30" t="s">
        <v>32</v>
      </c>
      <c r="N11" s="36"/>
      <c r="O11" s="199" t="s">
        <v>5</v>
      </c>
      <c r="P11" s="199"/>
      <c r="Q11" s="36"/>
      <c r="R11" s="37"/>
    </row>
    <row r="12" spans="1:66" s="1" customFormat="1" ht="18" customHeight="1">
      <c r="B12" s="35"/>
      <c r="C12" s="36"/>
      <c r="D12" s="36"/>
      <c r="E12" s="28" t="s">
        <v>207</v>
      </c>
      <c r="F12" s="36"/>
      <c r="G12" s="36"/>
      <c r="H12" s="36"/>
      <c r="I12" s="36"/>
      <c r="J12" s="36"/>
      <c r="K12" s="36"/>
      <c r="L12" s="36"/>
      <c r="M12" s="30" t="s">
        <v>34</v>
      </c>
      <c r="N12" s="36"/>
      <c r="O12" s="199" t="s">
        <v>5</v>
      </c>
      <c r="P12" s="19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35</v>
      </c>
      <c r="E14" s="36"/>
      <c r="F14" s="36"/>
      <c r="G14" s="36"/>
      <c r="H14" s="36"/>
      <c r="I14" s="36"/>
      <c r="J14" s="36"/>
      <c r="K14" s="36"/>
      <c r="L14" s="36"/>
      <c r="M14" s="30" t="s">
        <v>32</v>
      </c>
      <c r="N14" s="36"/>
      <c r="O14" s="251" t="str">
        <f>IF('Rekapitulace stavby'!AN13="","",'Rekapitulace stavby'!AN13)</f>
        <v>Vyplň údaj</v>
      </c>
      <c r="P14" s="199"/>
      <c r="Q14" s="36"/>
      <c r="R14" s="37"/>
    </row>
    <row r="15" spans="1:66" s="1" customFormat="1" ht="18" customHeight="1">
      <c r="B15" s="35"/>
      <c r="C15" s="36"/>
      <c r="D15" s="36"/>
      <c r="E15" s="251" t="str">
        <f>IF('Rekapitulace stavby'!E14="","",'Rekapitulace stavby'!E14)</f>
        <v>Vyplň údaj</v>
      </c>
      <c r="F15" s="252"/>
      <c r="G15" s="252"/>
      <c r="H15" s="252"/>
      <c r="I15" s="252"/>
      <c r="J15" s="252"/>
      <c r="K15" s="252"/>
      <c r="L15" s="252"/>
      <c r="M15" s="30" t="s">
        <v>34</v>
      </c>
      <c r="N15" s="36"/>
      <c r="O15" s="251" t="str">
        <f>IF('Rekapitulace stavby'!AN14="","",'Rekapitulace stavby'!AN14)</f>
        <v>Vyplň údaj</v>
      </c>
      <c r="P15" s="19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37</v>
      </c>
      <c r="E17" s="36"/>
      <c r="F17" s="36"/>
      <c r="G17" s="36"/>
      <c r="H17" s="36"/>
      <c r="I17" s="36"/>
      <c r="J17" s="36"/>
      <c r="K17" s="36"/>
      <c r="L17" s="36"/>
      <c r="M17" s="30" t="s">
        <v>32</v>
      </c>
      <c r="N17" s="36"/>
      <c r="O17" s="199" t="s">
        <v>5</v>
      </c>
      <c r="P17" s="199"/>
      <c r="Q17" s="36"/>
      <c r="R17" s="37"/>
    </row>
    <row r="18" spans="2:18" s="1" customFormat="1" ht="18" customHeight="1">
      <c r="B18" s="35"/>
      <c r="C18" s="36"/>
      <c r="D18" s="36"/>
      <c r="E18" s="28" t="s">
        <v>122</v>
      </c>
      <c r="F18" s="36"/>
      <c r="G18" s="36"/>
      <c r="H18" s="36"/>
      <c r="I18" s="36"/>
      <c r="J18" s="36"/>
      <c r="K18" s="36"/>
      <c r="L18" s="36"/>
      <c r="M18" s="30" t="s">
        <v>34</v>
      </c>
      <c r="N18" s="36"/>
      <c r="O18" s="199" t="s">
        <v>5</v>
      </c>
      <c r="P18" s="19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38</v>
      </c>
      <c r="E20" s="36"/>
      <c r="F20" s="36"/>
      <c r="G20" s="36"/>
      <c r="H20" s="36"/>
      <c r="I20" s="36"/>
      <c r="J20" s="36"/>
      <c r="K20" s="36"/>
      <c r="L20" s="36"/>
      <c r="M20" s="30" t="s">
        <v>32</v>
      </c>
      <c r="N20" s="36"/>
      <c r="O20" s="199" t="s">
        <v>5</v>
      </c>
      <c r="P20" s="199"/>
      <c r="Q20" s="36"/>
      <c r="R20" s="37"/>
    </row>
    <row r="21" spans="2:18" s="1" customFormat="1" ht="18" customHeight="1">
      <c r="B21" s="35"/>
      <c r="C21" s="36"/>
      <c r="D21" s="36"/>
      <c r="E21" s="28" t="s">
        <v>208</v>
      </c>
      <c r="F21" s="36"/>
      <c r="G21" s="36"/>
      <c r="H21" s="36"/>
      <c r="I21" s="36"/>
      <c r="J21" s="36"/>
      <c r="K21" s="36"/>
      <c r="L21" s="36"/>
      <c r="M21" s="30" t="s">
        <v>34</v>
      </c>
      <c r="N21" s="36"/>
      <c r="O21" s="199" t="s">
        <v>5</v>
      </c>
      <c r="P21" s="19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40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187" t="s">
        <v>5</v>
      </c>
      <c r="F24" s="187"/>
      <c r="G24" s="187"/>
      <c r="H24" s="187"/>
      <c r="I24" s="187"/>
      <c r="J24" s="187"/>
      <c r="K24" s="187"/>
      <c r="L24" s="187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123</v>
      </c>
      <c r="E27" s="36"/>
      <c r="F27" s="36"/>
      <c r="G27" s="36"/>
      <c r="H27" s="36"/>
      <c r="I27" s="36"/>
      <c r="J27" s="36"/>
      <c r="K27" s="36"/>
      <c r="L27" s="36"/>
      <c r="M27" s="188">
        <f>N88</f>
        <v>0</v>
      </c>
      <c r="N27" s="188"/>
      <c r="O27" s="188"/>
      <c r="P27" s="188"/>
      <c r="Q27" s="36"/>
      <c r="R27" s="37"/>
    </row>
    <row r="28" spans="2:18" s="1" customFormat="1" ht="14.45" customHeight="1">
      <c r="B28" s="35"/>
      <c r="C28" s="36"/>
      <c r="D28" s="34" t="s">
        <v>105</v>
      </c>
      <c r="E28" s="36"/>
      <c r="F28" s="36"/>
      <c r="G28" s="36"/>
      <c r="H28" s="36"/>
      <c r="I28" s="36"/>
      <c r="J28" s="36"/>
      <c r="K28" s="36"/>
      <c r="L28" s="36"/>
      <c r="M28" s="188">
        <f>N99</f>
        <v>0</v>
      </c>
      <c r="N28" s="188"/>
      <c r="O28" s="188"/>
      <c r="P28" s="188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43</v>
      </c>
      <c r="E30" s="36"/>
      <c r="F30" s="36"/>
      <c r="G30" s="36"/>
      <c r="H30" s="36"/>
      <c r="I30" s="36"/>
      <c r="J30" s="36"/>
      <c r="K30" s="36"/>
      <c r="L30" s="36"/>
      <c r="M30" s="227">
        <f>ROUNDUP(M27+M28,2)</f>
        <v>0</v>
      </c>
      <c r="N30" s="228"/>
      <c r="O30" s="228"/>
      <c r="P30" s="228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44</v>
      </c>
      <c r="E32" s="42" t="s">
        <v>45</v>
      </c>
      <c r="F32" s="43">
        <v>0.21</v>
      </c>
      <c r="G32" s="118" t="s">
        <v>46</v>
      </c>
      <c r="H32" s="229">
        <f>(SUM(BE99:BE106)+SUM(BE124:BE182))</f>
        <v>0</v>
      </c>
      <c r="I32" s="228"/>
      <c r="J32" s="228"/>
      <c r="K32" s="36"/>
      <c r="L32" s="36"/>
      <c r="M32" s="229">
        <f>ROUNDUP((SUM(BE99:BE106)+SUM(BE124:BE182)), 2)*F32</f>
        <v>0</v>
      </c>
      <c r="N32" s="228"/>
      <c r="O32" s="228"/>
      <c r="P32" s="228"/>
      <c r="Q32" s="36"/>
      <c r="R32" s="37"/>
    </row>
    <row r="33" spans="2:18" s="1" customFormat="1" ht="14.45" customHeight="1">
      <c r="B33" s="35"/>
      <c r="C33" s="36"/>
      <c r="D33" s="36"/>
      <c r="E33" s="42" t="s">
        <v>47</v>
      </c>
      <c r="F33" s="43">
        <v>0.15</v>
      </c>
      <c r="G33" s="118" t="s">
        <v>46</v>
      </c>
      <c r="H33" s="229">
        <f>(SUM(BF99:BF106)+SUM(BF124:BF182))</f>
        <v>0</v>
      </c>
      <c r="I33" s="228"/>
      <c r="J33" s="228"/>
      <c r="K33" s="36"/>
      <c r="L33" s="36"/>
      <c r="M33" s="229">
        <f>ROUNDUP((SUM(BF99:BF106)+SUM(BF124:BF182)), 2)*F33</f>
        <v>0</v>
      </c>
      <c r="N33" s="228"/>
      <c r="O33" s="228"/>
      <c r="P33" s="228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48</v>
      </c>
      <c r="F34" s="43">
        <v>0.21</v>
      </c>
      <c r="G34" s="118" t="s">
        <v>46</v>
      </c>
      <c r="H34" s="229">
        <f>(SUM(BG99:BG106)+SUM(BG124:BG182))</f>
        <v>0</v>
      </c>
      <c r="I34" s="228"/>
      <c r="J34" s="228"/>
      <c r="K34" s="36"/>
      <c r="L34" s="36"/>
      <c r="M34" s="229">
        <v>0</v>
      </c>
      <c r="N34" s="228"/>
      <c r="O34" s="228"/>
      <c r="P34" s="228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49</v>
      </c>
      <c r="F35" s="43">
        <v>0.15</v>
      </c>
      <c r="G35" s="118" t="s">
        <v>46</v>
      </c>
      <c r="H35" s="229">
        <f>(SUM(BH99:BH106)+SUM(BH124:BH182))</f>
        <v>0</v>
      </c>
      <c r="I35" s="228"/>
      <c r="J35" s="228"/>
      <c r="K35" s="36"/>
      <c r="L35" s="36"/>
      <c r="M35" s="229">
        <v>0</v>
      </c>
      <c r="N35" s="228"/>
      <c r="O35" s="228"/>
      <c r="P35" s="228"/>
      <c r="Q35" s="36"/>
      <c r="R35" s="37"/>
    </row>
    <row r="36" spans="2:18" s="1" customFormat="1" ht="14.45" hidden="1" customHeight="1">
      <c r="B36" s="35"/>
      <c r="C36" s="36"/>
      <c r="D36" s="36"/>
      <c r="E36" s="42" t="s">
        <v>50</v>
      </c>
      <c r="F36" s="43">
        <v>0</v>
      </c>
      <c r="G36" s="118" t="s">
        <v>46</v>
      </c>
      <c r="H36" s="229">
        <f>(SUM(BI99:BI106)+SUM(BI124:BI182))</f>
        <v>0</v>
      </c>
      <c r="I36" s="228"/>
      <c r="J36" s="228"/>
      <c r="K36" s="36"/>
      <c r="L36" s="36"/>
      <c r="M36" s="229">
        <v>0</v>
      </c>
      <c r="N36" s="228"/>
      <c r="O36" s="228"/>
      <c r="P36" s="228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51</v>
      </c>
      <c r="E38" s="75"/>
      <c r="F38" s="75"/>
      <c r="G38" s="120" t="s">
        <v>52</v>
      </c>
      <c r="H38" s="121" t="s">
        <v>53</v>
      </c>
      <c r="I38" s="75"/>
      <c r="J38" s="75"/>
      <c r="K38" s="75"/>
      <c r="L38" s="230">
        <f>SUM(M30:M36)</f>
        <v>0</v>
      </c>
      <c r="M38" s="230"/>
      <c r="N38" s="230"/>
      <c r="O38" s="230"/>
      <c r="P38" s="231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4"/>
    </row>
    <row r="42" spans="2:18" ht="13.5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4"/>
    </row>
    <row r="43" spans="2:18" ht="13.5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4"/>
    </row>
    <row r="44" spans="2:18" ht="13.5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4"/>
    </row>
    <row r="45" spans="2:18" ht="13.5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4"/>
    </row>
    <row r="46" spans="2:18" ht="13.5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4"/>
    </row>
    <row r="47" spans="2:18" ht="13.5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4"/>
    </row>
    <row r="48" spans="2:18" ht="13.5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4"/>
    </row>
    <row r="49" spans="2:18" ht="13.5">
      <c r="B49" s="23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4"/>
    </row>
    <row r="50" spans="2:18" s="1" customFormat="1">
      <c r="B50" s="35"/>
      <c r="C50" s="36"/>
      <c r="D50" s="50" t="s">
        <v>54</v>
      </c>
      <c r="E50" s="51"/>
      <c r="F50" s="51"/>
      <c r="G50" s="51"/>
      <c r="H50" s="52"/>
      <c r="I50" s="36"/>
      <c r="J50" s="50" t="s">
        <v>55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3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4"/>
    </row>
    <row r="52" spans="2:18" ht="13.5">
      <c r="B52" s="23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4"/>
    </row>
    <row r="53" spans="2:18" ht="13.5">
      <c r="B53" s="23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4"/>
    </row>
    <row r="54" spans="2:18" ht="13.5">
      <c r="B54" s="23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4"/>
    </row>
    <row r="55" spans="2:18" ht="13.5">
      <c r="B55" s="23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4"/>
    </row>
    <row r="56" spans="2:18" ht="13.5">
      <c r="B56" s="23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4"/>
    </row>
    <row r="57" spans="2:18" ht="13.5">
      <c r="B57" s="23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4"/>
    </row>
    <row r="58" spans="2:18" ht="13.5">
      <c r="B58" s="23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4"/>
    </row>
    <row r="59" spans="2:18" s="1" customFormat="1">
      <c r="B59" s="35"/>
      <c r="C59" s="36"/>
      <c r="D59" s="55" t="s">
        <v>56</v>
      </c>
      <c r="E59" s="56"/>
      <c r="F59" s="56"/>
      <c r="G59" s="57" t="s">
        <v>57</v>
      </c>
      <c r="H59" s="58"/>
      <c r="I59" s="36"/>
      <c r="J59" s="55" t="s">
        <v>56</v>
      </c>
      <c r="K59" s="56"/>
      <c r="L59" s="56"/>
      <c r="M59" s="56"/>
      <c r="N59" s="57" t="s">
        <v>57</v>
      </c>
      <c r="O59" s="56"/>
      <c r="P59" s="58"/>
      <c r="Q59" s="36"/>
      <c r="R59" s="37"/>
    </row>
    <row r="60" spans="2:18" ht="13.5">
      <c r="B60" s="2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4"/>
    </row>
    <row r="61" spans="2:18" s="1" customFormat="1">
      <c r="B61" s="35"/>
      <c r="C61" s="36"/>
      <c r="D61" s="50" t="s">
        <v>58</v>
      </c>
      <c r="E61" s="51"/>
      <c r="F61" s="51"/>
      <c r="G61" s="51"/>
      <c r="H61" s="52"/>
      <c r="I61" s="36"/>
      <c r="J61" s="50" t="s">
        <v>59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3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4"/>
    </row>
    <row r="63" spans="2:18" ht="13.5">
      <c r="B63" s="23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4"/>
    </row>
    <row r="64" spans="2:18" ht="13.5">
      <c r="B64" s="23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4"/>
    </row>
    <row r="65" spans="2:18" ht="13.5">
      <c r="B65" s="23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4"/>
    </row>
    <row r="66" spans="2:18" ht="13.5">
      <c r="B66" s="23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4"/>
    </row>
    <row r="67" spans="2:18" ht="13.5">
      <c r="B67" s="23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4"/>
    </row>
    <row r="68" spans="2:18" ht="13.5">
      <c r="B68" s="23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4"/>
    </row>
    <row r="69" spans="2:18" ht="13.5">
      <c r="B69" s="23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4"/>
    </row>
    <row r="70" spans="2:18" s="1" customFormat="1">
      <c r="B70" s="35"/>
      <c r="C70" s="36"/>
      <c r="D70" s="55" t="s">
        <v>56</v>
      </c>
      <c r="E70" s="56"/>
      <c r="F70" s="56"/>
      <c r="G70" s="57" t="s">
        <v>57</v>
      </c>
      <c r="H70" s="58"/>
      <c r="I70" s="36"/>
      <c r="J70" s="55" t="s">
        <v>56</v>
      </c>
      <c r="K70" s="56"/>
      <c r="L70" s="56"/>
      <c r="M70" s="56"/>
      <c r="N70" s="57" t="s">
        <v>57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5" t="s">
        <v>124</v>
      </c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33" t="str">
        <f>F6</f>
        <v>PŘELOŽKA TROLEJOVÉHO VEDENÍ UL. MUGLINOVSKÁ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6"/>
      <c r="R78" s="37"/>
    </row>
    <row r="79" spans="2:18" s="1" customFormat="1" ht="36.950000000000003" customHeight="1">
      <c r="B79" s="35"/>
      <c r="C79" s="69" t="s">
        <v>120</v>
      </c>
      <c r="D79" s="36"/>
      <c r="E79" s="36"/>
      <c r="F79" s="206" t="str">
        <f>F7</f>
        <v>01 - SO Trakční stožár</v>
      </c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25</v>
      </c>
      <c r="D81" s="36"/>
      <c r="E81" s="36"/>
      <c r="F81" s="28" t="str">
        <f>F9</f>
        <v>Ostrava</v>
      </c>
      <c r="G81" s="36"/>
      <c r="H81" s="36"/>
      <c r="I81" s="36"/>
      <c r="J81" s="36"/>
      <c r="K81" s="30" t="s">
        <v>27</v>
      </c>
      <c r="L81" s="36"/>
      <c r="M81" s="235" t="str">
        <f>IF(O9="","",O9)</f>
        <v>25. 9. 2018</v>
      </c>
      <c r="N81" s="235"/>
      <c r="O81" s="235"/>
      <c r="P81" s="235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0" t="s">
        <v>31</v>
      </c>
      <c r="D83" s="36"/>
      <c r="E83" s="36"/>
      <c r="F83" s="28" t="str">
        <f>E12</f>
        <v xml:space="preserve"> DPO</v>
      </c>
      <c r="G83" s="36"/>
      <c r="H83" s="36"/>
      <c r="I83" s="36"/>
      <c r="J83" s="36"/>
      <c r="K83" s="30" t="s">
        <v>37</v>
      </c>
      <c r="L83" s="36"/>
      <c r="M83" s="199" t="str">
        <f>E18</f>
        <v>DPO</v>
      </c>
      <c r="N83" s="199"/>
      <c r="O83" s="199"/>
      <c r="P83" s="199"/>
      <c r="Q83" s="199"/>
      <c r="R83" s="37"/>
    </row>
    <row r="84" spans="2:47" s="1" customFormat="1" ht="14.45" customHeight="1">
      <c r="B84" s="35"/>
      <c r="C84" s="30" t="s">
        <v>35</v>
      </c>
      <c r="D84" s="36"/>
      <c r="E84" s="36"/>
      <c r="F84" s="28" t="str">
        <f>IF(E15="","",E15)</f>
        <v>Vyplň údaj</v>
      </c>
      <c r="G84" s="36"/>
      <c r="H84" s="36"/>
      <c r="I84" s="36"/>
      <c r="J84" s="36"/>
      <c r="K84" s="30" t="s">
        <v>38</v>
      </c>
      <c r="L84" s="36"/>
      <c r="M84" s="199" t="str">
        <f>E21</f>
        <v xml:space="preserve">DPO </v>
      </c>
      <c r="N84" s="199"/>
      <c r="O84" s="199"/>
      <c r="P84" s="199"/>
      <c r="Q84" s="19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36" t="s">
        <v>125</v>
      </c>
      <c r="D86" s="237"/>
      <c r="E86" s="237"/>
      <c r="F86" s="237"/>
      <c r="G86" s="237"/>
      <c r="H86" s="114"/>
      <c r="I86" s="114"/>
      <c r="J86" s="114"/>
      <c r="K86" s="114"/>
      <c r="L86" s="114"/>
      <c r="M86" s="114"/>
      <c r="N86" s="236" t="s">
        <v>126</v>
      </c>
      <c r="O86" s="237"/>
      <c r="P86" s="237"/>
      <c r="Q86" s="23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127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1">
        <f>N124</f>
        <v>0</v>
      </c>
      <c r="O88" s="238"/>
      <c r="P88" s="238"/>
      <c r="Q88" s="238"/>
      <c r="R88" s="37"/>
      <c r="AU88" s="19" t="s">
        <v>128</v>
      </c>
    </row>
    <row r="89" spans="2:47" s="7" customFormat="1" ht="24.95" customHeight="1">
      <c r="B89" s="152"/>
      <c r="C89" s="153"/>
      <c r="D89" s="154" t="s">
        <v>209</v>
      </c>
      <c r="E89" s="153"/>
      <c r="F89" s="153"/>
      <c r="G89" s="153"/>
      <c r="H89" s="153"/>
      <c r="I89" s="153"/>
      <c r="J89" s="153"/>
      <c r="K89" s="153"/>
      <c r="L89" s="153"/>
      <c r="M89" s="153"/>
      <c r="N89" s="258">
        <f>N125</f>
        <v>0</v>
      </c>
      <c r="O89" s="259"/>
      <c r="P89" s="259"/>
      <c r="Q89" s="259"/>
      <c r="R89" s="155"/>
    </row>
    <row r="90" spans="2:47" s="8" customFormat="1" ht="19.899999999999999" customHeight="1">
      <c r="B90" s="156"/>
      <c r="C90" s="157"/>
      <c r="D90" s="102" t="s">
        <v>210</v>
      </c>
      <c r="E90" s="157"/>
      <c r="F90" s="157"/>
      <c r="G90" s="157"/>
      <c r="H90" s="157"/>
      <c r="I90" s="157"/>
      <c r="J90" s="157"/>
      <c r="K90" s="157"/>
      <c r="L90" s="157"/>
      <c r="M90" s="157"/>
      <c r="N90" s="223">
        <f>N126</f>
        <v>0</v>
      </c>
      <c r="O90" s="260"/>
      <c r="P90" s="260"/>
      <c r="Q90" s="260"/>
      <c r="R90" s="158"/>
    </row>
    <row r="91" spans="2:47" s="8" customFormat="1" ht="19.899999999999999" customHeight="1">
      <c r="B91" s="156"/>
      <c r="C91" s="157"/>
      <c r="D91" s="102" t="s">
        <v>211</v>
      </c>
      <c r="E91" s="157"/>
      <c r="F91" s="157"/>
      <c r="G91" s="157"/>
      <c r="H91" s="157"/>
      <c r="I91" s="157"/>
      <c r="J91" s="157"/>
      <c r="K91" s="157"/>
      <c r="L91" s="157"/>
      <c r="M91" s="157"/>
      <c r="N91" s="223">
        <f>N133</f>
        <v>0</v>
      </c>
      <c r="O91" s="260"/>
      <c r="P91" s="260"/>
      <c r="Q91" s="260"/>
      <c r="R91" s="158"/>
    </row>
    <row r="92" spans="2:47" s="8" customFormat="1" ht="19.899999999999999" customHeight="1">
      <c r="B92" s="156"/>
      <c r="C92" s="157"/>
      <c r="D92" s="102" t="s">
        <v>212</v>
      </c>
      <c r="E92" s="157"/>
      <c r="F92" s="157"/>
      <c r="G92" s="157"/>
      <c r="H92" s="157"/>
      <c r="I92" s="157"/>
      <c r="J92" s="157"/>
      <c r="K92" s="157"/>
      <c r="L92" s="157"/>
      <c r="M92" s="157"/>
      <c r="N92" s="223">
        <f>N158</f>
        <v>0</v>
      </c>
      <c r="O92" s="260"/>
      <c r="P92" s="260"/>
      <c r="Q92" s="260"/>
      <c r="R92" s="158"/>
    </row>
    <row r="93" spans="2:47" s="7" customFormat="1" ht="24.95" customHeight="1">
      <c r="B93" s="152"/>
      <c r="C93" s="153"/>
      <c r="D93" s="154" t="s">
        <v>213</v>
      </c>
      <c r="E93" s="153"/>
      <c r="F93" s="153"/>
      <c r="G93" s="153"/>
      <c r="H93" s="153"/>
      <c r="I93" s="153"/>
      <c r="J93" s="153"/>
      <c r="K93" s="153"/>
      <c r="L93" s="153"/>
      <c r="M93" s="153"/>
      <c r="N93" s="258">
        <f>N162</f>
        <v>0</v>
      </c>
      <c r="O93" s="259"/>
      <c r="P93" s="259"/>
      <c r="Q93" s="259"/>
      <c r="R93" s="155"/>
    </row>
    <row r="94" spans="2:47" s="8" customFormat="1" ht="19.899999999999999" customHeight="1">
      <c r="B94" s="156"/>
      <c r="C94" s="157"/>
      <c r="D94" s="102" t="s">
        <v>214</v>
      </c>
      <c r="E94" s="157"/>
      <c r="F94" s="157"/>
      <c r="G94" s="157"/>
      <c r="H94" s="157"/>
      <c r="I94" s="157"/>
      <c r="J94" s="157"/>
      <c r="K94" s="157"/>
      <c r="L94" s="157"/>
      <c r="M94" s="157"/>
      <c r="N94" s="223">
        <f>N163</f>
        <v>0</v>
      </c>
      <c r="O94" s="260"/>
      <c r="P94" s="260"/>
      <c r="Q94" s="260"/>
      <c r="R94" s="158"/>
    </row>
    <row r="95" spans="2:47" s="8" customFormat="1" ht="19.899999999999999" customHeight="1">
      <c r="B95" s="156"/>
      <c r="C95" s="157"/>
      <c r="D95" s="102" t="s">
        <v>215</v>
      </c>
      <c r="E95" s="157"/>
      <c r="F95" s="157"/>
      <c r="G95" s="157"/>
      <c r="H95" s="157"/>
      <c r="I95" s="157"/>
      <c r="J95" s="157"/>
      <c r="K95" s="157"/>
      <c r="L95" s="157"/>
      <c r="M95" s="157"/>
      <c r="N95" s="223">
        <f>N176</f>
        <v>0</v>
      </c>
      <c r="O95" s="260"/>
      <c r="P95" s="260"/>
      <c r="Q95" s="260"/>
      <c r="R95" s="158"/>
    </row>
    <row r="96" spans="2:47" s="7" customFormat="1" ht="24.95" customHeight="1">
      <c r="B96" s="152"/>
      <c r="C96" s="153"/>
      <c r="D96" s="154" t="s">
        <v>216</v>
      </c>
      <c r="E96" s="153"/>
      <c r="F96" s="153"/>
      <c r="G96" s="153"/>
      <c r="H96" s="153"/>
      <c r="I96" s="153"/>
      <c r="J96" s="153"/>
      <c r="K96" s="153"/>
      <c r="L96" s="153"/>
      <c r="M96" s="153"/>
      <c r="N96" s="258">
        <f>N179</f>
        <v>0</v>
      </c>
      <c r="O96" s="259"/>
      <c r="P96" s="259"/>
      <c r="Q96" s="259"/>
      <c r="R96" s="155"/>
    </row>
    <row r="97" spans="2:65" s="8" customFormat="1" ht="19.899999999999999" customHeight="1">
      <c r="B97" s="156"/>
      <c r="C97" s="157"/>
      <c r="D97" s="102" t="s">
        <v>217</v>
      </c>
      <c r="E97" s="157"/>
      <c r="F97" s="157"/>
      <c r="G97" s="157"/>
      <c r="H97" s="157"/>
      <c r="I97" s="157"/>
      <c r="J97" s="157"/>
      <c r="K97" s="157"/>
      <c r="L97" s="157"/>
      <c r="M97" s="157"/>
      <c r="N97" s="223">
        <f>N180</f>
        <v>0</v>
      </c>
      <c r="O97" s="260"/>
      <c r="P97" s="260"/>
      <c r="Q97" s="260"/>
      <c r="R97" s="158"/>
    </row>
    <row r="98" spans="2:65" s="1" customFormat="1" ht="21.75" customHeight="1"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7"/>
    </row>
    <row r="99" spans="2:65" s="1" customFormat="1" ht="29.25" customHeight="1">
      <c r="B99" s="35"/>
      <c r="C99" s="122" t="s">
        <v>129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8">
        <f>ROUNDUP(N100+N101+N102+N103+N104+N105,2)</f>
        <v>0</v>
      </c>
      <c r="O99" s="239"/>
      <c r="P99" s="239"/>
      <c r="Q99" s="239"/>
      <c r="R99" s="37"/>
      <c r="T99" s="123"/>
      <c r="U99" s="124" t="s">
        <v>44</v>
      </c>
    </row>
    <row r="100" spans="2:65" s="1" customFormat="1" ht="18" customHeight="1">
      <c r="B100" s="125"/>
      <c r="C100" s="126"/>
      <c r="D100" s="224" t="s">
        <v>130</v>
      </c>
      <c r="E100" s="226"/>
      <c r="F100" s="226"/>
      <c r="G100" s="226"/>
      <c r="H100" s="226"/>
      <c r="I100" s="126"/>
      <c r="J100" s="126"/>
      <c r="K100" s="126"/>
      <c r="L100" s="126"/>
      <c r="M100" s="126"/>
      <c r="N100" s="222">
        <f>ROUNDUP(N88*T100,2)</f>
        <v>0</v>
      </c>
      <c r="O100" s="240"/>
      <c r="P100" s="240"/>
      <c r="Q100" s="240"/>
      <c r="R100" s="128"/>
      <c r="S100" s="129"/>
      <c r="T100" s="130"/>
      <c r="U100" s="131" t="s">
        <v>45</v>
      </c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32" t="s">
        <v>131</v>
      </c>
      <c r="AZ100" s="129"/>
      <c r="BA100" s="129"/>
      <c r="BB100" s="129"/>
      <c r="BC100" s="129"/>
      <c r="BD100" s="129"/>
      <c r="BE100" s="133">
        <f t="shared" ref="BE100:BE105" si="0">IF(U100="základní",N100,0)</f>
        <v>0</v>
      </c>
      <c r="BF100" s="133">
        <f t="shared" ref="BF100:BF105" si="1">IF(U100="snížená",N100,0)</f>
        <v>0</v>
      </c>
      <c r="BG100" s="133">
        <f t="shared" ref="BG100:BG105" si="2">IF(U100="zákl. přenesená",N100,0)</f>
        <v>0</v>
      </c>
      <c r="BH100" s="133">
        <f t="shared" ref="BH100:BH105" si="3">IF(U100="sníž. přenesená",N100,0)</f>
        <v>0</v>
      </c>
      <c r="BI100" s="133">
        <f t="shared" ref="BI100:BI105" si="4">IF(U100="nulová",N100,0)</f>
        <v>0</v>
      </c>
      <c r="BJ100" s="132" t="s">
        <v>24</v>
      </c>
      <c r="BK100" s="129"/>
      <c r="BL100" s="129"/>
      <c r="BM100" s="129"/>
    </row>
    <row r="101" spans="2:65" s="1" customFormat="1" ht="18" customHeight="1">
      <c r="B101" s="125"/>
      <c r="C101" s="126"/>
      <c r="D101" s="224" t="s">
        <v>132</v>
      </c>
      <c r="E101" s="226"/>
      <c r="F101" s="226"/>
      <c r="G101" s="226"/>
      <c r="H101" s="226"/>
      <c r="I101" s="126"/>
      <c r="J101" s="126"/>
      <c r="K101" s="126"/>
      <c r="L101" s="126"/>
      <c r="M101" s="126"/>
      <c r="N101" s="222">
        <f>ROUNDUP(N88*T101,2)</f>
        <v>0</v>
      </c>
      <c r="O101" s="240"/>
      <c r="P101" s="240"/>
      <c r="Q101" s="240"/>
      <c r="R101" s="128"/>
      <c r="S101" s="129"/>
      <c r="T101" s="130"/>
      <c r="U101" s="131" t="s">
        <v>45</v>
      </c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32" t="s">
        <v>131</v>
      </c>
      <c r="AZ101" s="129"/>
      <c r="BA101" s="129"/>
      <c r="BB101" s="129"/>
      <c r="BC101" s="129"/>
      <c r="BD101" s="129"/>
      <c r="BE101" s="133">
        <f t="shared" si="0"/>
        <v>0</v>
      </c>
      <c r="BF101" s="133">
        <f t="shared" si="1"/>
        <v>0</v>
      </c>
      <c r="BG101" s="133">
        <f t="shared" si="2"/>
        <v>0</v>
      </c>
      <c r="BH101" s="133">
        <f t="shared" si="3"/>
        <v>0</v>
      </c>
      <c r="BI101" s="133">
        <f t="shared" si="4"/>
        <v>0</v>
      </c>
      <c r="BJ101" s="132" t="s">
        <v>24</v>
      </c>
      <c r="BK101" s="129"/>
      <c r="BL101" s="129"/>
      <c r="BM101" s="129"/>
    </row>
    <row r="102" spans="2:65" s="1" customFormat="1" ht="18" customHeight="1">
      <c r="B102" s="125"/>
      <c r="C102" s="126"/>
      <c r="D102" s="224" t="s">
        <v>133</v>
      </c>
      <c r="E102" s="226"/>
      <c r="F102" s="226"/>
      <c r="G102" s="226"/>
      <c r="H102" s="226"/>
      <c r="I102" s="126"/>
      <c r="J102" s="126"/>
      <c r="K102" s="126"/>
      <c r="L102" s="126"/>
      <c r="M102" s="126"/>
      <c r="N102" s="222">
        <f>ROUNDUP(N88*T102,2)</f>
        <v>0</v>
      </c>
      <c r="O102" s="240"/>
      <c r="P102" s="240"/>
      <c r="Q102" s="240"/>
      <c r="R102" s="128"/>
      <c r="S102" s="129"/>
      <c r="T102" s="130"/>
      <c r="U102" s="131" t="s">
        <v>45</v>
      </c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32" t="s">
        <v>131</v>
      </c>
      <c r="AZ102" s="129"/>
      <c r="BA102" s="129"/>
      <c r="BB102" s="129"/>
      <c r="BC102" s="129"/>
      <c r="BD102" s="129"/>
      <c r="BE102" s="133">
        <f t="shared" si="0"/>
        <v>0</v>
      </c>
      <c r="BF102" s="133">
        <f t="shared" si="1"/>
        <v>0</v>
      </c>
      <c r="BG102" s="133">
        <f t="shared" si="2"/>
        <v>0</v>
      </c>
      <c r="BH102" s="133">
        <f t="shared" si="3"/>
        <v>0</v>
      </c>
      <c r="BI102" s="133">
        <f t="shared" si="4"/>
        <v>0</v>
      </c>
      <c r="BJ102" s="132" t="s">
        <v>24</v>
      </c>
      <c r="BK102" s="129"/>
      <c r="BL102" s="129"/>
      <c r="BM102" s="129"/>
    </row>
    <row r="103" spans="2:65" s="1" customFormat="1" ht="18" customHeight="1">
      <c r="B103" s="125"/>
      <c r="C103" s="126"/>
      <c r="D103" s="224" t="s">
        <v>134</v>
      </c>
      <c r="E103" s="226"/>
      <c r="F103" s="226"/>
      <c r="G103" s="226"/>
      <c r="H103" s="226"/>
      <c r="I103" s="126"/>
      <c r="J103" s="126"/>
      <c r="K103" s="126"/>
      <c r="L103" s="126"/>
      <c r="M103" s="126"/>
      <c r="N103" s="222">
        <f>ROUNDUP(N88*T103,2)</f>
        <v>0</v>
      </c>
      <c r="O103" s="240"/>
      <c r="P103" s="240"/>
      <c r="Q103" s="240"/>
      <c r="R103" s="128"/>
      <c r="S103" s="129"/>
      <c r="T103" s="130"/>
      <c r="U103" s="131" t="s">
        <v>45</v>
      </c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32" t="s">
        <v>131</v>
      </c>
      <c r="AZ103" s="129"/>
      <c r="BA103" s="129"/>
      <c r="BB103" s="129"/>
      <c r="BC103" s="129"/>
      <c r="BD103" s="129"/>
      <c r="BE103" s="133">
        <f t="shared" si="0"/>
        <v>0</v>
      </c>
      <c r="BF103" s="133">
        <f t="shared" si="1"/>
        <v>0</v>
      </c>
      <c r="BG103" s="133">
        <f t="shared" si="2"/>
        <v>0</v>
      </c>
      <c r="BH103" s="133">
        <f t="shared" si="3"/>
        <v>0</v>
      </c>
      <c r="BI103" s="133">
        <f t="shared" si="4"/>
        <v>0</v>
      </c>
      <c r="BJ103" s="132" t="s">
        <v>24</v>
      </c>
      <c r="BK103" s="129"/>
      <c r="BL103" s="129"/>
      <c r="BM103" s="129"/>
    </row>
    <row r="104" spans="2:65" s="1" customFormat="1" ht="18" customHeight="1">
      <c r="B104" s="125"/>
      <c r="C104" s="126"/>
      <c r="D104" s="224" t="s">
        <v>135</v>
      </c>
      <c r="E104" s="226"/>
      <c r="F104" s="226"/>
      <c r="G104" s="226"/>
      <c r="H104" s="226"/>
      <c r="I104" s="126"/>
      <c r="J104" s="126"/>
      <c r="K104" s="126"/>
      <c r="L104" s="126"/>
      <c r="M104" s="126"/>
      <c r="N104" s="222">
        <f>ROUNDUP(N88*T104,2)</f>
        <v>0</v>
      </c>
      <c r="O104" s="240"/>
      <c r="P104" s="240"/>
      <c r="Q104" s="240"/>
      <c r="R104" s="128"/>
      <c r="S104" s="129"/>
      <c r="T104" s="130"/>
      <c r="U104" s="131" t="s">
        <v>45</v>
      </c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32" t="s">
        <v>131</v>
      </c>
      <c r="AZ104" s="129"/>
      <c r="BA104" s="129"/>
      <c r="BB104" s="129"/>
      <c r="BC104" s="129"/>
      <c r="BD104" s="129"/>
      <c r="BE104" s="133">
        <f t="shared" si="0"/>
        <v>0</v>
      </c>
      <c r="BF104" s="133">
        <f t="shared" si="1"/>
        <v>0</v>
      </c>
      <c r="BG104" s="133">
        <f t="shared" si="2"/>
        <v>0</v>
      </c>
      <c r="BH104" s="133">
        <f t="shared" si="3"/>
        <v>0</v>
      </c>
      <c r="BI104" s="133">
        <f t="shared" si="4"/>
        <v>0</v>
      </c>
      <c r="BJ104" s="132" t="s">
        <v>24</v>
      </c>
      <c r="BK104" s="129"/>
      <c r="BL104" s="129"/>
      <c r="BM104" s="129"/>
    </row>
    <row r="105" spans="2:65" s="1" customFormat="1" ht="18" customHeight="1">
      <c r="B105" s="125"/>
      <c r="C105" s="126"/>
      <c r="D105" s="127" t="s">
        <v>136</v>
      </c>
      <c r="E105" s="126"/>
      <c r="F105" s="126"/>
      <c r="G105" s="126"/>
      <c r="H105" s="126"/>
      <c r="I105" s="126"/>
      <c r="J105" s="126"/>
      <c r="K105" s="126"/>
      <c r="L105" s="126"/>
      <c r="M105" s="126"/>
      <c r="N105" s="222">
        <f>ROUNDUP(N88*T105,2)</f>
        <v>0</v>
      </c>
      <c r="O105" s="240"/>
      <c r="P105" s="240"/>
      <c r="Q105" s="240"/>
      <c r="R105" s="128"/>
      <c r="S105" s="129"/>
      <c r="T105" s="134"/>
      <c r="U105" s="135" t="s">
        <v>45</v>
      </c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32" t="s">
        <v>137</v>
      </c>
      <c r="AZ105" s="129"/>
      <c r="BA105" s="129"/>
      <c r="BB105" s="129"/>
      <c r="BC105" s="129"/>
      <c r="BD105" s="129"/>
      <c r="BE105" s="133">
        <f t="shared" si="0"/>
        <v>0</v>
      </c>
      <c r="BF105" s="133">
        <f t="shared" si="1"/>
        <v>0</v>
      </c>
      <c r="BG105" s="133">
        <f t="shared" si="2"/>
        <v>0</v>
      </c>
      <c r="BH105" s="133">
        <f t="shared" si="3"/>
        <v>0</v>
      </c>
      <c r="BI105" s="133">
        <f t="shared" si="4"/>
        <v>0</v>
      </c>
      <c r="BJ105" s="132" t="s">
        <v>24</v>
      </c>
      <c r="BK105" s="129"/>
      <c r="BL105" s="129"/>
      <c r="BM105" s="129"/>
    </row>
    <row r="106" spans="2:65" s="1" customFormat="1" ht="13.5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65" s="1" customFormat="1" ht="29.25" customHeight="1">
      <c r="B107" s="35"/>
      <c r="C107" s="113" t="s">
        <v>112</v>
      </c>
      <c r="D107" s="114"/>
      <c r="E107" s="114"/>
      <c r="F107" s="114"/>
      <c r="G107" s="114"/>
      <c r="H107" s="114"/>
      <c r="I107" s="114"/>
      <c r="J107" s="114"/>
      <c r="K107" s="114"/>
      <c r="L107" s="200">
        <f>ROUNDUP(SUM(N88+N99),2)</f>
        <v>0</v>
      </c>
      <c r="M107" s="200"/>
      <c r="N107" s="200"/>
      <c r="O107" s="200"/>
      <c r="P107" s="200"/>
      <c r="Q107" s="200"/>
      <c r="R107" s="37"/>
    </row>
    <row r="108" spans="2:65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12" spans="2:65" s="1" customFormat="1" ht="6.95" customHeight="1"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4"/>
    </row>
    <row r="113" spans="2:65" s="1" customFormat="1" ht="36.950000000000003" customHeight="1">
      <c r="B113" s="35"/>
      <c r="C113" s="195" t="s">
        <v>138</v>
      </c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30" customHeight="1">
      <c r="B115" s="35"/>
      <c r="C115" s="30" t="s">
        <v>19</v>
      </c>
      <c r="D115" s="36"/>
      <c r="E115" s="36"/>
      <c r="F115" s="233" t="str">
        <f>F6</f>
        <v>PŘELOŽKA TROLEJOVÉHO VEDENÍ UL. MUGLINOVSKÁ</v>
      </c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36"/>
      <c r="R115" s="37"/>
    </row>
    <row r="116" spans="2:65" s="1" customFormat="1" ht="36.950000000000003" customHeight="1">
      <c r="B116" s="35"/>
      <c r="C116" s="69" t="s">
        <v>120</v>
      </c>
      <c r="D116" s="36"/>
      <c r="E116" s="36"/>
      <c r="F116" s="206" t="str">
        <f>F7</f>
        <v>01 - SO Trakční stožár</v>
      </c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36"/>
      <c r="R116" s="37"/>
    </row>
    <row r="117" spans="2:65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5" s="1" customFormat="1" ht="18" customHeight="1">
      <c r="B118" s="35"/>
      <c r="C118" s="30" t="s">
        <v>25</v>
      </c>
      <c r="D118" s="36"/>
      <c r="E118" s="36"/>
      <c r="F118" s="28" t="str">
        <f>F9</f>
        <v>Ostrava</v>
      </c>
      <c r="G118" s="36"/>
      <c r="H118" s="36"/>
      <c r="I118" s="36"/>
      <c r="J118" s="36"/>
      <c r="K118" s="30" t="s">
        <v>27</v>
      </c>
      <c r="L118" s="36"/>
      <c r="M118" s="235" t="str">
        <f>IF(O9="","",O9)</f>
        <v>25. 9. 2018</v>
      </c>
      <c r="N118" s="235"/>
      <c r="O118" s="235"/>
      <c r="P118" s="235"/>
      <c r="Q118" s="36"/>
      <c r="R118" s="37"/>
    </row>
    <row r="119" spans="2:65" s="1" customFormat="1" ht="6.9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1" customFormat="1">
      <c r="B120" s="35"/>
      <c r="C120" s="30" t="s">
        <v>31</v>
      </c>
      <c r="D120" s="36"/>
      <c r="E120" s="36"/>
      <c r="F120" s="28" t="str">
        <f>E12</f>
        <v xml:space="preserve"> DPO</v>
      </c>
      <c r="G120" s="36"/>
      <c r="H120" s="36"/>
      <c r="I120" s="36"/>
      <c r="J120" s="36"/>
      <c r="K120" s="30" t="s">
        <v>37</v>
      </c>
      <c r="L120" s="36"/>
      <c r="M120" s="199" t="str">
        <f>E18</f>
        <v>DPO</v>
      </c>
      <c r="N120" s="199"/>
      <c r="O120" s="199"/>
      <c r="P120" s="199"/>
      <c r="Q120" s="199"/>
      <c r="R120" s="37"/>
    </row>
    <row r="121" spans="2:65" s="1" customFormat="1" ht="14.45" customHeight="1">
      <c r="B121" s="35"/>
      <c r="C121" s="30" t="s">
        <v>35</v>
      </c>
      <c r="D121" s="36"/>
      <c r="E121" s="36"/>
      <c r="F121" s="28" t="str">
        <f>IF(E15="","",E15)</f>
        <v>Vyplň údaj</v>
      </c>
      <c r="G121" s="36"/>
      <c r="H121" s="36"/>
      <c r="I121" s="36"/>
      <c r="J121" s="36"/>
      <c r="K121" s="30" t="s">
        <v>38</v>
      </c>
      <c r="L121" s="36"/>
      <c r="M121" s="199" t="str">
        <f>E21</f>
        <v xml:space="preserve">DPO </v>
      </c>
      <c r="N121" s="199"/>
      <c r="O121" s="199"/>
      <c r="P121" s="199"/>
      <c r="Q121" s="199"/>
      <c r="R121" s="37"/>
    </row>
    <row r="122" spans="2:65" s="1" customFormat="1" ht="10.3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5" s="6" customFormat="1" ht="29.25" customHeight="1">
      <c r="B123" s="136"/>
      <c r="C123" s="137" t="s">
        <v>139</v>
      </c>
      <c r="D123" s="138" t="s">
        <v>140</v>
      </c>
      <c r="E123" s="138" t="s">
        <v>62</v>
      </c>
      <c r="F123" s="241" t="s">
        <v>141</v>
      </c>
      <c r="G123" s="241"/>
      <c r="H123" s="241"/>
      <c r="I123" s="241"/>
      <c r="J123" s="138" t="s">
        <v>142</v>
      </c>
      <c r="K123" s="138" t="s">
        <v>143</v>
      </c>
      <c r="L123" s="241" t="s">
        <v>144</v>
      </c>
      <c r="M123" s="241"/>
      <c r="N123" s="241" t="s">
        <v>126</v>
      </c>
      <c r="O123" s="241"/>
      <c r="P123" s="241"/>
      <c r="Q123" s="242"/>
      <c r="R123" s="139"/>
      <c r="T123" s="76" t="s">
        <v>145</v>
      </c>
      <c r="U123" s="77" t="s">
        <v>44</v>
      </c>
      <c r="V123" s="77" t="s">
        <v>146</v>
      </c>
      <c r="W123" s="77" t="s">
        <v>147</v>
      </c>
      <c r="X123" s="77" t="s">
        <v>148</v>
      </c>
      <c r="Y123" s="77" t="s">
        <v>149</v>
      </c>
      <c r="Z123" s="77" t="s">
        <v>150</v>
      </c>
      <c r="AA123" s="78" t="s">
        <v>151</v>
      </c>
    </row>
    <row r="124" spans="2:65" s="1" customFormat="1" ht="29.25" customHeight="1">
      <c r="B124" s="35"/>
      <c r="C124" s="80" t="s">
        <v>123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264">
        <f>BK124</f>
        <v>0</v>
      </c>
      <c r="O124" s="265"/>
      <c r="P124" s="265"/>
      <c r="Q124" s="265"/>
      <c r="R124" s="37"/>
      <c r="T124" s="79"/>
      <c r="U124" s="51"/>
      <c r="V124" s="51"/>
      <c r="W124" s="140">
        <f>W125+W162+W179+W183</f>
        <v>0</v>
      </c>
      <c r="X124" s="51"/>
      <c r="Y124" s="140">
        <f>Y125+Y162+Y179+Y183</f>
        <v>12.629695</v>
      </c>
      <c r="Z124" s="51"/>
      <c r="AA124" s="141">
        <f>AA125+AA162+AA179+AA183</f>
        <v>2.2800000000000002</v>
      </c>
      <c r="AT124" s="19" t="s">
        <v>79</v>
      </c>
      <c r="AU124" s="19" t="s">
        <v>128</v>
      </c>
      <c r="BK124" s="142">
        <f>BK125+BK162+BK179+BK183</f>
        <v>0</v>
      </c>
    </row>
    <row r="125" spans="2:65" s="9" customFormat="1" ht="37.35" customHeight="1">
      <c r="B125" s="159"/>
      <c r="C125" s="160"/>
      <c r="D125" s="150" t="s">
        <v>209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266">
        <f>BK125</f>
        <v>0</v>
      </c>
      <c r="O125" s="258"/>
      <c r="P125" s="258"/>
      <c r="Q125" s="258"/>
      <c r="R125" s="161"/>
      <c r="T125" s="162"/>
      <c r="U125" s="160"/>
      <c r="V125" s="160"/>
      <c r="W125" s="163">
        <f>W126+W133+W158</f>
        <v>0</v>
      </c>
      <c r="X125" s="160"/>
      <c r="Y125" s="163">
        <f>Y126+Y133+Y158</f>
        <v>11.879695</v>
      </c>
      <c r="Z125" s="160"/>
      <c r="AA125" s="164">
        <f>AA126+AA133+AA158</f>
        <v>2.2800000000000002</v>
      </c>
      <c r="AR125" s="165" t="s">
        <v>24</v>
      </c>
      <c r="AT125" s="166" t="s">
        <v>79</v>
      </c>
      <c r="AU125" s="166" t="s">
        <v>80</v>
      </c>
      <c r="AY125" s="165" t="s">
        <v>157</v>
      </c>
      <c r="BK125" s="167">
        <f>BK126+BK133+BK158</f>
        <v>0</v>
      </c>
    </row>
    <row r="126" spans="2:65" s="9" customFormat="1" ht="19.899999999999999" customHeight="1">
      <c r="B126" s="159"/>
      <c r="C126" s="160"/>
      <c r="D126" s="168" t="s">
        <v>210</v>
      </c>
      <c r="E126" s="168"/>
      <c r="F126" s="168"/>
      <c r="G126" s="168"/>
      <c r="H126" s="168"/>
      <c r="I126" s="168"/>
      <c r="J126" s="168"/>
      <c r="K126" s="168"/>
      <c r="L126" s="168"/>
      <c r="M126" s="168"/>
      <c r="N126" s="256">
        <f>BK126</f>
        <v>0</v>
      </c>
      <c r="O126" s="257"/>
      <c r="P126" s="257"/>
      <c r="Q126" s="257"/>
      <c r="R126" s="161"/>
      <c r="T126" s="162"/>
      <c r="U126" s="160"/>
      <c r="V126" s="160"/>
      <c r="W126" s="163">
        <f>SUM(W127:W132)</f>
        <v>0</v>
      </c>
      <c r="X126" s="160"/>
      <c r="Y126" s="163">
        <f>SUM(Y127:Y132)</f>
        <v>0</v>
      </c>
      <c r="Z126" s="160"/>
      <c r="AA126" s="164">
        <f>SUM(AA127:AA132)</f>
        <v>0.39</v>
      </c>
      <c r="AR126" s="165" t="s">
        <v>24</v>
      </c>
      <c r="AT126" s="166" t="s">
        <v>79</v>
      </c>
      <c r="AU126" s="166" t="s">
        <v>24</v>
      </c>
      <c r="AY126" s="165" t="s">
        <v>157</v>
      </c>
      <c r="BK126" s="167">
        <f>SUM(BK127:BK132)</f>
        <v>0</v>
      </c>
    </row>
    <row r="127" spans="2:65" s="1" customFormat="1" ht="25.5" customHeight="1">
      <c r="B127" s="125"/>
      <c r="C127" s="143" t="s">
        <v>24</v>
      </c>
      <c r="D127" s="143" t="s">
        <v>152</v>
      </c>
      <c r="E127" s="144" t="s">
        <v>218</v>
      </c>
      <c r="F127" s="232" t="s">
        <v>219</v>
      </c>
      <c r="G127" s="232"/>
      <c r="H127" s="232"/>
      <c r="I127" s="232"/>
      <c r="J127" s="145" t="s">
        <v>220</v>
      </c>
      <c r="K127" s="146">
        <v>0.3</v>
      </c>
      <c r="L127" s="245">
        <v>0</v>
      </c>
      <c r="M127" s="245"/>
      <c r="N127" s="246">
        <f>ROUND(L127*K127,2)</f>
        <v>0</v>
      </c>
      <c r="O127" s="246"/>
      <c r="P127" s="246"/>
      <c r="Q127" s="246"/>
      <c r="R127" s="128"/>
      <c r="T127" s="147" t="s">
        <v>5</v>
      </c>
      <c r="U127" s="44" t="s">
        <v>45</v>
      </c>
      <c r="V127" s="36"/>
      <c r="W127" s="148">
        <f>V127*K127</f>
        <v>0</v>
      </c>
      <c r="X127" s="148">
        <v>0</v>
      </c>
      <c r="Y127" s="148">
        <f>X127*K127</f>
        <v>0</v>
      </c>
      <c r="Z127" s="148">
        <v>1.3</v>
      </c>
      <c r="AA127" s="149">
        <f>Z127*K127</f>
        <v>0.39</v>
      </c>
      <c r="AR127" s="19" t="s">
        <v>156</v>
      </c>
      <c r="AT127" s="19" t="s">
        <v>152</v>
      </c>
      <c r="AU127" s="19" t="s">
        <v>118</v>
      </c>
      <c r="AY127" s="19" t="s">
        <v>157</v>
      </c>
      <c r="BE127" s="106">
        <f>IF(U127="základní",N127,0)</f>
        <v>0</v>
      </c>
      <c r="BF127" s="106">
        <f>IF(U127="snížená",N127,0)</f>
        <v>0</v>
      </c>
      <c r="BG127" s="106">
        <f>IF(U127="zákl. přenesená",N127,0)</f>
        <v>0</v>
      </c>
      <c r="BH127" s="106">
        <f>IF(U127="sníž. přenesená",N127,0)</f>
        <v>0</v>
      </c>
      <c r="BI127" s="106">
        <f>IF(U127="nulová",N127,0)</f>
        <v>0</v>
      </c>
      <c r="BJ127" s="19" t="s">
        <v>24</v>
      </c>
      <c r="BK127" s="106">
        <f>ROUND(L127*K127,2)</f>
        <v>0</v>
      </c>
      <c r="BL127" s="19" t="s">
        <v>156</v>
      </c>
      <c r="BM127" s="19" t="s">
        <v>221</v>
      </c>
    </row>
    <row r="128" spans="2:65" s="10" customFormat="1" ht="16.5" customHeight="1">
      <c r="B128" s="169"/>
      <c r="C128" s="170"/>
      <c r="D128" s="170"/>
      <c r="E128" s="171" t="s">
        <v>5</v>
      </c>
      <c r="F128" s="262" t="s">
        <v>222</v>
      </c>
      <c r="G128" s="263"/>
      <c r="H128" s="263"/>
      <c r="I128" s="263"/>
      <c r="J128" s="170"/>
      <c r="K128" s="172">
        <v>0.3</v>
      </c>
      <c r="L128" s="170"/>
      <c r="M128" s="170"/>
      <c r="N128" s="170"/>
      <c r="O128" s="170"/>
      <c r="P128" s="170"/>
      <c r="Q128" s="170"/>
      <c r="R128" s="173"/>
      <c r="T128" s="174"/>
      <c r="U128" s="170"/>
      <c r="V128" s="170"/>
      <c r="W128" s="170"/>
      <c r="X128" s="170"/>
      <c r="Y128" s="170"/>
      <c r="Z128" s="170"/>
      <c r="AA128" s="175"/>
      <c r="AT128" s="176" t="s">
        <v>223</v>
      </c>
      <c r="AU128" s="176" t="s">
        <v>118</v>
      </c>
      <c r="AV128" s="10" t="s">
        <v>118</v>
      </c>
      <c r="AW128" s="10" t="s">
        <v>224</v>
      </c>
      <c r="AX128" s="10" t="s">
        <v>24</v>
      </c>
      <c r="AY128" s="176" t="s">
        <v>157</v>
      </c>
    </row>
    <row r="129" spans="2:65" s="1" customFormat="1" ht="25.5" customHeight="1">
      <c r="B129" s="125"/>
      <c r="C129" s="143" t="s">
        <v>118</v>
      </c>
      <c r="D129" s="143" t="s">
        <v>152</v>
      </c>
      <c r="E129" s="144" t="s">
        <v>225</v>
      </c>
      <c r="F129" s="232" t="s">
        <v>226</v>
      </c>
      <c r="G129" s="232"/>
      <c r="H129" s="232"/>
      <c r="I129" s="232"/>
      <c r="J129" s="145" t="s">
        <v>220</v>
      </c>
      <c r="K129" s="146">
        <v>1</v>
      </c>
      <c r="L129" s="245">
        <v>0</v>
      </c>
      <c r="M129" s="245"/>
      <c r="N129" s="246">
        <f>ROUND(L129*K129,2)</f>
        <v>0</v>
      </c>
      <c r="O129" s="246"/>
      <c r="P129" s="246"/>
      <c r="Q129" s="246"/>
      <c r="R129" s="128"/>
      <c r="T129" s="147" t="s">
        <v>5</v>
      </c>
      <c r="U129" s="44" t="s">
        <v>45</v>
      </c>
      <c r="V129" s="36"/>
      <c r="W129" s="148">
        <f>V129*K129</f>
        <v>0</v>
      </c>
      <c r="X129" s="148">
        <v>0</v>
      </c>
      <c r="Y129" s="148">
        <f>X129*K129</f>
        <v>0</v>
      </c>
      <c r="Z129" s="148">
        <v>0</v>
      </c>
      <c r="AA129" s="149">
        <f>Z129*K129</f>
        <v>0</v>
      </c>
      <c r="AR129" s="19" t="s">
        <v>156</v>
      </c>
      <c r="AT129" s="19" t="s">
        <v>152</v>
      </c>
      <c r="AU129" s="19" t="s">
        <v>118</v>
      </c>
      <c r="AY129" s="19" t="s">
        <v>157</v>
      </c>
      <c r="BE129" s="106">
        <f>IF(U129="základní",N129,0)</f>
        <v>0</v>
      </c>
      <c r="BF129" s="106">
        <f>IF(U129="snížená",N129,0)</f>
        <v>0</v>
      </c>
      <c r="BG129" s="106">
        <f>IF(U129="zákl. přenesená",N129,0)</f>
        <v>0</v>
      </c>
      <c r="BH129" s="106">
        <f>IF(U129="sníž. přenesená",N129,0)</f>
        <v>0</v>
      </c>
      <c r="BI129" s="106">
        <f>IF(U129="nulová",N129,0)</f>
        <v>0</v>
      </c>
      <c r="BJ129" s="19" t="s">
        <v>24</v>
      </c>
      <c r="BK129" s="106">
        <f>ROUND(L129*K129,2)</f>
        <v>0</v>
      </c>
      <c r="BL129" s="19" t="s">
        <v>156</v>
      </c>
      <c r="BM129" s="19" t="s">
        <v>227</v>
      </c>
    </row>
    <row r="130" spans="2:65" s="10" customFormat="1" ht="16.5" customHeight="1">
      <c r="B130" s="169"/>
      <c r="C130" s="170"/>
      <c r="D130" s="170"/>
      <c r="E130" s="171" t="s">
        <v>5</v>
      </c>
      <c r="F130" s="262" t="s">
        <v>228</v>
      </c>
      <c r="G130" s="263"/>
      <c r="H130" s="263"/>
      <c r="I130" s="263"/>
      <c r="J130" s="170"/>
      <c r="K130" s="172">
        <v>1</v>
      </c>
      <c r="L130" s="170"/>
      <c r="M130" s="170"/>
      <c r="N130" s="170"/>
      <c r="O130" s="170"/>
      <c r="P130" s="170"/>
      <c r="Q130" s="170"/>
      <c r="R130" s="173"/>
      <c r="T130" s="174"/>
      <c r="U130" s="170"/>
      <c r="V130" s="170"/>
      <c r="W130" s="170"/>
      <c r="X130" s="170"/>
      <c r="Y130" s="170"/>
      <c r="Z130" s="170"/>
      <c r="AA130" s="175"/>
      <c r="AT130" s="176" t="s">
        <v>223</v>
      </c>
      <c r="AU130" s="176" t="s">
        <v>118</v>
      </c>
      <c r="AV130" s="10" t="s">
        <v>118</v>
      </c>
      <c r="AW130" s="10" t="s">
        <v>224</v>
      </c>
      <c r="AX130" s="10" t="s">
        <v>24</v>
      </c>
      <c r="AY130" s="176" t="s">
        <v>157</v>
      </c>
    </row>
    <row r="131" spans="2:65" s="1" customFormat="1" ht="25.5" customHeight="1">
      <c r="B131" s="125"/>
      <c r="C131" s="143" t="s">
        <v>160</v>
      </c>
      <c r="D131" s="143" t="s">
        <v>152</v>
      </c>
      <c r="E131" s="144" t="s">
        <v>229</v>
      </c>
      <c r="F131" s="232" t="s">
        <v>230</v>
      </c>
      <c r="G131" s="232"/>
      <c r="H131" s="232"/>
      <c r="I131" s="232"/>
      <c r="J131" s="145" t="s">
        <v>220</v>
      </c>
      <c r="K131" s="146">
        <v>1</v>
      </c>
      <c r="L131" s="245">
        <v>0</v>
      </c>
      <c r="M131" s="245"/>
      <c r="N131" s="246">
        <f>ROUND(L131*K131,2)</f>
        <v>0</v>
      </c>
      <c r="O131" s="246"/>
      <c r="P131" s="246"/>
      <c r="Q131" s="246"/>
      <c r="R131" s="128"/>
      <c r="T131" s="147" t="s">
        <v>5</v>
      </c>
      <c r="U131" s="44" t="s">
        <v>45</v>
      </c>
      <c r="V131" s="36"/>
      <c r="W131" s="148">
        <f>V131*K131</f>
        <v>0</v>
      </c>
      <c r="X131" s="148">
        <v>0</v>
      </c>
      <c r="Y131" s="148">
        <f>X131*K131</f>
        <v>0</v>
      </c>
      <c r="Z131" s="148">
        <v>0</v>
      </c>
      <c r="AA131" s="149">
        <f>Z131*K131</f>
        <v>0</v>
      </c>
      <c r="AR131" s="19" t="s">
        <v>156</v>
      </c>
      <c r="AT131" s="19" t="s">
        <v>152</v>
      </c>
      <c r="AU131" s="19" t="s">
        <v>118</v>
      </c>
      <c r="AY131" s="19" t="s">
        <v>157</v>
      </c>
      <c r="BE131" s="106">
        <f>IF(U131="základní",N131,0)</f>
        <v>0</v>
      </c>
      <c r="BF131" s="106">
        <f>IF(U131="snížená",N131,0)</f>
        <v>0</v>
      </c>
      <c r="BG131" s="106">
        <f>IF(U131="zákl. přenesená",N131,0)</f>
        <v>0</v>
      </c>
      <c r="BH131" s="106">
        <f>IF(U131="sníž. přenesená",N131,0)</f>
        <v>0</v>
      </c>
      <c r="BI131" s="106">
        <f>IF(U131="nulová",N131,0)</f>
        <v>0</v>
      </c>
      <c r="BJ131" s="19" t="s">
        <v>24</v>
      </c>
      <c r="BK131" s="106">
        <f>ROUND(L131*K131,2)</f>
        <v>0</v>
      </c>
      <c r="BL131" s="19" t="s">
        <v>156</v>
      </c>
      <c r="BM131" s="19" t="s">
        <v>231</v>
      </c>
    </row>
    <row r="132" spans="2:65" s="1" customFormat="1" ht="25.5" customHeight="1">
      <c r="B132" s="125"/>
      <c r="C132" s="143" t="s">
        <v>156</v>
      </c>
      <c r="D132" s="143" t="s">
        <v>152</v>
      </c>
      <c r="E132" s="144" t="s">
        <v>232</v>
      </c>
      <c r="F132" s="232" t="s">
        <v>233</v>
      </c>
      <c r="G132" s="232"/>
      <c r="H132" s="232"/>
      <c r="I132" s="232"/>
      <c r="J132" s="145" t="s">
        <v>220</v>
      </c>
      <c r="K132" s="146">
        <v>1</v>
      </c>
      <c r="L132" s="245">
        <v>0</v>
      </c>
      <c r="M132" s="245"/>
      <c r="N132" s="246">
        <f>ROUND(L132*K132,2)</f>
        <v>0</v>
      </c>
      <c r="O132" s="246"/>
      <c r="P132" s="246"/>
      <c r="Q132" s="246"/>
      <c r="R132" s="128"/>
      <c r="T132" s="147" t="s">
        <v>5</v>
      </c>
      <c r="U132" s="44" t="s">
        <v>45</v>
      </c>
      <c r="V132" s="36"/>
      <c r="W132" s="148">
        <f>V132*K132</f>
        <v>0</v>
      </c>
      <c r="X132" s="148">
        <v>0</v>
      </c>
      <c r="Y132" s="148">
        <f>X132*K132</f>
        <v>0</v>
      </c>
      <c r="Z132" s="148">
        <v>0</v>
      </c>
      <c r="AA132" s="149">
        <f>Z132*K132</f>
        <v>0</v>
      </c>
      <c r="AR132" s="19" t="s">
        <v>156</v>
      </c>
      <c r="AT132" s="19" t="s">
        <v>152</v>
      </c>
      <c r="AU132" s="19" t="s">
        <v>118</v>
      </c>
      <c r="AY132" s="19" t="s">
        <v>157</v>
      </c>
      <c r="BE132" s="106">
        <f>IF(U132="základní",N132,0)</f>
        <v>0</v>
      </c>
      <c r="BF132" s="106">
        <f>IF(U132="snížená",N132,0)</f>
        <v>0</v>
      </c>
      <c r="BG132" s="106">
        <f>IF(U132="zákl. přenesená",N132,0)</f>
        <v>0</v>
      </c>
      <c r="BH132" s="106">
        <f>IF(U132="sníž. přenesená",N132,0)</f>
        <v>0</v>
      </c>
      <c r="BI132" s="106">
        <f>IF(U132="nulová",N132,0)</f>
        <v>0</v>
      </c>
      <c r="BJ132" s="19" t="s">
        <v>24</v>
      </c>
      <c r="BK132" s="106">
        <f>ROUND(L132*K132,2)</f>
        <v>0</v>
      </c>
      <c r="BL132" s="19" t="s">
        <v>156</v>
      </c>
      <c r="BM132" s="19" t="s">
        <v>234</v>
      </c>
    </row>
    <row r="133" spans="2:65" s="9" customFormat="1" ht="29.85" customHeight="1">
      <c r="B133" s="159"/>
      <c r="C133" s="160"/>
      <c r="D133" s="168" t="s">
        <v>211</v>
      </c>
      <c r="E133" s="168"/>
      <c r="F133" s="168"/>
      <c r="G133" s="168"/>
      <c r="H133" s="168"/>
      <c r="I133" s="168"/>
      <c r="J133" s="168"/>
      <c r="K133" s="168"/>
      <c r="L133" s="168"/>
      <c r="M133" s="168"/>
      <c r="N133" s="254">
        <f>BK133</f>
        <v>0</v>
      </c>
      <c r="O133" s="255"/>
      <c r="P133" s="255"/>
      <c r="Q133" s="255"/>
      <c r="R133" s="161"/>
      <c r="T133" s="162"/>
      <c r="U133" s="160"/>
      <c r="V133" s="160"/>
      <c r="W133" s="163">
        <f>SUM(W134:W157)</f>
        <v>0</v>
      </c>
      <c r="X133" s="160"/>
      <c r="Y133" s="163">
        <f>SUM(Y134:Y157)</f>
        <v>11.879695</v>
      </c>
      <c r="Z133" s="160"/>
      <c r="AA133" s="164">
        <f>SUM(AA134:AA157)</f>
        <v>1.8900000000000001</v>
      </c>
      <c r="AR133" s="165" t="s">
        <v>24</v>
      </c>
      <c r="AT133" s="166" t="s">
        <v>79</v>
      </c>
      <c r="AU133" s="166" t="s">
        <v>24</v>
      </c>
      <c r="AY133" s="165" t="s">
        <v>157</v>
      </c>
      <c r="BK133" s="167">
        <f>SUM(BK134:BK157)</f>
        <v>0</v>
      </c>
    </row>
    <row r="134" spans="2:65" s="1" customFormat="1" ht="25.5" customHeight="1">
      <c r="B134" s="125"/>
      <c r="C134" s="143" t="s">
        <v>165</v>
      </c>
      <c r="D134" s="143" t="s">
        <v>152</v>
      </c>
      <c r="E134" s="144" t="s">
        <v>235</v>
      </c>
      <c r="F134" s="232" t="s">
        <v>236</v>
      </c>
      <c r="G134" s="232"/>
      <c r="H134" s="232"/>
      <c r="I134" s="232"/>
      <c r="J134" s="145" t="s">
        <v>237</v>
      </c>
      <c r="K134" s="146">
        <v>4.5</v>
      </c>
      <c r="L134" s="245">
        <v>0</v>
      </c>
      <c r="M134" s="245"/>
      <c r="N134" s="246">
        <f>ROUND(L134*K134,2)</f>
        <v>0</v>
      </c>
      <c r="O134" s="246"/>
      <c r="P134" s="246"/>
      <c r="Q134" s="246"/>
      <c r="R134" s="128"/>
      <c r="T134" s="147" t="s">
        <v>5</v>
      </c>
      <c r="U134" s="44" t="s">
        <v>45</v>
      </c>
      <c r="V134" s="36"/>
      <c r="W134" s="148">
        <f>V134*K134</f>
        <v>0</v>
      </c>
      <c r="X134" s="148">
        <v>0</v>
      </c>
      <c r="Y134" s="148">
        <f>X134*K134</f>
        <v>0</v>
      </c>
      <c r="Z134" s="148">
        <v>0</v>
      </c>
      <c r="AA134" s="149">
        <f>Z134*K134</f>
        <v>0</v>
      </c>
      <c r="AR134" s="19" t="s">
        <v>156</v>
      </c>
      <c r="AT134" s="19" t="s">
        <v>152</v>
      </c>
      <c r="AU134" s="19" t="s">
        <v>118</v>
      </c>
      <c r="AY134" s="19" t="s">
        <v>157</v>
      </c>
      <c r="BE134" s="106">
        <f>IF(U134="základní",N134,0)</f>
        <v>0</v>
      </c>
      <c r="BF134" s="106">
        <f>IF(U134="snížená",N134,0)</f>
        <v>0</v>
      </c>
      <c r="BG134" s="106">
        <f>IF(U134="zákl. přenesená",N134,0)</f>
        <v>0</v>
      </c>
      <c r="BH134" s="106">
        <f>IF(U134="sníž. přenesená",N134,0)</f>
        <v>0</v>
      </c>
      <c r="BI134" s="106">
        <f>IF(U134="nulová",N134,0)</f>
        <v>0</v>
      </c>
      <c r="BJ134" s="19" t="s">
        <v>24</v>
      </c>
      <c r="BK134" s="106">
        <f>ROUND(L134*K134,2)</f>
        <v>0</v>
      </c>
      <c r="BL134" s="19" t="s">
        <v>156</v>
      </c>
      <c r="BM134" s="19" t="s">
        <v>238</v>
      </c>
    </row>
    <row r="135" spans="2:65" s="10" customFormat="1" ht="16.5" customHeight="1">
      <c r="B135" s="169"/>
      <c r="C135" s="170"/>
      <c r="D135" s="170"/>
      <c r="E135" s="171" t="s">
        <v>5</v>
      </c>
      <c r="F135" s="262" t="s">
        <v>239</v>
      </c>
      <c r="G135" s="263"/>
      <c r="H135" s="263"/>
      <c r="I135" s="263"/>
      <c r="J135" s="170"/>
      <c r="K135" s="172">
        <v>4.5</v>
      </c>
      <c r="L135" s="170"/>
      <c r="M135" s="170"/>
      <c r="N135" s="170"/>
      <c r="O135" s="170"/>
      <c r="P135" s="170"/>
      <c r="Q135" s="170"/>
      <c r="R135" s="173"/>
      <c r="T135" s="174"/>
      <c r="U135" s="170"/>
      <c r="V135" s="170"/>
      <c r="W135" s="170"/>
      <c r="X135" s="170"/>
      <c r="Y135" s="170"/>
      <c r="Z135" s="170"/>
      <c r="AA135" s="175"/>
      <c r="AT135" s="176" t="s">
        <v>223</v>
      </c>
      <c r="AU135" s="176" t="s">
        <v>118</v>
      </c>
      <c r="AV135" s="10" t="s">
        <v>118</v>
      </c>
      <c r="AW135" s="10" t="s">
        <v>224</v>
      </c>
      <c r="AX135" s="10" t="s">
        <v>24</v>
      </c>
      <c r="AY135" s="176" t="s">
        <v>157</v>
      </c>
    </row>
    <row r="136" spans="2:65" s="1" customFormat="1" ht="38.25" customHeight="1">
      <c r="B136" s="125"/>
      <c r="C136" s="143" t="s">
        <v>168</v>
      </c>
      <c r="D136" s="143" t="s">
        <v>152</v>
      </c>
      <c r="E136" s="144" t="s">
        <v>240</v>
      </c>
      <c r="F136" s="232" t="s">
        <v>241</v>
      </c>
      <c r="G136" s="232"/>
      <c r="H136" s="232"/>
      <c r="I136" s="232"/>
      <c r="J136" s="145" t="s">
        <v>237</v>
      </c>
      <c r="K136" s="146">
        <v>4.5</v>
      </c>
      <c r="L136" s="245">
        <v>0</v>
      </c>
      <c r="M136" s="245"/>
      <c r="N136" s="246">
        <f>ROUND(L136*K136,2)</f>
        <v>0</v>
      </c>
      <c r="O136" s="246"/>
      <c r="P136" s="246"/>
      <c r="Q136" s="246"/>
      <c r="R136" s="128"/>
      <c r="T136" s="147" t="s">
        <v>5</v>
      </c>
      <c r="U136" s="44" t="s">
        <v>45</v>
      </c>
      <c r="V136" s="36"/>
      <c r="W136" s="148">
        <f>V136*K136</f>
        <v>0</v>
      </c>
      <c r="X136" s="148">
        <v>0</v>
      </c>
      <c r="Y136" s="148">
        <f>X136*K136</f>
        <v>0</v>
      </c>
      <c r="Z136" s="148">
        <v>0</v>
      </c>
      <c r="AA136" s="149">
        <f>Z136*K136</f>
        <v>0</v>
      </c>
      <c r="AR136" s="19" t="s">
        <v>156</v>
      </c>
      <c r="AT136" s="19" t="s">
        <v>152</v>
      </c>
      <c r="AU136" s="19" t="s">
        <v>118</v>
      </c>
      <c r="AY136" s="19" t="s">
        <v>157</v>
      </c>
      <c r="BE136" s="106">
        <f>IF(U136="základní",N136,0)</f>
        <v>0</v>
      </c>
      <c r="BF136" s="106">
        <f>IF(U136="snížená",N136,0)</f>
        <v>0</v>
      </c>
      <c r="BG136" s="106">
        <f>IF(U136="zákl. přenesená",N136,0)</f>
        <v>0</v>
      </c>
      <c r="BH136" s="106">
        <f>IF(U136="sníž. přenesená",N136,0)</f>
        <v>0</v>
      </c>
      <c r="BI136" s="106">
        <f>IF(U136="nulová",N136,0)</f>
        <v>0</v>
      </c>
      <c r="BJ136" s="19" t="s">
        <v>24</v>
      </c>
      <c r="BK136" s="106">
        <f>ROUND(L136*K136,2)</f>
        <v>0</v>
      </c>
      <c r="BL136" s="19" t="s">
        <v>156</v>
      </c>
      <c r="BM136" s="19" t="s">
        <v>242</v>
      </c>
    </row>
    <row r="137" spans="2:65" s="10" customFormat="1" ht="16.5" customHeight="1">
      <c r="B137" s="169"/>
      <c r="C137" s="170"/>
      <c r="D137" s="170"/>
      <c r="E137" s="171" t="s">
        <v>5</v>
      </c>
      <c r="F137" s="262" t="s">
        <v>239</v>
      </c>
      <c r="G137" s="263"/>
      <c r="H137" s="263"/>
      <c r="I137" s="263"/>
      <c r="J137" s="170"/>
      <c r="K137" s="172">
        <v>4.5</v>
      </c>
      <c r="L137" s="170"/>
      <c r="M137" s="170"/>
      <c r="N137" s="170"/>
      <c r="O137" s="170"/>
      <c r="P137" s="170"/>
      <c r="Q137" s="170"/>
      <c r="R137" s="173"/>
      <c r="T137" s="174"/>
      <c r="U137" s="170"/>
      <c r="V137" s="170"/>
      <c r="W137" s="170"/>
      <c r="X137" s="170"/>
      <c r="Y137" s="170"/>
      <c r="Z137" s="170"/>
      <c r="AA137" s="175"/>
      <c r="AT137" s="176" t="s">
        <v>223</v>
      </c>
      <c r="AU137" s="176" t="s">
        <v>118</v>
      </c>
      <c r="AV137" s="10" t="s">
        <v>118</v>
      </c>
      <c r="AW137" s="10" t="s">
        <v>224</v>
      </c>
      <c r="AX137" s="10" t="s">
        <v>24</v>
      </c>
      <c r="AY137" s="176" t="s">
        <v>157</v>
      </c>
    </row>
    <row r="138" spans="2:65" s="1" customFormat="1" ht="25.5" customHeight="1">
      <c r="B138" s="125"/>
      <c r="C138" s="177" t="s">
        <v>171</v>
      </c>
      <c r="D138" s="177" t="s">
        <v>243</v>
      </c>
      <c r="E138" s="178" t="s">
        <v>244</v>
      </c>
      <c r="F138" s="261" t="s">
        <v>245</v>
      </c>
      <c r="G138" s="261"/>
      <c r="H138" s="261"/>
      <c r="I138" s="261"/>
      <c r="J138" s="179" t="s">
        <v>220</v>
      </c>
      <c r="K138" s="180">
        <v>2.2250000000000001</v>
      </c>
      <c r="L138" s="267">
        <v>0</v>
      </c>
      <c r="M138" s="267"/>
      <c r="N138" s="253">
        <f>ROUND(L138*K138,2)</f>
        <v>0</v>
      </c>
      <c r="O138" s="246"/>
      <c r="P138" s="246"/>
      <c r="Q138" s="246"/>
      <c r="R138" s="128"/>
      <c r="T138" s="147" t="s">
        <v>5</v>
      </c>
      <c r="U138" s="44" t="s">
        <v>45</v>
      </c>
      <c r="V138" s="36"/>
      <c r="W138" s="148">
        <f>V138*K138</f>
        <v>0</v>
      </c>
      <c r="X138" s="148">
        <v>2.4289999999999998</v>
      </c>
      <c r="Y138" s="148">
        <f>X138*K138</f>
        <v>5.4045249999999996</v>
      </c>
      <c r="Z138" s="148">
        <v>0</v>
      </c>
      <c r="AA138" s="149">
        <f>Z138*K138</f>
        <v>0</v>
      </c>
      <c r="AR138" s="19" t="s">
        <v>175</v>
      </c>
      <c r="AT138" s="19" t="s">
        <v>243</v>
      </c>
      <c r="AU138" s="19" t="s">
        <v>118</v>
      </c>
      <c r="AY138" s="19" t="s">
        <v>157</v>
      </c>
      <c r="BE138" s="106">
        <f>IF(U138="základní",N138,0)</f>
        <v>0</v>
      </c>
      <c r="BF138" s="106">
        <f>IF(U138="snížená",N138,0)</f>
        <v>0</v>
      </c>
      <c r="BG138" s="106">
        <f>IF(U138="zákl. přenesená",N138,0)</f>
        <v>0</v>
      </c>
      <c r="BH138" s="106">
        <f>IF(U138="sníž. přenesená",N138,0)</f>
        <v>0</v>
      </c>
      <c r="BI138" s="106">
        <f>IF(U138="nulová",N138,0)</f>
        <v>0</v>
      </c>
      <c r="BJ138" s="19" t="s">
        <v>24</v>
      </c>
      <c r="BK138" s="106">
        <f>ROUND(L138*K138,2)</f>
        <v>0</v>
      </c>
      <c r="BL138" s="19" t="s">
        <v>156</v>
      </c>
      <c r="BM138" s="19" t="s">
        <v>246</v>
      </c>
    </row>
    <row r="139" spans="2:65" s="10" customFormat="1" ht="16.5" customHeight="1">
      <c r="B139" s="169"/>
      <c r="C139" s="170"/>
      <c r="D139" s="170"/>
      <c r="E139" s="171" t="s">
        <v>5</v>
      </c>
      <c r="F139" s="262" t="s">
        <v>247</v>
      </c>
      <c r="G139" s="263"/>
      <c r="H139" s="263"/>
      <c r="I139" s="263"/>
      <c r="J139" s="170"/>
      <c r="K139" s="172">
        <v>2.2254749999999999</v>
      </c>
      <c r="L139" s="170"/>
      <c r="M139" s="170"/>
      <c r="N139" s="170"/>
      <c r="O139" s="170"/>
      <c r="P139" s="170"/>
      <c r="Q139" s="170"/>
      <c r="R139" s="173"/>
      <c r="T139" s="174"/>
      <c r="U139" s="170"/>
      <c r="V139" s="170"/>
      <c r="W139" s="170"/>
      <c r="X139" s="170"/>
      <c r="Y139" s="170"/>
      <c r="Z139" s="170"/>
      <c r="AA139" s="175"/>
      <c r="AT139" s="176" t="s">
        <v>223</v>
      </c>
      <c r="AU139" s="176" t="s">
        <v>118</v>
      </c>
      <c r="AV139" s="10" t="s">
        <v>118</v>
      </c>
      <c r="AW139" s="10" t="s">
        <v>224</v>
      </c>
      <c r="AX139" s="10" t="s">
        <v>24</v>
      </c>
      <c r="AY139" s="176" t="s">
        <v>157</v>
      </c>
    </row>
    <row r="140" spans="2:65" s="1" customFormat="1" ht="25.5" customHeight="1">
      <c r="B140" s="125"/>
      <c r="C140" s="177" t="s">
        <v>175</v>
      </c>
      <c r="D140" s="177" t="s">
        <v>243</v>
      </c>
      <c r="E140" s="178" t="s">
        <v>248</v>
      </c>
      <c r="F140" s="261" t="s">
        <v>249</v>
      </c>
      <c r="G140" s="261"/>
      <c r="H140" s="261"/>
      <c r="I140" s="261"/>
      <c r="J140" s="179" t="s">
        <v>220</v>
      </c>
      <c r="K140" s="180">
        <v>0.63600000000000001</v>
      </c>
      <c r="L140" s="267">
        <v>0</v>
      </c>
      <c r="M140" s="267"/>
      <c r="N140" s="253">
        <f>ROUND(L140*K140,2)</f>
        <v>0</v>
      </c>
      <c r="O140" s="246"/>
      <c r="P140" s="246"/>
      <c r="Q140" s="246"/>
      <c r="R140" s="128"/>
      <c r="T140" s="147" t="s">
        <v>5</v>
      </c>
      <c r="U140" s="44" t="s">
        <v>45</v>
      </c>
      <c r="V140" s="36"/>
      <c r="W140" s="148">
        <f>V140*K140</f>
        <v>0</v>
      </c>
      <c r="X140" s="148">
        <v>2.4289999999999998</v>
      </c>
      <c r="Y140" s="148">
        <f>X140*K140</f>
        <v>1.5448439999999999</v>
      </c>
      <c r="Z140" s="148">
        <v>0</v>
      </c>
      <c r="AA140" s="149">
        <f>Z140*K140</f>
        <v>0</v>
      </c>
      <c r="AR140" s="19" t="s">
        <v>175</v>
      </c>
      <c r="AT140" s="19" t="s">
        <v>243</v>
      </c>
      <c r="AU140" s="19" t="s">
        <v>118</v>
      </c>
      <c r="AY140" s="19" t="s">
        <v>157</v>
      </c>
      <c r="BE140" s="106">
        <f>IF(U140="základní",N140,0)</f>
        <v>0</v>
      </c>
      <c r="BF140" s="106">
        <f>IF(U140="snížená",N140,0)</f>
        <v>0</v>
      </c>
      <c r="BG140" s="106">
        <f>IF(U140="zákl. přenesená",N140,0)</f>
        <v>0</v>
      </c>
      <c r="BH140" s="106">
        <f>IF(U140="sníž. přenesená",N140,0)</f>
        <v>0</v>
      </c>
      <c r="BI140" s="106">
        <f>IF(U140="nulová",N140,0)</f>
        <v>0</v>
      </c>
      <c r="BJ140" s="19" t="s">
        <v>24</v>
      </c>
      <c r="BK140" s="106">
        <f>ROUND(L140*K140,2)</f>
        <v>0</v>
      </c>
      <c r="BL140" s="19" t="s">
        <v>156</v>
      </c>
      <c r="BM140" s="19" t="s">
        <v>250</v>
      </c>
    </row>
    <row r="141" spans="2:65" s="10" customFormat="1" ht="16.5" customHeight="1">
      <c r="B141" s="169"/>
      <c r="C141" s="170"/>
      <c r="D141" s="170"/>
      <c r="E141" s="171" t="s">
        <v>5</v>
      </c>
      <c r="F141" s="262" t="s">
        <v>251</v>
      </c>
      <c r="G141" s="263"/>
      <c r="H141" s="263"/>
      <c r="I141" s="263"/>
      <c r="J141" s="170"/>
      <c r="K141" s="172">
        <v>0.63585000000000003</v>
      </c>
      <c r="L141" s="170"/>
      <c r="M141" s="170"/>
      <c r="N141" s="170"/>
      <c r="O141" s="170"/>
      <c r="P141" s="170"/>
      <c r="Q141" s="170"/>
      <c r="R141" s="173"/>
      <c r="T141" s="174"/>
      <c r="U141" s="170"/>
      <c r="V141" s="170"/>
      <c r="W141" s="170"/>
      <c r="X141" s="170"/>
      <c r="Y141" s="170"/>
      <c r="Z141" s="170"/>
      <c r="AA141" s="175"/>
      <c r="AT141" s="176" t="s">
        <v>223</v>
      </c>
      <c r="AU141" s="176" t="s">
        <v>118</v>
      </c>
      <c r="AV141" s="10" t="s">
        <v>118</v>
      </c>
      <c r="AW141" s="10" t="s">
        <v>224</v>
      </c>
      <c r="AX141" s="10" t="s">
        <v>24</v>
      </c>
      <c r="AY141" s="176" t="s">
        <v>157</v>
      </c>
    </row>
    <row r="142" spans="2:65" s="1" customFormat="1" ht="25.5" customHeight="1">
      <c r="B142" s="125"/>
      <c r="C142" s="143" t="s">
        <v>174</v>
      </c>
      <c r="D142" s="143" t="s">
        <v>152</v>
      </c>
      <c r="E142" s="144" t="s">
        <v>252</v>
      </c>
      <c r="F142" s="232" t="s">
        <v>253</v>
      </c>
      <c r="G142" s="232"/>
      <c r="H142" s="232"/>
      <c r="I142" s="232"/>
      <c r="J142" s="145" t="s">
        <v>254</v>
      </c>
      <c r="K142" s="146">
        <v>0.45</v>
      </c>
      <c r="L142" s="245">
        <v>0</v>
      </c>
      <c r="M142" s="245"/>
      <c r="N142" s="246">
        <f>ROUND(L142*K142,2)</f>
        <v>0</v>
      </c>
      <c r="O142" s="246"/>
      <c r="P142" s="246"/>
      <c r="Q142" s="246"/>
      <c r="R142" s="128"/>
      <c r="T142" s="147" t="s">
        <v>5</v>
      </c>
      <c r="U142" s="44" t="s">
        <v>45</v>
      </c>
      <c r="V142" s="36"/>
      <c r="W142" s="148">
        <f>V142*K142</f>
        <v>0</v>
      </c>
      <c r="X142" s="148">
        <v>1.1133200000000001</v>
      </c>
      <c r="Y142" s="148">
        <f>X142*K142</f>
        <v>0.50099400000000005</v>
      </c>
      <c r="Z142" s="148">
        <v>0</v>
      </c>
      <c r="AA142" s="149">
        <f>Z142*K142</f>
        <v>0</v>
      </c>
      <c r="AR142" s="19" t="s">
        <v>156</v>
      </c>
      <c r="AT142" s="19" t="s">
        <v>152</v>
      </c>
      <c r="AU142" s="19" t="s">
        <v>118</v>
      </c>
      <c r="AY142" s="19" t="s">
        <v>157</v>
      </c>
      <c r="BE142" s="106">
        <f>IF(U142="základní",N142,0)</f>
        <v>0</v>
      </c>
      <c r="BF142" s="106">
        <f>IF(U142="snížená",N142,0)</f>
        <v>0</v>
      </c>
      <c r="BG142" s="106">
        <f>IF(U142="zákl. přenesená",N142,0)</f>
        <v>0</v>
      </c>
      <c r="BH142" s="106">
        <f>IF(U142="sníž. přenesená",N142,0)</f>
        <v>0</v>
      </c>
      <c r="BI142" s="106">
        <f>IF(U142="nulová",N142,0)</f>
        <v>0</v>
      </c>
      <c r="BJ142" s="19" t="s">
        <v>24</v>
      </c>
      <c r="BK142" s="106">
        <f>ROUND(L142*K142,2)</f>
        <v>0</v>
      </c>
      <c r="BL142" s="19" t="s">
        <v>156</v>
      </c>
      <c r="BM142" s="19" t="s">
        <v>255</v>
      </c>
    </row>
    <row r="143" spans="2:65" s="10" customFormat="1" ht="16.5" customHeight="1">
      <c r="B143" s="169"/>
      <c r="C143" s="170"/>
      <c r="D143" s="170"/>
      <c r="E143" s="171" t="s">
        <v>5</v>
      </c>
      <c r="F143" s="262" t="s">
        <v>256</v>
      </c>
      <c r="G143" s="263"/>
      <c r="H143" s="263"/>
      <c r="I143" s="263"/>
      <c r="J143" s="170"/>
      <c r="K143" s="172">
        <v>0.45</v>
      </c>
      <c r="L143" s="170"/>
      <c r="M143" s="170"/>
      <c r="N143" s="170"/>
      <c r="O143" s="170"/>
      <c r="P143" s="170"/>
      <c r="Q143" s="170"/>
      <c r="R143" s="173"/>
      <c r="T143" s="174"/>
      <c r="U143" s="170"/>
      <c r="V143" s="170"/>
      <c r="W143" s="170"/>
      <c r="X143" s="170"/>
      <c r="Y143" s="170"/>
      <c r="Z143" s="170"/>
      <c r="AA143" s="175"/>
      <c r="AT143" s="176" t="s">
        <v>223</v>
      </c>
      <c r="AU143" s="176" t="s">
        <v>118</v>
      </c>
      <c r="AV143" s="10" t="s">
        <v>118</v>
      </c>
      <c r="AW143" s="10" t="s">
        <v>224</v>
      </c>
      <c r="AX143" s="10" t="s">
        <v>24</v>
      </c>
      <c r="AY143" s="176" t="s">
        <v>157</v>
      </c>
    </row>
    <row r="144" spans="2:65" s="1" customFormat="1" ht="38.25" customHeight="1">
      <c r="B144" s="125"/>
      <c r="C144" s="143" t="s">
        <v>29</v>
      </c>
      <c r="D144" s="143" t="s">
        <v>152</v>
      </c>
      <c r="E144" s="144" t="s">
        <v>257</v>
      </c>
      <c r="F144" s="232" t="s">
        <v>258</v>
      </c>
      <c r="G144" s="232"/>
      <c r="H144" s="232"/>
      <c r="I144" s="232"/>
      <c r="J144" s="145" t="s">
        <v>220</v>
      </c>
      <c r="K144" s="146">
        <v>2</v>
      </c>
      <c r="L144" s="245">
        <v>0</v>
      </c>
      <c r="M144" s="245"/>
      <c r="N144" s="246">
        <f>ROUND(L144*K144,2)</f>
        <v>0</v>
      </c>
      <c r="O144" s="246"/>
      <c r="P144" s="246"/>
      <c r="Q144" s="246"/>
      <c r="R144" s="128"/>
      <c r="T144" s="147" t="s">
        <v>5</v>
      </c>
      <c r="U144" s="44" t="s">
        <v>45</v>
      </c>
      <c r="V144" s="36"/>
      <c r="W144" s="148">
        <f>V144*K144</f>
        <v>0</v>
      </c>
      <c r="X144" s="148">
        <v>2.16</v>
      </c>
      <c r="Y144" s="148">
        <f>X144*K144</f>
        <v>4.32</v>
      </c>
      <c r="Z144" s="148">
        <v>0</v>
      </c>
      <c r="AA144" s="149">
        <f>Z144*K144</f>
        <v>0</v>
      </c>
      <c r="AR144" s="19" t="s">
        <v>156</v>
      </c>
      <c r="AT144" s="19" t="s">
        <v>152</v>
      </c>
      <c r="AU144" s="19" t="s">
        <v>118</v>
      </c>
      <c r="AY144" s="19" t="s">
        <v>157</v>
      </c>
      <c r="BE144" s="106">
        <f>IF(U144="základní",N144,0)</f>
        <v>0</v>
      </c>
      <c r="BF144" s="106">
        <f>IF(U144="snížená",N144,0)</f>
        <v>0</v>
      </c>
      <c r="BG144" s="106">
        <f>IF(U144="zákl. přenesená",N144,0)</f>
        <v>0</v>
      </c>
      <c r="BH144" s="106">
        <f>IF(U144="sníž. přenesená",N144,0)</f>
        <v>0</v>
      </c>
      <c r="BI144" s="106">
        <f>IF(U144="nulová",N144,0)</f>
        <v>0</v>
      </c>
      <c r="BJ144" s="19" t="s">
        <v>24</v>
      </c>
      <c r="BK144" s="106">
        <f>ROUND(L144*K144,2)</f>
        <v>0</v>
      </c>
      <c r="BL144" s="19" t="s">
        <v>156</v>
      </c>
      <c r="BM144" s="19" t="s">
        <v>259</v>
      </c>
    </row>
    <row r="145" spans="2:65" s="10" customFormat="1" ht="16.5" customHeight="1">
      <c r="B145" s="169"/>
      <c r="C145" s="170"/>
      <c r="D145" s="170"/>
      <c r="E145" s="171" t="s">
        <v>5</v>
      </c>
      <c r="F145" s="262" t="s">
        <v>260</v>
      </c>
      <c r="G145" s="263"/>
      <c r="H145" s="263"/>
      <c r="I145" s="263"/>
      <c r="J145" s="170"/>
      <c r="K145" s="172">
        <v>2</v>
      </c>
      <c r="L145" s="170"/>
      <c r="M145" s="170"/>
      <c r="N145" s="170"/>
      <c r="O145" s="170"/>
      <c r="P145" s="170"/>
      <c r="Q145" s="170"/>
      <c r="R145" s="173"/>
      <c r="T145" s="174"/>
      <c r="U145" s="170"/>
      <c r="V145" s="170"/>
      <c r="W145" s="170"/>
      <c r="X145" s="170"/>
      <c r="Y145" s="170"/>
      <c r="Z145" s="170"/>
      <c r="AA145" s="175"/>
      <c r="AT145" s="176" t="s">
        <v>223</v>
      </c>
      <c r="AU145" s="176" t="s">
        <v>118</v>
      </c>
      <c r="AV145" s="10" t="s">
        <v>118</v>
      </c>
      <c r="AW145" s="10" t="s">
        <v>224</v>
      </c>
      <c r="AX145" s="10" t="s">
        <v>24</v>
      </c>
      <c r="AY145" s="176" t="s">
        <v>157</v>
      </c>
    </row>
    <row r="146" spans="2:65" s="1" customFormat="1" ht="25.5" customHeight="1">
      <c r="B146" s="125"/>
      <c r="C146" s="143" t="s">
        <v>184</v>
      </c>
      <c r="D146" s="143" t="s">
        <v>152</v>
      </c>
      <c r="E146" s="144" t="s">
        <v>261</v>
      </c>
      <c r="F146" s="232" t="s">
        <v>262</v>
      </c>
      <c r="G146" s="232"/>
      <c r="H146" s="232"/>
      <c r="I146" s="232"/>
      <c r="J146" s="145" t="s">
        <v>220</v>
      </c>
      <c r="K146" s="146">
        <v>0.9</v>
      </c>
      <c r="L146" s="245">
        <v>0</v>
      </c>
      <c r="M146" s="245"/>
      <c r="N146" s="246">
        <f>ROUND(L146*K146,2)</f>
        <v>0</v>
      </c>
      <c r="O146" s="246"/>
      <c r="P146" s="246"/>
      <c r="Q146" s="246"/>
      <c r="R146" s="128"/>
      <c r="T146" s="147" t="s">
        <v>5</v>
      </c>
      <c r="U146" s="44" t="s">
        <v>45</v>
      </c>
      <c r="V146" s="36"/>
      <c r="W146" s="148">
        <f>V146*K146</f>
        <v>0</v>
      </c>
      <c r="X146" s="148">
        <v>0</v>
      </c>
      <c r="Y146" s="148">
        <f>X146*K146</f>
        <v>0</v>
      </c>
      <c r="Z146" s="148">
        <v>0</v>
      </c>
      <c r="AA146" s="149">
        <f>Z146*K146</f>
        <v>0</v>
      </c>
      <c r="AR146" s="19" t="s">
        <v>156</v>
      </c>
      <c r="AT146" s="19" t="s">
        <v>152</v>
      </c>
      <c r="AU146" s="19" t="s">
        <v>118</v>
      </c>
      <c r="AY146" s="19" t="s">
        <v>157</v>
      </c>
      <c r="BE146" s="106">
        <f>IF(U146="základní",N146,0)</f>
        <v>0</v>
      </c>
      <c r="BF146" s="106">
        <f>IF(U146="snížená",N146,0)</f>
        <v>0</v>
      </c>
      <c r="BG146" s="106">
        <f>IF(U146="zákl. přenesená",N146,0)</f>
        <v>0</v>
      </c>
      <c r="BH146" s="106">
        <f>IF(U146="sníž. přenesená",N146,0)</f>
        <v>0</v>
      </c>
      <c r="BI146" s="106">
        <f>IF(U146="nulová",N146,0)</f>
        <v>0</v>
      </c>
      <c r="BJ146" s="19" t="s">
        <v>24</v>
      </c>
      <c r="BK146" s="106">
        <f>ROUND(L146*K146,2)</f>
        <v>0</v>
      </c>
      <c r="BL146" s="19" t="s">
        <v>156</v>
      </c>
      <c r="BM146" s="19" t="s">
        <v>263</v>
      </c>
    </row>
    <row r="147" spans="2:65" s="10" customFormat="1" ht="16.5" customHeight="1">
      <c r="B147" s="169"/>
      <c r="C147" s="170"/>
      <c r="D147" s="170"/>
      <c r="E147" s="171" t="s">
        <v>5</v>
      </c>
      <c r="F147" s="262" t="s">
        <v>264</v>
      </c>
      <c r="G147" s="263"/>
      <c r="H147" s="263"/>
      <c r="I147" s="263"/>
      <c r="J147" s="170"/>
      <c r="K147" s="172">
        <v>0.9</v>
      </c>
      <c r="L147" s="170"/>
      <c r="M147" s="170"/>
      <c r="N147" s="170"/>
      <c r="O147" s="170"/>
      <c r="P147" s="170"/>
      <c r="Q147" s="170"/>
      <c r="R147" s="173"/>
      <c r="T147" s="174"/>
      <c r="U147" s="170"/>
      <c r="V147" s="170"/>
      <c r="W147" s="170"/>
      <c r="X147" s="170"/>
      <c r="Y147" s="170"/>
      <c r="Z147" s="170"/>
      <c r="AA147" s="175"/>
      <c r="AT147" s="176" t="s">
        <v>223</v>
      </c>
      <c r="AU147" s="176" t="s">
        <v>118</v>
      </c>
      <c r="AV147" s="10" t="s">
        <v>118</v>
      </c>
      <c r="AW147" s="10" t="s">
        <v>224</v>
      </c>
      <c r="AX147" s="10" t="s">
        <v>24</v>
      </c>
      <c r="AY147" s="176" t="s">
        <v>157</v>
      </c>
    </row>
    <row r="148" spans="2:65" s="1" customFormat="1" ht="16.5" customHeight="1">
      <c r="B148" s="125"/>
      <c r="C148" s="143" t="s">
        <v>180</v>
      </c>
      <c r="D148" s="143" t="s">
        <v>152</v>
      </c>
      <c r="E148" s="144" t="s">
        <v>265</v>
      </c>
      <c r="F148" s="232" t="s">
        <v>266</v>
      </c>
      <c r="G148" s="232"/>
      <c r="H148" s="232"/>
      <c r="I148" s="232"/>
      <c r="J148" s="145" t="s">
        <v>267</v>
      </c>
      <c r="K148" s="146">
        <v>0.9</v>
      </c>
      <c r="L148" s="245">
        <v>0</v>
      </c>
      <c r="M148" s="245"/>
      <c r="N148" s="246">
        <f>ROUND(L148*K148,2)</f>
        <v>0</v>
      </c>
      <c r="O148" s="246"/>
      <c r="P148" s="246"/>
      <c r="Q148" s="246"/>
      <c r="R148" s="128"/>
      <c r="T148" s="147" t="s">
        <v>5</v>
      </c>
      <c r="U148" s="44" t="s">
        <v>45</v>
      </c>
      <c r="V148" s="36"/>
      <c r="W148" s="148">
        <f>V148*K148</f>
        <v>0</v>
      </c>
      <c r="X148" s="148">
        <v>1.4400000000000001E-3</v>
      </c>
      <c r="Y148" s="148">
        <f>X148*K148</f>
        <v>1.2960000000000001E-3</v>
      </c>
      <c r="Z148" s="148">
        <v>0</v>
      </c>
      <c r="AA148" s="149">
        <f>Z148*K148</f>
        <v>0</v>
      </c>
      <c r="AR148" s="19" t="s">
        <v>156</v>
      </c>
      <c r="AT148" s="19" t="s">
        <v>152</v>
      </c>
      <c r="AU148" s="19" t="s">
        <v>118</v>
      </c>
      <c r="AY148" s="19" t="s">
        <v>157</v>
      </c>
      <c r="BE148" s="106">
        <f>IF(U148="základní",N148,0)</f>
        <v>0</v>
      </c>
      <c r="BF148" s="106">
        <f>IF(U148="snížená",N148,0)</f>
        <v>0</v>
      </c>
      <c r="BG148" s="106">
        <f>IF(U148="zákl. přenesená",N148,0)</f>
        <v>0</v>
      </c>
      <c r="BH148" s="106">
        <f>IF(U148="sníž. přenesená",N148,0)</f>
        <v>0</v>
      </c>
      <c r="BI148" s="106">
        <f>IF(U148="nulová",N148,0)</f>
        <v>0</v>
      </c>
      <c r="BJ148" s="19" t="s">
        <v>24</v>
      </c>
      <c r="BK148" s="106">
        <f>ROUND(L148*K148,2)</f>
        <v>0</v>
      </c>
      <c r="BL148" s="19" t="s">
        <v>156</v>
      </c>
      <c r="BM148" s="19" t="s">
        <v>268</v>
      </c>
    </row>
    <row r="149" spans="2:65" s="10" customFormat="1" ht="16.5" customHeight="1">
      <c r="B149" s="169"/>
      <c r="C149" s="170"/>
      <c r="D149" s="170"/>
      <c r="E149" s="171" t="s">
        <v>5</v>
      </c>
      <c r="F149" s="262" t="s">
        <v>264</v>
      </c>
      <c r="G149" s="263"/>
      <c r="H149" s="263"/>
      <c r="I149" s="263"/>
      <c r="J149" s="170"/>
      <c r="K149" s="172">
        <v>0.9</v>
      </c>
      <c r="L149" s="170"/>
      <c r="M149" s="170"/>
      <c r="N149" s="170"/>
      <c r="O149" s="170"/>
      <c r="P149" s="170"/>
      <c r="Q149" s="170"/>
      <c r="R149" s="173"/>
      <c r="T149" s="174"/>
      <c r="U149" s="170"/>
      <c r="V149" s="170"/>
      <c r="W149" s="170"/>
      <c r="X149" s="170"/>
      <c r="Y149" s="170"/>
      <c r="Z149" s="170"/>
      <c r="AA149" s="175"/>
      <c r="AT149" s="176" t="s">
        <v>223</v>
      </c>
      <c r="AU149" s="176" t="s">
        <v>118</v>
      </c>
      <c r="AV149" s="10" t="s">
        <v>118</v>
      </c>
      <c r="AW149" s="10" t="s">
        <v>224</v>
      </c>
      <c r="AX149" s="10" t="s">
        <v>24</v>
      </c>
      <c r="AY149" s="176" t="s">
        <v>157</v>
      </c>
    </row>
    <row r="150" spans="2:65" s="1" customFormat="1" ht="16.5" customHeight="1">
      <c r="B150" s="125"/>
      <c r="C150" s="143" t="s">
        <v>183</v>
      </c>
      <c r="D150" s="143" t="s">
        <v>152</v>
      </c>
      <c r="E150" s="144" t="s">
        <v>269</v>
      </c>
      <c r="F150" s="232" t="s">
        <v>270</v>
      </c>
      <c r="G150" s="232"/>
      <c r="H150" s="232"/>
      <c r="I150" s="232"/>
      <c r="J150" s="145" t="s">
        <v>267</v>
      </c>
      <c r="K150" s="146">
        <v>0.9</v>
      </c>
      <c r="L150" s="245">
        <v>0</v>
      </c>
      <c r="M150" s="245"/>
      <c r="N150" s="246">
        <f>ROUND(L150*K150,2)</f>
        <v>0</v>
      </c>
      <c r="O150" s="246"/>
      <c r="P150" s="246"/>
      <c r="Q150" s="246"/>
      <c r="R150" s="128"/>
      <c r="T150" s="147" t="s">
        <v>5</v>
      </c>
      <c r="U150" s="44" t="s">
        <v>45</v>
      </c>
      <c r="V150" s="36"/>
      <c r="W150" s="148">
        <f>V150*K150</f>
        <v>0</v>
      </c>
      <c r="X150" s="148">
        <v>4.0000000000000003E-5</v>
      </c>
      <c r="Y150" s="148">
        <f>X150*K150</f>
        <v>3.6000000000000001E-5</v>
      </c>
      <c r="Z150" s="148">
        <v>0</v>
      </c>
      <c r="AA150" s="149">
        <f>Z150*K150</f>
        <v>0</v>
      </c>
      <c r="AR150" s="19" t="s">
        <v>156</v>
      </c>
      <c r="AT150" s="19" t="s">
        <v>152</v>
      </c>
      <c r="AU150" s="19" t="s">
        <v>118</v>
      </c>
      <c r="AY150" s="19" t="s">
        <v>157</v>
      </c>
      <c r="BE150" s="106">
        <f>IF(U150="základní",N150,0)</f>
        <v>0</v>
      </c>
      <c r="BF150" s="106">
        <f>IF(U150="snížená",N150,0)</f>
        <v>0</v>
      </c>
      <c r="BG150" s="106">
        <f>IF(U150="zákl. přenesená",N150,0)</f>
        <v>0</v>
      </c>
      <c r="BH150" s="106">
        <f>IF(U150="sníž. přenesená",N150,0)</f>
        <v>0</v>
      </c>
      <c r="BI150" s="106">
        <f>IF(U150="nulová",N150,0)</f>
        <v>0</v>
      </c>
      <c r="BJ150" s="19" t="s">
        <v>24</v>
      </c>
      <c r="BK150" s="106">
        <f>ROUND(L150*K150,2)</f>
        <v>0</v>
      </c>
      <c r="BL150" s="19" t="s">
        <v>156</v>
      </c>
      <c r="BM150" s="19" t="s">
        <v>271</v>
      </c>
    </row>
    <row r="151" spans="2:65" s="10" customFormat="1" ht="16.5" customHeight="1">
      <c r="B151" s="169"/>
      <c r="C151" s="170"/>
      <c r="D151" s="170"/>
      <c r="E151" s="171" t="s">
        <v>5</v>
      </c>
      <c r="F151" s="262" t="s">
        <v>264</v>
      </c>
      <c r="G151" s="263"/>
      <c r="H151" s="263"/>
      <c r="I151" s="263"/>
      <c r="J151" s="170"/>
      <c r="K151" s="172">
        <v>0.9</v>
      </c>
      <c r="L151" s="170"/>
      <c r="M151" s="170"/>
      <c r="N151" s="170"/>
      <c r="O151" s="170"/>
      <c r="P151" s="170"/>
      <c r="Q151" s="170"/>
      <c r="R151" s="173"/>
      <c r="T151" s="174"/>
      <c r="U151" s="170"/>
      <c r="V151" s="170"/>
      <c r="W151" s="170"/>
      <c r="X151" s="170"/>
      <c r="Y151" s="170"/>
      <c r="Z151" s="170"/>
      <c r="AA151" s="175"/>
      <c r="AT151" s="176" t="s">
        <v>223</v>
      </c>
      <c r="AU151" s="176" t="s">
        <v>118</v>
      </c>
      <c r="AV151" s="10" t="s">
        <v>118</v>
      </c>
      <c r="AW151" s="10" t="s">
        <v>224</v>
      </c>
      <c r="AX151" s="10" t="s">
        <v>24</v>
      </c>
      <c r="AY151" s="176" t="s">
        <v>157</v>
      </c>
    </row>
    <row r="152" spans="2:65" s="1" customFormat="1" ht="25.5" customHeight="1">
      <c r="B152" s="125"/>
      <c r="C152" s="143" t="s">
        <v>187</v>
      </c>
      <c r="D152" s="143" t="s">
        <v>152</v>
      </c>
      <c r="E152" s="144" t="s">
        <v>272</v>
      </c>
      <c r="F152" s="232" t="s">
        <v>273</v>
      </c>
      <c r="G152" s="232"/>
      <c r="H152" s="232"/>
      <c r="I152" s="232"/>
      <c r="J152" s="145" t="s">
        <v>274</v>
      </c>
      <c r="K152" s="146">
        <v>220</v>
      </c>
      <c r="L152" s="245">
        <v>0</v>
      </c>
      <c r="M152" s="245"/>
      <c r="N152" s="246">
        <f>ROUND(L152*K152,2)</f>
        <v>0</v>
      </c>
      <c r="O152" s="246"/>
      <c r="P152" s="246"/>
      <c r="Q152" s="246"/>
      <c r="R152" s="128"/>
      <c r="T152" s="147" t="s">
        <v>5</v>
      </c>
      <c r="U152" s="44" t="s">
        <v>45</v>
      </c>
      <c r="V152" s="36"/>
      <c r="W152" s="148">
        <f>V152*K152</f>
        <v>0</v>
      </c>
      <c r="X152" s="148">
        <v>0</v>
      </c>
      <c r="Y152" s="148">
        <f>X152*K152</f>
        <v>0</v>
      </c>
      <c r="Z152" s="148">
        <v>0</v>
      </c>
      <c r="AA152" s="149">
        <f>Z152*K152</f>
        <v>0</v>
      </c>
      <c r="AR152" s="19" t="s">
        <v>156</v>
      </c>
      <c r="AT152" s="19" t="s">
        <v>152</v>
      </c>
      <c r="AU152" s="19" t="s">
        <v>118</v>
      </c>
      <c r="AY152" s="19" t="s">
        <v>157</v>
      </c>
      <c r="BE152" s="106">
        <f>IF(U152="základní",N152,0)</f>
        <v>0</v>
      </c>
      <c r="BF152" s="106">
        <f>IF(U152="snížená",N152,0)</f>
        <v>0</v>
      </c>
      <c r="BG152" s="106">
        <f>IF(U152="zákl. přenesená",N152,0)</f>
        <v>0</v>
      </c>
      <c r="BH152" s="106">
        <f>IF(U152="sníž. přenesená",N152,0)</f>
        <v>0</v>
      </c>
      <c r="BI152" s="106">
        <f>IF(U152="nulová",N152,0)</f>
        <v>0</v>
      </c>
      <c r="BJ152" s="19" t="s">
        <v>24</v>
      </c>
      <c r="BK152" s="106">
        <f>ROUND(L152*K152,2)</f>
        <v>0</v>
      </c>
      <c r="BL152" s="19" t="s">
        <v>156</v>
      </c>
      <c r="BM152" s="19" t="s">
        <v>275</v>
      </c>
    </row>
    <row r="153" spans="2:65" s="10" customFormat="1" ht="16.5" customHeight="1">
      <c r="B153" s="169"/>
      <c r="C153" s="170"/>
      <c r="D153" s="170"/>
      <c r="E153" s="171" t="s">
        <v>5</v>
      </c>
      <c r="F153" s="262" t="s">
        <v>276</v>
      </c>
      <c r="G153" s="263"/>
      <c r="H153" s="263"/>
      <c r="I153" s="263"/>
      <c r="J153" s="170"/>
      <c r="K153" s="172">
        <v>220</v>
      </c>
      <c r="L153" s="170"/>
      <c r="M153" s="170"/>
      <c r="N153" s="170"/>
      <c r="O153" s="170"/>
      <c r="P153" s="170"/>
      <c r="Q153" s="170"/>
      <c r="R153" s="173"/>
      <c r="T153" s="174"/>
      <c r="U153" s="170"/>
      <c r="V153" s="170"/>
      <c r="W153" s="170"/>
      <c r="X153" s="170"/>
      <c r="Y153" s="170"/>
      <c r="Z153" s="170"/>
      <c r="AA153" s="175"/>
      <c r="AT153" s="176" t="s">
        <v>223</v>
      </c>
      <c r="AU153" s="176" t="s">
        <v>118</v>
      </c>
      <c r="AV153" s="10" t="s">
        <v>118</v>
      </c>
      <c r="AW153" s="10" t="s">
        <v>224</v>
      </c>
      <c r="AX153" s="10" t="s">
        <v>24</v>
      </c>
      <c r="AY153" s="176" t="s">
        <v>157</v>
      </c>
    </row>
    <row r="154" spans="2:65" s="1" customFormat="1" ht="25.5" customHeight="1">
      <c r="B154" s="125"/>
      <c r="C154" s="143" t="s">
        <v>11</v>
      </c>
      <c r="D154" s="143" t="s">
        <v>152</v>
      </c>
      <c r="E154" s="144" t="s">
        <v>277</v>
      </c>
      <c r="F154" s="232" t="s">
        <v>278</v>
      </c>
      <c r="G154" s="232"/>
      <c r="H154" s="232"/>
      <c r="I154" s="232"/>
      <c r="J154" s="145" t="s">
        <v>220</v>
      </c>
      <c r="K154" s="146">
        <v>0.9</v>
      </c>
      <c r="L154" s="245">
        <v>0</v>
      </c>
      <c r="M154" s="245"/>
      <c r="N154" s="246">
        <f>ROUND(L154*K154,2)</f>
        <v>0</v>
      </c>
      <c r="O154" s="246"/>
      <c r="P154" s="246"/>
      <c r="Q154" s="246"/>
      <c r="R154" s="128"/>
      <c r="T154" s="147" t="s">
        <v>5</v>
      </c>
      <c r="U154" s="44" t="s">
        <v>45</v>
      </c>
      <c r="V154" s="36"/>
      <c r="W154" s="148">
        <f>V154*K154</f>
        <v>0</v>
      </c>
      <c r="X154" s="148">
        <v>0.12</v>
      </c>
      <c r="Y154" s="148">
        <f>X154*K154</f>
        <v>0.108</v>
      </c>
      <c r="Z154" s="148">
        <v>2.1</v>
      </c>
      <c r="AA154" s="149">
        <f>Z154*K154</f>
        <v>1.8900000000000001</v>
      </c>
      <c r="AR154" s="19" t="s">
        <v>156</v>
      </c>
      <c r="AT154" s="19" t="s">
        <v>152</v>
      </c>
      <c r="AU154" s="19" t="s">
        <v>118</v>
      </c>
      <c r="AY154" s="19" t="s">
        <v>157</v>
      </c>
      <c r="BE154" s="106">
        <f>IF(U154="základní",N154,0)</f>
        <v>0</v>
      </c>
      <c r="BF154" s="106">
        <f>IF(U154="snížená",N154,0)</f>
        <v>0</v>
      </c>
      <c r="BG154" s="106">
        <f>IF(U154="zákl. přenesená",N154,0)</f>
        <v>0</v>
      </c>
      <c r="BH154" s="106">
        <f>IF(U154="sníž. přenesená",N154,0)</f>
        <v>0</v>
      </c>
      <c r="BI154" s="106">
        <f>IF(U154="nulová",N154,0)</f>
        <v>0</v>
      </c>
      <c r="BJ154" s="19" t="s">
        <v>24</v>
      </c>
      <c r="BK154" s="106">
        <f>ROUND(L154*K154,2)</f>
        <v>0</v>
      </c>
      <c r="BL154" s="19" t="s">
        <v>156</v>
      </c>
      <c r="BM154" s="19" t="s">
        <v>279</v>
      </c>
    </row>
    <row r="155" spans="2:65" s="10" customFormat="1" ht="16.5" customHeight="1">
      <c r="B155" s="169"/>
      <c r="C155" s="170"/>
      <c r="D155" s="170"/>
      <c r="E155" s="171" t="s">
        <v>5</v>
      </c>
      <c r="F155" s="262" t="s">
        <v>264</v>
      </c>
      <c r="G155" s="263"/>
      <c r="H155" s="263"/>
      <c r="I155" s="263"/>
      <c r="J155" s="170"/>
      <c r="K155" s="172">
        <v>0.9</v>
      </c>
      <c r="L155" s="170"/>
      <c r="M155" s="170"/>
      <c r="N155" s="170"/>
      <c r="O155" s="170"/>
      <c r="P155" s="170"/>
      <c r="Q155" s="170"/>
      <c r="R155" s="173"/>
      <c r="T155" s="174"/>
      <c r="U155" s="170"/>
      <c r="V155" s="170"/>
      <c r="W155" s="170"/>
      <c r="X155" s="170"/>
      <c r="Y155" s="170"/>
      <c r="Z155" s="170"/>
      <c r="AA155" s="175"/>
      <c r="AT155" s="176" t="s">
        <v>223</v>
      </c>
      <c r="AU155" s="176" t="s">
        <v>118</v>
      </c>
      <c r="AV155" s="10" t="s">
        <v>118</v>
      </c>
      <c r="AW155" s="10" t="s">
        <v>224</v>
      </c>
      <c r="AX155" s="10" t="s">
        <v>24</v>
      </c>
      <c r="AY155" s="176" t="s">
        <v>157</v>
      </c>
    </row>
    <row r="156" spans="2:65" s="1" customFormat="1" ht="25.5" customHeight="1">
      <c r="B156" s="125"/>
      <c r="C156" s="143" t="s">
        <v>196</v>
      </c>
      <c r="D156" s="143" t="s">
        <v>152</v>
      </c>
      <c r="E156" s="144" t="s">
        <v>280</v>
      </c>
      <c r="F156" s="232" t="s">
        <v>281</v>
      </c>
      <c r="G156" s="232"/>
      <c r="H156" s="232"/>
      <c r="I156" s="232"/>
      <c r="J156" s="145" t="s">
        <v>254</v>
      </c>
      <c r="K156" s="146">
        <v>0.2</v>
      </c>
      <c r="L156" s="245">
        <v>0</v>
      </c>
      <c r="M156" s="245"/>
      <c r="N156" s="246">
        <f>ROUND(L156*K156,2)</f>
        <v>0</v>
      </c>
      <c r="O156" s="246"/>
      <c r="P156" s="246"/>
      <c r="Q156" s="246"/>
      <c r="R156" s="128"/>
      <c r="T156" s="147" t="s">
        <v>5</v>
      </c>
      <c r="U156" s="44" t="s">
        <v>45</v>
      </c>
      <c r="V156" s="36"/>
      <c r="W156" s="148">
        <f>V156*K156</f>
        <v>0</v>
      </c>
      <c r="X156" s="148">
        <v>0</v>
      </c>
      <c r="Y156" s="148">
        <f>X156*K156</f>
        <v>0</v>
      </c>
      <c r="Z156" s="148">
        <v>0</v>
      </c>
      <c r="AA156" s="149">
        <f>Z156*K156</f>
        <v>0</v>
      </c>
      <c r="AR156" s="19" t="s">
        <v>156</v>
      </c>
      <c r="AT156" s="19" t="s">
        <v>152</v>
      </c>
      <c r="AU156" s="19" t="s">
        <v>118</v>
      </c>
      <c r="AY156" s="19" t="s">
        <v>157</v>
      </c>
      <c r="BE156" s="106">
        <f>IF(U156="základní",N156,0)</f>
        <v>0</v>
      </c>
      <c r="BF156" s="106">
        <f>IF(U156="snížená",N156,0)</f>
        <v>0</v>
      </c>
      <c r="BG156" s="106">
        <f>IF(U156="zákl. přenesená",N156,0)</f>
        <v>0</v>
      </c>
      <c r="BH156" s="106">
        <f>IF(U156="sníž. přenesená",N156,0)</f>
        <v>0</v>
      </c>
      <c r="BI156" s="106">
        <f>IF(U156="nulová",N156,0)</f>
        <v>0</v>
      </c>
      <c r="BJ156" s="19" t="s">
        <v>24</v>
      </c>
      <c r="BK156" s="106">
        <f>ROUND(L156*K156,2)</f>
        <v>0</v>
      </c>
      <c r="BL156" s="19" t="s">
        <v>156</v>
      </c>
      <c r="BM156" s="19" t="s">
        <v>282</v>
      </c>
    </row>
    <row r="157" spans="2:65" s="1" customFormat="1" ht="16.5" customHeight="1">
      <c r="B157" s="125"/>
      <c r="C157" s="143" t="s">
        <v>283</v>
      </c>
      <c r="D157" s="143" t="s">
        <v>152</v>
      </c>
      <c r="E157" s="144" t="s">
        <v>284</v>
      </c>
      <c r="F157" s="232" t="s">
        <v>285</v>
      </c>
      <c r="G157" s="232"/>
      <c r="H157" s="232"/>
      <c r="I157" s="232"/>
      <c r="J157" s="145" t="s">
        <v>190</v>
      </c>
      <c r="K157" s="146">
        <v>1</v>
      </c>
      <c r="L157" s="245">
        <v>0</v>
      </c>
      <c r="M157" s="245"/>
      <c r="N157" s="246">
        <f>ROUND(L157*K157,2)</f>
        <v>0</v>
      </c>
      <c r="O157" s="246"/>
      <c r="P157" s="246"/>
      <c r="Q157" s="246"/>
      <c r="R157" s="128"/>
      <c r="T157" s="147" t="s">
        <v>5</v>
      </c>
      <c r="U157" s="44" t="s">
        <v>45</v>
      </c>
      <c r="V157" s="36"/>
      <c r="W157" s="148">
        <f>V157*K157</f>
        <v>0</v>
      </c>
      <c r="X157" s="148">
        <v>0</v>
      </c>
      <c r="Y157" s="148">
        <f>X157*K157</f>
        <v>0</v>
      </c>
      <c r="Z157" s="148">
        <v>0</v>
      </c>
      <c r="AA157" s="149">
        <f>Z157*K157</f>
        <v>0</v>
      </c>
      <c r="AR157" s="19" t="s">
        <v>156</v>
      </c>
      <c r="AT157" s="19" t="s">
        <v>152</v>
      </c>
      <c r="AU157" s="19" t="s">
        <v>118</v>
      </c>
      <c r="AY157" s="19" t="s">
        <v>157</v>
      </c>
      <c r="BE157" s="106">
        <f>IF(U157="základní",N157,0)</f>
        <v>0</v>
      </c>
      <c r="BF157" s="106">
        <f>IF(U157="snížená",N157,0)</f>
        <v>0</v>
      </c>
      <c r="BG157" s="106">
        <f>IF(U157="zákl. přenesená",N157,0)</f>
        <v>0</v>
      </c>
      <c r="BH157" s="106">
        <f>IF(U157="sníž. přenesená",N157,0)</f>
        <v>0</v>
      </c>
      <c r="BI157" s="106">
        <f>IF(U157="nulová",N157,0)</f>
        <v>0</v>
      </c>
      <c r="BJ157" s="19" t="s">
        <v>24</v>
      </c>
      <c r="BK157" s="106">
        <f>ROUND(L157*K157,2)</f>
        <v>0</v>
      </c>
      <c r="BL157" s="19" t="s">
        <v>156</v>
      </c>
      <c r="BM157" s="19" t="s">
        <v>286</v>
      </c>
    </row>
    <row r="158" spans="2:65" s="9" customFormat="1" ht="29.85" customHeight="1">
      <c r="B158" s="159"/>
      <c r="C158" s="160"/>
      <c r="D158" s="168" t="s">
        <v>212</v>
      </c>
      <c r="E158" s="168"/>
      <c r="F158" s="168"/>
      <c r="G158" s="168"/>
      <c r="H158" s="168"/>
      <c r="I158" s="168"/>
      <c r="J158" s="168"/>
      <c r="K158" s="168"/>
      <c r="L158" s="168"/>
      <c r="M158" s="168"/>
      <c r="N158" s="254">
        <f>BK158</f>
        <v>0</v>
      </c>
      <c r="O158" s="255"/>
      <c r="P158" s="255"/>
      <c r="Q158" s="255"/>
      <c r="R158" s="161"/>
      <c r="T158" s="162"/>
      <c r="U158" s="160"/>
      <c r="V158" s="160"/>
      <c r="W158" s="163">
        <f>SUM(W159:W161)</f>
        <v>0</v>
      </c>
      <c r="X158" s="160"/>
      <c r="Y158" s="163">
        <f>SUM(Y159:Y161)</f>
        <v>0</v>
      </c>
      <c r="Z158" s="160"/>
      <c r="AA158" s="164">
        <f>SUM(AA159:AA161)</f>
        <v>0</v>
      </c>
      <c r="AR158" s="165" t="s">
        <v>24</v>
      </c>
      <c r="AT158" s="166" t="s">
        <v>79</v>
      </c>
      <c r="AU158" s="166" t="s">
        <v>24</v>
      </c>
      <c r="AY158" s="165" t="s">
        <v>157</v>
      </c>
      <c r="BK158" s="167">
        <f>SUM(BK159:BK161)</f>
        <v>0</v>
      </c>
    </row>
    <row r="159" spans="2:65" s="1" customFormat="1" ht="38.25" customHeight="1">
      <c r="B159" s="125"/>
      <c r="C159" s="143" t="s">
        <v>200</v>
      </c>
      <c r="D159" s="143" t="s">
        <v>152</v>
      </c>
      <c r="E159" s="144" t="s">
        <v>287</v>
      </c>
      <c r="F159" s="232" t="s">
        <v>288</v>
      </c>
      <c r="G159" s="232"/>
      <c r="H159" s="232"/>
      <c r="I159" s="232"/>
      <c r="J159" s="145" t="s">
        <v>254</v>
      </c>
      <c r="K159" s="146">
        <v>2.2799999999999998</v>
      </c>
      <c r="L159" s="245">
        <v>0</v>
      </c>
      <c r="M159" s="245"/>
      <c r="N159" s="246">
        <f>ROUND(L159*K159,2)</f>
        <v>0</v>
      </c>
      <c r="O159" s="246"/>
      <c r="P159" s="246"/>
      <c r="Q159" s="246"/>
      <c r="R159" s="128"/>
      <c r="T159" s="147" t="s">
        <v>5</v>
      </c>
      <c r="U159" s="44" t="s">
        <v>45</v>
      </c>
      <c r="V159" s="36"/>
      <c r="W159" s="148">
        <f>V159*K159</f>
        <v>0</v>
      </c>
      <c r="X159" s="148">
        <v>0</v>
      </c>
      <c r="Y159" s="148">
        <f>X159*K159</f>
        <v>0</v>
      </c>
      <c r="Z159" s="148">
        <v>0</v>
      </c>
      <c r="AA159" s="149">
        <f>Z159*K159</f>
        <v>0</v>
      </c>
      <c r="AR159" s="19" t="s">
        <v>156</v>
      </c>
      <c r="AT159" s="19" t="s">
        <v>152</v>
      </c>
      <c r="AU159" s="19" t="s">
        <v>118</v>
      </c>
      <c r="AY159" s="19" t="s">
        <v>157</v>
      </c>
      <c r="BE159" s="106">
        <f>IF(U159="základní",N159,0)</f>
        <v>0</v>
      </c>
      <c r="BF159" s="106">
        <f>IF(U159="snížená",N159,0)</f>
        <v>0</v>
      </c>
      <c r="BG159" s="106">
        <f>IF(U159="zákl. přenesená",N159,0)</f>
        <v>0</v>
      </c>
      <c r="BH159" s="106">
        <f>IF(U159="sníž. přenesená",N159,0)</f>
        <v>0</v>
      </c>
      <c r="BI159" s="106">
        <f>IF(U159="nulová",N159,0)</f>
        <v>0</v>
      </c>
      <c r="BJ159" s="19" t="s">
        <v>24</v>
      </c>
      <c r="BK159" s="106">
        <f>ROUND(L159*K159,2)</f>
        <v>0</v>
      </c>
      <c r="BL159" s="19" t="s">
        <v>156</v>
      </c>
      <c r="BM159" s="19" t="s">
        <v>289</v>
      </c>
    </row>
    <row r="160" spans="2:65" s="1" customFormat="1" ht="25.5" customHeight="1">
      <c r="B160" s="125"/>
      <c r="C160" s="143" t="s">
        <v>203</v>
      </c>
      <c r="D160" s="143" t="s">
        <v>152</v>
      </c>
      <c r="E160" s="144" t="s">
        <v>290</v>
      </c>
      <c r="F160" s="232" t="s">
        <v>291</v>
      </c>
      <c r="G160" s="232"/>
      <c r="H160" s="232"/>
      <c r="I160" s="232"/>
      <c r="J160" s="145" t="s">
        <v>254</v>
      </c>
      <c r="K160" s="146">
        <v>22.8</v>
      </c>
      <c r="L160" s="245">
        <v>0</v>
      </c>
      <c r="M160" s="245"/>
      <c r="N160" s="246">
        <f>ROUND(L160*K160,2)</f>
        <v>0</v>
      </c>
      <c r="O160" s="246"/>
      <c r="P160" s="246"/>
      <c r="Q160" s="246"/>
      <c r="R160" s="128"/>
      <c r="T160" s="147" t="s">
        <v>5</v>
      </c>
      <c r="U160" s="44" t="s">
        <v>45</v>
      </c>
      <c r="V160" s="36"/>
      <c r="W160" s="148">
        <f>V160*K160</f>
        <v>0</v>
      </c>
      <c r="X160" s="148">
        <v>0</v>
      </c>
      <c r="Y160" s="148">
        <f>X160*K160</f>
        <v>0</v>
      </c>
      <c r="Z160" s="148">
        <v>0</v>
      </c>
      <c r="AA160" s="149">
        <f>Z160*K160</f>
        <v>0</v>
      </c>
      <c r="AR160" s="19" t="s">
        <v>156</v>
      </c>
      <c r="AT160" s="19" t="s">
        <v>152</v>
      </c>
      <c r="AU160" s="19" t="s">
        <v>118</v>
      </c>
      <c r="AY160" s="19" t="s">
        <v>157</v>
      </c>
      <c r="BE160" s="106">
        <f>IF(U160="základní",N160,0)</f>
        <v>0</v>
      </c>
      <c r="BF160" s="106">
        <f>IF(U160="snížená",N160,0)</f>
        <v>0</v>
      </c>
      <c r="BG160" s="106">
        <f>IF(U160="zákl. přenesená",N160,0)</f>
        <v>0</v>
      </c>
      <c r="BH160" s="106">
        <f>IF(U160="sníž. přenesená",N160,0)</f>
        <v>0</v>
      </c>
      <c r="BI160" s="106">
        <f>IF(U160="nulová",N160,0)</f>
        <v>0</v>
      </c>
      <c r="BJ160" s="19" t="s">
        <v>24</v>
      </c>
      <c r="BK160" s="106">
        <f>ROUND(L160*K160,2)</f>
        <v>0</v>
      </c>
      <c r="BL160" s="19" t="s">
        <v>156</v>
      </c>
      <c r="BM160" s="19" t="s">
        <v>292</v>
      </c>
    </row>
    <row r="161" spans="2:65" s="1" customFormat="1" ht="25.5" customHeight="1">
      <c r="B161" s="125"/>
      <c r="C161" s="143" t="s">
        <v>293</v>
      </c>
      <c r="D161" s="143" t="s">
        <v>152</v>
      </c>
      <c r="E161" s="144" t="s">
        <v>294</v>
      </c>
      <c r="F161" s="232" t="s">
        <v>295</v>
      </c>
      <c r="G161" s="232"/>
      <c r="H161" s="232"/>
      <c r="I161" s="232"/>
      <c r="J161" s="145" t="s">
        <v>254</v>
      </c>
      <c r="K161" s="146">
        <v>2.2799999999999998</v>
      </c>
      <c r="L161" s="245">
        <v>0</v>
      </c>
      <c r="M161" s="245"/>
      <c r="N161" s="246">
        <f>ROUND(L161*K161,2)</f>
        <v>0</v>
      </c>
      <c r="O161" s="246"/>
      <c r="P161" s="246"/>
      <c r="Q161" s="246"/>
      <c r="R161" s="128"/>
      <c r="T161" s="147" t="s">
        <v>5</v>
      </c>
      <c r="U161" s="44" t="s">
        <v>45</v>
      </c>
      <c r="V161" s="36"/>
      <c r="W161" s="148">
        <f>V161*K161</f>
        <v>0</v>
      </c>
      <c r="X161" s="148">
        <v>0</v>
      </c>
      <c r="Y161" s="148">
        <f>X161*K161</f>
        <v>0</v>
      </c>
      <c r="Z161" s="148">
        <v>0</v>
      </c>
      <c r="AA161" s="149">
        <f>Z161*K161</f>
        <v>0</v>
      </c>
      <c r="AR161" s="19" t="s">
        <v>156</v>
      </c>
      <c r="AT161" s="19" t="s">
        <v>152</v>
      </c>
      <c r="AU161" s="19" t="s">
        <v>118</v>
      </c>
      <c r="AY161" s="19" t="s">
        <v>157</v>
      </c>
      <c r="BE161" s="106">
        <f>IF(U161="základní",N161,0)</f>
        <v>0</v>
      </c>
      <c r="BF161" s="106">
        <f>IF(U161="snížená",N161,0)</f>
        <v>0</v>
      </c>
      <c r="BG161" s="106">
        <f>IF(U161="zákl. přenesená",N161,0)</f>
        <v>0</v>
      </c>
      <c r="BH161" s="106">
        <f>IF(U161="sníž. přenesená",N161,0)</f>
        <v>0</v>
      </c>
      <c r="BI161" s="106">
        <f>IF(U161="nulová",N161,0)</f>
        <v>0</v>
      </c>
      <c r="BJ161" s="19" t="s">
        <v>24</v>
      </c>
      <c r="BK161" s="106">
        <f>ROUND(L161*K161,2)</f>
        <v>0</v>
      </c>
      <c r="BL161" s="19" t="s">
        <v>156</v>
      </c>
      <c r="BM161" s="19" t="s">
        <v>296</v>
      </c>
    </row>
    <row r="162" spans="2:65" s="9" customFormat="1" ht="37.35" customHeight="1">
      <c r="B162" s="159"/>
      <c r="C162" s="160"/>
      <c r="D162" s="150" t="s">
        <v>213</v>
      </c>
      <c r="E162" s="150"/>
      <c r="F162" s="150"/>
      <c r="G162" s="150"/>
      <c r="H162" s="150"/>
      <c r="I162" s="150"/>
      <c r="J162" s="150"/>
      <c r="K162" s="150"/>
      <c r="L162" s="150"/>
      <c r="M162" s="150"/>
      <c r="N162" s="247">
        <f>BK162</f>
        <v>0</v>
      </c>
      <c r="O162" s="248"/>
      <c r="P162" s="248"/>
      <c r="Q162" s="248"/>
      <c r="R162" s="161"/>
      <c r="T162" s="162"/>
      <c r="U162" s="160"/>
      <c r="V162" s="160"/>
      <c r="W162" s="163">
        <f>W163+W176</f>
        <v>0</v>
      </c>
      <c r="X162" s="160"/>
      <c r="Y162" s="163">
        <f>Y163+Y176</f>
        <v>0.75</v>
      </c>
      <c r="Z162" s="160"/>
      <c r="AA162" s="164">
        <f>AA163+AA176</f>
        <v>0</v>
      </c>
      <c r="AR162" s="165" t="s">
        <v>160</v>
      </c>
      <c r="AT162" s="166" t="s">
        <v>79</v>
      </c>
      <c r="AU162" s="166" t="s">
        <v>80</v>
      </c>
      <c r="AY162" s="165" t="s">
        <v>157</v>
      </c>
      <c r="BK162" s="167">
        <f>BK163+BK176</f>
        <v>0</v>
      </c>
    </row>
    <row r="163" spans="2:65" s="9" customFormat="1" ht="19.899999999999999" customHeight="1">
      <c r="B163" s="159"/>
      <c r="C163" s="160"/>
      <c r="D163" s="168" t="s">
        <v>214</v>
      </c>
      <c r="E163" s="168"/>
      <c r="F163" s="168"/>
      <c r="G163" s="168"/>
      <c r="H163" s="168"/>
      <c r="I163" s="168"/>
      <c r="J163" s="168"/>
      <c r="K163" s="168"/>
      <c r="L163" s="168"/>
      <c r="M163" s="168"/>
      <c r="N163" s="256">
        <f>BK163</f>
        <v>0</v>
      </c>
      <c r="O163" s="257"/>
      <c r="P163" s="257"/>
      <c r="Q163" s="257"/>
      <c r="R163" s="161"/>
      <c r="T163" s="162"/>
      <c r="U163" s="160"/>
      <c r="V163" s="160"/>
      <c r="W163" s="163">
        <f>SUM(W164:W175)</f>
        <v>0</v>
      </c>
      <c r="X163" s="160"/>
      <c r="Y163" s="163">
        <f>SUM(Y164:Y175)</f>
        <v>0.75</v>
      </c>
      <c r="Z163" s="160"/>
      <c r="AA163" s="164">
        <f>SUM(AA164:AA175)</f>
        <v>0</v>
      </c>
      <c r="AR163" s="165" t="s">
        <v>160</v>
      </c>
      <c r="AT163" s="166" t="s">
        <v>79</v>
      </c>
      <c r="AU163" s="166" t="s">
        <v>24</v>
      </c>
      <c r="AY163" s="165" t="s">
        <v>157</v>
      </c>
      <c r="BK163" s="167">
        <f>SUM(BK164:BK175)</f>
        <v>0</v>
      </c>
    </row>
    <row r="164" spans="2:65" s="1" customFormat="1" ht="25.5" customHeight="1">
      <c r="B164" s="125"/>
      <c r="C164" s="143" t="s">
        <v>10</v>
      </c>
      <c r="D164" s="143" t="s">
        <v>152</v>
      </c>
      <c r="E164" s="144" t="s">
        <v>297</v>
      </c>
      <c r="F164" s="232" t="s">
        <v>298</v>
      </c>
      <c r="G164" s="232"/>
      <c r="H164" s="232"/>
      <c r="I164" s="232"/>
      <c r="J164" s="145" t="s">
        <v>190</v>
      </c>
      <c r="K164" s="146">
        <v>1</v>
      </c>
      <c r="L164" s="245">
        <v>0</v>
      </c>
      <c r="M164" s="245"/>
      <c r="N164" s="246">
        <f t="shared" ref="N164:N175" si="5">ROUND(L164*K164,2)</f>
        <v>0</v>
      </c>
      <c r="O164" s="246"/>
      <c r="P164" s="246"/>
      <c r="Q164" s="246"/>
      <c r="R164" s="128"/>
      <c r="T164" s="147" t="s">
        <v>5</v>
      </c>
      <c r="U164" s="44" t="s">
        <v>45</v>
      </c>
      <c r="V164" s="36"/>
      <c r="W164" s="148">
        <f t="shared" ref="W164:W175" si="6">V164*K164</f>
        <v>0</v>
      </c>
      <c r="X164" s="148">
        <v>0</v>
      </c>
      <c r="Y164" s="148">
        <f t="shared" ref="Y164:Y175" si="7">X164*K164</f>
        <v>0</v>
      </c>
      <c r="Z164" s="148">
        <v>0</v>
      </c>
      <c r="AA164" s="149">
        <f t="shared" ref="AA164:AA175" si="8">Z164*K164</f>
        <v>0</v>
      </c>
      <c r="AR164" s="19" t="s">
        <v>299</v>
      </c>
      <c r="AT164" s="19" t="s">
        <v>152</v>
      </c>
      <c r="AU164" s="19" t="s">
        <v>118</v>
      </c>
      <c r="AY164" s="19" t="s">
        <v>157</v>
      </c>
      <c r="BE164" s="106">
        <f t="shared" ref="BE164:BE175" si="9">IF(U164="základní",N164,0)</f>
        <v>0</v>
      </c>
      <c r="BF164" s="106">
        <f t="shared" ref="BF164:BF175" si="10">IF(U164="snížená",N164,0)</f>
        <v>0</v>
      </c>
      <c r="BG164" s="106">
        <f t="shared" ref="BG164:BG175" si="11">IF(U164="zákl. přenesená",N164,0)</f>
        <v>0</v>
      </c>
      <c r="BH164" s="106">
        <f t="shared" ref="BH164:BH175" si="12">IF(U164="sníž. přenesená",N164,0)</f>
        <v>0</v>
      </c>
      <c r="BI164" s="106">
        <f t="shared" ref="BI164:BI175" si="13">IF(U164="nulová",N164,0)</f>
        <v>0</v>
      </c>
      <c r="BJ164" s="19" t="s">
        <v>24</v>
      </c>
      <c r="BK164" s="106">
        <f t="shared" ref="BK164:BK175" si="14">ROUND(L164*K164,2)</f>
        <v>0</v>
      </c>
      <c r="BL164" s="19" t="s">
        <v>299</v>
      </c>
      <c r="BM164" s="19" t="s">
        <v>300</v>
      </c>
    </row>
    <row r="165" spans="2:65" s="1" customFormat="1" ht="51" customHeight="1">
      <c r="B165" s="125"/>
      <c r="C165" s="177" t="s">
        <v>301</v>
      </c>
      <c r="D165" s="177" t="s">
        <v>243</v>
      </c>
      <c r="E165" s="178" t="s">
        <v>302</v>
      </c>
      <c r="F165" s="261" t="s">
        <v>303</v>
      </c>
      <c r="G165" s="261"/>
      <c r="H165" s="261"/>
      <c r="I165" s="261"/>
      <c r="J165" s="179" t="s">
        <v>304</v>
      </c>
      <c r="K165" s="180">
        <v>1</v>
      </c>
      <c r="L165" s="267">
        <v>0</v>
      </c>
      <c r="M165" s="267"/>
      <c r="N165" s="253">
        <f t="shared" si="5"/>
        <v>0</v>
      </c>
      <c r="O165" s="246"/>
      <c r="P165" s="246"/>
      <c r="Q165" s="246"/>
      <c r="R165" s="128"/>
      <c r="T165" s="147" t="s">
        <v>5</v>
      </c>
      <c r="U165" s="44" t="s">
        <v>45</v>
      </c>
      <c r="V165" s="36"/>
      <c r="W165" s="148">
        <f t="shared" si="6"/>
        <v>0</v>
      </c>
      <c r="X165" s="148">
        <v>0.75</v>
      </c>
      <c r="Y165" s="148">
        <f t="shared" si="7"/>
        <v>0.75</v>
      </c>
      <c r="Z165" s="148">
        <v>0</v>
      </c>
      <c r="AA165" s="149">
        <f t="shared" si="8"/>
        <v>0</v>
      </c>
      <c r="AR165" s="19" t="s">
        <v>305</v>
      </c>
      <c r="AT165" s="19" t="s">
        <v>243</v>
      </c>
      <c r="AU165" s="19" t="s">
        <v>118</v>
      </c>
      <c r="AY165" s="19" t="s">
        <v>157</v>
      </c>
      <c r="BE165" s="106">
        <f t="shared" si="9"/>
        <v>0</v>
      </c>
      <c r="BF165" s="106">
        <f t="shared" si="10"/>
        <v>0</v>
      </c>
      <c r="BG165" s="106">
        <f t="shared" si="11"/>
        <v>0</v>
      </c>
      <c r="BH165" s="106">
        <f t="shared" si="12"/>
        <v>0</v>
      </c>
      <c r="BI165" s="106">
        <f t="shared" si="13"/>
        <v>0</v>
      </c>
      <c r="BJ165" s="19" t="s">
        <v>24</v>
      </c>
      <c r="BK165" s="106">
        <f t="shared" si="14"/>
        <v>0</v>
      </c>
      <c r="BL165" s="19" t="s">
        <v>305</v>
      </c>
      <c r="BM165" s="19" t="s">
        <v>306</v>
      </c>
    </row>
    <row r="166" spans="2:65" s="1" customFormat="1" ht="16.5" customHeight="1">
      <c r="B166" s="125"/>
      <c r="C166" s="177" t="s">
        <v>307</v>
      </c>
      <c r="D166" s="177" t="s">
        <v>243</v>
      </c>
      <c r="E166" s="178" t="s">
        <v>308</v>
      </c>
      <c r="F166" s="261" t="s">
        <v>309</v>
      </c>
      <c r="G166" s="261"/>
      <c r="H166" s="261"/>
      <c r="I166" s="261"/>
      <c r="J166" s="179" t="s">
        <v>237</v>
      </c>
      <c r="K166" s="271">
        <v>0</v>
      </c>
      <c r="L166" s="267">
        <v>0</v>
      </c>
      <c r="M166" s="267"/>
      <c r="N166" s="253">
        <f t="shared" si="5"/>
        <v>0</v>
      </c>
      <c r="O166" s="246"/>
      <c r="P166" s="246"/>
      <c r="Q166" s="246"/>
      <c r="R166" s="128"/>
      <c r="T166" s="147" t="s">
        <v>5</v>
      </c>
      <c r="U166" s="44" t="s">
        <v>45</v>
      </c>
      <c r="V166" s="36"/>
      <c r="W166" s="148">
        <f t="shared" si="6"/>
        <v>0</v>
      </c>
      <c r="X166" s="148">
        <v>0</v>
      </c>
      <c r="Y166" s="148">
        <f t="shared" si="7"/>
        <v>0</v>
      </c>
      <c r="Z166" s="148">
        <v>0</v>
      </c>
      <c r="AA166" s="149">
        <f t="shared" si="8"/>
        <v>0</v>
      </c>
      <c r="AR166" s="19" t="s">
        <v>305</v>
      </c>
      <c r="AT166" s="19" t="s">
        <v>243</v>
      </c>
      <c r="AU166" s="19" t="s">
        <v>118</v>
      </c>
      <c r="AY166" s="19" t="s">
        <v>157</v>
      </c>
      <c r="BE166" s="106">
        <f t="shared" si="9"/>
        <v>0</v>
      </c>
      <c r="BF166" s="106">
        <f t="shared" si="10"/>
        <v>0</v>
      </c>
      <c r="BG166" s="106">
        <f t="shared" si="11"/>
        <v>0</v>
      </c>
      <c r="BH166" s="106">
        <f t="shared" si="12"/>
        <v>0</v>
      </c>
      <c r="BI166" s="106">
        <f t="shared" si="13"/>
        <v>0</v>
      </c>
      <c r="BJ166" s="19" t="s">
        <v>24</v>
      </c>
      <c r="BK166" s="106">
        <f t="shared" si="14"/>
        <v>0</v>
      </c>
      <c r="BL166" s="19" t="s">
        <v>305</v>
      </c>
      <c r="BM166" s="19" t="s">
        <v>310</v>
      </c>
    </row>
    <row r="167" spans="2:65" s="1" customFormat="1" ht="25.5" customHeight="1">
      <c r="B167" s="125"/>
      <c r="C167" s="143" t="s">
        <v>311</v>
      </c>
      <c r="D167" s="143" t="s">
        <v>152</v>
      </c>
      <c r="E167" s="144" t="s">
        <v>312</v>
      </c>
      <c r="F167" s="232" t="s">
        <v>313</v>
      </c>
      <c r="G167" s="232"/>
      <c r="H167" s="232"/>
      <c r="I167" s="232"/>
      <c r="J167" s="145" t="s">
        <v>314</v>
      </c>
      <c r="K167" s="272">
        <v>0</v>
      </c>
      <c r="L167" s="245">
        <v>0</v>
      </c>
      <c r="M167" s="245"/>
      <c r="N167" s="246">
        <f t="shared" si="5"/>
        <v>0</v>
      </c>
      <c r="O167" s="246"/>
      <c r="P167" s="246"/>
      <c r="Q167" s="246"/>
      <c r="R167" s="128"/>
      <c r="T167" s="147" t="s">
        <v>5</v>
      </c>
      <c r="U167" s="44" t="s">
        <v>45</v>
      </c>
      <c r="V167" s="36"/>
      <c r="W167" s="148">
        <f t="shared" si="6"/>
        <v>0</v>
      </c>
      <c r="X167" s="148">
        <v>0</v>
      </c>
      <c r="Y167" s="148">
        <f t="shared" si="7"/>
        <v>0</v>
      </c>
      <c r="Z167" s="148">
        <v>0</v>
      </c>
      <c r="AA167" s="149">
        <f t="shared" si="8"/>
        <v>0</v>
      </c>
      <c r="AR167" s="19" t="s">
        <v>299</v>
      </c>
      <c r="AT167" s="19" t="s">
        <v>152</v>
      </c>
      <c r="AU167" s="19" t="s">
        <v>118</v>
      </c>
      <c r="AY167" s="19" t="s">
        <v>157</v>
      </c>
      <c r="BE167" s="106">
        <f t="shared" si="9"/>
        <v>0</v>
      </c>
      <c r="BF167" s="106">
        <f t="shared" si="10"/>
        <v>0</v>
      </c>
      <c r="BG167" s="106">
        <f t="shared" si="11"/>
        <v>0</v>
      </c>
      <c r="BH167" s="106">
        <f t="shared" si="12"/>
        <v>0</v>
      </c>
      <c r="BI167" s="106">
        <f t="shared" si="13"/>
        <v>0</v>
      </c>
      <c r="BJ167" s="19" t="s">
        <v>24</v>
      </c>
      <c r="BK167" s="106">
        <f t="shared" si="14"/>
        <v>0</v>
      </c>
      <c r="BL167" s="19" t="s">
        <v>299</v>
      </c>
      <c r="BM167" s="19" t="s">
        <v>315</v>
      </c>
    </row>
    <row r="168" spans="2:65" s="1" customFormat="1" ht="25.5" customHeight="1">
      <c r="B168" s="125"/>
      <c r="C168" s="143" t="s">
        <v>316</v>
      </c>
      <c r="D168" s="143" t="s">
        <v>152</v>
      </c>
      <c r="E168" s="144" t="s">
        <v>317</v>
      </c>
      <c r="F168" s="232" t="s">
        <v>318</v>
      </c>
      <c r="G168" s="232"/>
      <c r="H168" s="232"/>
      <c r="I168" s="232"/>
      <c r="J168" s="145" t="s">
        <v>190</v>
      </c>
      <c r="K168" s="272">
        <v>0</v>
      </c>
      <c r="L168" s="245">
        <v>0</v>
      </c>
      <c r="M168" s="245"/>
      <c r="N168" s="246">
        <f t="shared" si="5"/>
        <v>0</v>
      </c>
      <c r="O168" s="246"/>
      <c r="P168" s="246"/>
      <c r="Q168" s="246"/>
      <c r="R168" s="128"/>
      <c r="T168" s="147" t="s">
        <v>5</v>
      </c>
      <c r="U168" s="44" t="s">
        <v>45</v>
      </c>
      <c r="V168" s="36"/>
      <c r="W168" s="148">
        <f t="shared" si="6"/>
        <v>0</v>
      </c>
      <c r="X168" s="148">
        <v>0</v>
      </c>
      <c r="Y168" s="148">
        <f t="shared" si="7"/>
        <v>0</v>
      </c>
      <c r="Z168" s="148">
        <v>0</v>
      </c>
      <c r="AA168" s="149">
        <f t="shared" si="8"/>
        <v>0</v>
      </c>
      <c r="AR168" s="19" t="s">
        <v>299</v>
      </c>
      <c r="AT168" s="19" t="s">
        <v>152</v>
      </c>
      <c r="AU168" s="19" t="s">
        <v>118</v>
      </c>
      <c r="AY168" s="19" t="s">
        <v>157</v>
      </c>
      <c r="BE168" s="106">
        <f t="shared" si="9"/>
        <v>0</v>
      </c>
      <c r="BF168" s="106">
        <f t="shared" si="10"/>
        <v>0</v>
      </c>
      <c r="BG168" s="106">
        <f t="shared" si="11"/>
        <v>0</v>
      </c>
      <c r="BH168" s="106">
        <f t="shared" si="12"/>
        <v>0</v>
      </c>
      <c r="BI168" s="106">
        <f t="shared" si="13"/>
        <v>0</v>
      </c>
      <c r="BJ168" s="19" t="s">
        <v>24</v>
      </c>
      <c r="BK168" s="106">
        <f t="shared" si="14"/>
        <v>0</v>
      </c>
      <c r="BL168" s="19" t="s">
        <v>299</v>
      </c>
      <c r="BM168" s="19" t="s">
        <v>319</v>
      </c>
    </row>
    <row r="169" spans="2:65" s="1" customFormat="1" ht="25.5" customHeight="1">
      <c r="B169" s="125"/>
      <c r="C169" s="177" t="s">
        <v>320</v>
      </c>
      <c r="D169" s="177" t="s">
        <v>243</v>
      </c>
      <c r="E169" s="178" t="s">
        <v>321</v>
      </c>
      <c r="F169" s="261" t="s">
        <v>322</v>
      </c>
      <c r="G169" s="261"/>
      <c r="H169" s="261"/>
      <c r="I169" s="261"/>
      <c r="J169" s="179" t="s">
        <v>190</v>
      </c>
      <c r="K169" s="271">
        <v>0</v>
      </c>
      <c r="L169" s="267">
        <v>0</v>
      </c>
      <c r="M169" s="267"/>
      <c r="N169" s="253">
        <f t="shared" si="5"/>
        <v>0</v>
      </c>
      <c r="O169" s="246"/>
      <c r="P169" s="246"/>
      <c r="Q169" s="246"/>
      <c r="R169" s="128"/>
      <c r="T169" s="147" t="s">
        <v>5</v>
      </c>
      <c r="U169" s="44" t="s">
        <v>45</v>
      </c>
      <c r="V169" s="36"/>
      <c r="W169" s="148">
        <f t="shared" si="6"/>
        <v>0</v>
      </c>
      <c r="X169" s="148">
        <v>0</v>
      </c>
      <c r="Y169" s="148">
        <f t="shared" si="7"/>
        <v>0</v>
      </c>
      <c r="Z169" s="148">
        <v>0</v>
      </c>
      <c r="AA169" s="149">
        <f t="shared" si="8"/>
        <v>0</v>
      </c>
      <c r="AR169" s="19" t="s">
        <v>305</v>
      </c>
      <c r="AT169" s="19" t="s">
        <v>243</v>
      </c>
      <c r="AU169" s="19" t="s">
        <v>118</v>
      </c>
      <c r="AY169" s="19" t="s">
        <v>157</v>
      </c>
      <c r="BE169" s="106">
        <f t="shared" si="9"/>
        <v>0</v>
      </c>
      <c r="BF169" s="106">
        <f t="shared" si="10"/>
        <v>0</v>
      </c>
      <c r="BG169" s="106">
        <f t="shared" si="11"/>
        <v>0</v>
      </c>
      <c r="BH169" s="106">
        <f t="shared" si="12"/>
        <v>0</v>
      </c>
      <c r="BI169" s="106">
        <f t="shared" si="13"/>
        <v>0</v>
      </c>
      <c r="BJ169" s="19" t="s">
        <v>24</v>
      </c>
      <c r="BK169" s="106">
        <f t="shared" si="14"/>
        <v>0</v>
      </c>
      <c r="BL169" s="19" t="s">
        <v>305</v>
      </c>
      <c r="BM169" s="19" t="s">
        <v>323</v>
      </c>
    </row>
    <row r="170" spans="2:65" s="1" customFormat="1" ht="38.25" customHeight="1">
      <c r="B170" s="125"/>
      <c r="C170" s="143" t="s">
        <v>324</v>
      </c>
      <c r="D170" s="143" t="s">
        <v>152</v>
      </c>
      <c r="E170" s="144" t="s">
        <v>325</v>
      </c>
      <c r="F170" s="232" t="s">
        <v>326</v>
      </c>
      <c r="G170" s="232"/>
      <c r="H170" s="232"/>
      <c r="I170" s="232"/>
      <c r="J170" s="145" t="s">
        <v>190</v>
      </c>
      <c r="K170" s="272">
        <v>0</v>
      </c>
      <c r="L170" s="245">
        <v>0</v>
      </c>
      <c r="M170" s="245"/>
      <c r="N170" s="246">
        <f t="shared" si="5"/>
        <v>0</v>
      </c>
      <c r="O170" s="246"/>
      <c r="P170" s="246"/>
      <c r="Q170" s="246"/>
      <c r="R170" s="128"/>
      <c r="T170" s="147" t="s">
        <v>5</v>
      </c>
      <c r="U170" s="44" t="s">
        <v>45</v>
      </c>
      <c r="V170" s="36"/>
      <c r="W170" s="148">
        <f t="shared" si="6"/>
        <v>0</v>
      </c>
      <c r="X170" s="148">
        <v>0</v>
      </c>
      <c r="Y170" s="148">
        <f t="shared" si="7"/>
        <v>0</v>
      </c>
      <c r="Z170" s="148">
        <v>0</v>
      </c>
      <c r="AA170" s="149">
        <f t="shared" si="8"/>
        <v>0</v>
      </c>
      <c r="AR170" s="19" t="s">
        <v>299</v>
      </c>
      <c r="AT170" s="19" t="s">
        <v>152</v>
      </c>
      <c r="AU170" s="19" t="s">
        <v>118</v>
      </c>
      <c r="AY170" s="19" t="s">
        <v>157</v>
      </c>
      <c r="BE170" s="106">
        <f t="shared" si="9"/>
        <v>0</v>
      </c>
      <c r="BF170" s="106">
        <f t="shared" si="10"/>
        <v>0</v>
      </c>
      <c r="BG170" s="106">
        <f t="shared" si="11"/>
        <v>0</v>
      </c>
      <c r="BH170" s="106">
        <f t="shared" si="12"/>
        <v>0</v>
      </c>
      <c r="BI170" s="106">
        <f t="shared" si="13"/>
        <v>0</v>
      </c>
      <c r="BJ170" s="19" t="s">
        <v>24</v>
      </c>
      <c r="BK170" s="106">
        <f t="shared" si="14"/>
        <v>0</v>
      </c>
      <c r="BL170" s="19" t="s">
        <v>299</v>
      </c>
      <c r="BM170" s="19" t="s">
        <v>327</v>
      </c>
    </row>
    <row r="171" spans="2:65" s="1" customFormat="1" ht="25.5" customHeight="1">
      <c r="B171" s="125"/>
      <c r="C171" s="177" t="s">
        <v>328</v>
      </c>
      <c r="D171" s="177" t="s">
        <v>243</v>
      </c>
      <c r="E171" s="178" t="s">
        <v>329</v>
      </c>
      <c r="F171" s="261" t="s">
        <v>330</v>
      </c>
      <c r="G171" s="261"/>
      <c r="H171" s="261"/>
      <c r="I171" s="261"/>
      <c r="J171" s="179" t="s">
        <v>190</v>
      </c>
      <c r="K171" s="271">
        <v>0</v>
      </c>
      <c r="L171" s="267">
        <v>0</v>
      </c>
      <c r="M171" s="267"/>
      <c r="N171" s="253">
        <f t="shared" si="5"/>
        <v>0</v>
      </c>
      <c r="O171" s="246"/>
      <c r="P171" s="246"/>
      <c r="Q171" s="246"/>
      <c r="R171" s="128"/>
      <c r="T171" s="147" t="s">
        <v>5</v>
      </c>
      <c r="U171" s="44" t="s">
        <v>45</v>
      </c>
      <c r="V171" s="36"/>
      <c r="W171" s="148">
        <f t="shared" si="6"/>
        <v>0</v>
      </c>
      <c r="X171" s="148">
        <v>0</v>
      </c>
      <c r="Y171" s="148">
        <f t="shared" si="7"/>
        <v>0</v>
      </c>
      <c r="Z171" s="148">
        <v>0</v>
      </c>
      <c r="AA171" s="149">
        <f t="shared" si="8"/>
        <v>0</v>
      </c>
      <c r="AR171" s="19" t="s">
        <v>305</v>
      </c>
      <c r="AT171" s="19" t="s">
        <v>243</v>
      </c>
      <c r="AU171" s="19" t="s">
        <v>118</v>
      </c>
      <c r="AY171" s="19" t="s">
        <v>157</v>
      </c>
      <c r="BE171" s="106">
        <f t="shared" si="9"/>
        <v>0</v>
      </c>
      <c r="BF171" s="106">
        <f t="shared" si="10"/>
        <v>0</v>
      </c>
      <c r="BG171" s="106">
        <f t="shared" si="11"/>
        <v>0</v>
      </c>
      <c r="BH171" s="106">
        <f t="shared" si="12"/>
        <v>0</v>
      </c>
      <c r="BI171" s="106">
        <f t="shared" si="13"/>
        <v>0</v>
      </c>
      <c r="BJ171" s="19" t="s">
        <v>24</v>
      </c>
      <c r="BK171" s="106">
        <f t="shared" si="14"/>
        <v>0</v>
      </c>
      <c r="BL171" s="19" t="s">
        <v>305</v>
      </c>
      <c r="BM171" s="19" t="s">
        <v>331</v>
      </c>
    </row>
    <row r="172" spans="2:65" s="1" customFormat="1" ht="25.5" customHeight="1">
      <c r="B172" s="125"/>
      <c r="C172" s="143" t="s">
        <v>332</v>
      </c>
      <c r="D172" s="143" t="s">
        <v>152</v>
      </c>
      <c r="E172" s="144" t="s">
        <v>333</v>
      </c>
      <c r="F172" s="232" t="s">
        <v>334</v>
      </c>
      <c r="G172" s="232"/>
      <c r="H172" s="232"/>
      <c r="I172" s="232"/>
      <c r="J172" s="145" t="s">
        <v>190</v>
      </c>
      <c r="K172" s="272">
        <v>0</v>
      </c>
      <c r="L172" s="245">
        <v>0</v>
      </c>
      <c r="M172" s="245"/>
      <c r="N172" s="246">
        <f t="shared" si="5"/>
        <v>0</v>
      </c>
      <c r="O172" s="246"/>
      <c r="P172" s="246"/>
      <c r="Q172" s="246"/>
      <c r="R172" s="128"/>
      <c r="T172" s="147" t="s">
        <v>5</v>
      </c>
      <c r="U172" s="44" t="s">
        <v>45</v>
      </c>
      <c r="V172" s="36"/>
      <c r="W172" s="148">
        <f t="shared" si="6"/>
        <v>0</v>
      </c>
      <c r="X172" s="148">
        <v>0</v>
      </c>
      <c r="Y172" s="148">
        <f t="shared" si="7"/>
        <v>0</v>
      </c>
      <c r="Z172" s="148">
        <v>0</v>
      </c>
      <c r="AA172" s="149">
        <f t="shared" si="8"/>
        <v>0</v>
      </c>
      <c r="AR172" s="19" t="s">
        <v>299</v>
      </c>
      <c r="AT172" s="19" t="s">
        <v>152</v>
      </c>
      <c r="AU172" s="19" t="s">
        <v>118</v>
      </c>
      <c r="AY172" s="19" t="s">
        <v>157</v>
      </c>
      <c r="BE172" s="106">
        <f t="shared" si="9"/>
        <v>0</v>
      </c>
      <c r="BF172" s="106">
        <f t="shared" si="10"/>
        <v>0</v>
      </c>
      <c r="BG172" s="106">
        <f t="shared" si="11"/>
        <v>0</v>
      </c>
      <c r="BH172" s="106">
        <f t="shared" si="12"/>
        <v>0</v>
      </c>
      <c r="BI172" s="106">
        <f t="shared" si="13"/>
        <v>0</v>
      </c>
      <c r="BJ172" s="19" t="s">
        <v>24</v>
      </c>
      <c r="BK172" s="106">
        <f t="shared" si="14"/>
        <v>0</v>
      </c>
      <c r="BL172" s="19" t="s">
        <v>299</v>
      </c>
      <c r="BM172" s="19" t="s">
        <v>335</v>
      </c>
    </row>
    <row r="173" spans="2:65" s="1" customFormat="1" ht="16.5" customHeight="1">
      <c r="B173" s="125"/>
      <c r="C173" s="177" t="s">
        <v>336</v>
      </c>
      <c r="D173" s="177" t="s">
        <v>243</v>
      </c>
      <c r="E173" s="178" t="s">
        <v>337</v>
      </c>
      <c r="F173" s="261" t="s">
        <v>338</v>
      </c>
      <c r="G173" s="261"/>
      <c r="H173" s="261"/>
      <c r="I173" s="261"/>
      <c r="J173" s="179" t="s">
        <v>190</v>
      </c>
      <c r="K173" s="271">
        <v>0</v>
      </c>
      <c r="L173" s="267">
        <v>0</v>
      </c>
      <c r="M173" s="267"/>
      <c r="N173" s="253">
        <f t="shared" si="5"/>
        <v>0</v>
      </c>
      <c r="O173" s="246"/>
      <c r="P173" s="246"/>
      <c r="Q173" s="246"/>
      <c r="R173" s="128"/>
      <c r="T173" s="147" t="s">
        <v>5</v>
      </c>
      <c r="U173" s="44" t="s">
        <v>45</v>
      </c>
      <c r="V173" s="36"/>
      <c r="W173" s="148">
        <f t="shared" si="6"/>
        <v>0</v>
      </c>
      <c r="X173" s="148">
        <v>0</v>
      </c>
      <c r="Y173" s="148">
        <f t="shared" si="7"/>
        <v>0</v>
      </c>
      <c r="Z173" s="148">
        <v>0</v>
      </c>
      <c r="AA173" s="149">
        <f t="shared" si="8"/>
        <v>0</v>
      </c>
      <c r="AR173" s="19" t="s">
        <v>305</v>
      </c>
      <c r="AT173" s="19" t="s">
        <v>243</v>
      </c>
      <c r="AU173" s="19" t="s">
        <v>118</v>
      </c>
      <c r="AY173" s="19" t="s">
        <v>157</v>
      </c>
      <c r="BE173" s="106">
        <f t="shared" si="9"/>
        <v>0</v>
      </c>
      <c r="BF173" s="106">
        <f t="shared" si="10"/>
        <v>0</v>
      </c>
      <c r="BG173" s="106">
        <f t="shared" si="11"/>
        <v>0</v>
      </c>
      <c r="BH173" s="106">
        <f t="shared" si="12"/>
        <v>0</v>
      </c>
      <c r="BI173" s="106">
        <f t="shared" si="13"/>
        <v>0</v>
      </c>
      <c r="BJ173" s="19" t="s">
        <v>24</v>
      </c>
      <c r="BK173" s="106">
        <f t="shared" si="14"/>
        <v>0</v>
      </c>
      <c r="BL173" s="19" t="s">
        <v>305</v>
      </c>
      <c r="BM173" s="19" t="s">
        <v>339</v>
      </c>
    </row>
    <row r="174" spans="2:65" s="1" customFormat="1" ht="16.5" customHeight="1">
      <c r="B174" s="125"/>
      <c r="C174" s="143" t="s">
        <v>340</v>
      </c>
      <c r="D174" s="143" t="s">
        <v>152</v>
      </c>
      <c r="E174" s="144" t="s">
        <v>341</v>
      </c>
      <c r="F174" s="232" t="s">
        <v>342</v>
      </c>
      <c r="G174" s="232"/>
      <c r="H174" s="232"/>
      <c r="I174" s="232"/>
      <c r="J174" s="145" t="s">
        <v>237</v>
      </c>
      <c r="K174" s="272">
        <v>0</v>
      </c>
      <c r="L174" s="245">
        <v>0</v>
      </c>
      <c r="M174" s="245"/>
      <c r="N174" s="246">
        <f t="shared" si="5"/>
        <v>0</v>
      </c>
      <c r="O174" s="246"/>
      <c r="P174" s="246"/>
      <c r="Q174" s="246"/>
      <c r="R174" s="128"/>
      <c r="T174" s="147" t="s">
        <v>5</v>
      </c>
      <c r="U174" s="44" t="s">
        <v>45</v>
      </c>
      <c r="V174" s="36"/>
      <c r="W174" s="148">
        <f t="shared" si="6"/>
        <v>0</v>
      </c>
      <c r="X174" s="148">
        <v>0</v>
      </c>
      <c r="Y174" s="148">
        <f t="shared" si="7"/>
        <v>0</v>
      </c>
      <c r="Z174" s="148">
        <v>0</v>
      </c>
      <c r="AA174" s="149">
        <f t="shared" si="8"/>
        <v>0</v>
      </c>
      <c r="AR174" s="19" t="s">
        <v>299</v>
      </c>
      <c r="AT174" s="19" t="s">
        <v>152</v>
      </c>
      <c r="AU174" s="19" t="s">
        <v>118</v>
      </c>
      <c r="AY174" s="19" t="s">
        <v>157</v>
      </c>
      <c r="BE174" s="106">
        <f t="shared" si="9"/>
        <v>0</v>
      </c>
      <c r="BF174" s="106">
        <f t="shared" si="10"/>
        <v>0</v>
      </c>
      <c r="BG174" s="106">
        <f t="shared" si="11"/>
        <v>0</v>
      </c>
      <c r="BH174" s="106">
        <f t="shared" si="12"/>
        <v>0</v>
      </c>
      <c r="BI174" s="106">
        <f t="shared" si="13"/>
        <v>0</v>
      </c>
      <c r="BJ174" s="19" t="s">
        <v>24</v>
      </c>
      <c r="BK174" s="106">
        <f t="shared" si="14"/>
        <v>0</v>
      </c>
      <c r="BL174" s="19" t="s">
        <v>299</v>
      </c>
      <c r="BM174" s="19" t="s">
        <v>343</v>
      </c>
    </row>
    <row r="175" spans="2:65" s="1" customFormat="1" ht="16.5" customHeight="1">
      <c r="B175" s="125"/>
      <c r="C175" s="177" t="s">
        <v>344</v>
      </c>
      <c r="D175" s="177" t="s">
        <v>243</v>
      </c>
      <c r="E175" s="178" t="s">
        <v>345</v>
      </c>
      <c r="F175" s="261" t="s">
        <v>346</v>
      </c>
      <c r="G175" s="261"/>
      <c r="H175" s="261"/>
      <c r="I175" s="261"/>
      <c r="J175" s="179" t="s">
        <v>237</v>
      </c>
      <c r="K175" s="271">
        <v>0</v>
      </c>
      <c r="L175" s="267">
        <v>0</v>
      </c>
      <c r="M175" s="267"/>
      <c r="N175" s="253">
        <f t="shared" si="5"/>
        <v>0</v>
      </c>
      <c r="O175" s="246"/>
      <c r="P175" s="246"/>
      <c r="Q175" s="246"/>
      <c r="R175" s="128"/>
      <c r="T175" s="147" t="s">
        <v>5</v>
      </c>
      <c r="U175" s="44" t="s">
        <v>45</v>
      </c>
      <c r="V175" s="36"/>
      <c r="W175" s="148">
        <f t="shared" si="6"/>
        <v>0</v>
      </c>
      <c r="X175" s="148">
        <v>0</v>
      </c>
      <c r="Y175" s="148">
        <f t="shared" si="7"/>
        <v>0</v>
      </c>
      <c r="Z175" s="148">
        <v>0</v>
      </c>
      <c r="AA175" s="149">
        <f t="shared" si="8"/>
        <v>0</v>
      </c>
      <c r="AR175" s="19" t="s">
        <v>305</v>
      </c>
      <c r="AT175" s="19" t="s">
        <v>243</v>
      </c>
      <c r="AU175" s="19" t="s">
        <v>118</v>
      </c>
      <c r="AY175" s="19" t="s">
        <v>157</v>
      </c>
      <c r="BE175" s="106">
        <f t="shared" si="9"/>
        <v>0</v>
      </c>
      <c r="BF175" s="106">
        <f t="shared" si="10"/>
        <v>0</v>
      </c>
      <c r="BG175" s="106">
        <f t="shared" si="11"/>
        <v>0</v>
      </c>
      <c r="BH175" s="106">
        <f t="shared" si="12"/>
        <v>0</v>
      </c>
      <c r="BI175" s="106">
        <f t="shared" si="13"/>
        <v>0</v>
      </c>
      <c r="BJ175" s="19" t="s">
        <v>24</v>
      </c>
      <c r="BK175" s="106">
        <f t="shared" si="14"/>
        <v>0</v>
      </c>
      <c r="BL175" s="19" t="s">
        <v>305</v>
      </c>
      <c r="BM175" s="19" t="s">
        <v>347</v>
      </c>
    </row>
    <row r="176" spans="2:65" s="9" customFormat="1" ht="29.85" customHeight="1">
      <c r="B176" s="159"/>
      <c r="C176" s="160"/>
      <c r="D176" s="168" t="s">
        <v>215</v>
      </c>
      <c r="E176" s="168"/>
      <c r="F176" s="168"/>
      <c r="G176" s="168"/>
      <c r="H176" s="168"/>
      <c r="I176" s="168"/>
      <c r="J176" s="168"/>
      <c r="K176" s="168"/>
      <c r="L176" s="168"/>
      <c r="M176" s="168"/>
      <c r="N176" s="254">
        <f>BK176</f>
        <v>0</v>
      </c>
      <c r="O176" s="255"/>
      <c r="P176" s="255"/>
      <c r="Q176" s="255"/>
      <c r="R176" s="161"/>
      <c r="T176" s="162"/>
      <c r="U176" s="160"/>
      <c r="V176" s="160"/>
      <c r="W176" s="163">
        <f>SUM(W177:W178)</f>
        <v>0</v>
      </c>
      <c r="X176" s="160"/>
      <c r="Y176" s="163">
        <f>SUM(Y177:Y178)</f>
        <v>0</v>
      </c>
      <c r="Z176" s="160"/>
      <c r="AA176" s="164">
        <f>SUM(AA177:AA178)</f>
        <v>0</v>
      </c>
      <c r="AR176" s="165" t="s">
        <v>160</v>
      </c>
      <c r="AT176" s="166" t="s">
        <v>79</v>
      </c>
      <c r="AU176" s="166" t="s">
        <v>24</v>
      </c>
      <c r="AY176" s="165" t="s">
        <v>157</v>
      </c>
      <c r="BK176" s="167">
        <f>SUM(BK177:BK178)</f>
        <v>0</v>
      </c>
    </row>
    <row r="177" spans="2:65" s="1" customFormat="1" ht="16.5" customHeight="1">
      <c r="B177" s="125"/>
      <c r="C177" s="143" t="s">
        <v>348</v>
      </c>
      <c r="D177" s="143" t="s">
        <v>152</v>
      </c>
      <c r="E177" s="144" t="s">
        <v>349</v>
      </c>
      <c r="F177" s="232" t="s">
        <v>350</v>
      </c>
      <c r="G177" s="232"/>
      <c r="H177" s="232"/>
      <c r="I177" s="232"/>
      <c r="J177" s="145" t="s">
        <v>254</v>
      </c>
      <c r="K177" s="146">
        <v>2</v>
      </c>
      <c r="L177" s="245">
        <v>0</v>
      </c>
      <c r="M177" s="245"/>
      <c r="N177" s="246">
        <f>ROUND(L177*K177,2)</f>
        <v>0</v>
      </c>
      <c r="O177" s="246"/>
      <c r="P177" s="246"/>
      <c r="Q177" s="246"/>
      <c r="R177" s="128"/>
      <c r="T177" s="147" t="s">
        <v>5</v>
      </c>
      <c r="U177" s="44" t="s">
        <v>45</v>
      </c>
      <c r="V177" s="36"/>
      <c r="W177" s="148">
        <f>V177*K177</f>
        <v>0</v>
      </c>
      <c r="X177" s="148">
        <v>0</v>
      </c>
      <c r="Y177" s="148">
        <f>X177*K177</f>
        <v>0</v>
      </c>
      <c r="Z177" s="148">
        <v>0</v>
      </c>
      <c r="AA177" s="149">
        <f>Z177*K177</f>
        <v>0</v>
      </c>
      <c r="AR177" s="19" t="s">
        <v>299</v>
      </c>
      <c r="AT177" s="19" t="s">
        <v>152</v>
      </c>
      <c r="AU177" s="19" t="s">
        <v>118</v>
      </c>
      <c r="AY177" s="19" t="s">
        <v>157</v>
      </c>
      <c r="BE177" s="106">
        <f>IF(U177="základní",N177,0)</f>
        <v>0</v>
      </c>
      <c r="BF177" s="106">
        <f>IF(U177="snížená",N177,0)</f>
        <v>0</v>
      </c>
      <c r="BG177" s="106">
        <f>IF(U177="zákl. přenesená",N177,0)</f>
        <v>0</v>
      </c>
      <c r="BH177" s="106">
        <f>IF(U177="sníž. přenesená",N177,0)</f>
        <v>0</v>
      </c>
      <c r="BI177" s="106">
        <f>IF(U177="nulová",N177,0)</f>
        <v>0</v>
      </c>
      <c r="BJ177" s="19" t="s">
        <v>24</v>
      </c>
      <c r="BK177" s="106">
        <f>ROUND(L177*K177,2)</f>
        <v>0</v>
      </c>
      <c r="BL177" s="19" t="s">
        <v>299</v>
      </c>
      <c r="BM177" s="19" t="s">
        <v>351</v>
      </c>
    </row>
    <row r="178" spans="2:65" s="1" customFormat="1" ht="25.5" customHeight="1">
      <c r="B178" s="125"/>
      <c r="C178" s="143" t="s">
        <v>352</v>
      </c>
      <c r="D178" s="143" t="s">
        <v>152</v>
      </c>
      <c r="E178" s="144" t="s">
        <v>353</v>
      </c>
      <c r="F178" s="232" t="s">
        <v>354</v>
      </c>
      <c r="G178" s="232"/>
      <c r="H178" s="232"/>
      <c r="I178" s="232"/>
      <c r="J178" s="145" t="s">
        <v>254</v>
      </c>
      <c r="K178" s="146">
        <v>20</v>
      </c>
      <c r="L178" s="245">
        <v>0</v>
      </c>
      <c r="M178" s="245"/>
      <c r="N178" s="246">
        <f>ROUND(L178*K178,2)</f>
        <v>0</v>
      </c>
      <c r="O178" s="246"/>
      <c r="P178" s="246"/>
      <c r="Q178" s="246"/>
      <c r="R178" s="128"/>
      <c r="T178" s="147" t="s">
        <v>5</v>
      </c>
      <c r="U178" s="44" t="s">
        <v>45</v>
      </c>
      <c r="V178" s="36"/>
      <c r="W178" s="148">
        <f>V178*K178</f>
        <v>0</v>
      </c>
      <c r="X178" s="148">
        <v>0</v>
      </c>
      <c r="Y178" s="148">
        <f>X178*K178</f>
        <v>0</v>
      </c>
      <c r="Z178" s="148">
        <v>0</v>
      </c>
      <c r="AA178" s="149">
        <f>Z178*K178</f>
        <v>0</v>
      </c>
      <c r="AR178" s="19" t="s">
        <v>299</v>
      </c>
      <c r="AT178" s="19" t="s">
        <v>152</v>
      </c>
      <c r="AU178" s="19" t="s">
        <v>118</v>
      </c>
      <c r="AY178" s="19" t="s">
        <v>157</v>
      </c>
      <c r="BE178" s="106">
        <f>IF(U178="základní",N178,0)</f>
        <v>0</v>
      </c>
      <c r="BF178" s="106">
        <f>IF(U178="snížená",N178,0)</f>
        <v>0</v>
      </c>
      <c r="BG178" s="106">
        <f>IF(U178="zákl. přenesená",N178,0)</f>
        <v>0</v>
      </c>
      <c r="BH178" s="106">
        <f>IF(U178="sníž. přenesená",N178,0)</f>
        <v>0</v>
      </c>
      <c r="BI178" s="106">
        <f>IF(U178="nulová",N178,0)</f>
        <v>0</v>
      </c>
      <c r="BJ178" s="19" t="s">
        <v>24</v>
      </c>
      <c r="BK178" s="106">
        <f>ROUND(L178*K178,2)</f>
        <v>0</v>
      </c>
      <c r="BL178" s="19" t="s">
        <v>299</v>
      </c>
      <c r="BM178" s="19" t="s">
        <v>355</v>
      </c>
    </row>
    <row r="179" spans="2:65" s="9" customFormat="1" ht="37.35" customHeight="1">
      <c r="B179" s="159"/>
      <c r="C179" s="160"/>
      <c r="D179" s="150" t="s">
        <v>216</v>
      </c>
      <c r="E179" s="150"/>
      <c r="F179" s="150"/>
      <c r="G179" s="150"/>
      <c r="H179" s="150"/>
      <c r="I179" s="150"/>
      <c r="J179" s="150"/>
      <c r="K179" s="150"/>
      <c r="L179" s="150"/>
      <c r="M179" s="150"/>
      <c r="N179" s="247">
        <f>BK179</f>
        <v>0</v>
      </c>
      <c r="O179" s="248"/>
      <c r="P179" s="248"/>
      <c r="Q179" s="248"/>
      <c r="R179" s="161"/>
      <c r="T179" s="162"/>
      <c r="U179" s="160"/>
      <c r="V179" s="160"/>
      <c r="W179" s="163">
        <f>W180</f>
        <v>0</v>
      </c>
      <c r="X179" s="160"/>
      <c r="Y179" s="163">
        <f>Y180</f>
        <v>0</v>
      </c>
      <c r="Z179" s="160"/>
      <c r="AA179" s="164">
        <f>AA180</f>
        <v>0</v>
      </c>
      <c r="AR179" s="165" t="s">
        <v>156</v>
      </c>
      <c r="AT179" s="166" t="s">
        <v>79</v>
      </c>
      <c r="AU179" s="166" t="s">
        <v>80</v>
      </c>
      <c r="AY179" s="165" t="s">
        <v>157</v>
      </c>
      <c r="BK179" s="167">
        <f>BK180</f>
        <v>0</v>
      </c>
    </row>
    <row r="180" spans="2:65" s="9" customFormat="1" ht="19.899999999999999" customHeight="1">
      <c r="B180" s="159"/>
      <c r="C180" s="160"/>
      <c r="D180" s="168" t="s">
        <v>217</v>
      </c>
      <c r="E180" s="168"/>
      <c r="F180" s="168"/>
      <c r="G180" s="168"/>
      <c r="H180" s="168"/>
      <c r="I180" s="168"/>
      <c r="J180" s="168"/>
      <c r="K180" s="168"/>
      <c r="L180" s="168"/>
      <c r="M180" s="168"/>
      <c r="N180" s="256">
        <f>BK180</f>
        <v>0</v>
      </c>
      <c r="O180" s="257"/>
      <c r="P180" s="257"/>
      <c r="Q180" s="257"/>
      <c r="R180" s="161"/>
      <c r="T180" s="162"/>
      <c r="U180" s="160"/>
      <c r="V180" s="160"/>
      <c r="W180" s="163">
        <f>SUM(W181:W182)</f>
        <v>0</v>
      </c>
      <c r="X180" s="160"/>
      <c r="Y180" s="163">
        <f>SUM(Y181:Y182)</f>
        <v>0</v>
      </c>
      <c r="Z180" s="160"/>
      <c r="AA180" s="164">
        <f>SUM(AA181:AA182)</f>
        <v>0</v>
      </c>
      <c r="AR180" s="165" t="s">
        <v>156</v>
      </c>
      <c r="AT180" s="166" t="s">
        <v>79</v>
      </c>
      <c r="AU180" s="166" t="s">
        <v>24</v>
      </c>
      <c r="AY180" s="165" t="s">
        <v>157</v>
      </c>
      <c r="BK180" s="167">
        <f>SUM(BK181:BK182)</f>
        <v>0</v>
      </c>
    </row>
    <row r="181" spans="2:65" s="1" customFormat="1" ht="38.25" customHeight="1">
      <c r="B181" s="125"/>
      <c r="C181" s="143" t="s">
        <v>356</v>
      </c>
      <c r="D181" s="143" t="s">
        <v>152</v>
      </c>
      <c r="E181" s="144" t="s">
        <v>357</v>
      </c>
      <c r="F181" s="232" t="s">
        <v>358</v>
      </c>
      <c r="G181" s="232"/>
      <c r="H181" s="232"/>
      <c r="I181" s="232"/>
      <c r="J181" s="145" t="s">
        <v>314</v>
      </c>
      <c r="K181" s="270">
        <v>0</v>
      </c>
      <c r="L181" s="245">
        <v>0</v>
      </c>
      <c r="M181" s="245"/>
      <c r="N181" s="246">
        <f>ROUND(L181*K181,2)</f>
        <v>0</v>
      </c>
      <c r="O181" s="246"/>
      <c r="P181" s="246"/>
      <c r="Q181" s="246"/>
      <c r="R181" s="128"/>
      <c r="T181" s="147" t="s">
        <v>5</v>
      </c>
      <c r="U181" s="44" t="s">
        <v>45</v>
      </c>
      <c r="V181" s="36"/>
      <c r="W181" s="148">
        <f>V181*K181</f>
        <v>0</v>
      </c>
      <c r="X181" s="148">
        <v>0</v>
      </c>
      <c r="Y181" s="148">
        <f>X181*K181</f>
        <v>0</v>
      </c>
      <c r="Z181" s="148">
        <v>0</v>
      </c>
      <c r="AA181" s="149">
        <f>Z181*K181</f>
        <v>0</v>
      </c>
      <c r="AR181" s="19" t="s">
        <v>359</v>
      </c>
      <c r="AT181" s="19" t="s">
        <v>152</v>
      </c>
      <c r="AU181" s="19" t="s">
        <v>118</v>
      </c>
      <c r="AY181" s="19" t="s">
        <v>157</v>
      </c>
      <c r="BE181" s="106">
        <f>IF(U181="základní",N181,0)</f>
        <v>0</v>
      </c>
      <c r="BF181" s="106">
        <f>IF(U181="snížená",N181,0)</f>
        <v>0</v>
      </c>
      <c r="BG181" s="106">
        <f>IF(U181="zákl. přenesená",N181,0)</f>
        <v>0</v>
      </c>
      <c r="BH181" s="106">
        <f>IF(U181="sníž. přenesená",N181,0)</f>
        <v>0</v>
      </c>
      <c r="BI181" s="106">
        <f>IF(U181="nulová",N181,0)</f>
        <v>0</v>
      </c>
      <c r="BJ181" s="19" t="s">
        <v>24</v>
      </c>
      <c r="BK181" s="106">
        <f>ROUND(L181*K181,2)</f>
        <v>0</v>
      </c>
      <c r="BL181" s="19" t="s">
        <v>359</v>
      </c>
      <c r="BM181" s="19" t="s">
        <v>360</v>
      </c>
    </row>
    <row r="182" spans="2:65" s="1" customFormat="1" ht="25.5" customHeight="1">
      <c r="B182" s="125"/>
      <c r="C182" s="143" t="s">
        <v>361</v>
      </c>
      <c r="D182" s="143" t="s">
        <v>152</v>
      </c>
      <c r="E182" s="144" t="s">
        <v>362</v>
      </c>
      <c r="F182" s="232" t="s">
        <v>363</v>
      </c>
      <c r="G182" s="232"/>
      <c r="H182" s="232"/>
      <c r="I182" s="232"/>
      <c r="J182" s="145" t="s">
        <v>314</v>
      </c>
      <c r="K182" s="270">
        <v>0</v>
      </c>
      <c r="L182" s="245">
        <v>0</v>
      </c>
      <c r="M182" s="245"/>
      <c r="N182" s="246">
        <f>ROUND(L182*K182,2)</f>
        <v>0</v>
      </c>
      <c r="O182" s="246"/>
      <c r="P182" s="246"/>
      <c r="Q182" s="246"/>
      <c r="R182" s="128"/>
      <c r="T182" s="147" t="s">
        <v>5</v>
      </c>
      <c r="U182" s="44" t="s">
        <v>45</v>
      </c>
      <c r="V182" s="36"/>
      <c r="W182" s="148">
        <f>V182*K182</f>
        <v>0</v>
      </c>
      <c r="X182" s="148">
        <v>0</v>
      </c>
      <c r="Y182" s="148">
        <f>X182*K182</f>
        <v>0</v>
      </c>
      <c r="Z182" s="148">
        <v>0</v>
      </c>
      <c r="AA182" s="149">
        <f>Z182*K182</f>
        <v>0</v>
      </c>
      <c r="AR182" s="19" t="s">
        <v>359</v>
      </c>
      <c r="AT182" s="19" t="s">
        <v>152</v>
      </c>
      <c r="AU182" s="19" t="s">
        <v>118</v>
      </c>
      <c r="AY182" s="19" t="s">
        <v>157</v>
      </c>
      <c r="BE182" s="106">
        <f>IF(U182="základní",N182,0)</f>
        <v>0</v>
      </c>
      <c r="BF182" s="106">
        <f>IF(U182="snížená",N182,0)</f>
        <v>0</v>
      </c>
      <c r="BG182" s="106">
        <f>IF(U182="zákl. přenesená",N182,0)</f>
        <v>0</v>
      </c>
      <c r="BH182" s="106">
        <f>IF(U182="sníž. přenesená",N182,0)</f>
        <v>0</v>
      </c>
      <c r="BI182" s="106">
        <f>IF(U182="nulová",N182,0)</f>
        <v>0</v>
      </c>
      <c r="BJ182" s="19" t="s">
        <v>24</v>
      </c>
      <c r="BK182" s="106">
        <f>ROUND(L182*K182,2)</f>
        <v>0</v>
      </c>
      <c r="BL182" s="19" t="s">
        <v>359</v>
      </c>
      <c r="BM182" s="19" t="s">
        <v>364</v>
      </c>
    </row>
    <row r="183" spans="2:65" s="1" customFormat="1" ht="49.9" customHeight="1">
      <c r="B183" s="35"/>
      <c r="C183" s="36"/>
      <c r="D183" s="150" t="s">
        <v>204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247">
        <f>BK183</f>
        <v>0</v>
      </c>
      <c r="O183" s="248"/>
      <c r="P183" s="248"/>
      <c r="Q183" s="248"/>
      <c r="R183" s="37"/>
      <c r="T183" s="151"/>
      <c r="U183" s="56"/>
      <c r="V183" s="56"/>
      <c r="W183" s="56"/>
      <c r="X183" s="56"/>
      <c r="Y183" s="56"/>
      <c r="Z183" s="56"/>
      <c r="AA183" s="58"/>
      <c r="AT183" s="19" t="s">
        <v>79</v>
      </c>
      <c r="AU183" s="19" t="s">
        <v>80</v>
      </c>
      <c r="AY183" s="19" t="s">
        <v>205</v>
      </c>
      <c r="BK183" s="106">
        <v>0</v>
      </c>
    </row>
    <row r="184" spans="2:65" s="1" customFormat="1" ht="6.95" customHeight="1">
      <c r="B184" s="59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1"/>
    </row>
  </sheetData>
  <mergeCells count="203">
    <mergeCell ref="C86:G86"/>
    <mergeCell ref="N86:Q86"/>
    <mergeCell ref="N88:Q88"/>
    <mergeCell ref="N89:Q89"/>
    <mergeCell ref="N90:Q90"/>
    <mergeCell ref="N91:Q91"/>
    <mergeCell ref="N92:Q92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N172:Q172"/>
    <mergeCell ref="N173:Q173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L172:M172"/>
    <mergeCell ref="L173:M173"/>
    <mergeCell ref="L174:M174"/>
    <mergeCell ref="L175:M175"/>
    <mergeCell ref="L177:M177"/>
    <mergeCell ref="L178:M178"/>
    <mergeCell ref="L181:M181"/>
    <mergeCell ref="L182:M182"/>
    <mergeCell ref="F164:I164"/>
    <mergeCell ref="F165:I165"/>
    <mergeCell ref="L164:M164"/>
    <mergeCell ref="L165:M165"/>
    <mergeCell ref="F161:I161"/>
    <mergeCell ref="L161:M161"/>
    <mergeCell ref="N161:Q161"/>
    <mergeCell ref="N158:Q158"/>
    <mergeCell ref="N162:Q162"/>
    <mergeCell ref="N163:Q163"/>
    <mergeCell ref="L171:M171"/>
    <mergeCell ref="L166:M166"/>
    <mergeCell ref="L167:M167"/>
    <mergeCell ref="L168:M168"/>
    <mergeCell ref="L169:M169"/>
    <mergeCell ref="L170:M170"/>
    <mergeCell ref="N164:Q164"/>
    <mergeCell ref="N165:Q165"/>
    <mergeCell ref="N166:Q166"/>
    <mergeCell ref="N167:Q167"/>
    <mergeCell ref="N168:Q168"/>
    <mergeCell ref="N169:Q169"/>
    <mergeCell ref="N170:Q170"/>
    <mergeCell ref="N171:Q171"/>
    <mergeCell ref="L157:M157"/>
    <mergeCell ref="N157:Q157"/>
    <mergeCell ref="F156:I156"/>
    <mergeCell ref="F159:I159"/>
    <mergeCell ref="F157:I157"/>
    <mergeCell ref="L159:M159"/>
    <mergeCell ref="N159:Q159"/>
    <mergeCell ref="F160:I160"/>
    <mergeCell ref="L160:M160"/>
    <mergeCell ref="N160:Q160"/>
    <mergeCell ref="F151:I151"/>
    <mergeCell ref="F152:I152"/>
    <mergeCell ref="N152:Q152"/>
    <mergeCell ref="F153:I153"/>
    <mergeCell ref="F154:I154"/>
    <mergeCell ref="L154:M154"/>
    <mergeCell ref="N154:Q154"/>
    <mergeCell ref="F155:I155"/>
    <mergeCell ref="L156:M156"/>
    <mergeCell ref="N156:Q156"/>
    <mergeCell ref="N150:Q150"/>
    <mergeCell ref="F136:I136"/>
    <mergeCell ref="F142:I142"/>
    <mergeCell ref="F138:I138"/>
    <mergeCell ref="F137:I137"/>
    <mergeCell ref="F139:I139"/>
    <mergeCell ref="F140:I140"/>
    <mergeCell ref="F141:I141"/>
    <mergeCell ref="F143:I143"/>
    <mergeCell ref="F144:I144"/>
    <mergeCell ref="F145:I145"/>
    <mergeCell ref="F146:I146"/>
    <mergeCell ref="F147:I147"/>
    <mergeCell ref="F148:I148"/>
    <mergeCell ref="F149:I149"/>
    <mergeCell ref="F150:I150"/>
    <mergeCell ref="F134:I134"/>
    <mergeCell ref="L134:M134"/>
    <mergeCell ref="N134:Q134"/>
    <mergeCell ref="F135:I135"/>
    <mergeCell ref="L136:M136"/>
    <mergeCell ref="N136:Q136"/>
    <mergeCell ref="N138:Q138"/>
    <mergeCell ref="N140:Q140"/>
    <mergeCell ref="N142:Q142"/>
    <mergeCell ref="F128:I128"/>
    <mergeCell ref="L129:M129"/>
    <mergeCell ref="N129:Q129"/>
    <mergeCell ref="N124:Q124"/>
    <mergeCell ref="N125:Q125"/>
    <mergeCell ref="N126:Q126"/>
    <mergeCell ref="F129:I129"/>
    <mergeCell ref="F132:I132"/>
    <mergeCell ref="F130:I130"/>
    <mergeCell ref="F131:I131"/>
    <mergeCell ref="L131:M131"/>
    <mergeCell ref="N131:Q131"/>
    <mergeCell ref="L132:M132"/>
    <mergeCell ref="N132:Q132"/>
    <mergeCell ref="F175:I175"/>
    <mergeCell ref="F177:I177"/>
    <mergeCell ref="F178:I178"/>
    <mergeCell ref="F181:I181"/>
    <mergeCell ref="F182:I182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C113:Q113"/>
    <mergeCell ref="F115:P115"/>
    <mergeCell ref="F116:P116"/>
    <mergeCell ref="F123:I123"/>
    <mergeCell ref="F127:I127"/>
    <mergeCell ref="L123:M123"/>
    <mergeCell ref="N123:Q123"/>
    <mergeCell ref="L127:M127"/>
    <mergeCell ref="N127:Q127"/>
    <mergeCell ref="F169:I169"/>
    <mergeCell ref="F166:I166"/>
    <mergeCell ref="F167:I167"/>
    <mergeCell ref="F168:I168"/>
    <mergeCell ref="F170:I170"/>
    <mergeCell ref="F171:I171"/>
    <mergeCell ref="F172:I172"/>
    <mergeCell ref="F173:I173"/>
    <mergeCell ref="F174:I174"/>
    <mergeCell ref="N183:Q183"/>
    <mergeCell ref="M120:Q120"/>
    <mergeCell ref="N105:Q105"/>
    <mergeCell ref="L107:Q107"/>
    <mergeCell ref="M118:P118"/>
    <mergeCell ref="M121:Q121"/>
    <mergeCell ref="N93:Q93"/>
    <mergeCell ref="N96:Q96"/>
    <mergeCell ref="N94:Q94"/>
    <mergeCell ref="N95:Q95"/>
    <mergeCell ref="N97:Q97"/>
    <mergeCell ref="N99:Q99"/>
    <mergeCell ref="N133:Q133"/>
    <mergeCell ref="L148:M148"/>
    <mergeCell ref="L138:M138"/>
    <mergeCell ref="L140:M140"/>
    <mergeCell ref="L142:M142"/>
    <mergeCell ref="L144:M144"/>
    <mergeCell ref="L146:M146"/>
    <mergeCell ref="L150:M150"/>
    <mergeCell ref="L152:M152"/>
    <mergeCell ref="N144:Q144"/>
    <mergeCell ref="N146:Q146"/>
    <mergeCell ref="N148:Q148"/>
    <mergeCell ref="N177:Q177"/>
    <mergeCell ref="N174:Q174"/>
    <mergeCell ref="N175:Q175"/>
    <mergeCell ref="N178:Q178"/>
    <mergeCell ref="N181:Q181"/>
    <mergeCell ref="N182:Q182"/>
    <mergeCell ref="N176:Q176"/>
    <mergeCell ref="N179:Q179"/>
    <mergeCell ref="N180:Q180"/>
  </mergeCells>
  <hyperlinks>
    <hyperlink ref="F1:G1" location="C2" display="1) Krycí list rozpočtu"/>
    <hyperlink ref="H1:K1" location="C86" display="2) Rekapitulace rozpočtu"/>
    <hyperlink ref="L1" location="C123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4"/>
  <sheetViews>
    <sheetView showGridLines="0" workbookViewId="0">
      <pane ySplit="1" topLeftCell="A139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5"/>
      <c r="B1" s="12"/>
      <c r="C1" s="12"/>
      <c r="D1" s="13" t="s">
        <v>1</v>
      </c>
      <c r="E1" s="12"/>
      <c r="F1" s="14" t="s">
        <v>113</v>
      </c>
      <c r="G1" s="14"/>
      <c r="H1" s="249" t="s">
        <v>114</v>
      </c>
      <c r="I1" s="249"/>
      <c r="J1" s="249"/>
      <c r="K1" s="249"/>
      <c r="L1" s="14" t="s">
        <v>115</v>
      </c>
      <c r="M1" s="12"/>
      <c r="N1" s="12"/>
      <c r="O1" s="13" t="s">
        <v>116</v>
      </c>
      <c r="P1" s="12"/>
      <c r="Q1" s="12"/>
      <c r="R1" s="12"/>
      <c r="S1" s="14" t="s">
        <v>117</v>
      </c>
      <c r="T1" s="14"/>
      <c r="U1" s="115"/>
      <c r="V1" s="1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93" t="s">
        <v>7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S2" s="197" t="s">
        <v>8</v>
      </c>
      <c r="T2" s="198"/>
      <c r="U2" s="198"/>
      <c r="V2" s="198"/>
      <c r="W2" s="198"/>
      <c r="X2" s="198"/>
      <c r="Y2" s="198"/>
      <c r="Z2" s="198"/>
      <c r="AA2" s="198"/>
      <c r="AB2" s="198"/>
      <c r="AC2" s="198"/>
      <c r="AT2" s="19" t="s">
        <v>94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118</v>
      </c>
    </row>
    <row r="4" spans="1:66" ht="36.950000000000003" customHeight="1">
      <c r="B4" s="23"/>
      <c r="C4" s="195" t="s">
        <v>119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24"/>
      <c r="T4" s="18" t="s">
        <v>13</v>
      </c>
      <c r="AT4" s="19" t="s">
        <v>6</v>
      </c>
    </row>
    <row r="5" spans="1:66" ht="6.95" customHeight="1">
      <c r="B5" s="23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4"/>
    </row>
    <row r="6" spans="1:66" ht="25.35" customHeight="1">
      <c r="B6" s="23"/>
      <c r="C6" s="26"/>
      <c r="D6" s="30" t="s">
        <v>19</v>
      </c>
      <c r="E6" s="26"/>
      <c r="F6" s="233" t="str">
        <f>'Rekapitulace stavby'!K6</f>
        <v>PŘELOŽKA TROLEJOVÉHO VEDENÍ UL. MUGLINOVSKÁ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6"/>
      <c r="R6" s="24"/>
    </row>
    <row r="7" spans="1:66" s="1" customFormat="1" ht="32.85" customHeight="1">
      <c r="B7" s="35"/>
      <c r="C7" s="36"/>
      <c r="D7" s="29" t="s">
        <v>120</v>
      </c>
      <c r="E7" s="36"/>
      <c r="F7" s="201" t="s">
        <v>365</v>
      </c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36"/>
      <c r="R7" s="37"/>
    </row>
    <row r="8" spans="1:66" s="1" customFormat="1" ht="14.45" customHeight="1">
      <c r="B8" s="35"/>
      <c r="C8" s="36"/>
      <c r="D8" s="30" t="s">
        <v>22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23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25</v>
      </c>
      <c r="E9" s="36"/>
      <c r="F9" s="28" t="s">
        <v>26</v>
      </c>
      <c r="G9" s="36"/>
      <c r="H9" s="36"/>
      <c r="I9" s="36"/>
      <c r="J9" s="36"/>
      <c r="K9" s="36"/>
      <c r="L9" s="36"/>
      <c r="M9" s="30" t="s">
        <v>27</v>
      </c>
      <c r="N9" s="36"/>
      <c r="O9" s="250" t="str">
        <f>'Rekapitulace stavby'!AN8</f>
        <v>25. 9. 2018</v>
      </c>
      <c r="P9" s="235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31</v>
      </c>
      <c r="E11" s="36"/>
      <c r="F11" s="36"/>
      <c r="G11" s="36"/>
      <c r="H11" s="36"/>
      <c r="I11" s="36"/>
      <c r="J11" s="36"/>
      <c r="K11" s="36"/>
      <c r="L11" s="36"/>
      <c r="M11" s="30" t="s">
        <v>32</v>
      </c>
      <c r="N11" s="36"/>
      <c r="O11" s="199" t="s">
        <v>5</v>
      </c>
      <c r="P11" s="199"/>
      <c r="Q11" s="36"/>
      <c r="R11" s="37"/>
    </row>
    <row r="12" spans="1:66" s="1" customFormat="1" ht="18" customHeight="1">
      <c r="B12" s="35"/>
      <c r="C12" s="36"/>
      <c r="D12" s="36"/>
      <c r="E12" s="28" t="s">
        <v>122</v>
      </c>
      <c r="F12" s="36"/>
      <c r="G12" s="36"/>
      <c r="H12" s="36"/>
      <c r="I12" s="36"/>
      <c r="J12" s="36"/>
      <c r="K12" s="36"/>
      <c r="L12" s="36"/>
      <c r="M12" s="30" t="s">
        <v>34</v>
      </c>
      <c r="N12" s="36"/>
      <c r="O12" s="199" t="s">
        <v>5</v>
      </c>
      <c r="P12" s="19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35</v>
      </c>
      <c r="E14" s="36"/>
      <c r="F14" s="36"/>
      <c r="G14" s="36"/>
      <c r="H14" s="36"/>
      <c r="I14" s="36"/>
      <c r="J14" s="36"/>
      <c r="K14" s="36"/>
      <c r="L14" s="36"/>
      <c r="M14" s="30" t="s">
        <v>32</v>
      </c>
      <c r="N14" s="36"/>
      <c r="O14" s="251" t="str">
        <f>IF('Rekapitulace stavby'!AN13="","",'Rekapitulace stavby'!AN13)</f>
        <v>Vyplň údaj</v>
      </c>
      <c r="P14" s="199"/>
      <c r="Q14" s="36"/>
      <c r="R14" s="37"/>
    </row>
    <row r="15" spans="1:66" s="1" customFormat="1" ht="18" customHeight="1">
      <c r="B15" s="35"/>
      <c r="C15" s="36"/>
      <c r="D15" s="36"/>
      <c r="E15" s="251" t="str">
        <f>IF('Rekapitulace stavby'!E14="","",'Rekapitulace stavby'!E14)</f>
        <v>Vyplň údaj</v>
      </c>
      <c r="F15" s="252"/>
      <c r="G15" s="252"/>
      <c r="H15" s="252"/>
      <c r="I15" s="252"/>
      <c r="J15" s="252"/>
      <c r="K15" s="252"/>
      <c r="L15" s="252"/>
      <c r="M15" s="30" t="s">
        <v>34</v>
      </c>
      <c r="N15" s="36"/>
      <c r="O15" s="251" t="str">
        <f>IF('Rekapitulace stavby'!AN14="","",'Rekapitulace stavby'!AN14)</f>
        <v>Vyplň údaj</v>
      </c>
      <c r="P15" s="19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37</v>
      </c>
      <c r="E17" s="36"/>
      <c r="F17" s="36"/>
      <c r="G17" s="36"/>
      <c r="H17" s="36"/>
      <c r="I17" s="36"/>
      <c r="J17" s="36"/>
      <c r="K17" s="36"/>
      <c r="L17" s="36"/>
      <c r="M17" s="30" t="s">
        <v>32</v>
      </c>
      <c r="N17" s="36"/>
      <c r="O17" s="199" t="s">
        <v>5</v>
      </c>
      <c r="P17" s="199"/>
      <c r="Q17" s="36"/>
      <c r="R17" s="37"/>
    </row>
    <row r="18" spans="2:18" s="1" customFormat="1" ht="18" customHeight="1">
      <c r="B18" s="35"/>
      <c r="C18" s="36"/>
      <c r="D18" s="36"/>
      <c r="E18" s="28" t="s">
        <v>122</v>
      </c>
      <c r="F18" s="36"/>
      <c r="G18" s="36"/>
      <c r="H18" s="36"/>
      <c r="I18" s="36"/>
      <c r="J18" s="36"/>
      <c r="K18" s="36"/>
      <c r="L18" s="36"/>
      <c r="M18" s="30" t="s">
        <v>34</v>
      </c>
      <c r="N18" s="36"/>
      <c r="O18" s="199" t="s">
        <v>5</v>
      </c>
      <c r="P18" s="19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38</v>
      </c>
      <c r="E20" s="36"/>
      <c r="F20" s="36"/>
      <c r="G20" s="36"/>
      <c r="H20" s="36"/>
      <c r="I20" s="36"/>
      <c r="J20" s="36"/>
      <c r="K20" s="36"/>
      <c r="L20" s="36"/>
      <c r="M20" s="30" t="s">
        <v>32</v>
      </c>
      <c r="N20" s="36"/>
      <c r="O20" s="199" t="s">
        <v>5</v>
      </c>
      <c r="P20" s="199"/>
      <c r="Q20" s="36"/>
      <c r="R20" s="37"/>
    </row>
    <row r="21" spans="2:18" s="1" customFormat="1" ht="18" customHeight="1">
      <c r="B21" s="35"/>
      <c r="C21" s="36"/>
      <c r="D21" s="36"/>
      <c r="E21" s="28" t="s">
        <v>122</v>
      </c>
      <c r="F21" s="36"/>
      <c r="G21" s="36"/>
      <c r="H21" s="36"/>
      <c r="I21" s="36"/>
      <c r="J21" s="36"/>
      <c r="K21" s="36"/>
      <c r="L21" s="36"/>
      <c r="M21" s="30" t="s">
        <v>34</v>
      </c>
      <c r="N21" s="36"/>
      <c r="O21" s="199" t="s">
        <v>5</v>
      </c>
      <c r="P21" s="19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40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187" t="s">
        <v>5</v>
      </c>
      <c r="F24" s="187"/>
      <c r="G24" s="187"/>
      <c r="H24" s="187"/>
      <c r="I24" s="187"/>
      <c r="J24" s="187"/>
      <c r="K24" s="187"/>
      <c r="L24" s="187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6" t="s">
        <v>123</v>
      </c>
      <c r="E27" s="36"/>
      <c r="F27" s="36"/>
      <c r="G27" s="36"/>
      <c r="H27" s="36"/>
      <c r="I27" s="36"/>
      <c r="J27" s="36"/>
      <c r="K27" s="36"/>
      <c r="L27" s="36"/>
      <c r="M27" s="188">
        <f>N88</f>
        <v>0</v>
      </c>
      <c r="N27" s="188"/>
      <c r="O27" s="188"/>
      <c r="P27" s="188"/>
      <c r="Q27" s="36"/>
      <c r="R27" s="37"/>
    </row>
    <row r="28" spans="2:18" s="1" customFormat="1" ht="14.45" customHeight="1">
      <c r="B28" s="35"/>
      <c r="C28" s="36"/>
      <c r="D28" s="34" t="s">
        <v>105</v>
      </c>
      <c r="E28" s="36"/>
      <c r="F28" s="36"/>
      <c r="G28" s="36"/>
      <c r="H28" s="36"/>
      <c r="I28" s="36"/>
      <c r="J28" s="36"/>
      <c r="K28" s="36"/>
      <c r="L28" s="36"/>
      <c r="M28" s="188">
        <f>N98</f>
        <v>0</v>
      </c>
      <c r="N28" s="188"/>
      <c r="O28" s="188"/>
      <c r="P28" s="188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17" t="s">
        <v>43</v>
      </c>
      <c r="E30" s="36"/>
      <c r="F30" s="36"/>
      <c r="G30" s="36"/>
      <c r="H30" s="36"/>
      <c r="I30" s="36"/>
      <c r="J30" s="36"/>
      <c r="K30" s="36"/>
      <c r="L30" s="36"/>
      <c r="M30" s="227">
        <f>ROUNDUP(M27+M28,2)</f>
        <v>0</v>
      </c>
      <c r="N30" s="228"/>
      <c r="O30" s="228"/>
      <c r="P30" s="228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44</v>
      </c>
      <c r="E32" s="42" t="s">
        <v>45</v>
      </c>
      <c r="F32" s="43">
        <v>0.21</v>
      </c>
      <c r="G32" s="118" t="s">
        <v>46</v>
      </c>
      <c r="H32" s="229">
        <f>(SUM(BE98:BE105)+SUM(BE123:BE162))</f>
        <v>0</v>
      </c>
      <c r="I32" s="228"/>
      <c r="J32" s="228"/>
      <c r="K32" s="36"/>
      <c r="L32" s="36"/>
      <c r="M32" s="229">
        <f>ROUNDUP((SUM(BE98:BE105)+SUM(BE123:BE162)), 2)*F32</f>
        <v>0</v>
      </c>
      <c r="N32" s="228"/>
      <c r="O32" s="228"/>
      <c r="P32" s="228"/>
      <c r="Q32" s="36"/>
      <c r="R32" s="37"/>
    </row>
    <row r="33" spans="2:18" s="1" customFormat="1" ht="14.45" customHeight="1">
      <c r="B33" s="35"/>
      <c r="C33" s="36"/>
      <c r="D33" s="36"/>
      <c r="E33" s="42" t="s">
        <v>47</v>
      </c>
      <c r="F33" s="43">
        <v>0.15</v>
      </c>
      <c r="G33" s="118" t="s">
        <v>46</v>
      </c>
      <c r="H33" s="229">
        <f>(SUM(BF98:BF105)+SUM(BF123:BF162))</f>
        <v>0</v>
      </c>
      <c r="I33" s="228"/>
      <c r="J33" s="228"/>
      <c r="K33" s="36"/>
      <c r="L33" s="36"/>
      <c r="M33" s="229">
        <f>ROUNDUP((SUM(BF98:BF105)+SUM(BF123:BF162)), 2)*F33</f>
        <v>0</v>
      </c>
      <c r="N33" s="228"/>
      <c r="O33" s="228"/>
      <c r="P33" s="228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48</v>
      </c>
      <c r="F34" s="43">
        <v>0.21</v>
      </c>
      <c r="G34" s="118" t="s">
        <v>46</v>
      </c>
      <c r="H34" s="229">
        <f>(SUM(BG98:BG105)+SUM(BG123:BG162))</f>
        <v>0</v>
      </c>
      <c r="I34" s="228"/>
      <c r="J34" s="228"/>
      <c r="K34" s="36"/>
      <c r="L34" s="36"/>
      <c r="M34" s="229">
        <v>0</v>
      </c>
      <c r="N34" s="228"/>
      <c r="O34" s="228"/>
      <c r="P34" s="228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49</v>
      </c>
      <c r="F35" s="43">
        <v>0.15</v>
      </c>
      <c r="G35" s="118" t="s">
        <v>46</v>
      </c>
      <c r="H35" s="229">
        <f>(SUM(BH98:BH105)+SUM(BH123:BH162))</f>
        <v>0</v>
      </c>
      <c r="I35" s="228"/>
      <c r="J35" s="228"/>
      <c r="K35" s="36"/>
      <c r="L35" s="36"/>
      <c r="M35" s="229">
        <v>0</v>
      </c>
      <c r="N35" s="228"/>
      <c r="O35" s="228"/>
      <c r="P35" s="228"/>
      <c r="Q35" s="36"/>
      <c r="R35" s="37"/>
    </row>
    <row r="36" spans="2:18" s="1" customFormat="1" ht="14.45" hidden="1" customHeight="1">
      <c r="B36" s="35"/>
      <c r="C36" s="36"/>
      <c r="D36" s="36"/>
      <c r="E36" s="42" t="s">
        <v>50</v>
      </c>
      <c r="F36" s="43">
        <v>0</v>
      </c>
      <c r="G36" s="118" t="s">
        <v>46</v>
      </c>
      <c r="H36" s="229">
        <f>(SUM(BI98:BI105)+SUM(BI123:BI162))</f>
        <v>0</v>
      </c>
      <c r="I36" s="228"/>
      <c r="J36" s="228"/>
      <c r="K36" s="36"/>
      <c r="L36" s="36"/>
      <c r="M36" s="229">
        <v>0</v>
      </c>
      <c r="N36" s="228"/>
      <c r="O36" s="228"/>
      <c r="P36" s="228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4"/>
      <c r="D38" s="119" t="s">
        <v>51</v>
      </c>
      <c r="E38" s="75"/>
      <c r="F38" s="75"/>
      <c r="G38" s="120" t="s">
        <v>52</v>
      </c>
      <c r="H38" s="121" t="s">
        <v>53</v>
      </c>
      <c r="I38" s="75"/>
      <c r="J38" s="75"/>
      <c r="K38" s="75"/>
      <c r="L38" s="230">
        <f>SUM(M30:M36)</f>
        <v>0</v>
      </c>
      <c r="M38" s="230"/>
      <c r="N38" s="230"/>
      <c r="O38" s="230"/>
      <c r="P38" s="231"/>
      <c r="Q38" s="11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4"/>
    </row>
    <row r="42" spans="2:18" ht="13.5">
      <c r="B42" s="2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4"/>
    </row>
    <row r="43" spans="2:18" ht="13.5">
      <c r="B43" s="2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4"/>
    </row>
    <row r="44" spans="2:18" ht="13.5">
      <c r="B44" s="2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4"/>
    </row>
    <row r="45" spans="2:18" ht="13.5">
      <c r="B45" s="2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4"/>
    </row>
    <row r="46" spans="2:18" ht="13.5">
      <c r="B46" s="2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4"/>
    </row>
    <row r="47" spans="2:18" ht="13.5">
      <c r="B47" s="23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4"/>
    </row>
    <row r="48" spans="2:18" ht="13.5">
      <c r="B48" s="2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4"/>
    </row>
    <row r="49" spans="2:18" ht="13.5">
      <c r="B49" s="23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4"/>
    </row>
    <row r="50" spans="2:18" s="1" customFormat="1">
      <c r="B50" s="35"/>
      <c r="C50" s="36"/>
      <c r="D50" s="50" t="s">
        <v>54</v>
      </c>
      <c r="E50" s="51"/>
      <c r="F50" s="51"/>
      <c r="G50" s="51"/>
      <c r="H50" s="52"/>
      <c r="I50" s="36"/>
      <c r="J50" s="50" t="s">
        <v>55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3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4"/>
    </row>
    <row r="52" spans="2:18" ht="13.5">
      <c r="B52" s="23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4"/>
    </row>
    <row r="53" spans="2:18" ht="13.5">
      <c r="B53" s="23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4"/>
    </row>
    <row r="54" spans="2:18" ht="13.5">
      <c r="B54" s="23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4"/>
    </row>
    <row r="55" spans="2:18" ht="13.5">
      <c r="B55" s="23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4"/>
    </row>
    <row r="56" spans="2:18" ht="13.5">
      <c r="B56" s="23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4"/>
    </row>
    <row r="57" spans="2:18" ht="13.5">
      <c r="B57" s="23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4"/>
    </row>
    <row r="58" spans="2:18" ht="13.5">
      <c r="B58" s="23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4"/>
    </row>
    <row r="59" spans="2:18" s="1" customFormat="1">
      <c r="B59" s="35"/>
      <c r="C59" s="36"/>
      <c r="D59" s="55" t="s">
        <v>56</v>
      </c>
      <c r="E59" s="56"/>
      <c r="F59" s="56"/>
      <c r="G59" s="57" t="s">
        <v>57</v>
      </c>
      <c r="H59" s="58"/>
      <c r="I59" s="36"/>
      <c r="J59" s="55" t="s">
        <v>56</v>
      </c>
      <c r="K59" s="56"/>
      <c r="L59" s="56"/>
      <c r="M59" s="56"/>
      <c r="N59" s="57" t="s">
        <v>57</v>
      </c>
      <c r="O59" s="56"/>
      <c r="P59" s="58"/>
      <c r="Q59" s="36"/>
      <c r="R59" s="37"/>
    </row>
    <row r="60" spans="2:18" ht="13.5">
      <c r="B60" s="2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4"/>
    </row>
    <row r="61" spans="2:18" s="1" customFormat="1">
      <c r="B61" s="35"/>
      <c r="C61" s="36"/>
      <c r="D61" s="50" t="s">
        <v>58</v>
      </c>
      <c r="E61" s="51"/>
      <c r="F61" s="51"/>
      <c r="G61" s="51"/>
      <c r="H61" s="52"/>
      <c r="I61" s="36"/>
      <c r="J61" s="50" t="s">
        <v>59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3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4"/>
    </row>
    <row r="63" spans="2:18" ht="13.5">
      <c r="B63" s="23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4"/>
    </row>
    <row r="64" spans="2:18" ht="13.5">
      <c r="B64" s="23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4"/>
    </row>
    <row r="65" spans="2:18" ht="13.5">
      <c r="B65" s="23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4"/>
    </row>
    <row r="66" spans="2:18" ht="13.5">
      <c r="B66" s="23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4"/>
    </row>
    <row r="67" spans="2:18" ht="13.5">
      <c r="B67" s="23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4"/>
    </row>
    <row r="68" spans="2:18" ht="13.5">
      <c r="B68" s="23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4"/>
    </row>
    <row r="69" spans="2:18" ht="13.5">
      <c r="B69" s="23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4"/>
    </row>
    <row r="70" spans="2:18" s="1" customFormat="1">
      <c r="B70" s="35"/>
      <c r="C70" s="36"/>
      <c r="D70" s="55" t="s">
        <v>56</v>
      </c>
      <c r="E70" s="56"/>
      <c r="F70" s="56"/>
      <c r="G70" s="57" t="s">
        <v>57</v>
      </c>
      <c r="H70" s="58"/>
      <c r="I70" s="36"/>
      <c r="J70" s="55" t="s">
        <v>56</v>
      </c>
      <c r="K70" s="56"/>
      <c r="L70" s="56"/>
      <c r="M70" s="56"/>
      <c r="N70" s="57" t="s">
        <v>57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5" t="s">
        <v>124</v>
      </c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33" t="str">
        <f>F6</f>
        <v>PŘELOŽKA TROLEJOVÉHO VEDENÍ UL. MUGLINOVSKÁ</v>
      </c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36"/>
      <c r="R78" s="37"/>
    </row>
    <row r="79" spans="2:18" s="1" customFormat="1" ht="36.950000000000003" customHeight="1">
      <c r="B79" s="35"/>
      <c r="C79" s="69" t="s">
        <v>120</v>
      </c>
      <c r="D79" s="36"/>
      <c r="E79" s="36"/>
      <c r="F79" s="206" t="str">
        <f>F7</f>
        <v>02 - SO Přeložka VO</v>
      </c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25</v>
      </c>
      <c r="D81" s="36"/>
      <c r="E81" s="36"/>
      <c r="F81" s="28" t="str">
        <f>F9</f>
        <v>Ostrava</v>
      </c>
      <c r="G81" s="36"/>
      <c r="H81" s="36"/>
      <c r="I81" s="36"/>
      <c r="J81" s="36"/>
      <c r="K81" s="30" t="s">
        <v>27</v>
      </c>
      <c r="L81" s="36"/>
      <c r="M81" s="235" t="str">
        <f>IF(O9="","",O9)</f>
        <v>25. 9. 2018</v>
      </c>
      <c r="N81" s="235"/>
      <c r="O81" s="235"/>
      <c r="P81" s="235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0" t="s">
        <v>31</v>
      </c>
      <c r="D83" s="36"/>
      <c r="E83" s="36"/>
      <c r="F83" s="28" t="str">
        <f>E12</f>
        <v>DPO</v>
      </c>
      <c r="G83" s="36"/>
      <c r="H83" s="36"/>
      <c r="I83" s="36"/>
      <c r="J83" s="36"/>
      <c r="K83" s="30" t="s">
        <v>37</v>
      </c>
      <c r="L83" s="36"/>
      <c r="M83" s="199" t="str">
        <f>E18</f>
        <v>DPO</v>
      </c>
      <c r="N83" s="199"/>
      <c r="O83" s="199"/>
      <c r="P83" s="199"/>
      <c r="Q83" s="199"/>
      <c r="R83" s="37"/>
    </row>
    <row r="84" spans="2:47" s="1" customFormat="1" ht="14.45" customHeight="1">
      <c r="B84" s="35"/>
      <c r="C84" s="30" t="s">
        <v>35</v>
      </c>
      <c r="D84" s="36"/>
      <c r="E84" s="36"/>
      <c r="F84" s="28" t="str">
        <f>IF(E15="","",E15)</f>
        <v>Vyplň údaj</v>
      </c>
      <c r="G84" s="36"/>
      <c r="H84" s="36"/>
      <c r="I84" s="36"/>
      <c r="J84" s="36"/>
      <c r="K84" s="30" t="s">
        <v>38</v>
      </c>
      <c r="L84" s="36"/>
      <c r="M84" s="199" t="str">
        <f>E21</f>
        <v>DPO</v>
      </c>
      <c r="N84" s="199"/>
      <c r="O84" s="199"/>
      <c r="P84" s="199"/>
      <c r="Q84" s="19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36" t="s">
        <v>125</v>
      </c>
      <c r="D86" s="237"/>
      <c r="E86" s="237"/>
      <c r="F86" s="237"/>
      <c r="G86" s="237"/>
      <c r="H86" s="114"/>
      <c r="I86" s="114"/>
      <c r="J86" s="114"/>
      <c r="K86" s="114"/>
      <c r="L86" s="114"/>
      <c r="M86" s="114"/>
      <c r="N86" s="236" t="s">
        <v>126</v>
      </c>
      <c r="O86" s="237"/>
      <c r="P86" s="237"/>
      <c r="Q86" s="23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2" t="s">
        <v>127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1">
        <f>N123</f>
        <v>0</v>
      </c>
      <c r="O88" s="238"/>
      <c r="P88" s="238"/>
      <c r="Q88" s="238"/>
      <c r="R88" s="37"/>
      <c r="AU88" s="19" t="s">
        <v>128</v>
      </c>
    </row>
    <row r="89" spans="2:47" s="7" customFormat="1" ht="24.95" customHeight="1">
      <c r="B89" s="152"/>
      <c r="C89" s="153"/>
      <c r="D89" s="154" t="s">
        <v>209</v>
      </c>
      <c r="E89" s="153"/>
      <c r="F89" s="153"/>
      <c r="G89" s="153"/>
      <c r="H89" s="153"/>
      <c r="I89" s="153"/>
      <c r="J89" s="153"/>
      <c r="K89" s="153"/>
      <c r="L89" s="153"/>
      <c r="M89" s="153"/>
      <c r="N89" s="258">
        <f>N124</f>
        <v>0</v>
      </c>
      <c r="O89" s="259"/>
      <c r="P89" s="259"/>
      <c r="Q89" s="259"/>
      <c r="R89" s="155"/>
    </row>
    <row r="90" spans="2:47" s="8" customFormat="1" ht="19.899999999999999" customHeight="1">
      <c r="B90" s="156"/>
      <c r="C90" s="157"/>
      <c r="D90" s="102" t="s">
        <v>366</v>
      </c>
      <c r="E90" s="157"/>
      <c r="F90" s="157"/>
      <c r="G90" s="157"/>
      <c r="H90" s="157"/>
      <c r="I90" s="157"/>
      <c r="J90" s="157"/>
      <c r="K90" s="157"/>
      <c r="L90" s="157"/>
      <c r="M90" s="157"/>
      <c r="N90" s="223">
        <f>N125</f>
        <v>0</v>
      </c>
      <c r="O90" s="260"/>
      <c r="P90" s="260"/>
      <c r="Q90" s="260"/>
      <c r="R90" s="158"/>
    </row>
    <row r="91" spans="2:47" s="8" customFormat="1" ht="19.899999999999999" customHeight="1">
      <c r="B91" s="156"/>
      <c r="C91" s="157"/>
      <c r="D91" s="102" t="s">
        <v>212</v>
      </c>
      <c r="E91" s="157"/>
      <c r="F91" s="157"/>
      <c r="G91" s="157"/>
      <c r="H91" s="157"/>
      <c r="I91" s="157"/>
      <c r="J91" s="157"/>
      <c r="K91" s="157"/>
      <c r="L91" s="157"/>
      <c r="M91" s="157"/>
      <c r="N91" s="223">
        <f>N127</f>
        <v>0</v>
      </c>
      <c r="O91" s="260"/>
      <c r="P91" s="260"/>
      <c r="Q91" s="260"/>
      <c r="R91" s="158"/>
    </row>
    <row r="92" spans="2:47" s="7" customFormat="1" ht="24.95" customHeight="1">
      <c r="B92" s="152"/>
      <c r="C92" s="153"/>
      <c r="D92" s="154" t="s">
        <v>213</v>
      </c>
      <c r="E92" s="153"/>
      <c r="F92" s="153"/>
      <c r="G92" s="153"/>
      <c r="H92" s="153"/>
      <c r="I92" s="153"/>
      <c r="J92" s="153"/>
      <c r="K92" s="153"/>
      <c r="L92" s="153"/>
      <c r="M92" s="153"/>
      <c r="N92" s="258">
        <f>N136</f>
        <v>0</v>
      </c>
      <c r="O92" s="259"/>
      <c r="P92" s="259"/>
      <c r="Q92" s="259"/>
      <c r="R92" s="155"/>
    </row>
    <row r="93" spans="2:47" s="8" customFormat="1" ht="19.899999999999999" customHeight="1">
      <c r="B93" s="156"/>
      <c r="C93" s="157"/>
      <c r="D93" s="102" t="s">
        <v>214</v>
      </c>
      <c r="E93" s="157"/>
      <c r="F93" s="157"/>
      <c r="G93" s="157"/>
      <c r="H93" s="157"/>
      <c r="I93" s="157"/>
      <c r="J93" s="157"/>
      <c r="K93" s="157"/>
      <c r="L93" s="157"/>
      <c r="M93" s="157"/>
      <c r="N93" s="223">
        <f>N137</f>
        <v>0</v>
      </c>
      <c r="O93" s="260"/>
      <c r="P93" s="260"/>
      <c r="Q93" s="260"/>
      <c r="R93" s="158"/>
    </row>
    <row r="94" spans="2:47" s="8" customFormat="1" ht="19.899999999999999" customHeight="1">
      <c r="B94" s="156"/>
      <c r="C94" s="157"/>
      <c r="D94" s="102" t="s">
        <v>215</v>
      </c>
      <c r="E94" s="157"/>
      <c r="F94" s="157"/>
      <c r="G94" s="157"/>
      <c r="H94" s="157"/>
      <c r="I94" s="157"/>
      <c r="J94" s="157"/>
      <c r="K94" s="157"/>
      <c r="L94" s="157"/>
      <c r="M94" s="157"/>
      <c r="N94" s="223">
        <f>N148</f>
        <v>0</v>
      </c>
      <c r="O94" s="260"/>
      <c r="P94" s="260"/>
      <c r="Q94" s="260"/>
      <c r="R94" s="158"/>
    </row>
    <row r="95" spans="2:47" s="8" customFormat="1" ht="19.899999999999999" customHeight="1">
      <c r="B95" s="156"/>
      <c r="C95" s="157"/>
      <c r="D95" s="102" t="s">
        <v>367</v>
      </c>
      <c r="E95" s="157"/>
      <c r="F95" s="157"/>
      <c r="G95" s="157"/>
      <c r="H95" s="157"/>
      <c r="I95" s="157"/>
      <c r="J95" s="157"/>
      <c r="K95" s="157"/>
      <c r="L95" s="157"/>
      <c r="M95" s="157"/>
      <c r="N95" s="223">
        <f>N159</f>
        <v>0</v>
      </c>
      <c r="O95" s="260"/>
      <c r="P95" s="260"/>
      <c r="Q95" s="260"/>
      <c r="R95" s="158"/>
    </row>
    <row r="96" spans="2:47" s="7" customFormat="1" ht="24.95" customHeight="1">
      <c r="B96" s="152"/>
      <c r="C96" s="153"/>
      <c r="D96" s="154" t="s">
        <v>368</v>
      </c>
      <c r="E96" s="153"/>
      <c r="F96" s="153"/>
      <c r="G96" s="153"/>
      <c r="H96" s="153"/>
      <c r="I96" s="153"/>
      <c r="J96" s="153"/>
      <c r="K96" s="153"/>
      <c r="L96" s="153"/>
      <c r="M96" s="153"/>
      <c r="N96" s="258">
        <f>N161</f>
        <v>0</v>
      </c>
      <c r="O96" s="259"/>
      <c r="P96" s="259"/>
      <c r="Q96" s="259"/>
      <c r="R96" s="155"/>
    </row>
    <row r="97" spans="2:65" s="1" customFormat="1" ht="21.75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65" s="1" customFormat="1" ht="29.25" customHeight="1">
      <c r="B98" s="35"/>
      <c r="C98" s="122" t="s">
        <v>129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8">
        <f>ROUNDUP(N99+N100+N101+N102+N103+N104,2)</f>
        <v>0</v>
      </c>
      <c r="O98" s="239"/>
      <c r="P98" s="239"/>
      <c r="Q98" s="239"/>
      <c r="R98" s="37"/>
      <c r="T98" s="123"/>
      <c r="U98" s="124" t="s">
        <v>44</v>
      </c>
    </row>
    <row r="99" spans="2:65" s="1" customFormat="1" ht="18" customHeight="1">
      <c r="B99" s="125"/>
      <c r="C99" s="126"/>
      <c r="D99" s="224" t="s">
        <v>130</v>
      </c>
      <c r="E99" s="226"/>
      <c r="F99" s="226"/>
      <c r="G99" s="226"/>
      <c r="H99" s="226"/>
      <c r="I99" s="126"/>
      <c r="J99" s="126"/>
      <c r="K99" s="126"/>
      <c r="L99" s="126"/>
      <c r="M99" s="126"/>
      <c r="N99" s="222">
        <f>ROUNDUP(N88*T99,2)</f>
        <v>0</v>
      </c>
      <c r="O99" s="240"/>
      <c r="P99" s="240"/>
      <c r="Q99" s="240"/>
      <c r="R99" s="128"/>
      <c r="S99" s="129"/>
      <c r="T99" s="130"/>
      <c r="U99" s="131" t="s">
        <v>45</v>
      </c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32" t="s">
        <v>131</v>
      </c>
      <c r="AZ99" s="129"/>
      <c r="BA99" s="129"/>
      <c r="BB99" s="129"/>
      <c r="BC99" s="129"/>
      <c r="BD99" s="129"/>
      <c r="BE99" s="133">
        <f t="shared" ref="BE99:BE104" si="0">IF(U99="základní",N99,0)</f>
        <v>0</v>
      </c>
      <c r="BF99" s="133">
        <f t="shared" ref="BF99:BF104" si="1">IF(U99="snížená",N99,0)</f>
        <v>0</v>
      </c>
      <c r="BG99" s="133">
        <f t="shared" ref="BG99:BG104" si="2">IF(U99="zákl. přenesená",N99,0)</f>
        <v>0</v>
      </c>
      <c r="BH99" s="133">
        <f t="shared" ref="BH99:BH104" si="3">IF(U99="sníž. přenesená",N99,0)</f>
        <v>0</v>
      </c>
      <c r="BI99" s="133">
        <f t="shared" ref="BI99:BI104" si="4">IF(U99="nulová",N99,0)</f>
        <v>0</v>
      </c>
      <c r="BJ99" s="132" t="s">
        <v>24</v>
      </c>
      <c r="BK99" s="129"/>
      <c r="BL99" s="129"/>
      <c r="BM99" s="129"/>
    </row>
    <row r="100" spans="2:65" s="1" customFormat="1" ht="18" customHeight="1">
      <c r="B100" s="125"/>
      <c r="C100" s="126"/>
      <c r="D100" s="224" t="s">
        <v>132</v>
      </c>
      <c r="E100" s="226"/>
      <c r="F100" s="226"/>
      <c r="G100" s="226"/>
      <c r="H100" s="226"/>
      <c r="I100" s="126"/>
      <c r="J100" s="126"/>
      <c r="K100" s="126"/>
      <c r="L100" s="126"/>
      <c r="M100" s="126"/>
      <c r="N100" s="222">
        <f>ROUNDUP(N88*T100,2)</f>
        <v>0</v>
      </c>
      <c r="O100" s="240"/>
      <c r="P100" s="240"/>
      <c r="Q100" s="240"/>
      <c r="R100" s="128"/>
      <c r="S100" s="129"/>
      <c r="T100" s="130"/>
      <c r="U100" s="131" t="s">
        <v>45</v>
      </c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32" t="s">
        <v>131</v>
      </c>
      <c r="AZ100" s="129"/>
      <c r="BA100" s="129"/>
      <c r="BB100" s="129"/>
      <c r="BC100" s="129"/>
      <c r="BD100" s="129"/>
      <c r="BE100" s="133">
        <f t="shared" si="0"/>
        <v>0</v>
      </c>
      <c r="BF100" s="133">
        <f t="shared" si="1"/>
        <v>0</v>
      </c>
      <c r="BG100" s="133">
        <f t="shared" si="2"/>
        <v>0</v>
      </c>
      <c r="BH100" s="133">
        <f t="shared" si="3"/>
        <v>0</v>
      </c>
      <c r="BI100" s="133">
        <f t="shared" si="4"/>
        <v>0</v>
      </c>
      <c r="BJ100" s="132" t="s">
        <v>24</v>
      </c>
      <c r="BK100" s="129"/>
      <c r="BL100" s="129"/>
      <c r="BM100" s="129"/>
    </row>
    <row r="101" spans="2:65" s="1" customFormat="1" ht="18" customHeight="1">
      <c r="B101" s="125"/>
      <c r="C101" s="126"/>
      <c r="D101" s="224" t="s">
        <v>133</v>
      </c>
      <c r="E101" s="226"/>
      <c r="F101" s="226"/>
      <c r="G101" s="226"/>
      <c r="H101" s="226"/>
      <c r="I101" s="126"/>
      <c r="J101" s="126"/>
      <c r="K101" s="126"/>
      <c r="L101" s="126"/>
      <c r="M101" s="126"/>
      <c r="N101" s="222">
        <f>ROUNDUP(N88*T101,2)</f>
        <v>0</v>
      </c>
      <c r="O101" s="240"/>
      <c r="P101" s="240"/>
      <c r="Q101" s="240"/>
      <c r="R101" s="128"/>
      <c r="S101" s="129"/>
      <c r="T101" s="130"/>
      <c r="U101" s="131" t="s">
        <v>45</v>
      </c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32" t="s">
        <v>131</v>
      </c>
      <c r="AZ101" s="129"/>
      <c r="BA101" s="129"/>
      <c r="BB101" s="129"/>
      <c r="BC101" s="129"/>
      <c r="BD101" s="129"/>
      <c r="BE101" s="133">
        <f t="shared" si="0"/>
        <v>0</v>
      </c>
      <c r="BF101" s="133">
        <f t="shared" si="1"/>
        <v>0</v>
      </c>
      <c r="BG101" s="133">
        <f t="shared" si="2"/>
        <v>0</v>
      </c>
      <c r="BH101" s="133">
        <f t="shared" si="3"/>
        <v>0</v>
      </c>
      <c r="BI101" s="133">
        <f t="shared" si="4"/>
        <v>0</v>
      </c>
      <c r="BJ101" s="132" t="s">
        <v>24</v>
      </c>
      <c r="BK101" s="129"/>
      <c r="BL101" s="129"/>
      <c r="BM101" s="129"/>
    </row>
    <row r="102" spans="2:65" s="1" customFormat="1" ht="18" customHeight="1">
      <c r="B102" s="125"/>
      <c r="C102" s="126"/>
      <c r="D102" s="224" t="s">
        <v>134</v>
      </c>
      <c r="E102" s="226"/>
      <c r="F102" s="226"/>
      <c r="G102" s="226"/>
      <c r="H102" s="226"/>
      <c r="I102" s="126"/>
      <c r="J102" s="126"/>
      <c r="K102" s="126"/>
      <c r="L102" s="126"/>
      <c r="M102" s="126"/>
      <c r="N102" s="222">
        <f>ROUNDUP(N88*T102,2)</f>
        <v>0</v>
      </c>
      <c r="O102" s="240"/>
      <c r="P102" s="240"/>
      <c r="Q102" s="240"/>
      <c r="R102" s="128"/>
      <c r="S102" s="129"/>
      <c r="T102" s="130"/>
      <c r="U102" s="131" t="s">
        <v>45</v>
      </c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32" t="s">
        <v>131</v>
      </c>
      <c r="AZ102" s="129"/>
      <c r="BA102" s="129"/>
      <c r="BB102" s="129"/>
      <c r="BC102" s="129"/>
      <c r="BD102" s="129"/>
      <c r="BE102" s="133">
        <f t="shared" si="0"/>
        <v>0</v>
      </c>
      <c r="BF102" s="133">
        <f t="shared" si="1"/>
        <v>0</v>
      </c>
      <c r="BG102" s="133">
        <f t="shared" si="2"/>
        <v>0</v>
      </c>
      <c r="BH102" s="133">
        <f t="shared" si="3"/>
        <v>0</v>
      </c>
      <c r="BI102" s="133">
        <f t="shared" si="4"/>
        <v>0</v>
      </c>
      <c r="BJ102" s="132" t="s">
        <v>24</v>
      </c>
      <c r="BK102" s="129"/>
      <c r="BL102" s="129"/>
      <c r="BM102" s="129"/>
    </row>
    <row r="103" spans="2:65" s="1" customFormat="1" ht="18" customHeight="1">
      <c r="B103" s="125"/>
      <c r="C103" s="126"/>
      <c r="D103" s="224" t="s">
        <v>135</v>
      </c>
      <c r="E103" s="226"/>
      <c r="F103" s="226"/>
      <c r="G103" s="226"/>
      <c r="H103" s="226"/>
      <c r="I103" s="126"/>
      <c r="J103" s="126"/>
      <c r="K103" s="126"/>
      <c r="L103" s="126"/>
      <c r="M103" s="126"/>
      <c r="N103" s="222">
        <f>ROUNDUP(N88*T103,2)</f>
        <v>0</v>
      </c>
      <c r="O103" s="240"/>
      <c r="P103" s="240"/>
      <c r="Q103" s="240"/>
      <c r="R103" s="128"/>
      <c r="S103" s="129"/>
      <c r="T103" s="130"/>
      <c r="U103" s="131" t="s">
        <v>45</v>
      </c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32" t="s">
        <v>131</v>
      </c>
      <c r="AZ103" s="129"/>
      <c r="BA103" s="129"/>
      <c r="BB103" s="129"/>
      <c r="BC103" s="129"/>
      <c r="BD103" s="129"/>
      <c r="BE103" s="133">
        <f t="shared" si="0"/>
        <v>0</v>
      </c>
      <c r="BF103" s="133">
        <f t="shared" si="1"/>
        <v>0</v>
      </c>
      <c r="BG103" s="133">
        <f t="shared" si="2"/>
        <v>0</v>
      </c>
      <c r="BH103" s="133">
        <f t="shared" si="3"/>
        <v>0</v>
      </c>
      <c r="BI103" s="133">
        <f t="shared" si="4"/>
        <v>0</v>
      </c>
      <c r="BJ103" s="132" t="s">
        <v>24</v>
      </c>
      <c r="BK103" s="129"/>
      <c r="BL103" s="129"/>
      <c r="BM103" s="129"/>
    </row>
    <row r="104" spans="2:65" s="1" customFormat="1" ht="18" customHeight="1">
      <c r="B104" s="125"/>
      <c r="C104" s="126"/>
      <c r="D104" s="127" t="s">
        <v>136</v>
      </c>
      <c r="E104" s="126"/>
      <c r="F104" s="126"/>
      <c r="G104" s="126"/>
      <c r="H104" s="126"/>
      <c r="I104" s="126"/>
      <c r="J104" s="126"/>
      <c r="K104" s="126"/>
      <c r="L104" s="126"/>
      <c r="M104" s="126"/>
      <c r="N104" s="222">
        <f>ROUNDUP(N88*T104,2)</f>
        <v>0</v>
      </c>
      <c r="O104" s="240"/>
      <c r="P104" s="240"/>
      <c r="Q104" s="240"/>
      <c r="R104" s="128"/>
      <c r="S104" s="129"/>
      <c r="T104" s="134"/>
      <c r="U104" s="135" t="s">
        <v>45</v>
      </c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32" t="s">
        <v>137</v>
      </c>
      <c r="AZ104" s="129"/>
      <c r="BA104" s="129"/>
      <c r="BB104" s="129"/>
      <c r="BC104" s="129"/>
      <c r="BD104" s="129"/>
      <c r="BE104" s="133">
        <f t="shared" si="0"/>
        <v>0</v>
      </c>
      <c r="BF104" s="133">
        <f t="shared" si="1"/>
        <v>0</v>
      </c>
      <c r="BG104" s="133">
        <f t="shared" si="2"/>
        <v>0</v>
      </c>
      <c r="BH104" s="133">
        <f t="shared" si="3"/>
        <v>0</v>
      </c>
      <c r="BI104" s="133">
        <f t="shared" si="4"/>
        <v>0</v>
      </c>
      <c r="BJ104" s="132" t="s">
        <v>24</v>
      </c>
      <c r="BK104" s="129"/>
      <c r="BL104" s="129"/>
      <c r="BM104" s="129"/>
    </row>
    <row r="105" spans="2:65" s="1" customFormat="1" ht="13.5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65" s="1" customFormat="1" ht="29.25" customHeight="1">
      <c r="B106" s="35"/>
      <c r="C106" s="113" t="s">
        <v>112</v>
      </c>
      <c r="D106" s="114"/>
      <c r="E106" s="114"/>
      <c r="F106" s="114"/>
      <c r="G106" s="114"/>
      <c r="H106" s="114"/>
      <c r="I106" s="114"/>
      <c r="J106" s="114"/>
      <c r="K106" s="114"/>
      <c r="L106" s="200">
        <f>ROUNDUP(SUM(N88+N98),2)</f>
        <v>0</v>
      </c>
      <c r="M106" s="200"/>
      <c r="N106" s="200"/>
      <c r="O106" s="200"/>
      <c r="P106" s="200"/>
      <c r="Q106" s="200"/>
      <c r="R106" s="37"/>
    </row>
    <row r="107" spans="2:65" s="1" customFormat="1" ht="6.95" customHeight="1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11" spans="2:65" s="1" customFormat="1" ht="6.95" customHeight="1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4"/>
    </row>
    <row r="112" spans="2:65" s="1" customFormat="1" ht="36.950000000000003" customHeight="1">
      <c r="B112" s="35"/>
      <c r="C112" s="195" t="s">
        <v>138</v>
      </c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30" customHeight="1">
      <c r="B114" s="35"/>
      <c r="C114" s="30" t="s">
        <v>19</v>
      </c>
      <c r="D114" s="36"/>
      <c r="E114" s="36"/>
      <c r="F114" s="233" t="str">
        <f>F6</f>
        <v>PŘELOŽKA TROLEJOVÉHO VEDENÍ UL. MUGLINOVSKÁ</v>
      </c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36"/>
      <c r="R114" s="37"/>
    </row>
    <row r="115" spans="2:65" s="1" customFormat="1" ht="36.950000000000003" customHeight="1">
      <c r="B115" s="35"/>
      <c r="C115" s="69" t="s">
        <v>120</v>
      </c>
      <c r="D115" s="36"/>
      <c r="E115" s="36"/>
      <c r="F115" s="206" t="str">
        <f>F7</f>
        <v>02 - SO Přeložka VO</v>
      </c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 ht="18" customHeight="1">
      <c r="B117" s="35"/>
      <c r="C117" s="30" t="s">
        <v>25</v>
      </c>
      <c r="D117" s="36"/>
      <c r="E117" s="36"/>
      <c r="F117" s="28" t="str">
        <f>F9</f>
        <v>Ostrava</v>
      </c>
      <c r="G117" s="36"/>
      <c r="H117" s="36"/>
      <c r="I117" s="36"/>
      <c r="J117" s="36"/>
      <c r="K117" s="30" t="s">
        <v>27</v>
      </c>
      <c r="L117" s="36"/>
      <c r="M117" s="235" t="str">
        <f>IF(O9="","",O9)</f>
        <v>25. 9. 2018</v>
      </c>
      <c r="N117" s="235"/>
      <c r="O117" s="235"/>
      <c r="P117" s="235"/>
      <c r="Q117" s="36"/>
      <c r="R117" s="37"/>
    </row>
    <row r="118" spans="2:65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>
      <c r="B119" s="35"/>
      <c r="C119" s="30" t="s">
        <v>31</v>
      </c>
      <c r="D119" s="36"/>
      <c r="E119" s="36"/>
      <c r="F119" s="28" t="str">
        <f>E12</f>
        <v>DPO</v>
      </c>
      <c r="G119" s="36"/>
      <c r="H119" s="36"/>
      <c r="I119" s="36"/>
      <c r="J119" s="36"/>
      <c r="K119" s="30" t="s">
        <v>37</v>
      </c>
      <c r="L119" s="36"/>
      <c r="M119" s="199" t="str">
        <f>E18</f>
        <v>DPO</v>
      </c>
      <c r="N119" s="199"/>
      <c r="O119" s="199"/>
      <c r="P119" s="199"/>
      <c r="Q119" s="199"/>
      <c r="R119" s="37"/>
    </row>
    <row r="120" spans="2:65" s="1" customFormat="1" ht="14.45" customHeight="1">
      <c r="B120" s="35"/>
      <c r="C120" s="30" t="s">
        <v>35</v>
      </c>
      <c r="D120" s="36"/>
      <c r="E120" s="36"/>
      <c r="F120" s="28" t="str">
        <f>IF(E15="","",E15)</f>
        <v>Vyplň údaj</v>
      </c>
      <c r="G120" s="36"/>
      <c r="H120" s="36"/>
      <c r="I120" s="36"/>
      <c r="J120" s="36"/>
      <c r="K120" s="30" t="s">
        <v>38</v>
      </c>
      <c r="L120" s="36"/>
      <c r="M120" s="199" t="str">
        <f>E21</f>
        <v>DPO</v>
      </c>
      <c r="N120" s="199"/>
      <c r="O120" s="199"/>
      <c r="P120" s="199"/>
      <c r="Q120" s="199"/>
      <c r="R120" s="37"/>
    </row>
    <row r="121" spans="2:65" s="1" customFormat="1" ht="10.3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5" s="6" customFormat="1" ht="29.25" customHeight="1">
      <c r="B122" s="136"/>
      <c r="C122" s="137" t="s">
        <v>139</v>
      </c>
      <c r="D122" s="138" t="s">
        <v>140</v>
      </c>
      <c r="E122" s="138" t="s">
        <v>62</v>
      </c>
      <c r="F122" s="241" t="s">
        <v>141</v>
      </c>
      <c r="G122" s="241"/>
      <c r="H122" s="241"/>
      <c r="I122" s="241"/>
      <c r="J122" s="138" t="s">
        <v>142</v>
      </c>
      <c r="K122" s="138" t="s">
        <v>143</v>
      </c>
      <c r="L122" s="241" t="s">
        <v>144</v>
      </c>
      <c r="M122" s="241"/>
      <c r="N122" s="241" t="s">
        <v>126</v>
      </c>
      <c r="O122" s="241"/>
      <c r="P122" s="241"/>
      <c r="Q122" s="242"/>
      <c r="R122" s="139"/>
      <c r="T122" s="76" t="s">
        <v>145</v>
      </c>
      <c r="U122" s="77" t="s">
        <v>44</v>
      </c>
      <c r="V122" s="77" t="s">
        <v>146</v>
      </c>
      <c r="W122" s="77" t="s">
        <v>147</v>
      </c>
      <c r="X122" s="77" t="s">
        <v>148</v>
      </c>
      <c r="Y122" s="77" t="s">
        <v>149</v>
      </c>
      <c r="Z122" s="77" t="s">
        <v>150</v>
      </c>
      <c r="AA122" s="78" t="s">
        <v>151</v>
      </c>
    </row>
    <row r="123" spans="2:65" s="1" customFormat="1" ht="29.25" customHeight="1">
      <c r="B123" s="35"/>
      <c r="C123" s="80" t="s">
        <v>123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264">
        <f>BK123</f>
        <v>0</v>
      </c>
      <c r="O123" s="265"/>
      <c r="P123" s="265"/>
      <c r="Q123" s="265"/>
      <c r="R123" s="37"/>
      <c r="T123" s="79"/>
      <c r="U123" s="51"/>
      <c r="V123" s="51"/>
      <c r="W123" s="140">
        <f>W124+W136+W161+W163</f>
        <v>0</v>
      </c>
      <c r="X123" s="51"/>
      <c r="Y123" s="140">
        <f>Y124+Y136+Y161+Y163</f>
        <v>10.405080000000002</v>
      </c>
      <c r="Z123" s="51"/>
      <c r="AA123" s="141">
        <f>AA124+AA136+AA161+AA163</f>
        <v>10</v>
      </c>
      <c r="AT123" s="19" t="s">
        <v>79</v>
      </c>
      <c r="AU123" s="19" t="s">
        <v>128</v>
      </c>
      <c r="BK123" s="142">
        <f>BK124+BK136+BK161+BK163</f>
        <v>0</v>
      </c>
    </row>
    <row r="124" spans="2:65" s="9" customFormat="1" ht="37.35" customHeight="1">
      <c r="B124" s="159"/>
      <c r="C124" s="160"/>
      <c r="D124" s="150" t="s">
        <v>209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266">
        <f>BK124</f>
        <v>0</v>
      </c>
      <c r="O124" s="258"/>
      <c r="P124" s="258"/>
      <c r="Q124" s="258"/>
      <c r="R124" s="161"/>
      <c r="T124" s="162"/>
      <c r="U124" s="160"/>
      <c r="V124" s="160"/>
      <c r="W124" s="163">
        <f>W125+W127</f>
        <v>0</v>
      </c>
      <c r="X124" s="160"/>
      <c r="Y124" s="163">
        <f>Y125+Y127</f>
        <v>0.14000000000000001</v>
      </c>
      <c r="Z124" s="160"/>
      <c r="AA124" s="164">
        <f>AA125+AA127</f>
        <v>10</v>
      </c>
      <c r="AR124" s="165" t="s">
        <v>24</v>
      </c>
      <c r="AT124" s="166" t="s">
        <v>79</v>
      </c>
      <c r="AU124" s="166" t="s">
        <v>80</v>
      </c>
      <c r="AY124" s="165" t="s">
        <v>157</v>
      </c>
      <c r="BK124" s="167">
        <f>BK125+BK127</f>
        <v>0</v>
      </c>
    </row>
    <row r="125" spans="2:65" s="9" customFormat="1" ht="19.899999999999999" customHeight="1">
      <c r="B125" s="159"/>
      <c r="C125" s="160"/>
      <c r="D125" s="168" t="s">
        <v>366</v>
      </c>
      <c r="E125" s="168"/>
      <c r="F125" s="168"/>
      <c r="G125" s="168"/>
      <c r="H125" s="168"/>
      <c r="I125" s="168"/>
      <c r="J125" s="168"/>
      <c r="K125" s="168"/>
      <c r="L125" s="168"/>
      <c r="M125" s="168"/>
      <c r="N125" s="256">
        <f>BK125</f>
        <v>0</v>
      </c>
      <c r="O125" s="257"/>
      <c r="P125" s="257"/>
      <c r="Q125" s="257"/>
      <c r="R125" s="161"/>
      <c r="T125" s="162"/>
      <c r="U125" s="160"/>
      <c r="V125" s="160"/>
      <c r="W125" s="163">
        <f>W126</f>
        <v>0</v>
      </c>
      <c r="X125" s="160"/>
      <c r="Y125" s="163">
        <f>Y126</f>
        <v>0</v>
      </c>
      <c r="Z125" s="160"/>
      <c r="AA125" s="164">
        <f>AA126</f>
        <v>10</v>
      </c>
      <c r="AR125" s="165" t="s">
        <v>24</v>
      </c>
      <c r="AT125" s="166" t="s">
        <v>79</v>
      </c>
      <c r="AU125" s="166" t="s">
        <v>24</v>
      </c>
      <c r="AY125" s="165" t="s">
        <v>157</v>
      </c>
      <c r="BK125" s="167">
        <f>BK126</f>
        <v>0</v>
      </c>
    </row>
    <row r="126" spans="2:65" s="1" customFormat="1" ht="16.5" customHeight="1">
      <c r="B126" s="125"/>
      <c r="C126" s="143" t="s">
        <v>24</v>
      </c>
      <c r="D126" s="143" t="s">
        <v>152</v>
      </c>
      <c r="E126" s="144" t="s">
        <v>369</v>
      </c>
      <c r="F126" s="232" t="s">
        <v>370</v>
      </c>
      <c r="G126" s="232"/>
      <c r="H126" s="232"/>
      <c r="I126" s="232"/>
      <c r="J126" s="145" t="s">
        <v>220</v>
      </c>
      <c r="K126" s="146">
        <v>5</v>
      </c>
      <c r="L126" s="245">
        <v>0</v>
      </c>
      <c r="M126" s="245"/>
      <c r="N126" s="246">
        <f>ROUND(L126*K126,2)</f>
        <v>0</v>
      </c>
      <c r="O126" s="246"/>
      <c r="P126" s="246"/>
      <c r="Q126" s="246"/>
      <c r="R126" s="128"/>
      <c r="T126" s="147" t="s">
        <v>5</v>
      </c>
      <c r="U126" s="44" t="s">
        <v>45</v>
      </c>
      <c r="V126" s="36"/>
      <c r="W126" s="148">
        <f>V126*K126</f>
        <v>0</v>
      </c>
      <c r="X126" s="148">
        <v>0</v>
      </c>
      <c r="Y126" s="148">
        <f>X126*K126</f>
        <v>0</v>
      </c>
      <c r="Z126" s="148">
        <v>2</v>
      </c>
      <c r="AA126" s="149">
        <f>Z126*K126</f>
        <v>10</v>
      </c>
      <c r="AR126" s="19" t="s">
        <v>156</v>
      </c>
      <c r="AT126" s="19" t="s">
        <v>152</v>
      </c>
      <c r="AU126" s="19" t="s">
        <v>118</v>
      </c>
      <c r="AY126" s="19" t="s">
        <v>157</v>
      </c>
      <c r="BE126" s="106">
        <f>IF(U126="základní",N126,0)</f>
        <v>0</v>
      </c>
      <c r="BF126" s="106">
        <f>IF(U126="snížená",N126,0)</f>
        <v>0</v>
      </c>
      <c r="BG126" s="106">
        <f>IF(U126="zákl. přenesená",N126,0)</f>
        <v>0</v>
      </c>
      <c r="BH126" s="106">
        <f>IF(U126="sníž. přenesená",N126,0)</f>
        <v>0</v>
      </c>
      <c r="BI126" s="106">
        <f>IF(U126="nulová",N126,0)</f>
        <v>0</v>
      </c>
      <c r="BJ126" s="19" t="s">
        <v>24</v>
      </c>
      <c r="BK126" s="106">
        <f>ROUND(L126*K126,2)</f>
        <v>0</v>
      </c>
      <c r="BL126" s="19" t="s">
        <v>156</v>
      </c>
      <c r="BM126" s="19" t="s">
        <v>371</v>
      </c>
    </row>
    <row r="127" spans="2:65" s="9" customFormat="1" ht="29.85" customHeight="1">
      <c r="B127" s="159"/>
      <c r="C127" s="160"/>
      <c r="D127" s="168" t="s">
        <v>212</v>
      </c>
      <c r="E127" s="168"/>
      <c r="F127" s="168"/>
      <c r="G127" s="168"/>
      <c r="H127" s="168"/>
      <c r="I127" s="168"/>
      <c r="J127" s="168"/>
      <c r="K127" s="168"/>
      <c r="L127" s="168"/>
      <c r="M127" s="168"/>
      <c r="N127" s="254">
        <f>BK127</f>
        <v>0</v>
      </c>
      <c r="O127" s="255"/>
      <c r="P127" s="255"/>
      <c r="Q127" s="255"/>
      <c r="R127" s="161"/>
      <c r="T127" s="162"/>
      <c r="U127" s="160"/>
      <c r="V127" s="160"/>
      <c r="W127" s="163">
        <f>SUM(W128:W135)</f>
        <v>0</v>
      </c>
      <c r="X127" s="160"/>
      <c r="Y127" s="163">
        <f>SUM(Y128:Y135)</f>
        <v>0.14000000000000001</v>
      </c>
      <c r="Z127" s="160"/>
      <c r="AA127" s="164">
        <f>SUM(AA128:AA135)</f>
        <v>0</v>
      </c>
      <c r="AR127" s="165" t="s">
        <v>24</v>
      </c>
      <c r="AT127" s="166" t="s">
        <v>79</v>
      </c>
      <c r="AU127" s="166" t="s">
        <v>24</v>
      </c>
      <c r="AY127" s="165" t="s">
        <v>157</v>
      </c>
      <c r="BK127" s="167">
        <f>SUM(BK128:BK135)</f>
        <v>0</v>
      </c>
    </row>
    <row r="128" spans="2:65" s="1" customFormat="1" ht="38.25" customHeight="1">
      <c r="B128" s="125"/>
      <c r="C128" s="143" t="s">
        <v>118</v>
      </c>
      <c r="D128" s="143" t="s">
        <v>152</v>
      </c>
      <c r="E128" s="144" t="s">
        <v>287</v>
      </c>
      <c r="F128" s="232" t="s">
        <v>288</v>
      </c>
      <c r="G128" s="232"/>
      <c r="H128" s="232"/>
      <c r="I128" s="232"/>
      <c r="J128" s="145" t="s">
        <v>254</v>
      </c>
      <c r="K128" s="146">
        <v>10</v>
      </c>
      <c r="L128" s="245">
        <v>0</v>
      </c>
      <c r="M128" s="245"/>
      <c r="N128" s="246">
        <f t="shared" ref="N128:N135" si="5">ROUND(L128*K128,2)</f>
        <v>0</v>
      </c>
      <c r="O128" s="246"/>
      <c r="P128" s="246"/>
      <c r="Q128" s="246"/>
      <c r="R128" s="128"/>
      <c r="T128" s="147" t="s">
        <v>5</v>
      </c>
      <c r="U128" s="44" t="s">
        <v>45</v>
      </c>
      <c r="V128" s="36"/>
      <c r="W128" s="148">
        <f t="shared" ref="W128:W135" si="6">V128*K128</f>
        <v>0</v>
      </c>
      <c r="X128" s="148">
        <v>0</v>
      </c>
      <c r="Y128" s="148">
        <f t="shared" ref="Y128:Y135" si="7">X128*K128</f>
        <v>0</v>
      </c>
      <c r="Z128" s="148">
        <v>0</v>
      </c>
      <c r="AA128" s="149">
        <f t="shared" ref="AA128:AA135" si="8">Z128*K128</f>
        <v>0</v>
      </c>
      <c r="AR128" s="19" t="s">
        <v>156</v>
      </c>
      <c r="AT128" s="19" t="s">
        <v>152</v>
      </c>
      <c r="AU128" s="19" t="s">
        <v>118</v>
      </c>
      <c r="AY128" s="19" t="s">
        <v>157</v>
      </c>
      <c r="BE128" s="106">
        <f t="shared" ref="BE128:BE135" si="9">IF(U128="základní",N128,0)</f>
        <v>0</v>
      </c>
      <c r="BF128" s="106">
        <f t="shared" ref="BF128:BF135" si="10">IF(U128="snížená",N128,0)</f>
        <v>0</v>
      </c>
      <c r="BG128" s="106">
        <f t="shared" ref="BG128:BG135" si="11">IF(U128="zákl. přenesená",N128,0)</f>
        <v>0</v>
      </c>
      <c r="BH128" s="106">
        <f t="shared" ref="BH128:BH135" si="12">IF(U128="sníž. přenesená",N128,0)</f>
        <v>0</v>
      </c>
      <c r="BI128" s="106">
        <f t="shared" ref="BI128:BI135" si="13">IF(U128="nulová",N128,0)</f>
        <v>0</v>
      </c>
      <c r="BJ128" s="19" t="s">
        <v>24</v>
      </c>
      <c r="BK128" s="106">
        <f t="shared" ref="BK128:BK135" si="14">ROUND(L128*K128,2)</f>
        <v>0</v>
      </c>
      <c r="BL128" s="19" t="s">
        <v>156</v>
      </c>
      <c r="BM128" s="19" t="s">
        <v>372</v>
      </c>
    </row>
    <row r="129" spans="2:65" s="1" customFormat="1" ht="25.5" customHeight="1">
      <c r="B129" s="125"/>
      <c r="C129" s="143" t="s">
        <v>160</v>
      </c>
      <c r="D129" s="143" t="s">
        <v>152</v>
      </c>
      <c r="E129" s="144" t="s">
        <v>290</v>
      </c>
      <c r="F129" s="232" t="s">
        <v>291</v>
      </c>
      <c r="G129" s="232"/>
      <c r="H129" s="232"/>
      <c r="I129" s="232"/>
      <c r="J129" s="145" t="s">
        <v>254</v>
      </c>
      <c r="K129" s="146">
        <v>100</v>
      </c>
      <c r="L129" s="245">
        <v>0</v>
      </c>
      <c r="M129" s="245"/>
      <c r="N129" s="246">
        <f t="shared" si="5"/>
        <v>0</v>
      </c>
      <c r="O129" s="246"/>
      <c r="P129" s="246"/>
      <c r="Q129" s="246"/>
      <c r="R129" s="128"/>
      <c r="T129" s="147" t="s">
        <v>5</v>
      </c>
      <c r="U129" s="44" t="s">
        <v>45</v>
      </c>
      <c r="V129" s="36"/>
      <c r="W129" s="148">
        <f t="shared" si="6"/>
        <v>0</v>
      </c>
      <c r="X129" s="148">
        <v>0</v>
      </c>
      <c r="Y129" s="148">
        <f t="shared" si="7"/>
        <v>0</v>
      </c>
      <c r="Z129" s="148">
        <v>0</v>
      </c>
      <c r="AA129" s="149">
        <f t="shared" si="8"/>
        <v>0</v>
      </c>
      <c r="AR129" s="19" t="s">
        <v>156</v>
      </c>
      <c r="AT129" s="19" t="s">
        <v>152</v>
      </c>
      <c r="AU129" s="19" t="s">
        <v>118</v>
      </c>
      <c r="AY129" s="19" t="s">
        <v>157</v>
      </c>
      <c r="BE129" s="106">
        <f t="shared" si="9"/>
        <v>0</v>
      </c>
      <c r="BF129" s="106">
        <f t="shared" si="10"/>
        <v>0</v>
      </c>
      <c r="BG129" s="106">
        <f t="shared" si="11"/>
        <v>0</v>
      </c>
      <c r="BH129" s="106">
        <f t="shared" si="12"/>
        <v>0</v>
      </c>
      <c r="BI129" s="106">
        <f t="shared" si="13"/>
        <v>0</v>
      </c>
      <c r="BJ129" s="19" t="s">
        <v>24</v>
      </c>
      <c r="BK129" s="106">
        <f t="shared" si="14"/>
        <v>0</v>
      </c>
      <c r="BL129" s="19" t="s">
        <v>156</v>
      </c>
      <c r="BM129" s="19" t="s">
        <v>373</v>
      </c>
    </row>
    <row r="130" spans="2:65" s="1" customFormat="1" ht="25.5" customHeight="1">
      <c r="B130" s="125"/>
      <c r="C130" s="143" t="s">
        <v>156</v>
      </c>
      <c r="D130" s="143" t="s">
        <v>152</v>
      </c>
      <c r="E130" s="144" t="s">
        <v>294</v>
      </c>
      <c r="F130" s="232" t="s">
        <v>295</v>
      </c>
      <c r="G130" s="232"/>
      <c r="H130" s="232"/>
      <c r="I130" s="232"/>
      <c r="J130" s="145" t="s">
        <v>254</v>
      </c>
      <c r="K130" s="146">
        <v>8</v>
      </c>
      <c r="L130" s="245">
        <v>0</v>
      </c>
      <c r="M130" s="245"/>
      <c r="N130" s="246">
        <f t="shared" si="5"/>
        <v>0</v>
      </c>
      <c r="O130" s="246"/>
      <c r="P130" s="246"/>
      <c r="Q130" s="246"/>
      <c r="R130" s="128"/>
      <c r="T130" s="147" t="s">
        <v>5</v>
      </c>
      <c r="U130" s="44" t="s">
        <v>45</v>
      </c>
      <c r="V130" s="36"/>
      <c r="W130" s="148">
        <f t="shared" si="6"/>
        <v>0</v>
      </c>
      <c r="X130" s="148">
        <v>0</v>
      </c>
      <c r="Y130" s="148">
        <f t="shared" si="7"/>
        <v>0</v>
      </c>
      <c r="Z130" s="148">
        <v>0</v>
      </c>
      <c r="AA130" s="149">
        <f t="shared" si="8"/>
        <v>0</v>
      </c>
      <c r="AR130" s="19" t="s">
        <v>156</v>
      </c>
      <c r="AT130" s="19" t="s">
        <v>152</v>
      </c>
      <c r="AU130" s="19" t="s">
        <v>118</v>
      </c>
      <c r="AY130" s="19" t="s">
        <v>157</v>
      </c>
      <c r="BE130" s="106">
        <f t="shared" si="9"/>
        <v>0</v>
      </c>
      <c r="BF130" s="106">
        <f t="shared" si="10"/>
        <v>0</v>
      </c>
      <c r="BG130" s="106">
        <f t="shared" si="11"/>
        <v>0</v>
      </c>
      <c r="BH130" s="106">
        <f t="shared" si="12"/>
        <v>0</v>
      </c>
      <c r="BI130" s="106">
        <f t="shared" si="13"/>
        <v>0</v>
      </c>
      <c r="BJ130" s="19" t="s">
        <v>24</v>
      </c>
      <c r="BK130" s="106">
        <f t="shared" si="14"/>
        <v>0</v>
      </c>
      <c r="BL130" s="19" t="s">
        <v>156</v>
      </c>
      <c r="BM130" s="19" t="s">
        <v>374</v>
      </c>
    </row>
    <row r="131" spans="2:65" s="1" customFormat="1" ht="25.5" customHeight="1">
      <c r="B131" s="125"/>
      <c r="C131" s="143" t="s">
        <v>165</v>
      </c>
      <c r="D131" s="143" t="s">
        <v>152</v>
      </c>
      <c r="E131" s="144" t="s">
        <v>375</v>
      </c>
      <c r="F131" s="232" t="s">
        <v>376</v>
      </c>
      <c r="G131" s="232"/>
      <c r="H131" s="232"/>
      <c r="I131" s="232"/>
      <c r="J131" s="145" t="s">
        <v>254</v>
      </c>
      <c r="K131" s="146">
        <v>2</v>
      </c>
      <c r="L131" s="245">
        <v>0</v>
      </c>
      <c r="M131" s="245"/>
      <c r="N131" s="246">
        <f t="shared" si="5"/>
        <v>0</v>
      </c>
      <c r="O131" s="246"/>
      <c r="P131" s="246"/>
      <c r="Q131" s="246"/>
      <c r="R131" s="128"/>
      <c r="T131" s="147" t="s">
        <v>5</v>
      </c>
      <c r="U131" s="44" t="s">
        <v>45</v>
      </c>
      <c r="V131" s="36"/>
      <c r="W131" s="148">
        <f t="shared" si="6"/>
        <v>0</v>
      </c>
      <c r="X131" s="148">
        <v>0</v>
      </c>
      <c r="Y131" s="148">
        <f t="shared" si="7"/>
        <v>0</v>
      </c>
      <c r="Z131" s="148">
        <v>0</v>
      </c>
      <c r="AA131" s="149">
        <f t="shared" si="8"/>
        <v>0</v>
      </c>
      <c r="AR131" s="19" t="s">
        <v>156</v>
      </c>
      <c r="AT131" s="19" t="s">
        <v>152</v>
      </c>
      <c r="AU131" s="19" t="s">
        <v>118</v>
      </c>
      <c r="AY131" s="19" t="s">
        <v>157</v>
      </c>
      <c r="BE131" s="106">
        <f t="shared" si="9"/>
        <v>0</v>
      </c>
      <c r="BF131" s="106">
        <f t="shared" si="10"/>
        <v>0</v>
      </c>
      <c r="BG131" s="106">
        <f t="shared" si="11"/>
        <v>0</v>
      </c>
      <c r="BH131" s="106">
        <f t="shared" si="12"/>
        <v>0</v>
      </c>
      <c r="BI131" s="106">
        <f t="shared" si="13"/>
        <v>0</v>
      </c>
      <c r="BJ131" s="19" t="s">
        <v>24</v>
      </c>
      <c r="BK131" s="106">
        <f t="shared" si="14"/>
        <v>0</v>
      </c>
      <c r="BL131" s="19" t="s">
        <v>156</v>
      </c>
      <c r="BM131" s="19" t="s">
        <v>377</v>
      </c>
    </row>
    <row r="132" spans="2:65" s="1" customFormat="1" ht="25.5" customHeight="1">
      <c r="B132" s="125"/>
      <c r="C132" s="143" t="s">
        <v>168</v>
      </c>
      <c r="D132" s="143" t="s">
        <v>152</v>
      </c>
      <c r="E132" s="144" t="s">
        <v>378</v>
      </c>
      <c r="F132" s="232" t="s">
        <v>379</v>
      </c>
      <c r="G132" s="232"/>
      <c r="H132" s="232"/>
      <c r="I132" s="232"/>
      <c r="J132" s="145" t="s">
        <v>254</v>
      </c>
      <c r="K132" s="146">
        <v>10</v>
      </c>
      <c r="L132" s="245">
        <v>0</v>
      </c>
      <c r="M132" s="245"/>
      <c r="N132" s="246">
        <f t="shared" si="5"/>
        <v>0</v>
      </c>
      <c r="O132" s="246"/>
      <c r="P132" s="246"/>
      <c r="Q132" s="246"/>
      <c r="R132" s="128"/>
      <c r="T132" s="147" t="s">
        <v>5</v>
      </c>
      <c r="U132" s="44" t="s">
        <v>45</v>
      </c>
      <c r="V132" s="36"/>
      <c r="W132" s="148">
        <f t="shared" si="6"/>
        <v>0</v>
      </c>
      <c r="X132" s="148">
        <v>0</v>
      </c>
      <c r="Y132" s="148">
        <f t="shared" si="7"/>
        <v>0</v>
      </c>
      <c r="Z132" s="148">
        <v>0</v>
      </c>
      <c r="AA132" s="149">
        <f t="shared" si="8"/>
        <v>0</v>
      </c>
      <c r="AR132" s="19" t="s">
        <v>156</v>
      </c>
      <c r="AT132" s="19" t="s">
        <v>152</v>
      </c>
      <c r="AU132" s="19" t="s">
        <v>118</v>
      </c>
      <c r="AY132" s="19" t="s">
        <v>157</v>
      </c>
      <c r="BE132" s="106">
        <f t="shared" si="9"/>
        <v>0</v>
      </c>
      <c r="BF132" s="106">
        <f t="shared" si="10"/>
        <v>0</v>
      </c>
      <c r="BG132" s="106">
        <f t="shared" si="11"/>
        <v>0</v>
      </c>
      <c r="BH132" s="106">
        <f t="shared" si="12"/>
        <v>0</v>
      </c>
      <c r="BI132" s="106">
        <f t="shared" si="13"/>
        <v>0</v>
      </c>
      <c r="BJ132" s="19" t="s">
        <v>24</v>
      </c>
      <c r="BK132" s="106">
        <f t="shared" si="14"/>
        <v>0</v>
      </c>
      <c r="BL132" s="19" t="s">
        <v>156</v>
      </c>
      <c r="BM132" s="19" t="s">
        <v>380</v>
      </c>
    </row>
    <row r="133" spans="2:65" s="1" customFormat="1" ht="25.5" customHeight="1">
      <c r="B133" s="125"/>
      <c r="C133" s="143" t="s">
        <v>171</v>
      </c>
      <c r="D133" s="143" t="s">
        <v>152</v>
      </c>
      <c r="E133" s="144" t="s">
        <v>232</v>
      </c>
      <c r="F133" s="232" t="s">
        <v>233</v>
      </c>
      <c r="G133" s="232"/>
      <c r="H133" s="232"/>
      <c r="I133" s="232"/>
      <c r="J133" s="145" t="s">
        <v>220</v>
      </c>
      <c r="K133" s="146">
        <v>2</v>
      </c>
      <c r="L133" s="245">
        <v>0</v>
      </c>
      <c r="M133" s="245"/>
      <c r="N133" s="246">
        <f t="shared" si="5"/>
        <v>0</v>
      </c>
      <c r="O133" s="246"/>
      <c r="P133" s="246"/>
      <c r="Q133" s="246"/>
      <c r="R133" s="128"/>
      <c r="T133" s="147" t="s">
        <v>5</v>
      </c>
      <c r="U133" s="44" t="s">
        <v>45</v>
      </c>
      <c r="V133" s="36"/>
      <c r="W133" s="148">
        <f t="shared" si="6"/>
        <v>0</v>
      </c>
      <c r="X133" s="148">
        <v>0</v>
      </c>
      <c r="Y133" s="148">
        <f t="shared" si="7"/>
        <v>0</v>
      </c>
      <c r="Z133" s="148">
        <v>0</v>
      </c>
      <c r="AA133" s="149">
        <f t="shared" si="8"/>
        <v>0</v>
      </c>
      <c r="AR133" s="19" t="s">
        <v>156</v>
      </c>
      <c r="AT133" s="19" t="s">
        <v>152</v>
      </c>
      <c r="AU133" s="19" t="s">
        <v>118</v>
      </c>
      <c r="AY133" s="19" t="s">
        <v>157</v>
      </c>
      <c r="BE133" s="106">
        <f t="shared" si="9"/>
        <v>0</v>
      </c>
      <c r="BF133" s="106">
        <f t="shared" si="10"/>
        <v>0</v>
      </c>
      <c r="BG133" s="106">
        <f t="shared" si="11"/>
        <v>0</v>
      </c>
      <c r="BH133" s="106">
        <f t="shared" si="12"/>
        <v>0</v>
      </c>
      <c r="BI133" s="106">
        <f t="shared" si="13"/>
        <v>0</v>
      </c>
      <c r="BJ133" s="19" t="s">
        <v>24</v>
      </c>
      <c r="BK133" s="106">
        <f t="shared" si="14"/>
        <v>0</v>
      </c>
      <c r="BL133" s="19" t="s">
        <v>156</v>
      </c>
      <c r="BM133" s="19" t="s">
        <v>381</v>
      </c>
    </row>
    <row r="134" spans="2:65" s="1" customFormat="1" ht="38.25" customHeight="1">
      <c r="B134" s="125"/>
      <c r="C134" s="177" t="s">
        <v>175</v>
      </c>
      <c r="D134" s="177" t="s">
        <v>243</v>
      </c>
      <c r="E134" s="178" t="s">
        <v>382</v>
      </c>
      <c r="F134" s="261" t="s">
        <v>383</v>
      </c>
      <c r="G134" s="261"/>
      <c r="H134" s="261"/>
      <c r="I134" s="261"/>
      <c r="J134" s="179" t="s">
        <v>254</v>
      </c>
      <c r="K134" s="180">
        <v>4</v>
      </c>
      <c r="L134" s="267">
        <v>0</v>
      </c>
      <c r="M134" s="267"/>
      <c r="N134" s="253">
        <f t="shared" si="5"/>
        <v>0</v>
      </c>
      <c r="O134" s="246"/>
      <c r="P134" s="246"/>
      <c r="Q134" s="246"/>
      <c r="R134" s="128"/>
      <c r="T134" s="147" t="s">
        <v>5</v>
      </c>
      <c r="U134" s="44" t="s">
        <v>45</v>
      </c>
      <c r="V134" s="36"/>
      <c r="W134" s="148">
        <f t="shared" si="6"/>
        <v>0</v>
      </c>
      <c r="X134" s="148">
        <v>0</v>
      </c>
      <c r="Y134" s="148">
        <f t="shared" si="7"/>
        <v>0</v>
      </c>
      <c r="Z134" s="148">
        <v>0</v>
      </c>
      <c r="AA134" s="149">
        <f t="shared" si="8"/>
        <v>0</v>
      </c>
      <c r="AR134" s="19" t="s">
        <v>175</v>
      </c>
      <c r="AT134" s="19" t="s">
        <v>243</v>
      </c>
      <c r="AU134" s="19" t="s">
        <v>118</v>
      </c>
      <c r="AY134" s="19" t="s">
        <v>157</v>
      </c>
      <c r="BE134" s="106">
        <f t="shared" si="9"/>
        <v>0</v>
      </c>
      <c r="BF134" s="106">
        <f t="shared" si="10"/>
        <v>0</v>
      </c>
      <c r="BG134" s="106">
        <f t="shared" si="11"/>
        <v>0</v>
      </c>
      <c r="BH134" s="106">
        <f t="shared" si="12"/>
        <v>0</v>
      </c>
      <c r="BI134" s="106">
        <f t="shared" si="13"/>
        <v>0</v>
      </c>
      <c r="BJ134" s="19" t="s">
        <v>24</v>
      </c>
      <c r="BK134" s="106">
        <f t="shared" si="14"/>
        <v>0</v>
      </c>
      <c r="BL134" s="19" t="s">
        <v>156</v>
      </c>
      <c r="BM134" s="19" t="s">
        <v>384</v>
      </c>
    </row>
    <row r="135" spans="2:65" s="1" customFormat="1" ht="16.5" customHeight="1">
      <c r="B135" s="125"/>
      <c r="C135" s="177" t="s">
        <v>174</v>
      </c>
      <c r="D135" s="177" t="s">
        <v>243</v>
      </c>
      <c r="E135" s="178" t="s">
        <v>385</v>
      </c>
      <c r="F135" s="261" t="s">
        <v>386</v>
      </c>
      <c r="G135" s="261"/>
      <c r="H135" s="261"/>
      <c r="I135" s="261"/>
      <c r="J135" s="179" t="s">
        <v>237</v>
      </c>
      <c r="K135" s="180">
        <v>10</v>
      </c>
      <c r="L135" s="267">
        <v>0</v>
      </c>
      <c r="M135" s="267"/>
      <c r="N135" s="253">
        <f t="shared" si="5"/>
        <v>0</v>
      </c>
      <c r="O135" s="246"/>
      <c r="P135" s="246"/>
      <c r="Q135" s="246"/>
      <c r="R135" s="128"/>
      <c r="T135" s="147" t="s">
        <v>5</v>
      </c>
      <c r="U135" s="44" t="s">
        <v>45</v>
      </c>
      <c r="V135" s="36"/>
      <c r="W135" s="148">
        <f t="shared" si="6"/>
        <v>0</v>
      </c>
      <c r="X135" s="148">
        <v>1.4E-2</v>
      </c>
      <c r="Y135" s="148">
        <f t="shared" si="7"/>
        <v>0.14000000000000001</v>
      </c>
      <c r="Z135" s="148">
        <v>0</v>
      </c>
      <c r="AA135" s="149">
        <f t="shared" si="8"/>
        <v>0</v>
      </c>
      <c r="AR135" s="19" t="s">
        <v>175</v>
      </c>
      <c r="AT135" s="19" t="s">
        <v>243</v>
      </c>
      <c r="AU135" s="19" t="s">
        <v>118</v>
      </c>
      <c r="AY135" s="19" t="s">
        <v>157</v>
      </c>
      <c r="BE135" s="106">
        <f t="shared" si="9"/>
        <v>0</v>
      </c>
      <c r="BF135" s="106">
        <f t="shared" si="10"/>
        <v>0</v>
      </c>
      <c r="BG135" s="106">
        <f t="shared" si="11"/>
        <v>0</v>
      </c>
      <c r="BH135" s="106">
        <f t="shared" si="12"/>
        <v>0</v>
      </c>
      <c r="BI135" s="106">
        <f t="shared" si="13"/>
        <v>0</v>
      </c>
      <c r="BJ135" s="19" t="s">
        <v>24</v>
      </c>
      <c r="BK135" s="106">
        <f t="shared" si="14"/>
        <v>0</v>
      </c>
      <c r="BL135" s="19" t="s">
        <v>156</v>
      </c>
      <c r="BM135" s="19" t="s">
        <v>387</v>
      </c>
    </row>
    <row r="136" spans="2:65" s="9" customFormat="1" ht="37.35" customHeight="1">
      <c r="B136" s="159"/>
      <c r="C136" s="160"/>
      <c r="D136" s="150" t="s">
        <v>213</v>
      </c>
      <c r="E136" s="150"/>
      <c r="F136" s="150"/>
      <c r="G136" s="150"/>
      <c r="H136" s="150"/>
      <c r="I136" s="150"/>
      <c r="J136" s="150"/>
      <c r="K136" s="150"/>
      <c r="L136" s="150"/>
      <c r="M136" s="150"/>
      <c r="N136" s="247">
        <f>BK136</f>
        <v>0</v>
      </c>
      <c r="O136" s="248"/>
      <c r="P136" s="248"/>
      <c r="Q136" s="248"/>
      <c r="R136" s="161"/>
      <c r="T136" s="162"/>
      <c r="U136" s="160"/>
      <c r="V136" s="160"/>
      <c r="W136" s="163">
        <f>W137+W148+W159</f>
        <v>0</v>
      </c>
      <c r="X136" s="160"/>
      <c r="Y136" s="163">
        <f>Y137+Y148+Y159</f>
        <v>10.265080000000001</v>
      </c>
      <c r="Z136" s="160"/>
      <c r="AA136" s="164">
        <f>AA137+AA148+AA159</f>
        <v>0</v>
      </c>
      <c r="AR136" s="165" t="s">
        <v>160</v>
      </c>
      <c r="AT136" s="166" t="s">
        <v>79</v>
      </c>
      <c r="AU136" s="166" t="s">
        <v>80</v>
      </c>
      <c r="AY136" s="165" t="s">
        <v>157</v>
      </c>
      <c r="BK136" s="167">
        <f>BK137+BK148+BK159</f>
        <v>0</v>
      </c>
    </row>
    <row r="137" spans="2:65" s="9" customFormat="1" ht="19.899999999999999" customHeight="1">
      <c r="B137" s="159"/>
      <c r="C137" s="160"/>
      <c r="D137" s="168" t="s">
        <v>214</v>
      </c>
      <c r="E137" s="168"/>
      <c r="F137" s="168"/>
      <c r="G137" s="168"/>
      <c r="H137" s="168"/>
      <c r="I137" s="168"/>
      <c r="J137" s="168"/>
      <c r="K137" s="168"/>
      <c r="L137" s="168"/>
      <c r="M137" s="168"/>
      <c r="N137" s="256">
        <f>BK137</f>
        <v>0</v>
      </c>
      <c r="O137" s="257"/>
      <c r="P137" s="257"/>
      <c r="Q137" s="257"/>
      <c r="R137" s="161"/>
      <c r="T137" s="162"/>
      <c r="U137" s="160"/>
      <c r="V137" s="160"/>
      <c r="W137" s="163">
        <f>SUM(W138:W147)</f>
        <v>0</v>
      </c>
      <c r="X137" s="160"/>
      <c r="Y137" s="163">
        <f>SUM(Y138:Y147)</f>
        <v>0.13347999999999999</v>
      </c>
      <c r="Z137" s="160"/>
      <c r="AA137" s="164">
        <f>SUM(AA138:AA147)</f>
        <v>0</v>
      </c>
      <c r="AR137" s="165" t="s">
        <v>160</v>
      </c>
      <c r="AT137" s="166" t="s">
        <v>79</v>
      </c>
      <c r="AU137" s="166" t="s">
        <v>24</v>
      </c>
      <c r="AY137" s="165" t="s">
        <v>157</v>
      </c>
      <c r="BK137" s="167">
        <f>SUM(BK138:BK147)</f>
        <v>0</v>
      </c>
    </row>
    <row r="138" spans="2:65" s="1" customFormat="1" ht="25.5" customHeight="1">
      <c r="B138" s="125"/>
      <c r="C138" s="177" t="s">
        <v>29</v>
      </c>
      <c r="D138" s="177" t="s">
        <v>243</v>
      </c>
      <c r="E138" s="178" t="s">
        <v>388</v>
      </c>
      <c r="F138" s="261" t="s">
        <v>389</v>
      </c>
      <c r="G138" s="261"/>
      <c r="H138" s="261"/>
      <c r="I138" s="261"/>
      <c r="J138" s="179" t="s">
        <v>237</v>
      </c>
      <c r="K138" s="180">
        <v>60</v>
      </c>
      <c r="L138" s="267">
        <v>0</v>
      </c>
      <c r="M138" s="267"/>
      <c r="N138" s="253">
        <f t="shared" ref="N138:N147" si="15">ROUND(L138*K138,2)</f>
        <v>0</v>
      </c>
      <c r="O138" s="246"/>
      <c r="P138" s="246"/>
      <c r="Q138" s="246"/>
      <c r="R138" s="128"/>
      <c r="T138" s="147" t="s">
        <v>5</v>
      </c>
      <c r="U138" s="44" t="s">
        <v>45</v>
      </c>
      <c r="V138" s="36"/>
      <c r="W138" s="148">
        <f t="shared" ref="W138:W147" si="16">V138*K138</f>
        <v>0</v>
      </c>
      <c r="X138" s="148">
        <v>4.2999999999999999E-4</v>
      </c>
      <c r="Y138" s="148">
        <f t="shared" ref="Y138:Y147" si="17">X138*K138</f>
        <v>2.58E-2</v>
      </c>
      <c r="Z138" s="148">
        <v>0</v>
      </c>
      <c r="AA138" s="149">
        <f t="shared" ref="AA138:AA147" si="18">Z138*K138</f>
        <v>0</v>
      </c>
      <c r="AR138" s="19" t="s">
        <v>305</v>
      </c>
      <c r="AT138" s="19" t="s">
        <v>243</v>
      </c>
      <c r="AU138" s="19" t="s">
        <v>118</v>
      </c>
      <c r="AY138" s="19" t="s">
        <v>157</v>
      </c>
      <c r="BE138" s="106">
        <f t="shared" ref="BE138:BE147" si="19">IF(U138="základní",N138,0)</f>
        <v>0</v>
      </c>
      <c r="BF138" s="106">
        <f t="shared" ref="BF138:BF147" si="20">IF(U138="snížená",N138,0)</f>
        <v>0</v>
      </c>
      <c r="BG138" s="106">
        <f t="shared" ref="BG138:BG147" si="21">IF(U138="zákl. přenesená",N138,0)</f>
        <v>0</v>
      </c>
      <c r="BH138" s="106">
        <f t="shared" ref="BH138:BH147" si="22">IF(U138="sníž. přenesená",N138,0)</f>
        <v>0</v>
      </c>
      <c r="BI138" s="106">
        <f t="shared" ref="BI138:BI147" si="23">IF(U138="nulová",N138,0)</f>
        <v>0</v>
      </c>
      <c r="BJ138" s="19" t="s">
        <v>24</v>
      </c>
      <c r="BK138" s="106">
        <f t="shared" ref="BK138:BK147" si="24">ROUND(L138*K138,2)</f>
        <v>0</v>
      </c>
      <c r="BL138" s="19" t="s">
        <v>305</v>
      </c>
      <c r="BM138" s="19" t="s">
        <v>390</v>
      </c>
    </row>
    <row r="139" spans="2:65" s="1" customFormat="1" ht="38.25" customHeight="1">
      <c r="B139" s="125"/>
      <c r="C139" s="143" t="s">
        <v>184</v>
      </c>
      <c r="D139" s="143" t="s">
        <v>152</v>
      </c>
      <c r="E139" s="144" t="s">
        <v>391</v>
      </c>
      <c r="F139" s="232" t="s">
        <v>392</v>
      </c>
      <c r="G139" s="232"/>
      <c r="H139" s="232"/>
      <c r="I139" s="232"/>
      <c r="J139" s="145" t="s">
        <v>304</v>
      </c>
      <c r="K139" s="146">
        <v>8</v>
      </c>
      <c r="L139" s="245">
        <v>0</v>
      </c>
      <c r="M139" s="245"/>
      <c r="N139" s="246">
        <f t="shared" si="15"/>
        <v>0</v>
      </c>
      <c r="O139" s="246"/>
      <c r="P139" s="246"/>
      <c r="Q139" s="246"/>
      <c r="R139" s="128"/>
      <c r="T139" s="147" t="s">
        <v>5</v>
      </c>
      <c r="U139" s="44" t="s">
        <v>45</v>
      </c>
      <c r="V139" s="36"/>
      <c r="W139" s="148">
        <f t="shared" si="16"/>
        <v>0</v>
      </c>
      <c r="X139" s="148">
        <v>0</v>
      </c>
      <c r="Y139" s="148">
        <f t="shared" si="17"/>
        <v>0</v>
      </c>
      <c r="Z139" s="148">
        <v>0</v>
      </c>
      <c r="AA139" s="149">
        <f t="shared" si="18"/>
        <v>0</v>
      </c>
      <c r="AR139" s="19" t="s">
        <v>299</v>
      </c>
      <c r="AT139" s="19" t="s">
        <v>152</v>
      </c>
      <c r="AU139" s="19" t="s">
        <v>118</v>
      </c>
      <c r="AY139" s="19" t="s">
        <v>157</v>
      </c>
      <c r="BE139" s="106">
        <f t="shared" si="19"/>
        <v>0</v>
      </c>
      <c r="BF139" s="106">
        <f t="shared" si="20"/>
        <v>0</v>
      </c>
      <c r="BG139" s="106">
        <f t="shared" si="21"/>
        <v>0</v>
      </c>
      <c r="BH139" s="106">
        <f t="shared" si="22"/>
        <v>0</v>
      </c>
      <c r="BI139" s="106">
        <f t="shared" si="23"/>
        <v>0</v>
      </c>
      <c r="BJ139" s="19" t="s">
        <v>24</v>
      </c>
      <c r="BK139" s="106">
        <f t="shared" si="24"/>
        <v>0</v>
      </c>
      <c r="BL139" s="19" t="s">
        <v>299</v>
      </c>
      <c r="BM139" s="19" t="s">
        <v>393</v>
      </c>
    </row>
    <row r="140" spans="2:65" s="1" customFormat="1" ht="25.5" customHeight="1">
      <c r="B140" s="125"/>
      <c r="C140" s="143" t="s">
        <v>180</v>
      </c>
      <c r="D140" s="143" t="s">
        <v>152</v>
      </c>
      <c r="E140" s="144" t="s">
        <v>394</v>
      </c>
      <c r="F140" s="232" t="s">
        <v>395</v>
      </c>
      <c r="G140" s="232"/>
      <c r="H140" s="232"/>
      <c r="I140" s="232"/>
      <c r="J140" s="145" t="s">
        <v>304</v>
      </c>
      <c r="K140" s="146">
        <v>2</v>
      </c>
      <c r="L140" s="245">
        <v>0</v>
      </c>
      <c r="M140" s="245"/>
      <c r="N140" s="246">
        <f t="shared" si="15"/>
        <v>0</v>
      </c>
      <c r="O140" s="246"/>
      <c r="P140" s="246"/>
      <c r="Q140" s="246"/>
      <c r="R140" s="128"/>
      <c r="T140" s="147" t="s">
        <v>5</v>
      </c>
      <c r="U140" s="44" t="s">
        <v>45</v>
      </c>
      <c r="V140" s="36"/>
      <c r="W140" s="148">
        <f t="shared" si="16"/>
        <v>0</v>
      </c>
      <c r="X140" s="148">
        <v>0</v>
      </c>
      <c r="Y140" s="148">
        <f t="shared" si="17"/>
        <v>0</v>
      </c>
      <c r="Z140" s="148">
        <v>0</v>
      </c>
      <c r="AA140" s="149">
        <f t="shared" si="18"/>
        <v>0</v>
      </c>
      <c r="AR140" s="19" t="s">
        <v>299</v>
      </c>
      <c r="AT140" s="19" t="s">
        <v>152</v>
      </c>
      <c r="AU140" s="19" t="s">
        <v>118</v>
      </c>
      <c r="AY140" s="19" t="s">
        <v>157</v>
      </c>
      <c r="BE140" s="106">
        <f t="shared" si="19"/>
        <v>0</v>
      </c>
      <c r="BF140" s="106">
        <f t="shared" si="20"/>
        <v>0</v>
      </c>
      <c r="BG140" s="106">
        <f t="shared" si="21"/>
        <v>0</v>
      </c>
      <c r="BH140" s="106">
        <f t="shared" si="22"/>
        <v>0</v>
      </c>
      <c r="BI140" s="106">
        <f t="shared" si="23"/>
        <v>0</v>
      </c>
      <c r="BJ140" s="19" t="s">
        <v>24</v>
      </c>
      <c r="BK140" s="106">
        <f t="shared" si="24"/>
        <v>0</v>
      </c>
      <c r="BL140" s="19" t="s">
        <v>299</v>
      </c>
      <c r="BM140" s="19" t="s">
        <v>396</v>
      </c>
    </row>
    <row r="141" spans="2:65" s="1" customFormat="1" ht="25.5" customHeight="1">
      <c r="B141" s="125"/>
      <c r="C141" s="177" t="s">
        <v>183</v>
      </c>
      <c r="D141" s="177" t="s">
        <v>243</v>
      </c>
      <c r="E141" s="178" t="s">
        <v>397</v>
      </c>
      <c r="F141" s="261" t="s">
        <v>398</v>
      </c>
      <c r="G141" s="261"/>
      <c r="H141" s="261"/>
      <c r="I141" s="261"/>
      <c r="J141" s="179" t="s">
        <v>237</v>
      </c>
      <c r="K141" s="180">
        <v>65</v>
      </c>
      <c r="L141" s="267">
        <v>0</v>
      </c>
      <c r="M141" s="267"/>
      <c r="N141" s="253">
        <f t="shared" si="15"/>
        <v>0</v>
      </c>
      <c r="O141" s="246"/>
      <c r="P141" s="246"/>
      <c r="Q141" s="246"/>
      <c r="R141" s="128"/>
      <c r="T141" s="147" t="s">
        <v>5</v>
      </c>
      <c r="U141" s="44" t="s">
        <v>45</v>
      </c>
      <c r="V141" s="36"/>
      <c r="W141" s="148">
        <f t="shared" si="16"/>
        <v>0</v>
      </c>
      <c r="X141" s="148">
        <v>1.0399999999999999E-3</v>
      </c>
      <c r="Y141" s="148">
        <f t="shared" si="17"/>
        <v>6.7599999999999993E-2</v>
      </c>
      <c r="Z141" s="148">
        <v>0</v>
      </c>
      <c r="AA141" s="149">
        <f t="shared" si="18"/>
        <v>0</v>
      </c>
      <c r="AR141" s="19" t="s">
        <v>305</v>
      </c>
      <c r="AT141" s="19" t="s">
        <v>243</v>
      </c>
      <c r="AU141" s="19" t="s">
        <v>118</v>
      </c>
      <c r="AY141" s="19" t="s">
        <v>157</v>
      </c>
      <c r="BE141" s="106">
        <f t="shared" si="19"/>
        <v>0</v>
      </c>
      <c r="BF141" s="106">
        <f t="shared" si="20"/>
        <v>0</v>
      </c>
      <c r="BG141" s="106">
        <f t="shared" si="21"/>
        <v>0</v>
      </c>
      <c r="BH141" s="106">
        <f t="shared" si="22"/>
        <v>0</v>
      </c>
      <c r="BI141" s="106">
        <f t="shared" si="23"/>
        <v>0</v>
      </c>
      <c r="BJ141" s="19" t="s">
        <v>24</v>
      </c>
      <c r="BK141" s="106">
        <f t="shared" si="24"/>
        <v>0</v>
      </c>
      <c r="BL141" s="19" t="s">
        <v>305</v>
      </c>
      <c r="BM141" s="19" t="s">
        <v>399</v>
      </c>
    </row>
    <row r="142" spans="2:65" s="1" customFormat="1" ht="25.5" customHeight="1">
      <c r="B142" s="125"/>
      <c r="C142" s="177" t="s">
        <v>187</v>
      </c>
      <c r="D142" s="177" t="s">
        <v>243</v>
      </c>
      <c r="E142" s="178" t="s">
        <v>400</v>
      </c>
      <c r="F142" s="261" t="s">
        <v>401</v>
      </c>
      <c r="G142" s="261"/>
      <c r="H142" s="261"/>
      <c r="I142" s="261"/>
      <c r="J142" s="179" t="s">
        <v>304</v>
      </c>
      <c r="K142" s="180">
        <v>8</v>
      </c>
      <c r="L142" s="267">
        <v>0</v>
      </c>
      <c r="M142" s="267"/>
      <c r="N142" s="253">
        <f t="shared" si="15"/>
        <v>0</v>
      </c>
      <c r="O142" s="246"/>
      <c r="P142" s="246"/>
      <c r="Q142" s="246"/>
      <c r="R142" s="128"/>
      <c r="T142" s="147" t="s">
        <v>5</v>
      </c>
      <c r="U142" s="44" t="s">
        <v>45</v>
      </c>
      <c r="V142" s="36"/>
      <c r="W142" s="148">
        <f t="shared" si="16"/>
        <v>0</v>
      </c>
      <c r="X142" s="148">
        <v>1.0000000000000001E-5</v>
      </c>
      <c r="Y142" s="148">
        <f t="shared" si="17"/>
        <v>8.0000000000000007E-5</v>
      </c>
      <c r="Z142" s="148">
        <v>0</v>
      </c>
      <c r="AA142" s="149">
        <f t="shared" si="18"/>
        <v>0</v>
      </c>
      <c r="AR142" s="19" t="s">
        <v>305</v>
      </c>
      <c r="AT142" s="19" t="s">
        <v>243</v>
      </c>
      <c r="AU142" s="19" t="s">
        <v>118</v>
      </c>
      <c r="AY142" s="19" t="s">
        <v>157</v>
      </c>
      <c r="BE142" s="106">
        <f t="shared" si="19"/>
        <v>0</v>
      </c>
      <c r="BF142" s="106">
        <f t="shared" si="20"/>
        <v>0</v>
      </c>
      <c r="BG142" s="106">
        <f t="shared" si="21"/>
        <v>0</v>
      </c>
      <c r="BH142" s="106">
        <f t="shared" si="22"/>
        <v>0</v>
      </c>
      <c r="BI142" s="106">
        <f t="shared" si="23"/>
        <v>0</v>
      </c>
      <c r="BJ142" s="19" t="s">
        <v>24</v>
      </c>
      <c r="BK142" s="106">
        <f t="shared" si="24"/>
        <v>0</v>
      </c>
      <c r="BL142" s="19" t="s">
        <v>305</v>
      </c>
      <c r="BM142" s="19" t="s">
        <v>402</v>
      </c>
    </row>
    <row r="143" spans="2:65" s="1" customFormat="1" ht="25.5" customHeight="1">
      <c r="B143" s="125"/>
      <c r="C143" s="143" t="s">
        <v>11</v>
      </c>
      <c r="D143" s="143" t="s">
        <v>152</v>
      </c>
      <c r="E143" s="144" t="s">
        <v>403</v>
      </c>
      <c r="F143" s="232" t="s">
        <v>404</v>
      </c>
      <c r="G143" s="232"/>
      <c r="H143" s="232"/>
      <c r="I143" s="232"/>
      <c r="J143" s="145" t="s">
        <v>237</v>
      </c>
      <c r="K143" s="146">
        <v>65</v>
      </c>
      <c r="L143" s="245">
        <v>0</v>
      </c>
      <c r="M143" s="245"/>
      <c r="N143" s="246">
        <f t="shared" si="15"/>
        <v>0</v>
      </c>
      <c r="O143" s="246"/>
      <c r="P143" s="246"/>
      <c r="Q143" s="246"/>
      <c r="R143" s="128"/>
      <c r="T143" s="147" t="s">
        <v>5</v>
      </c>
      <c r="U143" s="44" t="s">
        <v>45</v>
      </c>
      <c r="V143" s="36"/>
      <c r="W143" s="148">
        <f t="shared" si="16"/>
        <v>0</v>
      </c>
      <c r="X143" s="148">
        <v>0</v>
      </c>
      <c r="Y143" s="148">
        <f t="shared" si="17"/>
        <v>0</v>
      </c>
      <c r="Z143" s="148">
        <v>0</v>
      </c>
      <c r="AA143" s="149">
        <f t="shared" si="18"/>
        <v>0</v>
      </c>
      <c r="AR143" s="19" t="s">
        <v>299</v>
      </c>
      <c r="AT143" s="19" t="s">
        <v>152</v>
      </c>
      <c r="AU143" s="19" t="s">
        <v>118</v>
      </c>
      <c r="AY143" s="19" t="s">
        <v>157</v>
      </c>
      <c r="BE143" s="106">
        <f t="shared" si="19"/>
        <v>0</v>
      </c>
      <c r="BF143" s="106">
        <f t="shared" si="20"/>
        <v>0</v>
      </c>
      <c r="BG143" s="106">
        <f t="shared" si="21"/>
        <v>0</v>
      </c>
      <c r="BH143" s="106">
        <f t="shared" si="22"/>
        <v>0</v>
      </c>
      <c r="BI143" s="106">
        <f t="shared" si="23"/>
        <v>0</v>
      </c>
      <c r="BJ143" s="19" t="s">
        <v>24</v>
      </c>
      <c r="BK143" s="106">
        <f t="shared" si="24"/>
        <v>0</v>
      </c>
      <c r="BL143" s="19" t="s">
        <v>299</v>
      </c>
      <c r="BM143" s="19" t="s">
        <v>405</v>
      </c>
    </row>
    <row r="144" spans="2:65" s="1" customFormat="1" ht="25.5" customHeight="1">
      <c r="B144" s="125"/>
      <c r="C144" s="143" t="s">
        <v>196</v>
      </c>
      <c r="D144" s="143" t="s">
        <v>152</v>
      </c>
      <c r="E144" s="144" t="s">
        <v>312</v>
      </c>
      <c r="F144" s="232" t="s">
        <v>406</v>
      </c>
      <c r="G144" s="232"/>
      <c r="H144" s="232"/>
      <c r="I144" s="232"/>
      <c r="J144" s="145" t="s">
        <v>237</v>
      </c>
      <c r="K144" s="146">
        <v>60</v>
      </c>
      <c r="L144" s="245">
        <v>0</v>
      </c>
      <c r="M144" s="245"/>
      <c r="N144" s="246">
        <f t="shared" si="15"/>
        <v>0</v>
      </c>
      <c r="O144" s="246"/>
      <c r="P144" s="246"/>
      <c r="Q144" s="246"/>
      <c r="R144" s="128"/>
      <c r="T144" s="147" t="s">
        <v>5</v>
      </c>
      <c r="U144" s="44" t="s">
        <v>45</v>
      </c>
      <c r="V144" s="36"/>
      <c r="W144" s="148">
        <f t="shared" si="16"/>
        <v>0</v>
      </c>
      <c r="X144" s="148">
        <v>0</v>
      </c>
      <c r="Y144" s="148">
        <f t="shared" si="17"/>
        <v>0</v>
      </c>
      <c r="Z144" s="148">
        <v>0</v>
      </c>
      <c r="AA144" s="149">
        <f t="shared" si="18"/>
        <v>0</v>
      </c>
      <c r="AR144" s="19" t="s">
        <v>299</v>
      </c>
      <c r="AT144" s="19" t="s">
        <v>152</v>
      </c>
      <c r="AU144" s="19" t="s">
        <v>118</v>
      </c>
      <c r="AY144" s="19" t="s">
        <v>157</v>
      </c>
      <c r="BE144" s="106">
        <f t="shared" si="19"/>
        <v>0</v>
      </c>
      <c r="BF144" s="106">
        <f t="shared" si="20"/>
        <v>0</v>
      </c>
      <c r="BG144" s="106">
        <f t="shared" si="21"/>
        <v>0</v>
      </c>
      <c r="BH144" s="106">
        <f t="shared" si="22"/>
        <v>0</v>
      </c>
      <c r="BI144" s="106">
        <f t="shared" si="23"/>
        <v>0</v>
      </c>
      <c r="BJ144" s="19" t="s">
        <v>24</v>
      </c>
      <c r="BK144" s="106">
        <f t="shared" si="24"/>
        <v>0</v>
      </c>
      <c r="BL144" s="19" t="s">
        <v>299</v>
      </c>
      <c r="BM144" s="19" t="s">
        <v>407</v>
      </c>
    </row>
    <row r="145" spans="2:65" s="1" customFormat="1" ht="38.25" customHeight="1">
      <c r="B145" s="125"/>
      <c r="C145" s="143" t="s">
        <v>283</v>
      </c>
      <c r="D145" s="143" t="s">
        <v>152</v>
      </c>
      <c r="E145" s="144" t="s">
        <v>408</v>
      </c>
      <c r="F145" s="232" t="s">
        <v>409</v>
      </c>
      <c r="G145" s="232"/>
      <c r="H145" s="232"/>
      <c r="I145" s="232"/>
      <c r="J145" s="145" t="s">
        <v>237</v>
      </c>
      <c r="K145" s="146">
        <v>40</v>
      </c>
      <c r="L145" s="245">
        <v>0</v>
      </c>
      <c r="M145" s="245"/>
      <c r="N145" s="246">
        <f t="shared" si="15"/>
        <v>0</v>
      </c>
      <c r="O145" s="246"/>
      <c r="P145" s="246"/>
      <c r="Q145" s="246"/>
      <c r="R145" s="128"/>
      <c r="T145" s="147" t="s">
        <v>5</v>
      </c>
      <c r="U145" s="44" t="s">
        <v>45</v>
      </c>
      <c r="V145" s="36"/>
      <c r="W145" s="148">
        <f t="shared" si="16"/>
        <v>0</v>
      </c>
      <c r="X145" s="148">
        <v>0</v>
      </c>
      <c r="Y145" s="148">
        <f t="shared" si="17"/>
        <v>0</v>
      </c>
      <c r="Z145" s="148">
        <v>0</v>
      </c>
      <c r="AA145" s="149">
        <f t="shared" si="18"/>
        <v>0</v>
      </c>
      <c r="AR145" s="19" t="s">
        <v>299</v>
      </c>
      <c r="AT145" s="19" t="s">
        <v>152</v>
      </c>
      <c r="AU145" s="19" t="s">
        <v>118</v>
      </c>
      <c r="AY145" s="19" t="s">
        <v>157</v>
      </c>
      <c r="BE145" s="106">
        <f t="shared" si="19"/>
        <v>0</v>
      </c>
      <c r="BF145" s="106">
        <f t="shared" si="20"/>
        <v>0</v>
      </c>
      <c r="BG145" s="106">
        <f t="shared" si="21"/>
        <v>0</v>
      </c>
      <c r="BH145" s="106">
        <f t="shared" si="22"/>
        <v>0</v>
      </c>
      <c r="BI145" s="106">
        <f t="shared" si="23"/>
        <v>0</v>
      </c>
      <c r="BJ145" s="19" t="s">
        <v>24</v>
      </c>
      <c r="BK145" s="106">
        <f t="shared" si="24"/>
        <v>0</v>
      </c>
      <c r="BL145" s="19" t="s">
        <v>299</v>
      </c>
      <c r="BM145" s="19" t="s">
        <v>410</v>
      </c>
    </row>
    <row r="146" spans="2:65" s="1" customFormat="1" ht="16.5" customHeight="1">
      <c r="B146" s="125"/>
      <c r="C146" s="177" t="s">
        <v>200</v>
      </c>
      <c r="D146" s="177" t="s">
        <v>243</v>
      </c>
      <c r="E146" s="178" t="s">
        <v>411</v>
      </c>
      <c r="F146" s="261" t="s">
        <v>412</v>
      </c>
      <c r="G146" s="261"/>
      <c r="H146" s="261"/>
      <c r="I146" s="261"/>
      <c r="J146" s="179" t="s">
        <v>274</v>
      </c>
      <c r="K146" s="180">
        <v>40</v>
      </c>
      <c r="L146" s="267">
        <v>0</v>
      </c>
      <c r="M146" s="267"/>
      <c r="N146" s="253">
        <f t="shared" si="15"/>
        <v>0</v>
      </c>
      <c r="O146" s="246"/>
      <c r="P146" s="246"/>
      <c r="Q146" s="246"/>
      <c r="R146" s="128"/>
      <c r="T146" s="147" t="s">
        <v>5</v>
      </c>
      <c r="U146" s="44" t="s">
        <v>45</v>
      </c>
      <c r="V146" s="36"/>
      <c r="W146" s="148">
        <f t="shared" si="16"/>
        <v>0</v>
      </c>
      <c r="X146" s="148">
        <v>1E-3</v>
      </c>
      <c r="Y146" s="148">
        <f t="shared" si="17"/>
        <v>0.04</v>
      </c>
      <c r="Z146" s="148">
        <v>0</v>
      </c>
      <c r="AA146" s="149">
        <f t="shared" si="18"/>
        <v>0</v>
      </c>
      <c r="AR146" s="19" t="s">
        <v>305</v>
      </c>
      <c r="AT146" s="19" t="s">
        <v>243</v>
      </c>
      <c r="AU146" s="19" t="s">
        <v>118</v>
      </c>
      <c r="AY146" s="19" t="s">
        <v>157</v>
      </c>
      <c r="BE146" s="106">
        <f t="shared" si="19"/>
        <v>0</v>
      </c>
      <c r="BF146" s="106">
        <f t="shared" si="20"/>
        <v>0</v>
      </c>
      <c r="BG146" s="106">
        <f t="shared" si="21"/>
        <v>0</v>
      </c>
      <c r="BH146" s="106">
        <f t="shared" si="22"/>
        <v>0</v>
      </c>
      <c r="BI146" s="106">
        <f t="shared" si="23"/>
        <v>0</v>
      </c>
      <c r="BJ146" s="19" t="s">
        <v>24</v>
      </c>
      <c r="BK146" s="106">
        <f t="shared" si="24"/>
        <v>0</v>
      </c>
      <c r="BL146" s="19" t="s">
        <v>305</v>
      </c>
      <c r="BM146" s="19" t="s">
        <v>413</v>
      </c>
    </row>
    <row r="147" spans="2:65" s="1" customFormat="1" ht="16.5" customHeight="1">
      <c r="B147" s="125"/>
      <c r="C147" s="177" t="s">
        <v>203</v>
      </c>
      <c r="D147" s="177" t="s">
        <v>243</v>
      </c>
      <c r="E147" s="178" t="s">
        <v>414</v>
      </c>
      <c r="F147" s="261" t="s">
        <v>415</v>
      </c>
      <c r="G147" s="261"/>
      <c r="H147" s="261"/>
      <c r="I147" s="261"/>
      <c r="J147" s="179" t="s">
        <v>416</v>
      </c>
      <c r="K147" s="180">
        <v>2000</v>
      </c>
      <c r="L147" s="267">
        <v>0</v>
      </c>
      <c r="M147" s="267"/>
      <c r="N147" s="253">
        <f t="shared" si="15"/>
        <v>0</v>
      </c>
      <c r="O147" s="246"/>
      <c r="P147" s="246"/>
      <c r="Q147" s="246"/>
      <c r="R147" s="128"/>
      <c r="T147" s="147" t="s">
        <v>5</v>
      </c>
      <c r="U147" s="44" t="s">
        <v>45</v>
      </c>
      <c r="V147" s="36"/>
      <c r="W147" s="148">
        <f t="shared" si="16"/>
        <v>0</v>
      </c>
      <c r="X147" s="148">
        <v>0</v>
      </c>
      <c r="Y147" s="148">
        <f t="shared" si="17"/>
        <v>0</v>
      </c>
      <c r="Z147" s="148">
        <v>0</v>
      </c>
      <c r="AA147" s="149">
        <f t="shared" si="18"/>
        <v>0</v>
      </c>
      <c r="AR147" s="19" t="s">
        <v>305</v>
      </c>
      <c r="AT147" s="19" t="s">
        <v>243</v>
      </c>
      <c r="AU147" s="19" t="s">
        <v>118</v>
      </c>
      <c r="AY147" s="19" t="s">
        <v>157</v>
      </c>
      <c r="BE147" s="106">
        <f t="shared" si="19"/>
        <v>0</v>
      </c>
      <c r="BF147" s="106">
        <f t="shared" si="20"/>
        <v>0</v>
      </c>
      <c r="BG147" s="106">
        <f t="shared" si="21"/>
        <v>0</v>
      </c>
      <c r="BH147" s="106">
        <f t="shared" si="22"/>
        <v>0</v>
      </c>
      <c r="BI147" s="106">
        <f t="shared" si="23"/>
        <v>0</v>
      </c>
      <c r="BJ147" s="19" t="s">
        <v>24</v>
      </c>
      <c r="BK147" s="106">
        <f t="shared" si="24"/>
        <v>0</v>
      </c>
      <c r="BL147" s="19" t="s">
        <v>305</v>
      </c>
      <c r="BM147" s="19" t="s">
        <v>417</v>
      </c>
    </row>
    <row r="148" spans="2:65" s="9" customFormat="1" ht="29.85" customHeight="1">
      <c r="B148" s="159"/>
      <c r="C148" s="160"/>
      <c r="D148" s="168" t="s">
        <v>215</v>
      </c>
      <c r="E148" s="168"/>
      <c r="F148" s="168"/>
      <c r="G148" s="168"/>
      <c r="H148" s="168"/>
      <c r="I148" s="168"/>
      <c r="J148" s="168"/>
      <c r="K148" s="168"/>
      <c r="L148" s="168"/>
      <c r="M148" s="168"/>
      <c r="N148" s="254">
        <f>BK148</f>
        <v>0</v>
      </c>
      <c r="O148" s="255"/>
      <c r="P148" s="255"/>
      <c r="Q148" s="255"/>
      <c r="R148" s="161"/>
      <c r="T148" s="162"/>
      <c r="U148" s="160"/>
      <c r="V148" s="160"/>
      <c r="W148" s="163">
        <f>SUM(W149:W158)</f>
        <v>0</v>
      </c>
      <c r="X148" s="160"/>
      <c r="Y148" s="163">
        <f>SUM(Y149:Y158)</f>
        <v>10.131600000000001</v>
      </c>
      <c r="Z148" s="160"/>
      <c r="AA148" s="164">
        <f>SUM(AA149:AA158)</f>
        <v>0</v>
      </c>
      <c r="AR148" s="165" t="s">
        <v>160</v>
      </c>
      <c r="AT148" s="166" t="s">
        <v>79</v>
      </c>
      <c r="AU148" s="166" t="s">
        <v>24</v>
      </c>
      <c r="AY148" s="165" t="s">
        <v>157</v>
      </c>
      <c r="BK148" s="167">
        <f>SUM(BK149:BK158)</f>
        <v>0</v>
      </c>
    </row>
    <row r="149" spans="2:65" s="1" customFormat="1" ht="38.25" customHeight="1">
      <c r="B149" s="125"/>
      <c r="C149" s="143" t="s">
        <v>293</v>
      </c>
      <c r="D149" s="143" t="s">
        <v>152</v>
      </c>
      <c r="E149" s="144" t="s">
        <v>418</v>
      </c>
      <c r="F149" s="232" t="s">
        <v>419</v>
      </c>
      <c r="G149" s="232"/>
      <c r="H149" s="232"/>
      <c r="I149" s="232"/>
      <c r="J149" s="145" t="s">
        <v>267</v>
      </c>
      <c r="K149" s="146">
        <v>40</v>
      </c>
      <c r="L149" s="245">
        <v>0</v>
      </c>
      <c r="M149" s="245"/>
      <c r="N149" s="246">
        <f t="shared" ref="N149:N158" si="25">ROUND(L149*K149,2)</f>
        <v>0</v>
      </c>
      <c r="O149" s="246"/>
      <c r="P149" s="246"/>
      <c r="Q149" s="246"/>
      <c r="R149" s="128"/>
      <c r="T149" s="147" t="s">
        <v>5</v>
      </c>
      <c r="U149" s="44" t="s">
        <v>45</v>
      </c>
      <c r="V149" s="36"/>
      <c r="W149" s="148">
        <f t="shared" ref="W149:W158" si="26">V149*K149</f>
        <v>0</v>
      </c>
      <c r="X149" s="148">
        <v>0</v>
      </c>
      <c r="Y149" s="148">
        <f t="shared" ref="Y149:Y158" si="27">X149*K149</f>
        <v>0</v>
      </c>
      <c r="Z149" s="148">
        <v>0</v>
      </c>
      <c r="AA149" s="149">
        <f t="shared" ref="AA149:AA158" si="28">Z149*K149</f>
        <v>0</v>
      </c>
      <c r="AR149" s="19" t="s">
        <v>299</v>
      </c>
      <c r="AT149" s="19" t="s">
        <v>152</v>
      </c>
      <c r="AU149" s="19" t="s">
        <v>118</v>
      </c>
      <c r="AY149" s="19" t="s">
        <v>157</v>
      </c>
      <c r="BE149" s="106">
        <f t="shared" ref="BE149:BE158" si="29">IF(U149="základní",N149,0)</f>
        <v>0</v>
      </c>
      <c r="BF149" s="106">
        <f t="shared" ref="BF149:BF158" si="30">IF(U149="snížená",N149,0)</f>
        <v>0</v>
      </c>
      <c r="BG149" s="106">
        <f t="shared" ref="BG149:BG158" si="31">IF(U149="zákl. přenesená",N149,0)</f>
        <v>0</v>
      </c>
      <c r="BH149" s="106">
        <f t="shared" ref="BH149:BH158" si="32">IF(U149="sníž. přenesená",N149,0)</f>
        <v>0</v>
      </c>
      <c r="BI149" s="106">
        <f t="shared" ref="BI149:BI158" si="33">IF(U149="nulová",N149,0)</f>
        <v>0</v>
      </c>
      <c r="BJ149" s="19" t="s">
        <v>24</v>
      </c>
      <c r="BK149" s="106">
        <f t="shared" ref="BK149:BK158" si="34">ROUND(L149*K149,2)</f>
        <v>0</v>
      </c>
      <c r="BL149" s="19" t="s">
        <v>299</v>
      </c>
      <c r="BM149" s="19" t="s">
        <v>420</v>
      </c>
    </row>
    <row r="150" spans="2:65" s="1" customFormat="1" ht="25.5" customHeight="1">
      <c r="B150" s="125"/>
      <c r="C150" s="143" t="s">
        <v>10</v>
      </c>
      <c r="D150" s="143" t="s">
        <v>152</v>
      </c>
      <c r="E150" s="144" t="s">
        <v>421</v>
      </c>
      <c r="F150" s="232" t="s">
        <v>422</v>
      </c>
      <c r="G150" s="232"/>
      <c r="H150" s="232"/>
      <c r="I150" s="232"/>
      <c r="J150" s="145" t="s">
        <v>237</v>
      </c>
      <c r="K150" s="146">
        <v>120</v>
      </c>
      <c r="L150" s="245">
        <v>0</v>
      </c>
      <c r="M150" s="245"/>
      <c r="N150" s="246">
        <f t="shared" si="25"/>
        <v>0</v>
      </c>
      <c r="O150" s="246"/>
      <c r="P150" s="246"/>
      <c r="Q150" s="246"/>
      <c r="R150" s="128"/>
      <c r="T150" s="147" t="s">
        <v>5</v>
      </c>
      <c r="U150" s="44" t="s">
        <v>45</v>
      </c>
      <c r="V150" s="36"/>
      <c r="W150" s="148">
        <f t="shared" si="26"/>
        <v>0</v>
      </c>
      <c r="X150" s="148">
        <v>3.0000000000000001E-5</v>
      </c>
      <c r="Y150" s="148">
        <f t="shared" si="27"/>
        <v>3.5999999999999999E-3</v>
      </c>
      <c r="Z150" s="148">
        <v>0</v>
      </c>
      <c r="AA150" s="149">
        <f t="shared" si="28"/>
        <v>0</v>
      </c>
      <c r="AR150" s="19" t="s">
        <v>299</v>
      </c>
      <c r="AT150" s="19" t="s">
        <v>152</v>
      </c>
      <c r="AU150" s="19" t="s">
        <v>118</v>
      </c>
      <c r="AY150" s="19" t="s">
        <v>157</v>
      </c>
      <c r="BE150" s="106">
        <f t="shared" si="29"/>
        <v>0</v>
      </c>
      <c r="BF150" s="106">
        <f t="shared" si="30"/>
        <v>0</v>
      </c>
      <c r="BG150" s="106">
        <f t="shared" si="31"/>
        <v>0</v>
      </c>
      <c r="BH150" s="106">
        <f t="shared" si="32"/>
        <v>0</v>
      </c>
      <c r="BI150" s="106">
        <f t="shared" si="33"/>
        <v>0</v>
      </c>
      <c r="BJ150" s="19" t="s">
        <v>24</v>
      </c>
      <c r="BK150" s="106">
        <f t="shared" si="34"/>
        <v>0</v>
      </c>
      <c r="BL150" s="19" t="s">
        <v>299</v>
      </c>
      <c r="BM150" s="19" t="s">
        <v>423</v>
      </c>
    </row>
    <row r="151" spans="2:65" s="1" customFormat="1" ht="38.25" customHeight="1">
      <c r="B151" s="125"/>
      <c r="C151" s="143" t="s">
        <v>301</v>
      </c>
      <c r="D151" s="143" t="s">
        <v>152</v>
      </c>
      <c r="E151" s="144" t="s">
        <v>424</v>
      </c>
      <c r="F151" s="232" t="s">
        <v>425</v>
      </c>
      <c r="G151" s="232"/>
      <c r="H151" s="232"/>
      <c r="I151" s="232"/>
      <c r="J151" s="145" t="s">
        <v>237</v>
      </c>
      <c r="K151" s="146">
        <v>60</v>
      </c>
      <c r="L151" s="245">
        <v>0</v>
      </c>
      <c r="M151" s="245"/>
      <c r="N151" s="246">
        <f t="shared" si="25"/>
        <v>0</v>
      </c>
      <c r="O151" s="246"/>
      <c r="P151" s="246"/>
      <c r="Q151" s="246"/>
      <c r="R151" s="128"/>
      <c r="T151" s="147" t="s">
        <v>5</v>
      </c>
      <c r="U151" s="44" t="s">
        <v>45</v>
      </c>
      <c r="V151" s="36"/>
      <c r="W151" s="148">
        <f t="shared" si="26"/>
        <v>0</v>
      </c>
      <c r="X151" s="148">
        <v>0</v>
      </c>
      <c r="Y151" s="148">
        <f t="shared" si="27"/>
        <v>0</v>
      </c>
      <c r="Z151" s="148">
        <v>0</v>
      </c>
      <c r="AA151" s="149">
        <f t="shared" si="28"/>
        <v>0</v>
      </c>
      <c r="AR151" s="19" t="s">
        <v>299</v>
      </c>
      <c r="AT151" s="19" t="s">
        <v>152</v>
      </c>
      <c r="AU151" s="19" t="s">
        <v>118</v>
      </c>
      <c r="AY151" s="19" t="s">
        <v>157</v>
      </c>
      <c r="BE151" s="106">
        <f t="shared" si="29"/>
        <v>0</v>
      </c>
      <c r="BF151" s="106">
        <f t="shared" si="30"/>
        <v>0</v>
      </c>
      <c r="BG151" s="106">
        <f t="shared" si="31"/>
        <v>0</v>
      </c>
      <c r="BH151" s="106">
        <f t="shared" si="32"/>
        <v>0</v>
      </c>
      <c r="BI151" s="106">
        <f t="shared" si="33"/>
        <v>0</v>
      </c>
      <c r="BJ151" s="19" t="s">
        <v>24</v>
      </c>
      <c r="BK151" s="106">
        <f t="shared" si="34"/>
        <v>0</v>
      </c>
      <c r="BL151" s="19" t="s">
        <v>299</v>
      </c>
      <c r="BM151" s="19" t="s">
        <v>426</v>
      </c>
    </row>
    <row r="152" spans="2:65" s="1" customFormat="1" ht="25.5" customHeight="1">
      <c r="B152" s="125"/>
      <c r="C152" s="143" t="s">
        <v>307</v>
      </c>
      <c r="D152" s="143" t="s">
        <v>152</v>
      </c>
      <c r="E152" s="144" t="s">
        <v>427</v>
      </c>
      <c r="F152" s="232" t="s">
        <v>428</v>
      </c>
      <c r="G152" s="232"/>
      <c r="H152" s="232"/>
      <c r="I152" s="232"/>
      <c r="J152" s="145" t="s">
        <v>237</v>
      </c>
      <c r="K152" s="146">
        <v>60</v>
      </c>
      <c r="L152" s="245">
        <v>0</v>
      </c>
      <c r="M152" s="245"/>
      <c r="N152" s="246">
        <f t="shared" si="25"/>
        <v>0</v>
      </c>
      <c r="O152" s="246"/>
      <c r="P152" s="246"/>
      <c r="Q152" s="246"/>
      <c r="R152" s="128"/>
      <c r="T152" s="147" t="s">
        <v>5</v>
      </c>
      <c r="U152" s="44" t="s">
        <v>45</v>
      </c>
      <c r="V152" s="36"/>
      <c r="W152" s="148">
        <f t="shared" si="26"/>
        <v>0</v>
      </c>
      <c r="X152" s="148">
        <v>0</v>
      </c>
      <c r="Y152" s="148">
        <f t="shared" si="27"/>
        <v>0</v>
      </c>
      <c r="Z152" s="148">
        <v>0</v>
      </c>
      <c r="AA152" s="149">
        <f t="shared" si="28"/>
        <v>0</v>
      </c>
      <c r="AR152" s="19" t="s">
        <v>299</v>
      </c>
      <c r="AT152" s="19" t="s">
        <v>152</v>
      </c>
      <c r="AU152" s="19" t="s">
        <v>118</v>
      </c>
      <c r="AY152" s="19" t="s">
        <v>157</v>
      </c>
      <c r="BE152" s="106">
        <f t="shared" si="29"/>
        <v>0</v>
      </c>
      <c r="BF152" s="106">
        <f t="shared" si="30"/>
        <v>0</v>
      </c>
      <c r="BG152" s="106">
        <f t="shared" si="31"/>
        <v>0</v>
      </c>
      <c r="BH152" s="106">
        <f t="shared" si="32"/>
        <v>0</v>
      </c>
      <c r="BI152" s="106">
        <f t="shared" si="33"/>
        <v>0</v>
      </c>
      <c r="BJ152" s="19" t="s">
        <v>24</v>
      </c>
      <c r="BK152" s="106">
        <f t="shared" si="34"/>
        <v>0</v>
      </c>
      <c r="BL152" s="19" t="s">
        <v>299</v>
      </c>
      <c r="BM152" s="19" t="s">
        <v>429</v>
      </c>
    </row>
    <row r="153" spans="2:65" s="1" customFormat="1" ht="25.5" customHeight="1">
      <c r="B153" s="125"/>
      <c r="C153" s="143" t="s">
        <v>311</v>
      </c>
      <c r="D153" s="143" t="s">
        <v>152</v>
      </c>
      <c r="E153" s="144" t="s">
        <v>430</v>
      </c>
      <c r="F153" s="232" t="s">
        <v>431</v>
      </c>
      <c r="G153" s="232"/>
      <c r="H153" s="232"/>
      <c r="I153" s="232"/>
      <c r="J153" s="145" t="s">
        <v>237</v>
      </c>
      <c r="K153" s="146">
        <v>60</v>
      </c>
      <c r="L153" s="245">
        <v>0</v>
      </c>
      <c r="M153" s="245"/>
      <c r="N153" s="246">
        <f t="shared" si="25"/>
        <v>0</v>
      </c>
      <c r="O153" s="246"/>
      <c r="P153" s="246"/>
      <c r="Q153" s="246"/>
      <c r="R153" s="128"/>
      <c r="T153" s="147" t="s">
        <v>5</v>
      </c>
      <c r="U153" s="44" t="s">
        <v>45</v>
      </c>
      <c r="V153" s="36"/>
      <c r="W153" s="148">
        <f t="shared" si="26"/>
        <v>0</v>
      </c>
      <c r="X153" s="148">
        <v>0</v>
      </c>
      <c r="Y153" s="148">
        <f t="shared" si="27"/>
        <v>0</v>
      </c>
      <c r="Z153" s="148">
        <v>0</v>
      </c>
      <c r="AA153" s="149">
        <f t="shared" si="28"/>
        <v>0</v>
      </c>
      <c r="AR153" s="19" t="s">
        <v>299</v>
      </c>
      <c r="AT153" s="19" t="s">
        <v>152</v>
      </c>
      <c r="AU153" s="19" t="s">
        <v>118</v>
      </c>
      <c r="AY153" s="19" t="s">
        <v>157</v>
      </c>
      <c r="BE153" s="106">
        <f t="shared" si="29"/>
        <v>0</v>
      </c>
      <c r="BF153" s="106">
        <f t="shared" si="30"/>
        <v>0</v>
      </c>
      <c r="BG153" s="106">
        <f t="shared" si="31"/>
        <v>0</v>
      </c>
      <c r="BH153" s="106">
        <f t="shared" si="32"/>
        <v>0</v>
      </c>
      <c r="BI153" s="106">
        <f t="shared" si="33"/>
        <v>0</v>
      </c>
      <c r="BJ153" s="19" t="s">
        <v>24</v>
      </c>
      <c r="BK153" s="106">
        <f t="shared" si="34"/>
        <v>0</v>
      </c>
      <c r="BL153" s="19" t="s">
        <v>299</v>
      </c>
      <c r="BM153" s="19" t="s">
        <v>432</v>
      </c>
    </row>
    <row r="154" spans="2:65" s="1" customFormat="1" ht="25.5" customHeight="1">
      <c r="B154" s="125"/>
      <c r="C154" s="143" t="s">
        <v>316</v>
      </c>
      <c r="D154" s="143" t="s">
        <v>152</v>
      </c>
      <c r="E154" s="144" t="s">
        <v>433</v>
      </c>
      <c r="F154" s="232" t="s">
        <v>434</v>
      </c>
      <c r="G154" s="232"/>
      <c r="H154" s="232"/>
      <c r="I154" s="232"/>
      <c r="J154" s="145" t="s">
        <v>237</v>
      </c>
      <c r="K154" s="146">
        <v>60</v>
      </c>
      <c r="L154" s="245">
        <v>0</v>
      </c>
      <c r="M154" s="245"/>
      <c r="N154" s="246">
        <f t="shared" si="25"/>
        <v>0</v>
      </c>
      <c r="O154" s="246"/>
      <c r="P154" s="246"/>
      <c r="Q154" s="246"/>
      <c r="R154" s="128"/>
      <c r="T154" s="147" t="s">
        <v>5</v>
      </c>
      <c r="U154" s="44" t="s">
        <v>45</v>
      </c>
      <c r="V154" s="36"/>
      <c r="W154" s="148">
        <f t="shared" si="26"/>
        <v>0</v>
      </c>
      <c r="X154" s="148">
        <v>0</v>
      </c>
      <c r="Y154" s="148">
        <f t="shared" si="27"/>
        <v>0</v>
      </c>
      <c r="Z154" s="148">
        <v>0</v>
      </c>
      <c r="AA154" s="149">
        <f t="shared" si="28"/>
        <v>0</v>
      </c>
      <c r="AR154" s="19" t="s">
        <v>299</v>
      </c>
      <c r="AT154" s="19" t="s">
        <v>152</v>
      </c>
      <c r="AU154" s="19" t="s">
        <v>118</v>
      </c>
      <c r="AY154" s="19" t="s">
        <v>157</v>
      </c>
      <c r="BE154" s="106">
        <f t="shared" si="29"/>
        <v>0</v>
      </c>
      <c r="BF154" s="106">
        <f t="shared" si="30"/>
        <v>0</v>
      </c>
      <c r="BG154" s="106">
        <f t="shared" si="31"/>
        <v>0</v>
      </c>
      <c r="BH154" s="106">
        <f t="shared" si="32"/>
        <v>0</v>
      </c>
      <c r="BI154" s="106">
        <f t="shared" si="33"/>
        <v>0</v>
      </c>
      <c r="BJ154" s="19" t="s">
        <v>24</v>
      </c>
      <c r="BK154" s="106">
        <f t="shared" si="34"/>
        <v>0</v>
      </c>
      <c r="BL154" s="19" t="s">
        <v>299</v>
      </c>
      <c r="BM154" s="19" t="s">
        <v>435</v>
      </c>
    </row>
    <row r="155" spans="2:65" s="1" customFormat="1" ht="25.5" customHeight="1">
      <c r="B155" s="125"/>
      <c r="C155" s="143" t="s">
        <v>320</v>
      </c>
      <c r="D155" s="143" t="s">
        <v>152</v>
      </c>
      <c r="E155" s="144" t="s">
        <v>436</v>
      </c>
      <c r="F155" s="232" t="s">
        <v>437</v>
      </c>
      <c r="G155" s="232"/>
      <c r="H155" s="232"/>
      <c r="I155" s="232"/>
      <c r="J155" s="145" t="s">
        <v>220</v>
      </c>
      <c r="K155" s="146">
        <v>3</v>
      </c>
      <c r="L155" s="245">
        <v>0</v>
      </c>
      <c r="M155" s="245"/>
      <c r="N155" s="246">
        <f t="shared" si="25"/>
        <v>0</v>
      </c>
      <c r="O155" s="246"/>
      <c r="P155" s="246"/>
      <c r="Q155" s="246"/>
      <c r="R155" s="128"/>
      <c r="T155" s="147" t="s">
        <v>5</v>
      </c>
      <c r="U155" s="44" t="s">
        <v>45</v>
      </c>
      <c r="V155" s="36"/>
      <c r="W155" s="148">
        <f t="shared" si="26"/>
        <v>0</v>
      </c>
      <c r="X155" s="148">
        <v>0</v>
      </c>
      <c r="Y155" s="148">
        <f t="shared" si="27"/>
        <v>0</v>
      </c>
      <c r="Z155" s="148">
        <v>0</v>
      </c>
      <c r="AA155" s="149">
        <f t="shared" si="28"/>
        <v>0</v>
      </c>
      <c r="AR155" s="19" t="s">
        <v>299</v>
      </c>
      <c r="AT155" s="19" t="s">
        <v>152</v>
      </c>
      <c r="AU155" s="19" t="s">
        <v>118</v>
      </c>
      <c r="AY155" s="19" t="s">
        <v>157</v>
      </c>
      <c r="BE155" s="106">
        <f t="shared" si="29"/>
        <v>0</v>
      </c>
      <c r="BF155" s="106">
        <f t="shared" si="30"/>
        <v>0</v>
      </c>
      <c r="BG155" s="106">
        <f t="shared" si="31"/>
        <v>0</v>
      </c>
      <c r="BH155" s="106">
        <f t="shared" si="32"/>
        <v>0</v>
      </c>
      <c r="BI155" s="106">
        <f t="shared" si="33"/>
        <v>0</v>
      </c>
      <c r="BJ155" s="19" t="s">
        <v>24</v>
      </c>
      <c r="BK155" s="106">
        <f t="shared" si="34"/>
        <v>0</v>
      </c>
      <c r="BL155" s="19" t="s">
        <v>299</v>
      </c>
      <c r="BM155" s="19" t="s">
        <v>438</v>
      </c>
    </row>
    <row r="156" spans="2:65" s="1" customFormat="1" ht="25.5" customHeight="1">
      <c r="B156" s="125"/>
      <c r="C156" s="143" t="s">
        <v>324</v>
      </c>
      <c r="D156" s="143" t="s">
        <v>152</v>
      </c>
      <c r="E156" s="144" t="s">
        <v>439</v>
      </c>
      <c r="F156" s="232" t="s">
        <v>440</v>
      </c>
      <c r="G156" s="232"/>
      <c r="H156" s="232"/>
      <c r="I156" s="232"/>
      <c r="J156" s="145" t="s">
        <v>220</v>
      </c>
      <c r="K156" s="146">
        <v>30</v>
      </c>
      <c r="L156" s="245">
        <v>0</v>
      </c>
      <c r="M156" s="245"/>
      <c r="N156" s="246">
        <f t="shared" si="25"/>
        <v>0</v>
      </c>
      <c r="O156" s="246"/>
      <c r="P156" s="246"/>
      <c r="Q156" s="246"/>
      <c r="R156" s="128"/>
      <c r="T156" s="147" t="s">
        <v>5</v>
      </c>
      <c r="U156" s="44" t="s">
        <v>45</v>
      </c>
      <c r="V156" s="36"/>
      <c r="W156" s="148">
        <f t="shared" si="26"/>
        <v>0</v>
      </c>
      <c r="X156" s="148">
        <v>0</v>
      </c>
      <c r="Y156" s="148">
        <f t="shared" si="27"/>
        <v>0</v>
      </c>
      <c r="Z156" s="148">
        <v>0</v>
      </c>
      <c r="AA156" s="149">
        <f t="shared" si="28"/>
        <v>0</v>
      </c>
      <c r="AR156" s="19" t="s">
        <v>299</v>
      </c>
      <c r="AT156" s="19" t="s">
        <v>152</v>
      </c>
      <c r="AU156" s="19" t="s">
        <v>118</v>
      </c>
      <c r="AY156" s="19" t="s">
        <v>157</v>
      </c>
      <c r="BE156" s="106">
        <f t="shared" si="29"/>
        <v>0</v>
      </c>
      <c r="BF156" s="106">
        <f t="shared" si="30"/>
        <v>0</v>
      </c>
      <c r="BG156" s="106">
        <f t="shared" si="31"/>
        <v>0</v>
      </c>
      <c r="BH156" s="106">
        <f t="shared" si="32"/>
        <v>0</v>
      </c>
      <c r="BI156" s="106">
        <f t="shared" si="33"/>
        <v>0</v>
      </c>
      <c r="BJ156" s="19" t="s">
        <v>24</v>
      </c>
      <c r="BK156" s="106">
        <f t="shared" si="34"/>
        <v>0</v>
      </c>
      <c r="BL156" s="19" t="s">
        <v>299</v>
      </c>
      <c r="BM156" s="19" t="s">
        <v>441</v>
      </c>
    </row>
    <row r="157" spans="2:65" s="1" customFormat="1" ht="25.5" customHeight="1">
      <c r="B157" s="125"/>
      <c r="C157" s="143" t="s">
        <v>328</v>
      </c>
      <c r="D157" s="143" t="s">
        <v>152</v>
      </c>
      <c r="E157" s="144" t="s">
        <v>442</v>
      </c>
      <c r="F157" s="232" t="s">
        <v>443</v>
      </c>
      <c r="G157" s="232"/>
      <c r="H157" s="232"/>
      <c r="I157" s="232"/>
      <c r="J157" s="145" t="s">
        <v>267</v>
      </c>
      <c r="K157" s="146">
        <v>40</v>
      </c>
      <c r="L157" s="245">
        <v>0</v>
      </c>
      <c r="M157" s="245"/>
      <c r="N157" s="246">
        <f t="shared" si="25"/>
        <v>0</v>
      </c>
      <c r="O157" s="246"/>
      <c r="P157" s="246"/>
      <c r="Q157" s="246"/>
      <c r="R157" s="128"/>
      <c r="T157" s="147" t="s">
        <v>5</v>
      </c>
      <c r="U157" s="44" t="s">
        <v>45</v>
      </c>
      <c r="V157" s="36"/>
      <c r="W157" s="148">
        <f t="shared" si="26"/>
        <v>0</v>
      </c>
      <c r="X157" s="148">
        <v>0</v>
      </c>
      <c r="Y157" s="148">
        <f t="shared" si="27"/>
        <v>0</v>
      </c>
      <c r="Z157" s="148">
        <v>0</v>
      </c>
      <c r="AA157" s="149">
        <f t="shared" si="28"/>
        <v>0</v>
      </c>
      <c r="AR157" s="19" t="s">
        <v>299</v>
      </c>
      <c r="AT157" s="19" t="s">
        <v>152</v>
      </c>
      <c r="AU157" s="19" t="s">
        <v>118</v>
      </c>
      <c r="AY157" s="19" t="s">
        <v>157</v>
      </c>
      <c r="BE157" s="106">
        <f t="shared" si="29"/>
        <v>0</v>
      </c>
      <c r="BF157" s="106">
        <f t="shared" si="30"/>
        <v>0</v>
      </c>
      <c r="BG157" s="106">
        <f t="shared" si="31"/>
        <v>0</v>
      </c>
      <c r="BH157" s="106">
        <f t="shared" si="32"/>
        <v>0</v>
      </c>
      <c r="BI157" s="106">
        <f t="shared" si="33"/>
        <v>0</v>
      </c>
      <c r="BJ157" s="19" t="s">
        <v>24</v>
      </c>
      <c r="BK157" s="106">
        <f t="shared" si="34"/>
        <v>0</v>
      </c>
      <c r="BL157" s="19" t="s">
        <v>299</v>
      </c>
      <c r="BM157" s="19" t="s">
        <v>444</v>
      </c>
    </row>
    <row r="158" spans="2:65" s="1" customFormat="1" ht="38.25" customHeight="1">
      <c r="B158" s="125"/>
      <c r="C158" s="143" t="s">
        <v>332</v>
      </c>
      <c r="D158" s="143" t="s">
        <v>152</v>
      </c>
      <c r="E158" s="144" t="s">
        <v>445</v>
      </c>
      <c r="F158" s="232" t="s">
        <v>446</v>
      </c>
      <c r="G158" s="232"/>
      <c r="H158" s="232"/>
      <c r="I158" s="232"/>
      <c r="J158" s="145" t="s">
        <v>267</v>
      </c>
      <c r="K158" s="146">
        <v>40</v>
      </c>
      <c r="L158" s="245">
        <v>0</v>
      </c>
      <c r="M158" s="245"/>
      <c r="N158" s="246">
        <f t="shared" si="25"/>
        <v>0</v>
      </c>
      <c r="O158" s="246"/>
      <c r="P158" s="246"/>
      <c r="Q158" s="246"/>
      <c r="R158" s="128"/>
      <c r="T158" s="147" t="s">
        <v>5</v>
      </c>
      <c r="U158" s="44" t="s">
        <v>45</v>
      </c>
      <c r="V158" s="36"/>
      <c r="W158" s="148">
        <f t="shared" si="26"/>
        <v>0</v>
      </c>
      <c r="X158" s="148">
        <v>0.25319999999999998</v>
      </c>
      <c r="Y158" s="148">
        <f t="shared" si="27"/>
        <v>10.128</v>
      </c>
      <c r="Z158" s="148">
        <v>0</v>
      </c>
      <c r="AA158" s="149">
        <f t="shared" si="28"/>
        <v>0</v>
      </c>
      <c r="AR158" s="19" t="s">
        <v>299</v>
      </c>
      <c r="AT158" s="19" t="s">
        <v>152</v>
      </c>
      <c r="AU158" s="19" t="s">
        <v>118</v>
      </c>
      <c r="AY158" s="19" t="s">
        <v>157</v>
      </c>
      <c r="BE158" s="106">
        <f t="shared" si="29"/>
        <v>0</v>
      </c>
      <c r="BF158" s="106">
        <f t="shared" si="30"/>
        <v>0</v>
      </c>
      <c r="BG158" s="106">
        <f t="shared" si="31"/>
        <v>0</v>
      </c>
      <c r="BH158" s="106">
        <f t="shared" si="32"/>
        <v>0</v>
      </c>
      <c r="BI158" s="106">
        <f t="shared" si="33"/>
        <v>0</v>
      </c>
      <c r="BJ158" s="19" t="s">
        <v>24</v>
      </c>
      <c r="BK158" s="106">
        <f t="shared" si="34"/>
        <v>0</v>
      </c>
      <c r="BL158" s="19" t="s">
        <v>299</v>
      </c>
      <c r="BM158" s="19" t="s">
        <v>447</v>
      </c>
    </row>
    <row r="159" spans="2:65" s="9" customFormat="1" ht="29.85" customHeight="1">
      <c r="B159" s="159"/>
      <c r="C159" s="160"/>
      <c r="D159" s="168" t="s">
        <v>367</v>
      </c>
      <c r="E159" s="168"/>
      <c r="F159" s="168"/>
      <c r="G159" s="168"/>
      <c r="H159" s="168"/>
      <c r="I159" s="168"/>
      <c r="J159" s="168"/>
      <c r="K159" s="168"/>
      <c r="L159" s="168"/>
      <c r="M159" s="168"/>
      <c r="N159" s="254">
        <f>BK159</f>
        <v>0</v>
      </c>
      <c r="O159" s="255"/>
      <c r="P159" s="255"/>
      <c r="Q159" s="255"/>
      <c r="R159" s="161"/>
      <c r="T159" s="162"/>
      <c r="U159" s="160"/>
      <c r="V159" s="160"/>
      <c r="W159" s="163">
        <f>W160</f>
        <v>0</v>
      </c>
      <c r="X159" s="160"/>
      <c r="Y159" s="163">
        <f>Y160</f>
        <v>0</v>
      </c>
      <c r="Z159" s="160"/>
      <c r="AA159" s="164">
        <f>AA160</f>
        <v>0</v>
      </c>
      <c r="AR159" s="165" t="s">
        <v>160</v>
      </c>
      <c r="AT159" s="166" t="s">
        <v>79</v>
      </c>
      <c r="AU159" s="166" t="s">
        <v>24</v>
      </c>
      <c r="AY159" s="165" t="s">
        <v>157</v>
      </c>
      <c r="BK159" s="167">
        <f>BK160</f>
        <v>0</v>
      </c>
    </row>
    <row r="160" spans="2:65" s="1" customFormat="1" ht="25.5" customHeight="1">
      <c r="B160" s="125"/>
      <c r="C160" s="143" t="s">
        <v>336</v>
      </c>
      <c r="D160" s="143" t="s">
        <v>152</v>
      </c>
      <c r="E160" s="144" t="s">
        <v>448</v>
      </c>
      <c r="F160" s="232" t="s">
        <v>449</v>
      </c>
      <c r="G160" s="232"/>
      <c r="H160" s="232"/>
      <c r="I160" s="232"/>
      <c r="J160" s="145" t="s">
        <v>450</v>
      </c>
      <c r="K160" s="146">
        <v>1</v>
      </c>
      <c r="L160" s="245">
        <v>0</v>
      </c>
      <c r="M160" s="245"/>
      <c r="N160" s="246">
        <f>ROUND(L160*K160,2)</f>
        <v>0</v>
      </c>
      <c r="O160" s="246"/>
      <c r="P160" s="246"/>
      <c r="Q160" s="246"/>
      <c r="R160" s="128"/>
      <c r="T160" s="147" t="s">
        <v>5</v>
      </c>
      <c r="U160" s="44" t="s">
        <v>45</v>
      </c>
      <c r="V160" s="36"/>
      <c r="W160" s="148">
        <f>V160*K160</f>
        <v>0</v>
      </c>
      <c r="X160" s="148">
        <v>0</v>
      </c>
      <c r="Y160" s="148">
        <f>X160*K160</f>
        <v>0</v>
      </c>
      <c r="Z160" s="148">
        <v>0</v>
      </c>
      <c r="AA160" s="149">
        <f>Z160*K160</f>
        <v>0</v>
      </c>
      <c r="AR160" s="19" t="s">
        <v>299</v>
      </c>
      <c r="AT160" s="19" t="s">
        <v>152</v>
      </c>
      <c r="AU160" s="19" t="s">
        <v>118</v>
      </c>
      <c r="AY160" s="19" t="s">
        <v>157</v>
      </c>
      <c r="BE160" s="106">
        <f>IF(U160="základní",N160,0)</f>
        <v>0</v>
      </c>
      <c r="BF160" s="106">
        <f>IF(U160="snížená",N160,0)</f>
        <v>0</v>
      </c>
      <c r="BG160" s="106">
        <f>IF(U160="zákl. přenesená",N160,0)</f>
        <v>0</v>
      </c>
      <c r="BH160" s="106">
        <f>IF(U160="sníž. přenesená",N160,0)</f>
        <v>0</v>
      </c>
      <c r="BI160" s="106">
        <f>IF(U160="nulová",N160,0)</f>
        <v>0</v>
      </c>
      <c r="BJ160" s="19" t="s">
        <v>24</v>
      </c>
      <c r="BK160" s="106">
        <f>ROUND(L160*K160,2)</f>
        <v>0</v>
      </c>
      <c r="BL160" s="19" t="s">
        <v>299</v>
      </c>
      <c r="BM160" s="19" t="s">
        <v>451</v>
      </c>
    </row>
    <row r="161" spans="2:65" s="9" customFormat="1" ht="37.35" customHeight="1">
      <c r="B161" s="159"/>
      <c r="C161" s="160"/>
      <c r="D161" s="150" t="s">
        <v>368</v>
      </c>
      <c r="E161" s="150"/>
      <c r="F161" s="150"/>
      <c r="G161" s="150"/>
      <c r="H161" s="150"/>
      <c r="I161" s="150"/>
      <c r="J161" s="150"/>
      <c r="K161" s="150"/>
      <c r="L161" s="150"/>
      <c r="M161" s="150"/>
      <c r="N161" s="268">
        <f>BK161</f>
        <v>0</v>
      </c>
      <c r="O161" s="269"/>
      <c r="P161" s="269"/>
      <c r="Q161" s="269"/>
      <c r="R161" s="161"/>
      <c r="T161" s="162"/>
      <c r="U161" s="160"/>
      <c r="V161" s="160"/>
      <c r="W161" s="163">
        <f>W162</f>
        <v>0</v>
      </c>
      <c r="X161" s="160"/>
      <c r="Y161" s="163">
        <f>Y162</f>
        <v>0</v>
      </c>
      <c r="Z161" s="160"/>
      <c r="AA161" s="164">
        <f>AA162</f>
        <v>0</v>
      </c>
      <c r="AR161" s="165" t="s">
        <v>156</v>
      </c>
      <c r="AT161" s="166" t="s">
        <v>79</v>
      </c>
      <c r="AU161" s="166" t="s">
        <v>80</v>
      </c>
      <c r="AY161" s="165" t="s">
        <v>157</v>
      </c>
      <c r="BK161" s="167">
        <f>BK162</f>
        <v>0</v>
      </c>
    </row>
    <row r="162" spans="2:65" s="1" customFormat="1" ht="25.5" customHeight="1">
      <c r="B162" s="125"/>
      <c r="C162" s="143" t="s">
        <v>340</v>
      </c>
      <c r="D162" s="143" t="s">
        <v>152</v>
      </c>
      <c r="E162" s="144" t="s">
        <v>362</v>
      </c>
      <c r="F162" s="232" t="s">
        <v>363</v>
      </c>
      <c r="G162" s="232"/>
      <c r="H162" s="232"/>
      <c r="I162" s="232"/>
      <c r="J162" s="145" t="s">
        <v>314</v>
      </c>
      <c r="K162" s="146">
        <v>8</v>
      </c>
      <c r="L162" s="245">
        <v>0</v>
      </c>
      <c r="M162" s="245"/>
      <c r="N162" s="246">
        <f>ROUND(L162*K162,2)</f>
        <v>0</v>
      </c>
      <c r="O162" s="246"/>
      <c r="P162" s="246"/>
      <c r="Q162" s="246"/>
      <c r="R162" s="128"/>
      <c r="T162" s="147" t="s">
        <v>5</v>
      </c>
      <c r="U162" s="44" t="s">
        <v>45</v>
      </c>
      <c r="V162" s="36"/>
      <c r="W162" s="148">
        <f>V162*K162</f>
        <v>0</v>
      </c>
      <c r="X162" s="148">
        <v>0</v>
      </c>
      <c r="Y162" s="148">
        <f>X162*K162</f>
        <v>0</v>
      </c>
      <c r="Z162" s="148">
        <v>0</v>
      </c>
      <c r="AA162" s="149">
        <f>Z162*K162</f>
        <v>0</v>
      </c>
      <c r="AR162" s="19" t="s">
        <v>359</v>
      </c>
      <c r="AT162" s="19" t="s">
        <v>152</v>
      </c>
      <c r="AU162" s="19" t="s">
        <v>24</v>
      </c>
      <c r="AY162" s="19" t="s">
        <v>157</v>
      </c>
      <c r="BE162" s="106">
        <f>IF(U162="základní",N162,0)</f>
        <v>0</v>
      </c>
      <c r="BF162" s="106">
        <f>IF(U162="snížená",N162,0)</f>
        <v>0</v>
      </c>
      <c r="BG162" s="106">
        <f>IF(U162="zákl. přenesená",N162,0)</f>
        <v>0</v>
      </c>
      <c r="BH162" s="106">
        <f>IF(U162="sníž. přenesená",N162,0)</f>
        <v>0</v>
      </c>
      <c r="BI162" s="106">
        <f>IF(U162="nulová",N162,0)</f>
        <v>0</v>
      </c>
      <c r="BJ162" s="19" t="s">
        <v>24</v>
      </c>
      <c r="BK162" s="106">
        <f>ROUND(L162*K162,2)</f>
        <v>0</v>
      </c>
      <c r="BL162" s="19" t="s">
        <v>359</v>
      </c>
      <c r="BM162" s="19" t="s">
        <v>452</v>
      </c>
    </row>
    <row r="163" spans="2:65" s="1" customFormat="1" ht="49.9" customHeight="1">
      <c r="B163" s="35"/>
      <c r="C163" s="36"/>
      <c r="D163" s="150" t="s">
        <v>204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247">
        <f>BK163</f>
        <v>0</v>
      </c>
      <c r="O163" s="248"/>
      <c r="P163" s="248"/>
      <c r="Q163" s="248"/>
      <c r="R163" s="37"/>
      <c r="T163" s="151"/>
      <c r="U163" s="56"/>
      <c r="V163" s="56"/>
      <c r="W163" s="56"/>
      <c r="X163" s="56"/>
      <c r="Y163" s="56"/>
      <c r="Z163" s="56"/>
      <c r="AA163" s="58"/>
      <c r="AT163" s="19" t="s">
        <v>79</v>
      </c>
      <c r="AU163" s="19" t="s">
        <v>80</v>
      </c>
      <c r="AY163" s="19" t="s">
        <v>205</v>
      </c>
      <c r="BK163" s="106">
        <v>0</v>
      </c>
    </row>
    <row r="164" spans="2:65" s="1" customFormat="1" ht="6.95" customHeight="1">
      <c r="B164" s="59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1"/>
    </row>
  </sheetData>
  <mergeCells count="173">
    <mergeCell ref="N151:Q151"/>
    <mergeCell ref="N137:Q137"/>
    <mergeCell ref="N148:Q148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F140:I140"/>
    <mergeCell ref="F141:I141"/>
    <mergeCell ref="F142:I142"/>
    <mergeCell ref="F143:I143"/>
    <mergeCell ref="F144:I144"/>
    <mergeCell ref="F145:I145"/>
    <mergeCell ref="L129:M129"/>
    <mergeCell ref="L134:M134"/>
    <mergeCell ref="L130:M130"/>
    <mergeCell ref="L131:M131"/>
    <mergeCell ref="L132:M132"/>
    <mergeCell ref="L133:M133"/>
    <mergeCell ref="L135:M135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N163:Q163"/>
    <mergeCell ref="F126:I126"/>
    <mergeCell ref="F128:I128"/>
    <mergeCell ref="L126:M126"/>
    <mergeCell ref="N126:Q126"/>
    <mergeCell ref="L128:M128"/>
    <mergeCell ref="N128:Q128"/>
    <mergeCell ref="N129:Q129"/>
    <mergeCell ref="N130:Q130"/>
    <mergeCell ref="N131:Q131"/>
    <mergeCell ref="N132:Q132"/>
    <mergeCell ref="N133:Q133"/>
    <mergeCell ref="N134:Q134"/>
    <mergeCell ref="N135:Q135"/>
    <mergeCell ref="N127:Q127"/>
    <mergeCell ref="F129:I129"/>
    <mergeCell ref="F132:I132"/>
    <mergeCell ref="F131:I131"/>
    <mergeCell ref="F130:I130"/>
    <mergeCell ref="F133:I133"/>
    <mergeCell ref="F134:I134"/>
    <mergeCell ref="F135:I135"/>
    <mergeCell ref="F138:I138"/>
    <mergeCell ref="F139:I139"/>
    <mergeCell ref="L154:M154"/>
    <mergeCell ref="L155:M155"/>
    <mergeCell ref="L156:M156"/>
    <mergeCell ref="L157:M157"/>
    <mergeCell ref="L158:M158"/>
    <mergeCell ref="L160:M160"/>
    <mergeCell ref="L162:M162"/>
    <mergeCell ref="N155:Q155"/>
    <mergeCell ref="N154:Q154"/>
    <mergeCell ref="N156:Q156"/>
    <mergeCell ref="N157:Q157"/>
    <mergeCell ref="N158:Q158"/>
    <mergeCell ref="N160:Q160"/>
    <mergeCell ref="N162:Q162"/>
    <mergeCell ref="N159:Q159"/>
    <mergeCell ref="N161:Q161"/>
    <mergeCell ref="N124:Q124"/>
    <mergeCell ref="N125:Q125"/>
    <mergeCell ref="L147:M147"/>
    <mergeCell ref="L146:M146"/>
    <mergeCell ref="L149:M149"/>
    <mergeCell ref="L150:M150"/>
    <mergeCell ref="L151:M151"/>
    <mergeCell ref="L152:M152"/>
    <mergeCell ref="L153:M153"/>
    <mergeCell ref="N153:Q153"/>
    <mergeCell ref="N152:Q152"/>
    <mergeCell ref="N136:Q136"/>
    <mergeCell ref="N138:Q138"/>
    <mergeCell ref="N141:Q141"/>
    <mergeCell ref="N139:Q139"/>
    <mergeCell ref="N140:Q140"/>
    <mergeCell ref="N142:Q142"/>
    <mergeCell ref="N143:Q143"/>
    <mergeCell ref="N144:Q144"/>
    <mergeCell ref="N145:Q145"/>
    <mergeCell ref="N146:Q146"/>
    <mergeCell ref="N147:Q147"/>
    <mergeCell ref="N149:Q149"/>
    <mergeCell ref="N150:Q150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N123:Q123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N92:Q92"/>
    <mergeCell ref="N93:Q93"/>
    <mergeCell ref="N96:Q96"/>
    <mergeCell ref="N94:Q94"/>
    <mergeCell ref="N95:Q95"/>
    <mergeCell ref="N98:Q98"/>
    <mergeCell ref="D99:H99"/>
    <mergeCell ref="N99:Q99"/>
    <mergeCell ref="D100:H100"/>
    <mergeCell ref="N100:Q100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F156:I156"/>
    <mergeCell ref="F157:I157"/>
    <mergeCell ref="F158:I158"/>
    <mergeCell ref="F160:I160"/>
    <mergeCell ref="F162:I162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F147:I147"/>
    <mergeCell ref="F146:I146"/>
    <mergeCell ref="F149:I149"/>
    <mergeCell ref="F150:I150"/>
    <mergeCell ref="F151:I151"/>
    <mergeCell ref="F152:I152"/>
    <mergeCell ref="F153:I153"/>
    <mergeCell ref="F154:I154"/>
    <mergeCell ref="F155:I155"/>
  </mergeCells>
  <hyperlinks>
    <hyperlink ref="F1:G1" location="C2" display="1) Krycí list rozpočtu"/>
    <hyperlink ref="H1:K1" location="C86" display="2) Rekapitulace rozpočtu"/>
    <hyperlink ref="L1" location="C122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00 - 0 - Ostatní a vedlej...</vt:lpstr>
      <vt:lpstr>01 - SO Trakční stožár</vt:lpstr>
      <vt:lpstr>02 - SO Přeložka VO</vt:lpstr>
      <vt:lpstr>'00 - 0 - Ostatní a vedlej...'!Názvy_tisku</vt:lpstr>
      <vt:lpstr>'01 - SO Trakční stožár'!Názvy_tisku</vt:lpstr>
      <vt:lpstr>'02 - SO Přeložka VO'!Názvy_tisku</vt:lpstr>
      <vt:lpstr>'Rekapitulace stavby'!Názvy_tisku</vt:lpstr>
      <vt:lpstr>'00 - 0 - Ostatní a vedlej...'!Oblast_tisku</vt:lpstr>
      <vt:lpstr>'01 - SO Trakční stožár'!Oblast_tisku</vt:lpstr>
      <vt:lpstr>'02 - SO Přeložka VO'!Oblast_tisku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Motyčková Karin, Ing.</dc:creator>
  <cp:lastModifiedBy>motyckovak</cp:lastModifiedBy>
  <dcterms:created xsi:type="dcterms:W3CDTF">2018-10-19T06:01:27Z</dcterms:created>
  <dcterms:modified xsi:type="dcterms:W3CDTF">2018-10-19T06:11:08Z</dcterms:modified>
</cp:coreProperties>
</file>