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8\18204_Zno_COSKD_VŘ\00 Podklady\na_profil_nove\Projektová dokumentace CENTRUM OBNOVY\G_položkový soupis prací_2018\04_SO-01_ÚT_soupis p+d_2018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6" i="12" l="1"/>
  <c r="M96" i="12" s="1"/>
  <c r="G95" i="12"/>
  <c r="M95" i="12" s="1"/>
  <c r="G93" i="12"/>
  <c r="M93" i="12" s="1"/>
  <c r="G92" i="12"/>
  <c r="G90" i="12"/>
  <c r="M90" i="12" s="1"/>
  <c r="G89" i="12"/>
  <c r="M89" i="12" s="1"/>
  <c r="G88" i="12"/>
  <c r="M88" i="12" s="1"/>
  <c r="G87" i="12"/>
  <c r="M87" i="12" s="1"/>
  <c r="G86" i="12"/>
  <c r="M86" i="12" s="1"/>
  <c r="G85" i="12"/>
  <c r="M85" i="12" s="1"/>
  <c r="G84" i="12"/>
  <c r="M84" i="12" s="1"/>
  <c r="G83" i="12"/>
  <c r="M83" i="12" s="1"/>
  <c r="G82" i="12"/>
  <c r="M82" i="12" s="1"/>
  <c r="G81" i="12"/>
  <c r="M81" i="12" s="1"/>
  <c r="G80" i="12"/>
  <c r="G79" i="12"/>
  <c r="M79" i="12" s="1"/>
  <c r="G78" i="12"/>
  <c r="G76" i="12" s="1"/>
  <c r="I53" i="1" s="1"/>
  <c r="G77" i="12"/>
  <c r="M77" i="12" s="1"/>
  <c r="G75" i="12"/>
  <c r="M75" i="12" s="1"/>
  <c r="G74" i="12"/>
  <c r="M74" i="12" s="1"/>
  <c r="G73" i="12"/>
  <c r="M73" i="12" s="1"/>
  <c r="G72" i="12"/>
  <c r="M72" i="12" s="1"/>
  <c r="G71" i="12"/>
  <c r="M71" i="12" s="1"/>
  <c r="G70" i="12"/>
  <c r="M70" i="12" s="1"/>
  <c r="G69" i="12"/>
  <c r="M69" i="12" s="1"/>
  <c r="G68" i="12"/>
  <c r="M68" i="12" s="1"/>
  <c r="G67" i="12"/>
  <c r="M67" i="12" s="1"/>
  <c r="G66" i="12"/>
  <c r="M66" i="12" s="1"/>
  <c r="G65" i="12"/>
  <c r="M65" i="12" s="1"/>
  <c r="G64" i="12"/>
  <c r="G63" i="12"/>
  <c r="M63" i="12" s="1"/>
  <c r="G62" i="12"/>
  <c r="G61" i="12"/>
  <c r="M61" i="12" s="1"/>
  <c r="G60" i="12"/>
  <c r="M60" i="12" s="1"/>
  <c r="G59" i="12"/>
  <c r="M59" i="12" s="1"/>
  <c r="G58" i="12"/>
  <c r="M58" i="12" s="1"/>
  <c r="G56" i="12"/>
  <c r="M56" i="12" s="1"/>
  <c r="G55" i="12"/>
  <c r="M55" i="12" s="1"/>
  <c r="G54" i="12"/>
  <c r="M54" i="12" s="1"/>
  <c r="G53" i="12"/>
  <c r="M53" i="12" s="1"/>
  <c r="G52" i="12"/>
  <c r="M52" i="12" s="1"/>
  <c r="G51" i="12"/>
  <c r="M51" i="12" s="1"/>
  <c r="G50" i="12"/>
  <c r="M50" i="12" s="1"/>
  <c r="G49" i="12"/>
  <c r="M49" i="12" s="1"/>
  <c r="G48" i="12"/>
  <c r="M48" i="12" s="1"/>
  <c r="G47" i="12"/>
  <c r="M47" i="12" s="1"/>
  <c r="G46" i="12"/>
  <c r="M46" i="12" s="1"/>
  <c r="G45" i="12"/>
  <c r="M45" i="12" s="1"/>
  <c r="G44" i="12"/>
  <c r="M44" i="12" s="1"/>
  <c r="G43" i="12"/>
  <c r="G42" i="12"/>
  <c r="M42" i="12" s="1"/>
  <c r="G41" i="12"/>
  <c r="G40" i="12"/>
  <c r="M40" i="12" s="1"/>
  <c r="G39" i="12"/>
  <c r="M39" i="12" s="1"/>
  <c r="G38" i="12"/>
  <c r="M38" i="12" s="1"/>
  <c r="G37" i="12"/>
  <c r="G35" i="12"/>
  <c r="M35" i="12" s="1"/>
  <c r="G34" i="12"/>
  <c r="M34" i="12" s="1"/>
  <c r="G33" i="12"/>
  <c r="M33" i="12" s="1"/>
  <c r="G32" i="12"/>
  <c r="M32" i="12" s="1"/>
  <c r="G31" i="12"/>
  <c r="M31" i="12" s="1"/>
  <c r="G30" i="12"/>
  <c r="M30" i="12" s="1"/>
  <c r="G29" i="12"/>
  <c r="M29" i="12" s="1"/>
  <c r="G28" i="12"/>
  <c r="M28" i="12" s="1"/>
  <c r="G27" i="12"/>
  <c r="M27" i="12" s="1"/>
  <c r="G26" i="12"/>
  <c r="M26" i="12" s="1"/>
  <c r="G25" i="12"/>
  <c r="M25" i="12" s="1"/>
  <c r="G24" i="12"/>
  <c r="M24" i="12" s="1"/>
  <c r="G23" i="12"/>
  <c r="M23" i="12" s="1"/>
  <c r="G22" i="12"/>
  <c r="M22" i="12" s="1"/>
  <c r="G14" i="12"/>
  <c r="M14" i="12" s="1"/>
  <c r="M13" i="12" s="1"/>
  <c r="G20" i="12"/>
  <c r="M20" i="12" s="1"/>
  <c r="G19" i="12"/>
  <c r="M19" i="12" s="1"/>
  <c r="G18" i="12"/>
  <c r="M18" i="12" s="1"/>
  <c r="G17" i="12"/>
  <c r="M17" i="12" s="1"/>
  <c r="G16" i="12"/>
  <c r="G12" i="12"/>
  <c r="M12" i="12" s="1"/>
  <c r="G11" i="12"/>
  <c r="M11" i="12" s="1"/>
  <c r="G10" i="12"/>
  <c r="M10" i="12" s="1"/>
  <c r="G9" i="12"/>
  <c r="M9" i="12" s="1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4" i="12"/>
  <c r="I13" i="12" s="1"/>
  <c r="K14" i="12"/>
  <c r="K13" i="12" s="1"/>
  <c r="O14" i="12"/>
  <c r="O13" i="12" s="1"/>
  <c r="Q14" i="12"/>
  <c r="Q13" i="12" s="1"/>
  <c r="U14" i="12"/>
  <c r="U13" i="12" s="1"/>
  <c r="I16" i="12"/>
  <c r="K16" i="12"/>
  <c r="M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I19" i="12"/>
  <c r="K19" i="12"/>
  <c r="O19" i="12"/>
  <c r="Q19" i="12"/>
  <c r="U19" i="12"/>
  <c r="I20" i="12"/>
  <c r="K20" i="12"/>
  <c r="O20" i="12"/>
  <c r="Q20" i="12"/>
  <c r="U20" i="12"/>
  <c r="I22" i="12"/>
  <c r="K22" i="12"/>
  <c r="O22" i="12"/>
  <c r="Q22" i="12"/>
  <c r="U22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O29" i="12"/>
  <c r="Q29" i="12"/>
  <c r="U29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G36" i="12"/>
  <c r="I51" i="1" s="1"/>
  <c r="I37" i="12"/>
  <c r="K37" i="12"/>
  <c r="M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0" i="12"/>
  <c r="K40" i="12"/>
  <c r="O40" i="12"/>
  <c r="Q40" i="12"/>
  <c r="U40" i="12"/>
  <c r="I41" i="12"/>
  <c r="K41" i="12"/>
  <c r="M41" i="12"/>
  <c r="O41" i="12"/>
  <c r="Q41" i="12"/>
  <c r="U41" i="12"/>
  <c r="I42" i="12"/>
  <c r="K42" i="12"/>
  <c r="O42" i="12"/>
  <c r="Q42" i="12"/>
  <c r="U42" i="12"/>
  <c r="I43" i="12"/>
  <c r="K43" i="12"/>
  <c r="M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O46" i="12"/>
  <c r="Q46" i="12"/>
  <c r="U46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1" i="12"/>
  <c r="K51" i="12"/>
  <c r="O51" i="12"/>
  <c r="Q51" i="12"/>
  <c r="U51" i="12"/>
  <c r="I52" i="12"/>
  <c r="K52" i="12"/>
  <c r="O52" i="12"/>
  <c r="Q52" i="12"/>
  <c r="U52" i="12"/>
  <c r="I53" i="12"/>
  <c r="K53" i="12"/>
  <c r="O53" i="12"/>
  <c r="Q53" i="12"/>
  <c r="U53" i="12"/>
  <c r="I54" i="12"/>
  <c r="K54" i="12"/>
  <c r="O54" i="12"/>
  <c r="Q54" i="12"/>
  <c r="U54" i="12"/>
  <c r="I55" i="12"/>
  <c r="K55" i="12"/>
  <c r="O55" i="12"/>
  <c r="Q55" i="12"/>
  <c r="U55" i="12"/>
  <c r="I56" i="12"/>
  <c r="K56" i="12"/>
  <c r="O56" i="12"/>
  <c r="Q56" i="12"/>
  <c r="U56" i="12"/>
  <c r="I58" i="12"/>
  <c r="K58" i="12"/>
  <c r="O58" i="12"/>
  <c r="Q58" i="12"/>
  <c r="U58" i="12"/>
  <c r="I59" i="12"/>
  <c r="K59" i="12"/>
  <c r="O59" i="12"/>
  <c r="Q59" i="12"/>
  <c r="U59" i="12"/>
  <c r="I60" i="12"/>
  <c r="K60" i="12"/>
  <c r="O60" i="12"/>
  <c r="Q60" i="12"/>
  <c r="U60" i="12"/>
  <c r="I61" i="12"/>
  <c r="K61" i="12"/>
  <c r="O61" i="12"/>
  <c r="Q61" i="12"/>
  <c r="U61" i="12"/>
  <c r="I62" i="12"/>
  <c r="K62" i="12"/>
  <c r="M62" i="12"/>
  <c r="O62" i="12"/>
  <c r="Q62" i="12"/>
  <c r="U62" i="12"/>
  <c r="I63" i="12"/>
  <c r="K63" i="12"/>
  <c r="O63" i="12"/>
  <c r="Q63" i="12"/>
  <c r="U63" i="12"/>
  <c r="I64" i="12"/>
  <c r="K64" i="12"/>
  <c r="M64" i="12"/>
  <c r="O64" i="12"/>
  <c r="Q64" i="12"/>
  <c r="U64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O68" i="12"/>
  <c r="Q68" i="12"/>
  <c r="U68" i="12"/>
  <c r="I69" i="12"/>
  <c r="K69" i="12"/>
  <c r="O69" i="12"/>
  <c r="Q69" i="12"/>
  <c r="U69" i="12"/>
  <c r="I70" i="12"/>
  <c r="K70" i="12"/>
  <c r="O70" i="12"/>
  <c r="Q70" i="12"/>
  <c r="U70" i="12"/>
  <c r="I71" i="12"/>
  <c r="K71" i="12"/>
  <c r="O71" i="12"/>
  <c r="Q71" i="12"/>
  <c r="U71" i="12"/>
  <c r="I72" i="12"/>
  <c r="K72" i="12"/>
  <c r="O72" i="12"/>
  <c r="Q72" i="12"/>
  <c r="U72" i="12"/>
  <c r="I73" i="12"/>
  <c r="K73" i="12"/>
  <c r="O73" i="12"/>
  <c r="Q73" i="12"/>
  <c r="U73" i="12"/>
  <c r="I74" i="12"/>
  <c r="K74" i="12"/>
  <c r="O74" i="12"/>
  <c r="Q74" i="12"/>
  <c r="U74" i="12"/>
  <c r="I75" i="12"/>
  <c r="K75" i="12"/>
  <c r="O75" i="12"/>
  <c r="Q75" i="12"/>
  <c r="U75" i="12"/>
  <c r="I77" i="12"/>
  <c r="K77" i="12"/>
  <c r="O77" i="12"/>
  <c r="Q77" i="12"/>
  <c r="U77" i="12"/>
  <c r="I78" i="12"/>
  <c r="K78" i="12"/>
  <c r="O78" i="12"/>
  <c r="Q78" i="12"/>
  <c r="U78" i="12"/>
  <c r="I79" i="12"/>
  <c r="K79" i="12"/>
  <c r="O79" i="12"/>
  <c r="Q79" i="12"/>
  <c r="U79" i="12"/>
  <c r="I80" i="12"/>
  <c r="K80" i="12"/>
  <c r="M80" i="12"/>
  <c r="O80" i="12"/>
  <c r="Q80" i="12"/>
  <c r="U80" i="12"/>
  <c r="I81" i="12"/>
  <c r="K81" i="12"/>
  <c r="O81" i="12"/>
  <c r="Q81" i="12"/>
  <c r="U81" i="12"/>
  <c r="I82" i="12"/>
  <c r="K82" i="12"/>
  <c r="O82" i="12"/>
  <c r="Q82" i="12"/>
  <c r="U82" i="12"/>
  <c r="I83" i="12"/>
  <c r="K83" i="12"/>
  <c r="O83" i="12"/>
  <c r="Q83" i="12"/>
  <c r="U83" i="12"/>
  <c r="I84" i="12"/>
  <c r="K84" i="12"/>
  <c r="O84" i="12"/>
  <c r="Q84" i="12"/>
  <c r="U84" i="12"/>
  <c r="I85" i="12"/>
  <c r="K85" i="12"/>
  <c r="O85" i="12"/>
  <c r="Q85" i="12"/>
  <c r="U85" i="12"/>
  <c r="I86" i="12"/>
  <c r="K86" i="12"/>
  <c r="O86" i="12"/>
  <c r="Q86" i="12"/>
  <c r="U86" i="12"/>
  <c r="I87" i="12"/>
  <c r="K87" i="12"/>
  <c r="O87" i="12"/>
  <c r="Q87" i="12"/>
  <c r="U87" i="12"/>
  <c r="I88" i="12"/>
  <c r="K88" i="12"/>
  <c r="O88" i="12"/>
  <c r="Q88" i="12"/>
  <c r="U88" i="12"/>
  <c r="I89" i="12"/>
  <c r="K89" i="12"/>
  <c r="O89" i="12"/>
  <c r="Q89" i="12"/>
  <c r="U89" i="12"/>
  <c r="I90" i="12"/>
  <c r="K90" i="12"/>
  <c r="O90" i="12"/>
  <c r="Q90" i="12"/>
  <c r="U90" i="12"/>
  <c r="G91" i="12"/>
  <c r="I54" i="1" s="1"/>
  <c r="I92" i="12"/>
  <c r="K92" i="12"/>
  <c r="M92" i="12"/>
  <c r="O92" i="12"/>
  <c r="Q92" i="12"/>
  <c r="U92" i="12"/>
  <c r="U91" i="12" s="1"/>
  <c r="I93" i="12"/>
  <c r="K93" i="12"/>
  <c r="O93" i="12"/>
  <c r="Q93" i="12"/>
  <c r="U93" i="12"/>
  <c r="G94" i="12"/>
  <c r="I55" i="1" s="1"/>
  <c r="I20" i="1" s="1"/>
  <c r="I95" i="12"/>
  <c r="K95" i="12"/>
  <c r="O95" i="12"/>
  <c r="Q95" i="12"/>
  <c r="U95" i="12"/>
  <c r="I96" i="12"/>
  <c r="K96" i="12"/>
  <c r="O96" i="12"/>
  <c r="Q96" i="12"/>
  <c r="U96" i="12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K91" i="12" l="1"/>
  <c r="O91" i="12"/>
  <c r="M78" i="12"/>
  <c r="M76" i="12" s="1"/>
  <c r="M91" i="12"/>
  <c r="G57" i="12"/>
  <c r="I52" i="1" s="1"/>
  <c r="I17" i="1" s="1"/>
  <c r="I21" i="1" s="1"/>
  <c r="G25" i="1" s="1"/>
  <c r="G28" i="1" s="1"/>
  <c r="G21" i="12"/>
  <c r="I50" i="1" s="1"/>
  <c r="G13" i="12"/>
  <c r="I48" i="1" s="1"/>
  <c r="G15" i="12"/>
  <c r="I49" i="1" s="1"/>
  <c r="G8" i="12"/>
  <c r="I47" i="1" s="1"/>
  <c r="I56" i="1" s="1"/>
  <c r="U57" i="12"/>
  <c r="K57" i="12"/>
  <c r="O57" i="12"/>
  <c r="Q36" i="12"/>
  <c r="I36" i="12"/>
  <c r="M15" i="12"/>
  <c r="Q15" i="12"/>
  <c r="I15" i="12"/>
  <c r="O94" i="12"/>
  <c r="U94" i="12"/>
  <c r="K94" i="12"/>
  <c r="U76" i="12"/>
  <c r="K76" i="12"/>
  <c r="O76" i="12"/>
  <c r="O36" i="12"/>
  <c r="U36" i="12"/>
  <c r="K36" i="12"/>
  <c r="O15" i="12"/>
  <c r="U15" i="12"/>
  <c r="K15" i="12"/>
  <c r="Q8" i="12"/>
  <c r="I8" i="12"/>
  <c r="Q94" i="12"/>
  <c r="I94" i="12"/>
  <c r="M94" i="12"/>
  <c r="Q76" i="12"/>
  <c r="I76" i="12"/>
  <c r="M36" i="12"/>
  <c r="U21" i="12"/>
  <c r="K21" i="12"/>
  <c r="O21" i="12"/>
  <c r="O8" i="12"/>
  <c r="U8" i="12"/>
  <c r="K8" i="12"/>
  <c r="Q91" i="12"/>
  <c r="I91" i="12"/>
  <c r="Q57" i="12"/>
  <c r="I57" i="12"/>
  <c r="M57" i="12"/>
  <c r="M21" i="12"/>
  <c r="Q21" i="12"/>
  <c r="I21" i="12"/>
  <c r="M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<sst xmlns="http://schemas.openxmlformats.org/spreadsheetml/2006/main" count="493" uniqueCount="276">
  <si>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</si>
  <si>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</si>
  <si>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</si>
  <si>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</si>
  <si>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</si>
  <si>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</si>
  <si>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</si>
  <si>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</si>
  <si>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</si>
  <si>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</si>
  <si>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</si>
  <si>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</si>
  <si>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</si>
  <si>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</si>
  <si>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</si>
  <si>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</si>
  <si>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</si>
  <si>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</si>
  <si>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</si>
  <si>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</si>
  <si>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</si>
  <si>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</si>
  <si>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</si>
  <si>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</si>
  <si>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</si>
  <si>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</si>
  <si>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</si>
  <si>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</si>
  <si>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</si>
  <si>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</si>
  <si>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</si>
  <si>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</si>
  <si>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</si>
  <si>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</si>
  <si>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</si>
  <si>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</si>
  <si>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</si>
  <si>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</si>
  <si>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</si>
  <si>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</si>
  <si>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</si>
  <si>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</si>
  <si>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Znojmo</t>
  </si>
  <si>
    <t>Rozpočet:</t>
  </si>
  <si>
    <t>Misto</t>
  </si>
  <si>
    <t>Klášter Louka Znojmo přepočet ceny  11_2018 - ústřední vytápění</t>
  </si>
  <si>
    <t>TOP-KLIMA, spol. s r.o.</t>
  </si>
  <si>
    <t>Skryjova 4</t>
  </si>
  <si>
    <t>Brno</t>
  </si>
  <si>
    <t>61400</t>
  </si>
  <si>
    <t>25587552</t>
  </si>
  <si>
    <t>Rozpočet</t>
  </si>
  <si>
    <t>Celkem za stavbu</t>
  </si>
  <si>
    <t>CZK</t>
  </si>
  <si>
    <t>Rekapitulace dílů</t>
  </si>
  <si>
    <t>Typ dílu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</si>
  <si>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</si>
  <si>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</si>
  <si>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</si>
  <si>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</si>
  <si>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</si>
  <si>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</si>
  <si>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</si>
  <si>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</si>
  <si>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</si>
  <si>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</si>
  <si>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</si>
  <si>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</si>
  <si>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</si>
  <si>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</si>
  <si>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736</t>
  </si>
  <si>
    <t>Podlahove vytapeni</t>
  </si>
  <si>
    <t>HZS</t>
  </si>
  <si>
    <t>Hodinové sazby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</si>
  <si>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</si>
  <si>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</si>
  <si>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</si>
  <si>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</si>
  <si>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</si>
  <si>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</si>
  <si>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</si>
  <si>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</si>
  <si>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</si>
  <si>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</si>
  <si>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</si>
  <si>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</si>
  <si>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</si>
  <si>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</si>
  <si>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</si>
  <si>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</si>
  <si>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</si>
  <si>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</si>
  <si>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</si>
  <si>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</si>
  <si>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</si>
  <si>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</si>
  <si>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</si>
  <si>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</si>
  <si>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</si>
  <si>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</si>
  <si>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</si>
  <si>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</si>
  <si>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</si>
  <si>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713-PC-01-01</t>
  </si>
  <si>
    <t>D+M Pe tl20/DN18, lam</t>
  </si>
  <si>
    <t>bm</t>
  </si>
  <si>
    <t>POL1_0</t>
  </si>
  <si>
    <t>713-PC01-02</t>
  </si>
  <si>
    <t>D+M Pe tl.20/DN26, lam</t>
  </si>
  <si>
    <t>713-PC01-03</t>
  </si>
  <si>
    <t>D+M Pe tl.20/DN32-35, lam</t>
  </si>
  <si>
    <t>713-PC01-04</t>
  </si>
  <si>
    <t>D+M Pe tl.20/DN40, lam</t>
  </si>
  <si>
    <t>722172312R00</t>
  </si>
  <si>
    <t>Potrubí z PPR, studená, D 25x3,5 mm, vč.zed.výpom.</t>
  </si>
  <si>
    <t>m</t>
  </si>
  <si>
    <t>731-05-061</t>
  </si>
  <si>
    <t>Kondenzační kotel turbo 9-45kW, zákl. regulace, z., mont. rám</t>
  </si>
  <si>
    <t>kpl</t>
  </si>
  <si>
    <t>731-05-065</t>
  </si>
  <si>
    <t>Kotle-armatury kotle, čerpadla, expanze</t>
  </si>
  <si>
    <t>sada</t>
  </si>
  <si>
    <t>731-05-068</t>
  </si>
  <si>
    <t>Koncentrický komín nad střechu 80/125mm, cca 8m, mont. do stáv. průduchu</t>
  </si>
  <si>
    <t>731-05-054</t>
  </si>
  <si>
    <t>Montáž a zprovoznění kotelny, nespecifikovaná zařízení</t>
  </si>
  <si>
    <t>h</t>
  </si>
  <si>
    <t>998731102R00</t>
  </si>
  <si>
    <t>Přesun hmot pro kotelny, výšky do 12 m</t>
  </si>
  <si>
    <t>t</t>
  </si>
  <si>
    <t>732111315R00</t>
  </si>
  <si>
    <t>Trubková hrdla rozděl. a sběr. bez přírub, DN 32</t>
  </si>
  <si>
    <t>kus</t>
  </si>
  <si>
    <t>732111316R00</t>
  </si>
  <si>
    <t>Trubková hrdla rozděl. a sběr. bez přírub, DN 40</t>
  </si>
  <si>
    <t>732111314R00</t>
  </si>
  <si>
    <t>Trubková hrdla rozděl. a sběr. bez přírub, DN 25</t>
  </si>
  <si>
    <t>732111312R00</t>
  </si>
  <si>
    <t>Trubková hrdla rozděl. a sběr. bez přírub, DN 20</t>
  </si>
  <si>
    <t>732PC45-001</t>
  </si>
  <si>
    <t>Rozděl-sběrač madul 80, dl.1550, vč. izolace a stojanů</t>
  </si>
  <si>
    <t>732199100RM1</t>
  </si>
  <si>
    <t>Montáž orientačního štítku, včetně dodávky štítku</t>
  </si>
  <si>
    <t>soubor</t>
  </si>
  <si>
    <t>732429112R00</t>
  </si>
  <si>
    <t>Montáž čerpadel oběhových spirálních,do  DN 40</t>
  </si>
  <si>
    <t>732PC36-001</t>
  </si>
  <si>
    <t>Čerpadlo elektronic. M1-25/120, 12m, 2000L, vč. izolace</t>
  </si>
  <si>
    <t>ks</t>
  </si>
  <si>
    <t>732PC36-005</t>
  </si>
  <si>
    <t>Čerpadlo elektronic. M1-32/40, 4m, 1600L, vč. izolace</t>
  </si>
  <si>
    <t>732PC36-020</t>
  </si>
  <si>
    <t>Čerpadlo elektronic. M1-32/100, 1600L, 10m, vč. izolace</t>
  </si>
  <si>
    <t>732PC40-003</t>
  </si>
  <si>
    <t>Exp. nádoba 140L s membr, PN6, vč. zk. kohoutu</t>
  </si>
  <si>
    <t>732PC60-001</t>
  </si>
  <si>
    <t>Anuloid 5m3, hrdla 6/4", izolace</t>
  </si>
  <si>
    <t>732PC60-002</t>
  </si>
  <si>
    <t>Úpravna vody, aut. změkčení, filtrace, , aut. doplňování</t>
  </si>
  <si>
    <t>998732102R00</t>
  </si>
  <si>
    <t>Přesun hmot pro strojovny, výšky do 12 m</t>
  </si>
  <si>
    <t>733178113RT1</t>
  </si>
  <si>
    <t>Potrubí vícevrstvé Pe/Al/Pe, D 18 x 2 mm, lisovaný spoj, mosazné press fitinky</t>
  </si>
  <si>
    <t>733178115RT1</t>
  </si>
  <si>
    <t>Potrubí vícevrstvé Pe/Al/Pe, D 26 x 3 mm, lisovaný spoj, mosazné press fitinky</t>
  </si>
  <si>
    <t>733178116RT1</t>
  </si>
  <si>
    <t>Potrubí vícevrstvé Pe/Al/Pe, D 32 x 3 mm, lisovaný spoj, mosazné press fitinky</t>
  </si>
  <si>
    <t>733178117RT1</t>
  </si>
  <si>
    <t>Potrubí vícevrstvé Pe/Al/Pe, D 40 x 3,5 mm, lisovaný spoj, mosazné press fitinky</t>
  </si>
  <si>
    <t>733171120R00</t>
  </si>
  <si>
    <t>Napojení potrubí Pe u radiátoru,rozdělovače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</si>
  <si>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</si>
  <si>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</si>
  <si>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</si>
  <si>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</si>
  <si>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</si>
  <si>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</si>
  <si>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733163106R00</t>
  </si>
  <si>
    <t>Potrubí z měděných trubek vytápění D 35 x 1,5 mm</t>
  </si>
  <si>
    <t>733163107R00</t>
  </si>
  <si>
    <t>Potrubí z měděných trubek vytápění D 42 x 1,5 mm</t>
  </si>
  <si>
    <t>733164103RT1</t>
  </si>
  <si>
    <t>Montáž potrubí z měděných trubek vytápění D 18 mm, pájením na tvrdo</t>
  </si>
  <si>
    <t>733164104RT1</t>
  </si>
  <si>
    <t>Montáž potrubí z měděných trubek vytápění D 22 mm, pájením na tvrdo</t>
  </si>
  <si>
    <t>733164105RT1</t>
  </si>
  <si>
    <t>Montáž potrubí z měděných trubek vytápění D 28 mm, pájením na tvrdo</t>
  </si>
  <si>
    <t>733164106RT1</t>
  </si>
  <si>
    <t>Montáž potrubí z měděných trubek vytápění D 35 mm, pájením na tvrdo</t>
  </si>
  <si>
    <t>733164107RT1</t>
  </si>
  <si>
    <t>Montáž potrubí z měděných trubek vytápění D 42 mm, pájením na tvrdo</t>
  </si>
  <si>
    <t>733190107R00</t>
  </si>
  <si>
    <t>Tlaková zkouška potrubí do DN 40</t>
  </si>
  <si>
    <t>733141102R00</t>
  </si>
  <si>
    <t>Odvzdušňovací nádobky z trub.ocelových do DN 50</t>
  </si>
  <si>
    <t>733-PC02-001</t>
  </si>
  <si>
    <t>Tr. měď - návarky 1/2" pro MaR a pro T+M</t>
  </si>
  <si>
    <t>998733103R00</t>
  </si>
  <si>
    <t>Přesun hmot pro rozvody potrubí, výšky do 24 m</t>
  </si>
  <si>
    <t>734209124R00</t>
  </si>
  <si>
    <t>Montáž armatur závitových,se 3závity, G 3/4</t>
  </si>
  <si>
    <t>734213112R00</t>
  </si>
  <si>
    <t>Ventil automatický odvzdušňovací, DN 15 se ZV</t>
  </si>
  <si>
    <t>734233111R00</t>
  </si>
  <si>
    <t>Kohout kulový, vnitř.-vnitř.z. DN 15</t>
  </si>
  <si>
    <t>734233113R00</t>
  </si>
  <si>
    <t>Kohout kulový, vnitř.-vnitř.z.  DN 25</t>
  </si>
  <si>
    <t>734233114R00</t>
  </si>
  <si>
    <t>Kohout kulový, vnitř.-vnitř.z. DN 32</t>
  </si>
  <si>
    <t>734233115R00</t>
  </si>
  <si>
    <t>Kohout kulový, vnitř.-vnitř.z. DN 40</t>
  </si>
  <si>
    <t>734243123R00</t>
  </si>
  <si>
    <t>Ventil zpětný DN 25</t>
  </si>
  <si>
    <t>734243124R00</t>
  </si>
  <si>
    <t>Ventil zpětný DN 32</t>
  </si>
  <si>
    <t>734243125R00</t>
  </si>
  <si>
    <t>Ventil zpětný DN 40</t>
  </si>
  <si>
    <t>734253115R00</t>
  </si>
  <si>
    <t>Ventil pojistný DN 20 - 10bar</t>
  </si>
  <si>
    <t>734263255R00</t>
  </si>
  <si>
    <t>Šroubení regulační,rohové -VK, DN 15, dvoutrubka s vypouš</t>
  </si>
  <si>
    <t>734293223R00</t>
  </si>
  <si>
    <t>Filtr, vnitřní-vnitřní z. DN 25</t>
  </si>
  <si>
    <t>734293224R00</t>
  </si>
  <si>
    <t>Filtr, vnitřní-vnitřní z.  DN 32</t>
  </si>
  <si>
    <t>734293275R00</t>
  </si>
  <si>
    <t>Kohout kulový FILTR VENTIL,  DN 40</t>
  </si>
  <si>
    <t>734293312R00</t>
  </si>
  <si>
    <t>Kohout kulový vypouštěcí, DN 15</t>
  </si>
  <si>
    <t>734223832R00</t>
  </si>
  <si>
    <t>Ventil přepouštěcí  DN 20</t>
  </si>
  <si>
    <t>734221672RT3</t>
  </si>
  <si>
    <t>Hlavice ovládání ventilů termostat. kapal.</t>
  </si>
  <si>
    <t>998734103R00</t>
  </si>
  <si>
    <t>Přesun hmot pro armatury, výšky do 24 m</t>
  </si>
  <si>
    <t>735151965R00</t>
  </si>
  <si>
    <t>Otopná tělesa panel. hladké 33 700/ 900, spodní stř. připojení</t>
  </si>
  <si>
    <t>735151967R00</t>
  </si>
  <si>
    <t>Otopná tělesa panel. hladké 33  700/1100, spodní stř. připojení</t>
  </si>
  <si>
    <t>735151865R00</t>
  </si>
  <si>
    <t>Otopná těl.panel. hladká  22  600/ 900, spodní stř. připojení</t>
  </si>
  <si>
    <t>735151764R00</t>
  </si>
  <si>
    <t>Otopná tělesa panel. hladká 21  600/ 400, spodní stř. připojení</t>
  </si>
  <si>
    <t>735151765R00</t>
  </si>
  <si>
    <t>Otopná tělesa panel. hladká 21  600/ 800, spodní stř. připojení</t>
  </si>
  <si>
    <t>735159111R00</t>
  </si>
  <si>
    <t>Montáž panelových těles do délky 1600 mm</t>
  </si>
  <si>
    <t>735-20101</t>
  </si>
  <si>
    <t>Podl. FAN-COIL š.303, hl.180, dl. 1250, 500W,, bez ventilátoru, 70/55</t>
  </si>
  <si>
    <t>735-20102</t>
  </si>
  <si>
    <t>Podl. FAN-COIL š.303, hl.180, dl. 1500, 630W,, bez ventilátoru, 70/55</t>
  </si>
  <si>
    <t>735-20103</t>
  </si>
  <si>
    <t>Podl. FAN-COIL š.303, hl.180, dl. 1750, 760W,, bez ventilátoru, 70/55</t>
  </si>
  <si>
    <t>735-20104</t>
  </si>
  <si>
    <t>Podl. FAN-COIL š.303, hl.180, dl. 2500, 1160W,, bez ventilátoru, 70/55</t>
  </si>
  <si>
    <t>735-20105</t>
  </si>
  <si>
    <t>Podl. FAN-COIL š.303, hl.180, dl. 3000, 1420W,, bez ventilátoru, 70/55</t>
  </si>
  <si>
    <t>735-201010</t>
  </si>
  <si>
    <t>FAN-COILY připojovací TV 1/2", hlavice s odděl., čidlem, kapilára 5m</t>
  </si>
  <si>
    <t>735-201020</t>
  </si>
  <si>
    <t>Montáž a seřízení F-C</t>
  </si>
  <si>
    <t>hod</t>
  </si>
  <si>
    <t>998735102R00</t>
  </si>
  <si>
    <t>Přesun hmot pro otopná tělesa, výšky do 12 m</t>
  </si>
  <si>
    <t>736110007R00</t>
  </si>
  <si>
    <t>Podlahové vytápění Ivar na systémovou desku</t>
  </si>
  <si>
    <t>m2</t>
  </si>
  <si>
    <t>998736101R00</t>
  </si>
  <si>
    <t>Přesun hmot pro podlahové vytápění, výšky do 6 m</t>
  </si>
  <si>
    <t>HZS-PC-0001</t>
  </si>
  <si>
    <t>Topná zkouška dle ČSN plná 72h</t>
  </si>
  <si>
    <t>HZS-PC-0004</t>
  </si>
  <si>
    <t>Nepředvídané vícepráce montážní</t>
  </si>
  <si>
    <t/>
  </si>
  <si>
    <t>END</t>
  </si>
  <si>
    <t>Položkový rozpočet Revize 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</si>
</sst>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164" fontId="17" fillId="0" borderId="37" xfId="0" applyNumberFormat="1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17" fillId="5" borderId="34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D63" sqref="D6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4" t="s">
        <v>275</v>
      </c>
      <c r="C1" s="225"/>
      <c r="D1" s="225"/>
      <c r="E1" s="225"/>
      <c r="F1" s="225"/>
      <c r="G1" s="225"/>
      <c r="H1" s="225"/>
      <c r="I1" s="225"/>
      <c r="J1" s="226"/>
    </row>
    <row r="2" spans="1:15" ht="23.25" customHeight="1" x14ac:dyDescent="0.2">
      <c r="A2" s="4"/>
      <c r="B2" s="81" t="s">
        <v>40</v>
      </c>
      <c r="C2" s="82"/>
      <c r="D2" s="209" t="s">
        <v>45</v>
      </c>
      <c r="E2" s="210"/>
      <c r="F2" s="210"/>
      <c r="G2" s="210"/>
      <c r="H2" s="210"/>
      <c r="I2" s="210"/>
      <c r="J2" s="211"/>
      <c r="O2" s="2"/>
    </row>
    <row r="3" spans="1:15" ht="23.25" customHeight="1" x14ac:dyDescent="0.2">
      <c r="A3" s="4"/>
      <c r="B3" s="83" t="s">
        <v>44</v>
      </c>
      <c r="C3" s="84"/>
      <c r="D3" s="237" t="s">
        <v>42</v>
      </c>
      <c r="E3" s="238"/>
      <c r="F3" s="238"/>
      <c r="G3" s="238"/>
      <c r="H3" s="238"/>
      <c r="I3" s="238"/>
      <c r="J3" s="239"/>
    </row>
    <row r="4" spans="1:15" ht="23.25" hidden="1" customHeight="1" x14ac:dyDescent="0.2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6" t="s">
        <v>46</v>
      </c>
      <c r="E11" s="216"/>
      <c r="F11" s="216"/>
      <c r="G11" s="216"/>
      <c r="H11" s="28" t="s">
        <v>33</v>
      </c>
      <c r="I11" s="91" t="s">
        <v>50</v>
      </c>
      <c r="J11" s="11"/>
    </row>
    <row r="12" spans="1:15" ht="15.75" customHeight="1" x14ac:dyDescent="0.2">
      <c r="A12" s="4"/>
      <c r="B12" s="41"/>
      <c r="C12" s="26"/>
      <c r="D12" s="235" t="s">
        <v>47</v>
      </c>
      <c r="E12" s="235"/>
      <c r="F12" s="235"/>
      <c r="G12" s="235"/>
      <c r="H12" s="28" t="s">
        <v>34</v>
      </c>
      <c r="I12" s="91"/>
      <c r="J12" s="11"/>
    </row>
    <row r="13" spans="1:15" ht="15.75" customHeight="1" x14ac:dyDescent="0.2">
      <c r="A13" s="4"/>
      <c r="B13" s="42"/>
      <c r="C13" s="92" t="s">
        <v>49</v>
      </c>
      <c r="D13" s="236" t="s">
        <v>48</v>
      </c>
      <c r="E13" s="236"/>
      <c r="F13" s="236"/>
      <c r="G13" s="236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5"/>
      <c r="F15" s="215"/>
      <c r="G15" s="233"/>
      <c r="H15" s="233"/>
      <c r="I15" s="233" t="s">
        <v>28</v>
      </c>
      <c r="J15" s="234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12"/>
      <c r="F16" s="213"/>
      <c r="G16" s="212"/>
      <c r="H16" s="213"/>
      <c r="I16" s="212">
        <v>0</v>
      </c>
      <c r="J16" s="214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12"/>
      <c r="F17" s="213"/>
      <c r="G17" s="212"/>
      <c r="H17" s="213"/>
      <c r="I17" s="212">
        <f>I54+I53+I52+I51+I50+I49+I48+I47</f>
        <v>0</v>
      </c>
      <c r="J17" s="214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12"/>
      <c r="F18" s="213"/>
      <c r="G18" s="212"/>
      <c r="H18" s="213"/>
      <c r="I18" s="212">
        <v>0</v>
      </c>
      <c r="J18" s="214"/>
    </row>
    <row r="19" spans="1:10" ht="23.25" customHeight="1" x14ac:dyDescent="0.2">
      <c r="A19" s="142" t="s">
        <v>75</v>
      </c>
      <c r="B19" s="143" t="s">
        <v>26</v>
      </c>
      <c r="C19" s="58"/>
      <c r="D19" s="59"/>
      <c r="E19" s="212"/>
      <c r="F19" s="213"/>
      <c r="G19" s="212"/>
      <c r="H19" s="213"/>
      <c r="I19" s="212">
        <v>0</v>
      </c>
      <c r="J19" s="214"/>
    </row>
    <row r="20" spans="1:10" ht="23.25" customHeight="1" x14ac:dyDescent="0.2">
      <c r="A20" s="142" t="s">
        <v>74</v>
      </c>
      <c r="B20" s="143" t="s">
        <v>27</v>
      </c>
      <c r="C20" s="58"/>
      <c r="D20" s="59"/>
      <c r="E20" s="212"/>
      <c r="F20" s="213"/>
      <c r="G20" s="212"/>
      <c r="H20" s="213"/>
      <c r="I20" s="212">
        <f>I55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22"/>
      <c r="F21" s="231"/>
      <c r="G21" s="222"/>
      <c r="H21" s="231"/>
      <c r="I21" s="222">
        <f>SUM(I16:J20)</f>
        <v>0</v>
      </c>
      <c r="J21" s="22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v>0</v>
      </c>
      <c r="H23" s="221"/>
      <c r="I23" s="221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v>0</v>
      </c>
      <c r="H24" s="219"/>
      <c r="I24" s="21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I21</f>
        <v>0</v>
      </c>
      <c r="H25" s="221"/>
      <c r="I25" s="221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7">
        <v>331177</v>
      </c>
      <c r="H26" s="228"/>
      <c r="I26" s="228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9">
        <v>-0.34000000008381898</v>
      </c>
      <c r="H27" s="229"/>
      <c r="I27" s="229"/>
      <c r="J27" s="63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30">
        <f>ZakladDPHZakl</f>
        <v>0</v>
      </c>
      <c r="H28" s="232"/>
      <c r="I28" s="232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0">
        <v>1908210</v>
      </c>
      <c r="H29" s="230"/>
      <c r="I29" s="230"/>
      <c r="J29" s="12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43452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51</v>
      </c>
      <c r="C39" s="201" t="s">
        <v>45</v>
      </c>
      <c r="D39" s="202"/>
      <c r="E39" s="202"/>
      <c r="F39" s="107">
        <v>0</v>
      </c>
      <c r="G39" s="108">
        <v>1577033.34</v>
      </c>
      <c r="H39" s="109"/>
      <c r="I39" s="110">
        <v>1577033.34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03" t="s">
        <v>52</v>
      </c>
      <c r="C40" s="204"/>
      <c r="D40" s="204"/>
      <c r="E40" s="20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54</v>
      </c>
    </row>
    <row r="46" spans="1:10" ht="25.5" customHeight="1" x14ac:dyDescent="0.2">
      <c r="A46" s="122"/>
      <c r="B46" s="126" t="s">
        <v>16</v>
      </c>
      <c r="C46" s="126" t="s">
        <v>5</v>
      </c>
      <c r="D46" s="127"/>
      <c r="E46" s="127"/>
      <c r="F46" s="130" t="s">
        <v>55</v>
      </c>
      <c r="G46" s="130"/>
      <c r="H46" s="130"/>
      <c r="I46" s="205" t="s">
        <v>28</v>
      </c>
      <c r="J46" s="205"/>
    </row>
    <row r="47" spans="1:10" ht="25.5" customHeight="1" x14ac:dyDescent="0.2">
      <c r="A47" s="123"/>
      <c r="B47" s="131" t="s">
        <v>56</v>
      </c>
      <c r="C47" s="207" t="s">
        <v>57</v>
      </c>
      <c r="D47" s="208"/>
      <c r="E47" s="208"/>
      <c r="F47" s="133" t="s">
        <v>24</v>
      </c>
      <c r="G47" s="134"/>
      <c r="H47" s="134"/>
      <c r="I47" s="206">
        <f>'Rozpočet Pol'!G8</f>
        <v>0</v>
      </c>
      <c r="J47" s="206"/>
    </row>
    <row r="48" spans="1:10" ht="25.5" customHeight="1" x14ac:dyDescent="0.2">
      <c r="A48" s="123"/>
      <c r="B48" s="125" t="s">
        <v>58</v>
      </c>
      <c r="C48" s="199" t="s">
        <v>59</v>
      </c>
      <c r="D48" s="200"/>
      <c r="E48" s="200"/>
      <c r="F48" s="135" t="s">
        <v>24</v>
      </c>
      <c r="G48" s="136"/>
      <c r="H48" s="136"/>
      <c r="I48" s="198">
        <f>'Rozpočet Pol'!G13</f>
        <v>0</v>
      </c>
      <c r="J48" s="198"/>
    </row>
    <row r="49" spans="1:10" ht="25.5" customHeight="1" x14ac:dyDescent="0.2">
      <c r="A49" s="123"/>
      <c r="B49" s="125" t="s">
        <v>60</v>
      </c>
      <c r="C49" s="199" t="s">
        <v>61</v>
      </c>
      <c r="D49" s="200"/>
      <c r="E49" s="200"/>
      <c r="F49" s="135" t="s">
        <v>24</v>
      </c>
      <c r="G49" s="136"/>
      <c r="H49" s="136"/>
      <c r="I49" s="198">
        <f>'Rozpočet Pol'!G15</f>
        <v>0</v>
      </c>
      <c r="J49" s="198"/>
    </row>
    <row r="50" spans="1:10" ht="25.5" customHeight="1" x14ac:dyDescent="0.2">
      <c r="A50" s="123"/>
      <c r="B50" s="125" t="s">
        <v>62</v>
      </c>
      <c r="C50" s="199" t="s">
        <v>63</v>
      </c>
      <c r="D50" s="200"/>
      <c r="E50" s="200"/>
      <c r="F50" s="135" t="s">
        <v>24</v>
      </c>
      <c r="G50" s="136"/>
      <c r="H50" s="136"/>
      <c r="I50" s="198">
        <f>'Rozpočet Pol'!G21</f>
        <v>0</v>
      </c>
      <c r="J50" s="198"/>
    </row>
    <row r="51" spans="1:10" ht="25.5" customHeight="1" x14ac:dyDescent="0.2">
      <c r="A51" s="123"/>
      <c r="B51" s="125" t="s">
        <v>64</v>
      </c>
      <c r="C51" s="199" t="s">
        <v>65</v>
      </c>
      <c r="D51" s="200"/>
      <c r="E51" s="200"/>
      <c r="F51" s="135" t="s">
        <v>24</v>
      </c>
      <c r="G51" s="136"/>
      <c r="H51" s="136"/>
      <c r="I51" s="198">
        <f>'Rozpočet Pol'!G36</f>
        <v>0</v>
      </c>
      <c r="J51" s="198"/>
    </row>
    <row r="52" spans="1:10" ht="25.5" customHeight="1" x14ac:dyDescent="0.2">
      <c r="A52" s="123"/>
      <c r="B52" s="125" t="s">
        <v>66</v>
      </c>
      <c r="C52" s="199" t="s">
        <v>67</v>
      </c>
      <c r="D52" s="200"/>
      <c r="E52" s="200"/>
      <c r="F52" s="135" t="s">
        <v>24</v>
      </c>
      <c r="G52" s="136"/>
      <c r="H52" s="136"/>
      <c r="I52" s="198">
        <f>'Rozpočet Pol'!G57</f>
        <v>0</v>
      </c>
      <c r="J52" s="198"/>
    </row>
    <row r="53" spans="1:10" ht="25.5" customHeight="1" x14ac:dyDescent="0.2">
      <c r="A53" s="123"/>
      <c r="B53" s="125" t="s">
        <v>68</v>
      </c>
      <c r="C53" s="199" t="s">
        <v>69</v>
      </c>
      <c r="D53" s="200"/>
      <c r="E53" s="200"/>
      <c r="F53" s="135" t="s">
        <v>24</v>
      </c>
      <c r="G53" s="136"/>
      <c r="H53" s="136"/>
      <c r="I53" s="198">
        <f>'Rozpočet Pol'!G76</f>
        <v>0</v>
      </c>
      <c r="J53" s="198"/>
    </row>
    <row r="54" spans="1:10" ht="25.5" customHeight="1" x14ac:dyDescent="0.2">
      <c r="A54" s="123"/>
      <c r="B54" s="125" t="s">
        <v>70</v>
      </c>
      <c r="C54" s="199" t="s">
        <v>71</v>
      </c>
      <c r="D54" s="200"/>
      <c r="E54" s="200"/>
      <c r="F54" s="135" t="s">
        <v>24</v>
      </c>
      <c r="G54" s="136"/>
      <c r="H54" s="136"/>
      <c r="I54" s="198">
        <f>'Rozpočet Pol'!G91</f>
        <v>0</v>
      </c>
      <c r="J54" s="198"/>
    </row>
    <row r="55" spans="1:10" ht="25.5" customHeight="1" x14ac:dyDescent="0.2">
      <c r="A55" s="123"/>
      <c r="B55" s="132" t="s">
        <v>72</v>
      </c>
      <c r="C55" s="195" t="s">
        <v>73</v>
      </c>
      <c r="D55" s="196"/>
      <c r="E55" s="196"/>
      <c r="F55" s="137" t="s">
        <v>74</v>
      </c>
      <c r="G55" s="138"/>
      <c r="H55" s="138"/>
      <c r="I55" s="194">
        <f>'Rozpočet Pol'!G94</f>
        <v>0</v>
      </c>
      <c r="J55" s="194"/>
    </row>
    <row r="56" spans="1:10" ht="25.5" customHeight="1" x14ac:dyDescent="0.2">
      <c r="A56" s="124"/>
      <c r="B56" s="128" t="s">
        <v>1</v>
      </c>
      <c r="C56" s="128"/>
      <c r="D56" s="129"/>
      <c r="E56" s="129"/>
      <c r="F56" s="139"/>
      <c r="G56" s="140"/>
      <c r="H56" s="140"/>
      <c r="I56" s="197">
        <f>SUM(I47:I55)</f>
        <v>0</v>
      </c>
      <c r="J56" s="197"/>
    </row>
    <row r="57" spans="1:10" x14ac:dyDescent="0.2">
      <c r="F57" s="141"/>
      <c r="G57" s="94"/>
      <c r="H57" s="141"/>
      <c r="I57" s="94"/>
      <c r="J57" s="94"/>
    </row>
    <row r="58" spans="1:10" x14ac:dyDescent="0.2">
      <c r="F58" s="141"/>
      <c r="G58" s="94"/>
      <c r="H58" s="141"/>
      <c r="I58" s="94"/>
      <c r="J58" s="94"/>
    </row>
    <row r="59" spans="1:10" x14ac:dyDescent="0.2">
      <c r="F59" s="141"/>
      <c r="G59" s="94"/>
      <c r="H59" s="141"/>
      <c r="I59" s="94"/>
      <c r="J59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C55:E55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25" right="0.25" top="0.75" bottom="0.75" header="0.3" footer="0.3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9" t="s">
        <v>41</v>
      </c>
      <c r="B2" s="78"/>
      <c r="C2" s="242"/>
      <c r="D2" s="242"/>
      <c r="E2" s="242"/>
      <c r="F2" s="242"/>
      <c r="G2" s="243"/>
    </row>
    <row r="3" spans="1:7" ht="24.95" hidden="1" customHeight="1" x14ac:dyDescent="0.2">
      <c r="A3" s="79" t="s">
        <v>7</v>
      </c>
      <c r="B3" s="78"/>
      <c r="C3" s="242"/>
      <c r="D3" s="242"/>
      <c r="E3" s="242"/>
      <c r="F3" s="242"/>
      <c r="G3" s="243"/>
    </row>
    <row r="4" spans="1:7" ht="24.95" hidden="1" customHeight="1" x14ac:dyDescent="0.2">
      <c r="A4" s="79" t="s">
        <v>8</v>
      </c>
      <c r="B4" s="78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98"/>
  <sheetViews>
    <sheetView tabSelected="1" topLeftCell="A9" zoomScaleNormal="100" workbookViewId="0">
      <selection activeCell="B81" sqref="B8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4" t="s">
        <v>275</v>
      </c>
      <c r="B1" s="244"/>
      <c r="C1" s="244"/>
      <c r="D1" s="244"/>
      <c r="E1" s="244"/>
      <c r="F1" s="244"/>
      <c r="G1" s="244"/>
      <c r="AE1" t="s">
        <v>77</v>
      </c>
    </row>
    <row r="2" spans="1:60" ht="24.95" customHeight="1" x14ac:dyDescent="0.2">
      <c r="A2" s="146" t="s">
        <v>76</v>
      </c>
      <c r="B2" s="144"/>
      <c r="C2" s="245" t="s">
        <v>45</v>
      </c>
      <c r="D2" s="246"/>
      <c r="E2" s="246"/>
      <c r="F2" s="246"/>
      <c r="G2" s="247"/>
      <c r="AE2" t="s">
        <v>78</v>
      </c>
    </row>
    <row r="3" spans="1:60" ht="24.95" customHeight="1" x14ac:dyDescent="0.2">
      <c r="A3" s="147" t="s">
        <v>7</v>
      </c>
      <c r="B3" s="145"/>
      <c r="C3" s="248" t="s">
        <v>42</v>
      </c>
      <c r="D3" s="249"/>
      <c r="E3" s="249"/>
      <c r="F3" s="249"/>
      <c r="G3" s="250"/>
      <c r="AE3" t="s">
        <v>79</v>
      </c>
    </row>
    <row r="4" spans="1:60" ht="24.95" hidden="1" customHeight="1" x14ac:dyDescent="0.2">
      <c r="A4" s="147" t="s">
        <v>8</v>
      </c>
      <c r="B4" s="145"/>
      <c r="C4" s="248"/>
      <c r="D4" s="249"/>
      <c r="E4" s="249"/>
      <c r="F4" s="249"/>
      <c r="G4" s="250"/>
      <c r="AE4" t="s">
        <v>80</v>
      </c>
    </row>
    <row r="5" spans="1:60" hidden="1" x14ac:dyDescent="0.2">
      <c r="A5" s="148" t="s">
        <v>81</v>
      </c>
      <c r="B5" s="149"/>
      <c r="C5" s="150"/>
      <c r="D5" s="151"/>
      <c r="E5" s="151"/>
      <c r="F5" s="151"/>
      <c r="G5" s="152"/>
      <c r="AE5" t="s">
        <v>82</v>
      </c>
    </row>
    <row r="7" spans="1:60" ht="38.25" x14ac:dyDescent="0.2">
      <c r="A7" s="157" t="s">
        <v>83</v>
      </c>
      <c r="B7" s="158" t="s">
        <v>84</v>
      </c>
      <c r="C7" s="158" t="s">
        <v>85</v>
      </c>
      <c r="D7" s="157" t="s">
        <v>86</v>
      </c>
      <c r="E7" s="157" t="s">
        <v>87</v>
      </c>
      <c r="F7" s="153" t="s">
        <v>88</v>
      </c>
      <c r="G7" s="173" t="s">
        <v>28</v>
      </c>
      <c r="H7" s="174" t="s">
        <v>29</v>
      </c>
      <c r="I7" s="174" t="s">
        <v>89</v>
      </c>
      <c r="J7" s="174" t="s">
        <v>30</v>
      </c>
      <c r="K7" s="174" t="s">
        <v>90</v>
      </c>
      <c r="L7" s="174" t="s">
        <v>91</v>
      </c>
      <c r="M7" s="174" t="s">
        <v>92</v>
      </c>
      <c r="N7" s="174" t="s">
        <v>93</v>
      </c>
      <c r="O7" s="174" t="s">
        <v>94</v>
      </c>
      <c r="P7" s="174" t="s">
        <v>95</v>
      </c>
      <c r="Q7" s="174" t="s">
        <v>96</v>
      </c>
      <c r="R7" s="174" t="s">
        <v>97</v>
      </c>
      <c r="S7" s="174" t="s">
        <v>98</v>
      </c>
      <c r="T7" s="174" t="s">
        <v>99</v>
      </c>
      <c r="U7" s="160" t="s">
        <v>100</v>
      </c>
    </row>
    <row r="8" spans="1:60" x14ac:dyDescent="0.2">
      <c r="A8" s="175" t="s">
        <v>101</v>
      </c>
      <c r="B8" s="176" t="s">
        <v>56</v>
      </c>
      <c r="C8" s="177" t="s">
        <v>57</v>
      </c>
      <c r="D8" s="178"/>
      <c r="E8" s="179"/>
      <c r="F8" s="180"/>
      <c r="G8" s="180">
        <f>SUMIF(AE9:AE12,"&lt;&gt;NOR",G9:G12)</f>
        <v>0</v>
      </c>
      <c r="H8" s="180"/>
      <c r="I8" s="180">
        <f>SUM(I9:I12)</f>
        <v>0</v>
      </c>
      <c r="J8" s="180"/>
      <c r="K8" s="180">
        <f>SUM(K9:K12)</f>
        <v>58418</v>
      </c>
      <c r="L8" s="180"/>
      <c r="M8" s="180">
        <f>SUM(M9:M12)</f>
        <v>0</v>
      </c>
      <c r="N8" s="159"/>
      <c r="O8" s="159">
        <f>SUM(O9:O12)</f>
        <v>5.8599999999999999E-2</v>
      </c>
      <c r="P8" s="159"/>
      <c r="Q8" s="159">
        <f>SUM(Q9:Q12)</f>
        <v>0</v>
      </c>
      <c r="R8" s="159"/>
      <c r="S8" s="159"/>
      <c r="T8" s="175"/>
      <c r="U8" s="159">
        <f>SUM(U9:U12)</f>
        <v>0</v>
      </c>
      <c r="AE8" t="s">
        <v>102</v>
      </c>
    </row>
    <row r="9" spans="1:60" outlineLevel="1" x14ac:dyDescent="0.2">
      <c r="A9" s="155">
        <v>1</v>
      </c>
      <c r="B9" s="161" t="s">
        <v>103</v>
      </c>
      <c r="C9" s="188" t="s">
        <v>104</v>
      </c>
      <c r="D9" s="163" t="s">
        <v>105</v>
      </c>
      <c r="E9" s="169">
        <v>226</v>
      </c>
      <c r="F9" s="171">
        <v>0</v>
      </c>
      <c r="G9" s="171">
        <f>F9*E9</f>
        <v>0</v>
      </c>
      <c r="H9" s="171">
        <v>0</v>
      </c>
      <c r="I9" s="171">
        <f>ROUND(E9*H9,2)</f>
        <v>0</v>
      </c>
      <c r="J9" s="171">
        <v>108</v>
      </c>
      <c r="K9" s="171">
        <f>ROUND(E9*J9,2)</f>
        <v>24408</v>
      </c>
      <c r="L9" s="171">
        <v>21</v>
      </c>
      <c r="M9" s="171">
        <f>G9*(1+L9/100)</f>
        <v>0</v>
      </c>
      <c r="N9" s="164">
        <v>1.4999999999999999E-4</v>
      </c>
      <c r="O9" s="164">
        <f>ROUND(E9*N9,5)</f>
        <v>3.39E-2</v>
      </c>
      <c r="P9" s="164">
        <v>0</v>
      </c>
      <c r="Q9" s="164">
        <f>ROUND(E9*P9,5)</f>
        <v>0</v>
      </c>
      <c r="R9" s="164"/>
      <c r="S9" s="164"/>
      <c r="T9" s="165">
        <v>0</v>
      </c>
      <c r="U9" s="164">
        <f>ROUND(E9*T9,2)</f>
        <v>0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106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>
        <v>2</v>
      </c>
      <c r="B10" s="161" t="s">
        <v>107</v>
      </c>
      <c r="C10" s="188" t="s">
        <v>108</v>
      </c>
      <c r="D10" s="163" t="s">
        <v>105</v>
      </c>
      <c r="E10" s="169">
        <v>111</v>
      </c>
      <c r="F10" s="171">
        <v>0</v>
      </c>
      <c r="G10" s="171">
        <f>F10*E10</f>
        <v>0</v>
      </c>
      <c r="H10" s="171">
        <v>0</v>
      </c>
      <c r="I10" s="171">
        <f>ROUND(E10*H10,2)</f>
        <v>0</v>
      </c>
      <c r="J10" s="171">
        <v>118</v>
      </c>
      <c r="K10" s="171">
        <f>ROUND(E10*J10,2)</f>
        <v>13098</v>
      </c>
      <c r="L10" s="171">
        <v>21</v>
      </c>
      <c r="M10" s="171">
        <f>G10*(1+L10/100)</f>
        <v>0</v>
      </c>
      <c r="N10" s="164">
        <v>1E-4</v>
      </c>
      <c r="O10" s="164">
        <f>ROUND(E10*N10,5)</f>
        <v>1.11E-2</v>
      </c>
      <c r="P10" s="164">
        <v>0</v>
      </c>
      <c r="Q10" s="164">
        <f>ROUND(E10*P10,5)</f>
        <v>0</v>
      </c>
      <c r="R10" s="164"/>
      <c r="S10" s="164"/>
      <c r="T10" s="165">
        <v>0</v>
      </c>
      <c r="U10" s="164">
        <f>ROUND(E10*T10,2)</f>
        <v>0</v>
      </c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106</v>
      </c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>
        <v>3</v>
      </c>
      <c r="B11" s="161" t="s">
        <v>109</v>
      </c>
      <c r="C11" s="188" t="s">
        <v>110</v>
      </c>
      <c r="D11" s="163" t="s">
        <v>105</v>
      </c>
      <c r="E11" s="169">
        <v>104</v>
      </c>
      <c r="F11" s="171">
        <v>0</v>
      </c>
      <c r="G11" s="171">
        <f>F11*E11</f>
        <v>0</v>
      </c>
      <c r="H11" s="171">
        <v>0</v>
      </c>
      <c r="I11" s="171">
        <f>ROUND(E11*H11,2)</f>
        <v>0</v>
      </c>
      <c r="J11" s="171">
        <v>150</v>
      </c>
      <c r="K11" s="171">
        <f>ROUND(E11*J11,2)</f>
        <v>15600</v>
      </c>
      <c r="L11" s="171">
        <v>21</v>
      </c>
      <c r="M11" s="171">
        <f>G11*(1+L11/100)</f>
        <v>0</v>
      </c>
      <c r="N11" s="164">
        <v>1E-4</v>
      </c>
      <c r="O11" s="164">
        <f>ROUND(E11*N11,5)</f>
        <v>1.04E-2</v>
      </c>
      <c r="P11" s="164">
        <v>0</v>
      </c>
      <c r="Q11" s="164">
        <f>ROUND(E11*P11,5)</f>
        <v>0</v>
      </c>
      <c r="R11" s="164"/>
      <c r="S11" s="164"/>
      <c r="T11" s="165">
        <v>0</v>
      </c>
      <c r="U11" s="164">
        <f>ROUND(E11*T11,2)</f>
        <v>0</v>
      </c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106</v>
      </c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>
        <v>4</v>
      </c>
      <c r="B12" s="161" t="s">
        <v>111</v>
      </c>
      <c r="C12" s="188" t="s">
        <v>112</v>
      </c>
      <c r="D12" s="163" t="s">
        <v>105</v>
      </c>
      <c r="E12" s="169">
        <v>32</v>
      </c>
      <c r="F12" s="171">
        <v>0</v>
      </c>
      <c r="G12" s="171">
        <f>F12*E12</f>
        <v>0</v>
      </c>
      <c r="H12" s="171">
        <v>0</v>
      </c>
      <c r="I12" s="171">
        <f>ROUND(E12*H12,2)</f>
        <v>0</v>
      </c>
      <c r="J12" s="171">
        <v>166</v>
      </c>
      <c r="K12" s="171">
        <f>ROUND(E12*J12,2)</f>
        <v>5312</v>
      </c>
      <c r="L12" s="171">
        <v>21</v>
      </c>
      <c r="M12" s="171">
        <f>G12*(1+L12/100)</f>
        <v>0</v>
      </c>
      <c r="N12" s="164">
        <v>1E-4</v>
      </c>
      <c r="O12" s="164">
        <f>ROUND(E12*N12,5)</f>
        <v>3.2000000000000002E-3</v>
      </c>
      <c r="P12" s="164">
        <v>0</v>
      </c>
      <c r="Q12" s="164">
        <f>ROUND(E12*P12,5)</f>
        <v>0</v>
      </c>
      <c r="R12" s="164"/>
      <c r="S12" s="164"/>
      <c r="T12" s="165">
        <v>0</v>
      </c>
      <c r="U12" s="164">
        <f>ROUND(E12*T12,2)</f>
        <v>0</v>
      </c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106</v>
      </c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x14ac:dyDescent="0.2">
      <c r="A13" s="156" t="s">
        <v>101</v>
      </c>
      <c r="B13" s="162" t="s">
        <v>58</v>
      </c>
      <c r="C13" s="189" t="s">
        <v>59</v>
      </c>
      <c r="D13" s="166"/>
      <c r="E13" s="170"/>
      <c r="F13" s="172"/>
      <c r="G13" s="172">
        <f>SUMIF(AE14:AE14,"&lt;&gt;NOR",G14:G14)</f>
        <v>0</v>
      </c>
      <c r="H13" s="172"/>
      <c r="I13" s="172">
        <f>SUM(I14:I14)</f>
        <v>486.3</v>
      </c>
      <c r="J13" s="172"/>
      <c r="K13" s="172">
        <f>SUM(K14:K14)</f>
        <v>1526.7</v>
      </c>
      <c r="L13" s="172"/>
      <c r="M13" s="172">
        <f>SUM(M14:M14)</f>
        <v>0</v>
      </c>
      <c r="N13" s="167"/>
      <c r="O13" s="167">
        <f>SUM(O14:O14)</f>
        <v>3.108E-2</v>
      </c>
      <c r="P13" s="167"/>
      <c r="Q13" s="167">
        <f>SUM(Q14:Q14)</f>
        <v>0</v>
      </c>
      <c r="R13" s="167"/>
      <c r="S13" s="167"/>
      <c r="T13" s="168"/>
      <c r="U13" s="167">
        <f>SUM(U14:U14)</f>
        <v>3.81</v>
      </c>
      <c r="AE13" t="s">
        <v>102</v>
      </c>
    </row>
    <row r="14" spans="1:60" outlineLevel="1" x14ac:dyDescent="0.2">
      <c r="A14" s="155">
        <v>5</v>
      </c>
      <c r="B14" s="161" t="s">
        <v>113</v>
      </c>
      <c r="C14" s="188" t="s">
        <v>114</v>
      </c>
      <c r="D14" s="163" t="s">
        <v>115</v>
      </c>
      <c r="E14" s="169">
        <v>6</v>
      </c>
      <c r="F14" s="171">
        <v>0</v>
      </c>
      <c r="G14" s="171">
        <f>F14*E14</f>
        <v>0</v>
      </c>
      <c r="H14" s="171">
        <v>81.05</v>
      </c>
      <c r="I14" s="171">
        <f>ROUND(E14*H14,2)</f>
        <v>486.3</v>
      </c>
      <c r="J14" s="171">
        <v>254.45</v>
      </c>
      <c r="K14" s="171">
        <f>ROUND(E14*J14,2)</f>
        <v>1526.7</v>
      </c>
      <c r="L14" s="171">
        <v>21</v>
      </c>
      <c r="M14" s="171">
        <f>G14*(1+L14/100)</f>
        <v>0</v>
      </c>
      <c r="N14" s="164">
        <v>5.1799999999999997E-3</v>
      </c>
      <c r="O14" s="164">
        <f>ROUND(E14*N14,5)</f>
        <v>3.108E-2</v>
      </c>
      <c r="P14" s="164">
        <v>0</v>
      </c>
      <c r="Q14" s="164">
        <f>ROUND(E14*P14,5)</f>
        <v>0</v>
      </c>
      <c r="R14" s="164"/>
      <c r="S14" s="164"/>
      <c r="T14" s="165">
        <v>0.63429999999999997</v>
      </c>
      <c r="U14" s="164">
        <f>ROUND(E14*T14,2)</f>
        <v>3.81</v>
      </c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106</v>
      </c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x14ac:dyDescent="0.2">
      <c r="A15" s="156" t="s">
        <v>101</v>
      </c>
      <c r="B15" s="162" t="s">
        <v>60</v>
      </c>
      <c r="C15" s="189" t="s">
        <v>61</v>
      </c>
      <c r="D15" s="166"/>
      <c r="E15" s="170"/>
      <c r="F15" s="172"/>
      <c r="G15" s="172">
        <f>SUMIF(AE16:AE20,"&lt;&gt;NOR",G16:G20)</f>
        <v>0</v>
      </c>
      <c r="H15" s="172"/>
      <c r="I15" s="172">
        <f>SUM(I16:I20)</f>
        <v>0</v>
      </c>
      <c r="J15" s="172"/>
      <c r="K15" s="172">
        <f>SUM(K16:K20)</f>
        <v>223261.66</v>
      </c>
      <c r="L15" s="172"/>
      <c r="M15" s="172">
        <f>SUM(M16:M20)</f>
        <v>0</v>
      </c>
      <c r="N15" s="167"/>
      <c r="O15" s="167">
        <f>SUM(O16:O20)</f>
        <v>0.63450000000000006</v>
      </c>
      <c r="P15" s="167"/>
      <c r="Q15" s="167">
        <f>SUM(Q16:Q20)</f>
        <v>0</v>
      </c>
      <c r="R15" s="167"/>
      <c r="S15" s="167"/>
      <c r="T15" s="168"/>
      <c r="U15" s="167">
        <f>SUM(U16:U20)</f>
        <v>5.69</v>
      </c>
      <c r="AE15" t="s">
        <v>102</v>
      </c>
    </row>
    <row r="16" spans="1:60" ht="22.5" outlineLevel="1" x14ac:dyDescent="0.2">
      <c r="A16" s="155">
        <v>6</v>
      </c>
      <c r="B16" s="161" t="s">
        <v>116</v>
      </c>
      <c r="C16" s="188" t="s">
        <v>117</v>
      </c>
      <c r="D16" s="163" t="s">
        <v>118</v>
      </c>
      <c r="E16" s="169">
        <v>2</v>
      </c>
      <c r="F16" s="171">
        <v>0</v>
      </c>
      <c r="G16" s="171">
        <f>F16*E16</f>
        <v>0</v>
      </c>
      <c r="H16" s="171">
        <v>0</v>
      </c>
      <c r="I16" s="171">
        <f>ROUND(E16*H16,2)</f>
        <v>0</v>
      </c>
      <c r="J16" s="171">
        <v>84000</v>
      </c>
      <c r="K16" s="171">
        <f>ROUND(E16*J16,2)</f>
        <v>168000</v>
      </c>
      <c r="L16" s="171">
        <v>21</v>
      </c>
      <c r="M16" s="171">
        <f>G16*(1+L16/100)</f>
        <v>0</v>
      </c>
      <c r="N16" s="164">
        <v>0.05</v>
      </c>
      <c r="O16" s="164">
        <f>ROUND(E16*N16,5)</f>
        <v>0.1</v>
      </c>
      <c r="P16" s="164">
        <v>0</v>
      </c>
      <c r="Q16" s="164">
        <f>ROUND(E16*P16,5)</f>
        <v>0</v>
      </c>
      <c r="R16" s="164"/>
      <c r="S16" s="164"/>
      <c r="T16" s="165">
        <v>0</v>
      </c>
      <c r="U16" s="164">
        <f>ROUND(E16*T16,2)</f>
        <v>0</v>
      </c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106</v>
      </c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7</v>
      </c>
      <c r="B17" s="161" t="s">
        <v>119</v>
      </c>
      <c r="C17" s="188" t="s">
        <v>120</v>
      </c>
      <c r="D17" s="163" t="s">
        <v>121</v>
      </c>
      <c r="E17" s="169">
        <v>1</v>
      </c>
      <c r="F17" s="171">
        <v>0</v>
      </c>
      <c r="G17" s="171">
        <f>F17*E17</f>
        <v>0</v>
      </c>
      <c r="H17" s="171">
        <v>0</v>
      </c>
      <c r="I17" s="171">
        <f>ROUND(E17*H17,2)</f>
        <v>0</v>
      </c>
      <c r="J17" s="171">
        <v>17400</v>
      </c>
      <c r="K17" s="171">
        <f>ROUND(E17*J17,2)</f>
        <v>17400</v>
      </c>
      <c r="L17" s="171">
        <v>21</v>
      </c>
      <c r="M17" s="171">
        <f>G17*(1+L17/100)</f>
        <v>0</v>
      </c>
      <c r="N17" s="164">
        <v>5.0000000000000001E-4</v>
      </c>
      <c r="O17" s="164">
        <f>ROUND(E17*N17,5)</f>
        <v>5.0000000000000001E-4</v>
      </c>
      <c r="P17" s="164">
        <v>0</v>
      </c>
      <c r="Q17" s="164">
        <f>ROUND(E17*P17,5)</f>
        <v>0</v>
      </c>
      <c r="R17" s="164"/>
      <c r="S17" s="164"/>
      <c r="T17" s="165">
        <v>0</v>
      </c>
      <c r="U17" s="164">
        <f>ROUND(E17*T17,2)</f>
        <v>0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106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ht="22.5" outlineLevel="1" x14ac:dyDescent="0.2">
      <c r="A18" s="155">
        <v>8</v>
      </c>
      <c r="B18" s="161" t="s">
        <v>122</v>
      </c>
      <c r="C18" s="188" t="s">
        <v>123</v>
      </c>
      <c r="D18" s="163" t="s">
        <v>118</v>
      </c>
      <c r="E18" s="169">
        <v>2</v>
      </c>
      <c r="F18" s="171">
        <v>0</v>
      </c>
      <c r="G18" s="171">
        <f>F18*E18</f>
        <v>0</v>
      </c>
      <c r="H18" s="171">
        <v>0</v>
      </c>
      <c r="I18" s="171">
        <f>ROUND(E18*H18,2)</f>
        <v>0</v>
      </c>
      <c r="J18" s="171">
        <v>11760</v>
      </c>
      <c r="K18" s="171">
        <f>ROUND(E18*J18,2)</f>
        <v>23520</v>
      </c>
      <c r="L18" s="171">
        <v>21</v>
      </c>
      <c r="M18" s="171">
        <f>G18*(1+L18/100)</f>
        <v>0</v>
      </c>
      <c r="N18" s="164">
        <v>1.2E-2</v>
      </c>
      <c r="O18" s="164">
        <f>ROUND(E18*N18,5)</f>
        <v>2.4E-2</v>
      </c>
      <c r="P18" s="164">
        <v>0</v>
      </c>
      <c r="Q18" s="164">
        <f>ROUND(E18*P18,5)</f>
        <v>0</v>
      </c>
      <c r="R18" s="164"/>
      <c r="S18" s="164"/>
      <c r="T18" s="165">
        <v>0</v>
      </c>
      <c r="U18" s="164">
        <f>ROUND(E18*T18,2)</f>
        <v>0</v>
      </c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106</v>
      </c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ht="22.5" outlineLevel="1" x14ac:dyDescent="0.2">
      <c r="A19" s="155">
        <v>9</v>
      </c>
      <c r="B19" s="161" t="s">
        <v>124</v>
      </c>
      <c r="C19" s="188" t="s">
        <v>125</v>
      </c>
      <c r="D19" s="163" t="s">
        <v>126</v>
      </c>
      <c r="E19" s="169">
        <v>34</v>
      </c>
      <c r="F19" s="171">
        <v>0</v>
      </c>
      <c r="G19" s="171">
        <f>F19*E19</f>
        <v>0</v>
      </c>
      <c r="H19" s="171">
        <v>0</v>
      </c>
      <c r="I19" s="171">
        <f>ROUND(E19*H19,2)</f>
        <v>0</v>
      </c>
      <c r="J19" s="171">
        <v>360</v>
      </c>
      <c r="K19" s="171">
        <f>ROUND(E19*J19,2)</f>
        <v>12240</v>
      </c>
      <c r="L19" s="171">
        <v>21</v>
      </c>
      <c r="M19" s="171">
        <f>G19*(1+L19/100)</f>
        <v>0</v>
      </c>
      <c r="N19" s="164">
        <v>1.4999999999999999E-2</v>
      </c>
      <c r="O19" s="164">
        <f>ROUND(E19*N19,5)</f>
        <v>0.51</v>
      </c>
      <c r="P19" s="164">
        <v>0</v>
      </c>
      <c r="Q19" s="164">
        <f>ROUND(E19*P19,5)</f>
        <v>0</v>
      </c>
      <c r="R19" s="164"/>
      <c r="S19" s="164"/>
      <c r="T19" s="165">
        <v>0</v>
      </c>
      <c r="U19" s="164">
        <f>ROUND(E19*T19,2)</f>
        <v>0</v>
      </c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106</v>
      </c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>
        <v>10</v>
      </c>
      <c r="B20" s="161" t="s">
        <v>127</v>
      </c>
      <c r="C20" s="188" t="s">
        <v>128</v>
      </c>
      <c r="D20" s="163" t="s">
        <v>129</v>
      </c>
      <c r="E20" s="169">
        <v>0.46600000000000003</v>
      </c>
      <c r="F20" s="171">
        <v>0</v>
      </c>
      <c r="G20" s="171">
        <f>F20*E20</f>
        <v>0</v>
      </c>
      <c r="H20" s="171">
        <v>0</v>
      </c>
      <c r="I20" s="171">
        <f>ROUND(E20*H20,2)</f>
        <v>0</v>
      </c>
      <c r="J20" s="171">
        <v>4510</v>
      </c>
      <c r="K20" s="171">
        <f>ROUND(E20*J20,2)</f>
        <v>2101.66</v>
      </c>
      <c r="L20" s="171">
        <v>21</v>
      </c>
      <c r="M20" s="171">
        <f>G20*(1+L20/100)</f>
        <v>0</v>
      </c>
      <c r="N20" s="164">
        <v>0</v>
      </c>
      <c r="O20" s="164">
        <f>ROUND(E20*N20,5)</f>
        <v>0</v>
      </c>
      <c r="P20" s="164">
        <v>0</v>
      </c>
      <c r="Q20" s="164">
        <f>ROUND(E20*P20,5)</f>
        <v>0</v>
      </c>
      <c r="R20" s="164"/>
      <c r="S20" s="164"/>
      <c r="T20" s="165">
        <v>12.207000000000001</v>
      </c>
      <c r="U20" s="164">
        <f>ROUND(E20*T20,2)</f>
        <v>5.69</v>
      </c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106</v>
      </c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x14ac:dyDescent="0.2">
      <c r="A21" s="156" t="s">
        <v>101</v>
      </c>
      <c r="B21" s="162" t="s">
        <v>62</v>
      </c>
      <c r="C21" s="189" t="s">
        <v>63</v>
      </c>
      <c r="D21" s="166"/>
      <c r="E21" s="170"/>
      <c r="F21" s="172"/>
      <c r="G21" s="172">
        <f>SUM(G23:G35)</f>
        <v>0</v>
      </c>
      <c r="H21" s="172"/>
      <c r="I21" s="172">
        <f>SUM(I22:I35)</f>
        <v>2084.64</v>
      </c>
      <c r="J21" s="172"/>
      <c r="K21" s="172">
        <f>SUM(K22:K35)</f>
        <v>130594.54</v>
      </c>
      <c r="L21" s="172"/>
      <c r="M21" s="172">
        <f>SUM(M22:M35)</f>
        <v>0</v>
      </c>
      <c r="N21" s="167"/>
      <c r="O21" s="167">
        <f>SUM(O22:O35)</f>
        <v>8.9009999999999992E-2</v>
      </c>
      <c r="P21" s="167"/>
      <c r="Q21" s="167">
        <f>SUM(Q22:Q35)</f>
        <v>0</v>
      </c>
      <c r="R21" s="167"/>
      <c r="S21" s="167"/>
      <c r="T21" s="168"/>
      <c r="U21" s="167">
        <f>SUM(U22:U35)</f>
        <v>7.23</v>
      </c>
      <c r="AE21" t="s">
        <v>102</v>
      </c>
    </row>
    <row r="22" spans="1:60" outlineLevel="1" x14ac:dyDescent="0.2">
      <c r="A22" s="155">
        <v>11</v>
      </c>
      <c r="B22" s="161" t="s">
        <v>130</v>
      </c>
      <c r="C22" s="188" t="s">
        <v>131</v>
      </c>
      <c r="D22" s="163" t="s">
        <v>132</v>
      </c>
      <c r="E22" s="169">
        <v>4</v>
      </c>
      <c r="F22" s="171">
        <v>0</v>
      </c>
      <c r="G22" s="171">
        <f t="shared" ref="G22:G35" si="0">F22*E22</f>
        <v>0</v>
      </c>
      <c r="H22" s="171">
        <v>72.150000000000006</v>
      </c>
      <c r="I22" s="171">
        <f t="shared" ref="I22:I35" si="1">ROUND(E22*H22,2)</f>
        <v>288.60000000000002</v>
      </c>
      <c r="J22" s="171">
        <v>172.35</v>
      </c>
      <c r="K22" s="171">
        <f t="shared" ref="K22:K35" si="2">ROUND(E22*J22,2)</f>
        <v>689.4</v>
      </c>
      <c r="L22" s="171">
        <v>21</v>
      </c>
      <c r="M22" s="171">
        <f t="shared" ref="M22:M35" si="3">G22*(1+L22/100)</f>
        <v>0</v>
      </c>
      <c r="N22" s="164">
        <v>7.7999999999999999E-4</v>
      </c>
      <c r="O22" s="164">
        <f t="shared" ref="O22:O35" si="4">ROUND(E22*N22,5)</f>
        <v>3.1199999999999999E-3</v>
      </c>
      <c r="P22" s="164">
        <v>0</v>
      </c>
      <c r="Q22" s="164">
        <f t="shared" ref="Q22:Q35" si="5">ROUND(E22*P22,5)</f>
        <v>0</v>
      </c>
      <c r="R22" s="164"/>
      <c r="S22" s="164"/>
      <c r="T22" s="165">
        <v>0.374</v>
      </c>
      <c r="U22" s="164">
        <f t="shared" ref="U22:U35" si="6">ROUND(E22*T22,2)</f>
        <v>1.5</v>
      </c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106</v>
      </c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>
        <v>12</v>
      </c>
      <c r="B23" s="161" t="s">
        <v>133</v>
      </c>
      <c r="C23" s="188" t="s">
        <v>134</v>
      </c>
      <c r="D23" s="163" t="s">
        <v>132</v>
      </c>
      <c r="E23" s="169">
        <v>2</v>
      </c>
      <c r="F23" s="171">
        <v>0</v>
      </c>
      <c r="G23" s="171">
        <f t="shared" si="0"/>
        <v>0</v>
      </c>
      <c r="H23" s="171">
        <v>87.65</v>
      </c>
      <c r="I23" s="171">
        <f t="shared" si="1"/>
        <v>175.3</v>
      </c>
      <c r="J23" s="171">
        <v>202.35</v>
      </c>
      <c r="K23" s="171">
        <f t="shared" si="2"/>
        <v>404.7</v>
      </c>
      <c r="L23" s="171">
        <v>21</v>
      </c>
      <c r="M23" s="171">
        <f t="shared" si="3"/>
        <v>0</v>
      </c>
      <c r="N23" s="164">
        <v>1.1299999999999999E-3</v>
      </c>
      <c r="O23" s="164">
        <f t="shared" si="4"/>
        <v>2.2599999999999999E-3</v>
      </c>
      <c r="P23" s="164">
        <v>0</v>
      </c>
      <c r="Q23" s="164">
        <f t="shared" si="5"/>
        <v>0</v>
      </c>
      <c r="R23" s="164"/>
      <c r="S23" s="164"/>
      <c r="T23" s="165">
        <v>0.439</v>
      </c>
      <c r="U23" s="164">
        <f t="shared" si="6"/>
        <v>0.88</v>
      </c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106</v>
      </c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>
        <v>13</v>
      </c>
      <c r="B24" s="161" t="s">
        <v>135</v>
      </c>
      <c r="C24" s="188" t="s">
        <v>136</v>
      </c>
      <c r="D24" s="163" t="s">
        <v>132</v>
      </c>
      <c r="E24" s="169">
        <v>2</v>
      </c>
      <c r="F24" s="171">
        <v>0</v>
      </c>
      <c r="G24" s="171">
        <f t="shared" si="0"/>
        <v>0</v>
      </c>
      <c r="H24" s="171">
        <v>59.83</v>
      </c>
      <c r="I24" s="171">
        <f t="shared" si="1"/>
        <v>119.66</v>
      </c>
      <c r="J24" s="171">
        <v>148.17000000000002</v>
      </c>
      <c r="K24" s="171">
        <f t="shared" si="2"/>
        <v>296.33999999999997</v>
      </c>
      <c r="L24" s="171">
        <v>21</v>
      </c>
      <c r="M24" s="171">
        <f t="shared" si="3"/>
        <v>0</v>
      </c>
      <c r="N24" s="164">
        <v>6.6E-4</v>
      </c>
      <c r="O24" s="164">
        <f t="shared" si="4"/>
        <v>1.32E-3</v>
      </c>
      <c r="P24" s="164">
        <v>0</v>
      </c>
      <c r="Q24" s="164">
        <f t="shared" si="5"/>
        <v>0</v>
      </c>
      <c r="R24" s="164"/>
      <c r="S24" s="164"/>
      <c r="T24" s="165">
        <v>0.32200000000000001</v>
      </c>
      <c r="U24" s="164">
        <f t="shared" si="6"/>
        <v>0.64</v>
      </c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106</v>
      </c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outlineLevel="1" x14ac:dyDescent="0.2">
      <c r="A25" s="155">
        <v>14</v>
      </c>
      <c r="B25" s="161" t="s">
        <v>137</v>
      </c>
      <c r="C25" s="188" t="s">
        <v>138</v>
      </c>
      <c r="D25" s="163" t="s">
        <v>132</v>
      </c>
      <c r="E25" s="169">
        <v>4</v>
      </c>
      <c r="F25" s="171">
        <v>0</v>
      </c>
      <c r="G25" s="171">
        <f t="shared" si="0"/>
        <v>0</v>
      </c>
      <c r="H25" s="171">
        <v>53.41</v>
      </c>
      <c r="I25" s="171">
        <f t="shared" si="1"/>
        <v>213.64</v>
      </c>
      <c r="J25" s="171">
        <v>129.59</v>
      </c>
      <c r="K25" s="171">
        <f t="shared" si="2"/>
        <v>518.36</v>
      </c>
      <c r="L25" s="171">
        <v>21</v>
      </c>
      <c r="M25" s="171">
        <f t="shared" si="3"/>
        <v>0</v>
      </c>
      <c r="N25" s="164">
        <v>5.5999999999999995E-4</v>
      </c>
      <c r="O25" s="164">
        <f t="shared" si="4"/>
        <v>2.2399999999999998E-3</v>
      </c>
      <c r="P25" s="164">
        <v>0</v>
      </c>
      <c r="Q25" s="164">
        <f t="shared" si="5"/>
        <v>0</v>
      </c>
      <c r="R25" s="164"/>
      <c r="S25" s="164"/>
      <c r="T25" s="165">
        <v>0.28100000000000003</v>
      </c>
      <c r="U25" s="164">
        <f t="shared" si="6"/>
        <v>1.1200000000000001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106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ht="22.5" outlineLevel="1" x14ac:dyDescent="0.2">
      <c r="A26" s="155">
        <v>15</v>
      </c>
      <c r="B26" s="161" t="s">
        <v>139</v>
      </c>
      <c r="C26" s="188" t="s">
        <v>140</v>
      </c>
      <c r="D26" s="163" t="s">
        <v>118</v>
      </c>
      <c r="E26" s="169">
        <v>1</v>
      </c>
      <c r="F26" s="171">
        <v>0</v>
      </c>
      <c r="G26" s="171">
        <f t="shared" si="0"/>
        <v>0</v>
      </c>
      <c r="H26" s="171">
        <v>0</v>
      </c>
      <c r="I26" s="171">
        <f t="shared" si="1"/>
        <v>0</v>
      </c>
      <c r="J26" s="171">
        <v>15000</v>
      </c>
      <c r="K26" s="171">
        <f t="shared" si="2"/>
        <v>15000</v>
      </c>
      <c r="L26" s="171">
        <v>21</v>
      </c>
      <c r="M26" s="171">
        <f t="shared" si="3"/>
        <v>0</v>
      </c>
      <c r="N26" s="164">
        <v>0.02</v>
      </c>
      <c r="O26" s="164">
        <f t="shared" si="4"/>
        <v>0.02</v>
      </c>
      <c r="P26" s="164">
        <v>0</v>
      </c>
      <c r="Q26" s="164">
        <f t="shared" si="5"/>
        <v>0</v>
      </c>
      <c r="R26" s="164"/>
      <c r="S26" s="164"/>
      <c r="T26" s="165">
        <v>0</v>
      </c>
      <c r="U26" s="164">
        <f t="shared" si="6"/>
        <v>0</v>
      </c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106</v>
      </c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16</v>
      </c>
      <c r="B27" s="161" t="s">
        <v>141</v>
      </c>
      <c r="C27" s="188" t="s">
        <v>142</v>
      </c>
      <c r="D27" s="163" t="s">
        <v>143</v>
      </c>
      <c r="E27" s="169">
        <v>10</v>
      </c>
      <c r="F27" s="171">
        <v>0</v>
      </c>
      <c r="G27" s="171">
        <f t="shared" si="0"/>
        <v>0</v>
      </c>
      <c r="H27" s="171">
        <v>105.2</v>
      </c>
      <c r="I27" s="171">
        <f t="shared" si="1"/>
        <v>1052</v>
      </c>
      <c r="J27" s="171">
        <v>37.799999999999997</v>
      </c>
      <c r="K27" s="171">
        <f t="shared" si="2"/>
        <v>378</v>
      </c>
      <c r="L27" s="171">
        <v>21</v>
      </c>
      <c r="M27" s="171">
        <f t="shared" si="3"/>
        <v>0</v>
      </c>
      <c r="N27" s="164">
        <v>1.1299999999999999E-3</v>
      </c>
      <c r="O27" s="164">
        <f t="shared" si="4"/>
        <v>1.1299999999999999E-2</v>
      </c>
      <c r="P27" s="164">
        <v>0</v>
      </c>
      <c r="Q27" s="164">
        <f t="shared" si="5"/>
        <v>0</v>
      </c>
      <c r="R27" s="164"/>
      <c r="S27" s="164"/>
      <c r="T27" s="165">
        <v>0.114</v>
      </c>
      <c r="U27" s="164">
        <f t="shared" si="6"/>
        <v>1.1399999999999999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106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>
        <v>17</v>
      </c>
      <c r="B28" s="161" t="s">
        <v>144</v>
      </c>
      <c r="C28" s="188" t="s">
        <v>145</v>
      </c>
      <c r="D28" s="163" t="s">
        <v>143</v>
      </c>
      <c r="E28" s="169">
        <v>3</v>
      </c>
      <c r="F28" s="171">
        <v>0</v>
      </c>
      <c r="G28" s="171">
        <f t="shared" si="0"/>
        <v>0</v>
      </c>
      <c r="H28" s="171">
        <v>78.48</v>
      </c>
      <c r="I28" s="171">
        <f t="shared" si="1"/>
        <v>235.44</v>
      </c>
      <c r="J28" s="171">
        <v>219.51999999999998</v>
      </c>
      <c r="K28" s="171">
        <f t="shared" si="2"/>
        <v>658.56</v>
      </c>
      <c r="L28" s="171">
        <v>21</v>
      </c>
      <c r="M28" s="171">
        <f t="shared" si="3"/>
        <v>0</v>
      </c>
      <c r="N28" s="164">
        <v>5.9000000000000003E-4</v>
      </c>
      <c r="O28" s="164">
        <f t="shared" si="4"/>
        <v>1.7700000000000001E-3</v>
      </c>
      <c r="P28" s="164">
        <v>0</v>
      </c>
      <c r="Q28" s="164">
        <f t="shared" si="5"/>
        <v>0</v>
      </c>
      <c r="R28" s="164"/>
      <c r="S28" s="164"/>
      <c r="T28" s="165">
        <v>0.53</v>
      </c>
      <c r="U28" s="164">
        <f t="shared" si="6"/>
        <v>1.59</v>
      </c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106</v>
      </c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18</v>
      </c>
      <c r="B29" s="161" t="s">
        <v>146</v>
      </c>
      <c r="C29" s="188" t="s">
        <v>147</v>
      </c>
      <c r="D29" s="163" t="s">
        <v>148</v>
      </c>
      <c r="E29" s="169">
        <v>1</v>
      </c>
      <c r="F29" s="171">
        <v>0</v>
      </c>
      <c r="G29" s="171">
        <f t="shared" si="0"/>
        <v>0</v>
      </c>
      <c r="H29" s="171">
        <v>0</v>
      </c>
      <c r="I29" s="171">
        <f t="shared" si="1"/>
        <v>0</v>
      </c>
      <c r="J29" s="171">
        <v>25920</v>
      </c>
      <c r="K29" s="171">
        <f t="shared" si="2"/>
        <v>25920</v>
      </c>
      <c r="L29" s="171">
        <v>21</v>
      </c>
      <c r="M29" s="171">
        <f t="shared" si="3"/>
        <v>0</v>
      </c>
      <c r="N29" s="164">
        <v>5.0000000000000001E-3</v>
      </c>
      <c r="O29" s="164">
        <f t="shared" si="4"/>
        <v>5.0000000000000001E-3</v>
      </c>
      <c r="P29" s="164">
        <v>0</v>
      </c>
      <c r="Q29" s="164">
        <f t="shared" si="5"/>
        <v>0</v>
      </c>
      <c r="R29" s="164"/>
      <c r="S29" s="164"/>
      <c r="T29" s="165">
        <v>0</v>
      </c>
      <c r="U29" s="164">
        <f t="shared" si="6"/>
        <v>0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106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ht="22.5" outlineLevel="1" x14ac:dyDescent="0.2">
      <c r="A30" s="155">
        <v>19</v>
      </c>
      <c r="B30" s="161" t="s">
        <v>149</v>
      </c>
      <c r="C30" s="188" t="s">
        <v>150</v>
      </c>
      <c r="D30" s="163" t="s">
        <v>148</v>
      </c>
      <c r="E30" s="169">
        <v>1</v>
      </c>
      <c r="F30" s="171">
        <v>0</v>
      </c>
      <c r="G30" s="171">
        <f t="shared" si="0"/>
        <v>0</v>
      </c>
      <c r="H30" s="171">
        <v>0</v>
      </c>
      <c r="I30" s="171">
        <f t="shared" si="1"/>
        <v>0</v>
      </c>
      <c r="J30" s="171">
        <v>21360</v>
      </c>
      <c r="K30" s="171">
        <f t="shared" si="2"/>
        <v>21360</v>
      </c>
      <c r="L30" s="171">
        <v>21</v>
      </c>
      <c r="M30" s="171">
        <f t="shared" si="3"/>
        <v>0</v>
      </c>
      <c r="N30" s="164">
        <v>5.0000000000000001E-3</v>
      </c>
      <c r="O30" s="164">
        <f t="shared" si="4"/>
        <v>5.0000000000000001E-3</v>
      </c>
      <c r="P30" s="164">
        <v>0</v>
      </c>
      <c r="Q30" s="164">
        <f t="shared" si="5"/>
        <v>0</v>
      </c>
      <c r="R30" s="164"/>
      <c r="S30" s="164"/>
      <c r="T30" s="165">
        <v>0</v>
      </c>
      <c r="U30" s="164">
        <f t="shared" si="6"/>
        <v>0</v>
      </c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106</v>
      </c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ht="22.5" outlineLevel="1" x14ac:dyDescent="0.2">
      <c r="A31" s="155">
        <v>20</v>
      </c>
      <c r="B31" s="161" t="s">
        <v>151</v>
      </c>
      <c r="C31" s="188" t="s">
        <v>152</v>
      </c>
      <c r="D31" s="163" t="s">
        <v>148</v>
      </c>
      <c r="E31" s="169">
        <v>1</v>
      </c>
      <c r="F31" s="171">
        <v>0</v>
      </c>
      <c r="G31" s="171">
        <f t="shared" si="0"/>
        <v>0</v>
      </c>
      <c r="H31" s="171">
        <v>0</v>
      </c>
      <c r="I31" s="171">
        <f t="shared" si="1"/>
        <v>0</v>
      </c>
      <c r="J31" s="171">
        <v>25800</v>
      </c>
      <c r="K31" s="171">
        <f t="shared" si="2"/>
        <v>25800</v>
      </c>
      <c r="L31" s="171">
        <v>21</v>
      </c>
      <c r="M31" s="171">
        <f t="shared" si="3"/>
        <v>0</v>
      </c>
      <c r="N31" s="164">
        <v>5.0000000000000001E-3</v>
      </c>
      <c r="O31" s="164">
        <f t="shared" si="4"/>
        <v>5.0000000000000001E-3</v>
      </c>
      <c r="P31" s="164">
        <v>0</v>
      </c>
      <c r="Q31" s="164">
        <f t="shared" si="5"/>
        <v>0</v>
      </c>
      <c r="R31" s="164"/>
      <c r="S31" s="164"/>
      <c r="T31" s="165">
        <v>0</v>
      </c>
      <c r="U31" s="164">
        <f t="shared" si="6"/>
        <v>0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106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>
        <v>21</v>
      </c>
      <c r="B32" s="161" t="s">
        <v>153</v>
      </c>
      <c r="C32" s="188" t="s">
        <v>154</v>
      </c>
      <c r="D32" s="163" t="s">
        <v>118</v>
      </c>
      <c r="E32" s="169">
        <v>1</v>
      </c>
      <c r="F32" s="171">
        <v>0</v>
      </c>
      <c r="G32" s="171">
        <f t="shared" si="0"/>
        <v>0</v>
      </c>
      <c r="H32" s="171">
        <v>0</v>
      </c>
      <c r="I32" s="171">
        <f t="shared" si="1"/>
        <v>0</v>
      </c>
      <c r="J32" s="171">
        <v>10620</v>
      </c>
      <c r="K32" s="171">
        <f t="shared" si="2"/>
        <v>10620</v>
      </c>
      <c r="L32" s="171">
        <v>21</v>
      </c>
      <c r="M32" s="171">
        <f t="shared" si="3"/>
        <v>0</v>
      </c>
      <c r="N32" s="164">
        <v>8.9999999999999993E-3</v>
      </c>
      <c r="O32" s="164">
        <f t="shared" si="4"/>
        <v>8.9999999999999993E-3</v>
      </c>
      <c r="P32" s="164">
        <v>0</v>
      </c>
      <c r="Q32" s="164">
        <f t="shared" si="5"/>
        <v>0</v>
      </c>
      <c r="R32" s="164"/>
      <c r="S32" s="164"/>
      <c r="T32" s="165">
        <v>0</v>
      </c>
      <c r="U32" s="164">
        <f t="shared" si="6"/>
        <v>0</v>
      </c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106</v>
      </c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outlineLevel="1" x14ac:dyDescent="0.2">
      <c r="A33" s="155">
        <v>22</v>
      </c>
      <c r="B33" s="161" t="s">
        <v>155</v>
      </c>
      <c r="C33" s="188" t="s">
        <v>156</v>
      </c>
      <c r="D33" s="163" t="s">
        <v>118</v>
      </c>
      <c r="E33" s="169">
        <v>1</v>
      </c>
      <c r="F33" s="171">
        <v>0</v>
      </c>
      <c r="G33" s="171">
        <f t="shared" si="0"/>
        <v>0</v>
      </c>
      <c r="H33" s="171">
        <v>0</v>
      </c>
      <c r="I33" s="171">
        <f t="shared" si="1"/>
        <v>0</v>
      </c>
      <c r="J33" s="171">
        <v>8880</v>
      </c>
      <c r="K33" s="171">
        <f t="shared" si="2"/>
        <v>8880</v>
      </c>
      <c r="L33" s="171">
        <v>21</v>
      </c>
      <c r="M33" s="171">
        <f t="shared" si="3"/>
        <v>0</v>
      </c>
      <c r="N33" s="164">
        <v>8.0000000000000002E-3</v>
      </c>
      <c r="O33" s="164">
        <f t="shared" si="4"/>
        <v>8.0000000000000002E-3</v>
      </c>
      <c r="P33" s="164">
        <v>0</v>
      </c>
      <c r="Q33" s="164">
        <f t="shared" si="5"/>
        <v>0</v>
      </c>
      <c r="R33" s="164"/>
      <c r="S33" s="164"/>
      <c r="T33" s="165">
        <v>0</v>
      </c>
      <c r="U33" s="164">
        <f t="shared" si="6"/>
        <v>0</v>
      </c>
      <c r="V33" s="154"/>
      <c r="W33" s="154"/>
      <c r="X33" s="154"/>
      <c r="Y33" s="154"/>
      <c r="Z33" s="154"/>
      <c r="AA33" s="154"/>
      <c r="AB33" s="154"/>
      <c r="AC33" s="154"/>
      <c r="AD33" s="154"/>
      <c r="AE33" s="154" t="s">
        <v>106</v>
      </c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</row>
    <row r="34" spans="1:60" ht="22.5" outlineLevel="1" x14ac:dyDescent="0.2">
      <c r="A34" s="155">
        <v>23</v>
      </c>
      <c r="B34" s="161" t="s">
        <v>157</v>
      </c>
      <c r="C34" s="188" t="s">
        <v>158</v>
      </c>
      <c r="D34" s="163" t="s">
        <v>118</v>
      </c>
      <c r="E34" s="169">
        <v>1</v>
      </c>
      <c r="F34" s="171">
        <v>0</v>
      </c>
      <c r="G34" s="171">
        <f t="shared" si="0"/>
        <v>0</v>
      </c>
      <c r="H34" s="171">
        <v>0</v>
      </c>
      <c r="I34" s="171">
        <f t="shared" si="1"/>
        <v>0</v>
      </c>
      <c r="J34" s="171">
        <v>19920</v>
      </c>
      <c r="K34" s="171">
        <f t="shared" si="2"/>
        <v>19920</v>
      </c>
      <c r="L34" s="171">
        <v>21</v>
      </c>
      <c r="M34" s="171">
        <f t="shared" si="3"/>
        <v>0</v>
      </c>
      <c r="N34" s="164">
        <v>1.4999999999999999E-2</v>
      </c>
      <c r="O34" s="164">
        <f t="shared" si="4"/>
        <v>1.4999999999999999E-2</v>
      </c>
      <c r="P34" s="164">
        <v>0</v>
      </c>
      <c r="Q34" s="164">
        <f t="shared" si="5"/>
        <v>0</v>
      </c>
      <c r="R34" s="164"/>
      <c r="S34" s="164"/>
      <c r="T34" s="165">
        <v>0</v>
      </c>
      <c r="U34" s="164">
        <f t="shared" si="6"/>
        <v>0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106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>
        <v>24</v>
      </c>
      <c r="B35" s="161" t="s">
        <v>159</v>
      </c>
      <c r="C35" s="188" t="s">
        <v>160</v>
      </c>
      <c r="D35" s="163" t="s">
        <v>129</v>
      </c>
      <c r="E35" s="169">
        <v>8.9010000000000006E-2</v>
      </c>
      <c r="F35" s="171">
        <v>0</v>
      </c>
      <c r="G35" s="171">
        <f t="shared" si="0"/>
        <v>0</v>
      </c>
      <c r="H35" s="171">
        <v>0</v>
      </c>
      <c r="I35" s="171">
        <f t="shared" si="1"/>
        <v>0</v>
      </c>
      <c r="J35" s="171">
        <v>1676</v>
      </c>
      <c r="K35" s="171">
        <f t="shared" si="2"/>
        <v>149.18</v>
      </c>
      <c r="L35" s="171">
        <v>21</v>
      </c>
      <c r="M35" s="171">
        <f t="shared" si="3"/>
        <v>0</v>
      </c>
      <c r="N35" s="164">
        <v>0</v>
      </c>
      <c r="O35" s="164">
        <f t="shared" si="4"/>
        <v>0</v>
      </c>
      <c r="P35" s="164">
        <v>0</v>
      </c>
      <c r="Q35" s="164">
        <f t="shared" si="5"/>
        <v>0</v>
      </c>
      <c r="R35" s="164"/>
      <c r="S35" s="164"/>
      <c r="T35" s="165">
        <v>4.093</v>
      </c>
      <c r="U35" s="164">
        <f t="shared" si="6"/>
        <v>0.36</v>
      </c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106</v>
      </c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x14ac:dyDescent="0.2">
      <c r="A36" s="156" t="s">
        <v>101</v>
      </c>
      <c r="B36" s="162" t="s">
        <v>64</v>
      </c>
      <c r="C36" s="189" t="s">
        <v>65</v>
      </c>
      <c r="D36" s="166"/>
      <c r="E36" s="170"/>
      <c r="F36" s="172"/>
      <c r="G36" s="172">
        <f>SUMIF(AE37:AE56,"&lt;&gt;NOR",G37:G56)</f>
        <v>0</v>
      </c>
      <c r="H36" s="172"/>
      <c r="I36" s="172">
        <f>SUM(I37:I56)</f>
        <v>117482.20000000001</v>
      </c>
      <c r="J36" s="172"/>
      <c r="K36" s="172">
        <f>SUM(K37:K56)</f>
        <v>65490.80999999999</v>
      </c>
      <c r="L36" s="172"/>
      <c r="M36" s="172">
        <f>SUM(M37:M56)</f>
        <v>0</v>
      </c>
      <c r="N36" s="167"/>
      <c r="O36" s="167">
        <f>SUM(O37:O56)</f>
        <v>0.7155999999999999</v>
      </c>
      <c r="P36" s="167"/>
      <c r="Q36" s="167">
        <f>SUM(Q37:Q56)</f>
        <v>0</v>
      </c>
      <c r="R36" s="167"/>
      <c r="S36" s="167"/>
      <c r="T36" s="168"/>
      <c r="U36" s="167">
        <f>SUM(U37:U56)</f>
        <v>142.12</v>
      </c>
      <c r="AE36" t="s">
        <v>102</v>
      </c>
    </row>
    <row r="37" spans="1:60" ht="22.5" outlineLevel="1" x14ac:dyDescent="0.2">
      <c r="A37" s="155">
        <v>25</v>
      </c>
      <c r="B37" s="161" t="s">
        <v>161</v>
      </c>
      <c r="C37" s="188" t="s">
        <v>162</v>
      </c>
      <c r="D37" s="163" t="s">
        <v>115</v>
      </c>
      <c r="E37" s="169">
        <v>220</v>
      </c>
      <c r="F37" s="171">
        <v>0</v>
      </c>
      <c r="G37" s="171">
        <f t="shared" ref="G37:G56" si="7">F37*E37</f>
        <v>0</v>
      </c>
      <c r="H37" s="171">
        <v>102.88</v>
      </c>
      <c r="I37" s="171">
        <f t="shared" ref="I37:I56" si="8">ROUND(E37*H37,2)</f>
        <v>22633.599999999999</v>
      </c>
      <c r="J37" s="171">
        <v>59.620000000000005</v>
      </c>
      <c r="K37" s="171">
        <f t="shared" ref="K37:K56" si="9">ROUND(E37*J37,2)</f>
        <v>13116.4</v>
      </c>
      <c r="L37" s="171">
        <v>21</v>
      </c>
      <c r="M37" s="171">
        <f t="shared" ref="M37:M56" si="10">G37*(1+L37/100)</f>
        <v>0</v>
      </c>
      <c r="N37" s="164">
        <v>3.5E-4</v>
      </c>
      <c r="O37" s="164">
        <f t="shared" ref="O37:O56" si="11">ROUND(E37*N37,5)</f>
        <v>7.6999999999999999E-2</v>
      </c>
      <c r="P37" s="164">
        <v>0</v>
      </c>
      <c r="Q37" s="164">
        <f t="shared" ref="Q37:Q56" si="12">ROUND(E37*P37,5)</f>
        <v>0</v>
      </c>
      <c r="R37" s="164"/>
      <c r="S37" s="164"/>
      <c r="T37" s="165">
        <v>0.13300000000000001</v>
      </c>
      <c r="U37" s="164">
        <f t="shared" ref="U37:U56" si="13">ROUND(E37*T37,2)</f>
        <v>29.26</v>
      </c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106</v>
      </c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ht="22.5" outlineLevel="1" x14ac:dyDescent="0.2">
      <c r="A38" s="155">
        <v>26</v>
      </c>
      <c r="B38" s="161" t="s">
        <v>163</v>
      </c>
      <c r="C38" s="188" t="s">
        <v>164</v>
      </c>
      <c r="D38" s="163" t="s">
        <v>115</v>
      </c>
      <c r="E38" s="169">
        <v>105</v>
      </c>
      <c r="F38" s="171">
        <v>0</v>
      </c>
      <c r="G38" s="171">
        <f t="shared" si="7"/>
        <v>0</v>
      </c>
      <c r="H38" s="171">
        <v>188.37</v>
      </c>
      <c r="I38" s="171">
        <f t="shared" si="8"/>
        <v>19778.849999999999</v>
      </c>
      <c r="J38" s="171">
        <v>71.13</v>
      </c>
      <c r="K38" s="171">
        <f t="shared" si="9"/>
        <v>7468.65</v>
      </c>
      <c r="L38" s="171">
        <v>21</v>
      </c>
      <c r="M38" s="171">
        <f t="shared" si="10"/>
        <v>0</v>
      </c>
      <c r="N38" s="164">
        <v>4.6000000000000001E-4</v>
      </c>
      <c r="O38" s="164">
        <f t="shared" si="11"/>
        <v>4.8300000000000003E-2</v>
      </c>
      <c r="P38" s="164">
        <v>0</v>
      </c>
      <c r="Q38" s="164">
        <f t="shared" si="12"/>
        <v>0</v>
      </c>
      <c r="R38" s="164"/>
      <c r="S38" s="164"/>
      <c r="T38" s="165">
        <v>0.158</v>
      </c>
      <c r="U38" s="164">
        <f t="shared" si="13"/>
        <v>16.59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106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ht="22.5" outlineLevel="1" x14ac:dyDescent="0.2">
      <c r="A39" s="155">
        <v>27</v>
      </c>
      <c r="B39" s="161" t="s">
        <v>165</v>
      </c>
      <c r="C39" s="188" t="s">
        <v>166</v>
      </c>
      <c r="D39" s="163" t="s">
        <v>115</v>
      </c>
      <c r="E39" s="169">
        <v>60</v>
      </c>
      <c r="F39" s="171">
        <v>0</v>
      </c>
      <c r="G39" s="171">
        <f t="shared" si="7"/>
        <v>0</v>
      </c>
      <c r="H39" s="171">
        <v>261.37</v>
      </c>
      <c r="I39" s="171">
        <f t="shared" si="8"/>
        <v>15682.2</v>
      </c>
      <c r="J39" s="171">
        <v>71.13</v>
      </c>
      <c r="K39" s="171">
        <f t="shared" si="9"/>
        <v>4267.8</v>
      </c>
      <c r="L39" s="171">
        <v>21</v>
      </c>
      <c r="M39" s="171">
        <f t="shared" si="10"/>
        <v>0</v>
      </c>
      <c r="N39" s="164">
        <v>5.4000000000000001E-4</v>
      </c>
      <c r="O39" s="164">
        <f t="shared" si="11"/>
        <v>3.2399999999999998E-2</v>
      </c>
      <c r="P39" s="164">
        <v>0</v>
      </c>
      <c r="Q39" s="164">
        <f t="shared" si="12"/>
        <v>0</v>
      </c>
      <c r="R39" s="164"/>
      <c r="S39" s="164"/>
      <c r="T39" s="165">
        <v>0.158</v>
      </c>
      <c r="U39" s="164">
        <f t="shared" si="13"/>
        <v>9.48</v>
      </c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106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ht="22.5" outlineLevel="1" x14ac:dyDescent="0.2">
      <c r="A40" s="155">
        <v>28</v>
      </c>
      <c r="B40" s="161" t="s">
        <v>167</v>
      </c>
      <c r="C40" s="188" t="s">
        <v>168</v>
      </c>
      <c r="D40" s="163" t="s">
        <v>115</v>
      </c>
      <c r="E40" s="169">
        <v>22</v>
      </c>
      <c r="F40" s="171">
        <v>0</v>
      </c>
      <c r="G40" s="171">
        <f t="shared" si="7"/>
        <v>0</v>
      </c>
      <c r="H40" s="171">
        <v>529.4</v>
      </c>
      <c r="I40" s="171">
        <f t="shared" si="8"/>
        <v>11646.8</v>
      </c>
      <c r="J40" s="171">
        <v>115.60000000000002</v>
      </c>
      <c r="K40" s="171">
        <f t="shared" si="9"/>
        <v>2543.1999999999998</v>
      </c>
      <c r="L40" s="171">
        <v>21</v>
      </c>
      <c r="M40" s="171">
        <f t="shared" si="10"/>
        <v>0</v>
      </c>
      <c r="N40" s="164">
        <v>3.2599999999999999E-3</v>
      </c>
      <c r="O40" s="164">
        <f t="shared" si="11"/>
        <v>7.1720000000000006E-2</v>
      </c>
      <c r="P40" s="164">
        <v>0</v>
      </c>
      <c r="Q40" s="164">
        <f t="shared" si="12"/>
        <v>0</v>
      </c>
      <c r="R40" s="164"/>
      <c r="S40" s="164"/>
      <c r="T40" s="165">
        <v>0.255</v>
      </c>
      <c r="U40" s="164">
        <f t="shared" si="13"/>
        <v>5.61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106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>
        <v>29</v>
      </c>
      <c r="B41" s="161" t="s">
        <v>169</v>
      </c>
      <c r="C41" s="188" t="s">
        <v>170</v>
      </c>
      <c r="D41" s="163" t="s">
        <v>132</v>
      </c>
      <c r="E41" s="169">
        <v>78</v>
      </c>
      <c r="F41" s="171">
        <v>0</v>
      </c>
      <c r="G41" s="171">
        <f t="shared" si="7"/>
        <v>0</v>
      </c>
      <c r="H41" s="171">
        <v>0</v>
      </c>
      <c r="I41" s="171">
        <f t="shared" si="8"/>
        <v>0</v>
      </c>
      <c r="J41" s="171">
        <v>29.9</v>
      </c>
      <c r="K41" s="171">
        <f t="shared" si="9"/>
        <v>2332.1999999999998</v>
      </c>
      <c r="L41" s="171">
        <v>21</v>
      </c>
      <c r="M41" s="171">
        <f t="shared" si="10"/>
        <v>0</v>
      </c>
      <c r="N41" s="164">
        <v>0</v>
      </c>
      <c r="O41" s="164">
        <f t="shared" si="11"/>
        <v>0</v>
      </c>
      <c r="P41" s="164">
        <v>0</v>
      </c>
      <c r="Q41" s="164">
        <f t="shared" si="12"/>
        <v>0</v>
      </c>
      <c r="R41" s="164"/>
      <c r="S41" s="164"/>
      <c r="T41" s="165">
        <v>6.5000000000000002E-2</v>
      </c>
      <c r="U41" s="164">
        <f t="shared" si="13"/>
        <v>5.07</v>
      </c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106</v>
      </c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outlineLevel="1" x14ac:dyDescent="0.2">
      <c r="A42" s="155">
        <v>30</v>
      </c>
      <c r="B42" s="161" t="s">
        <v>171</v>
      </c>
      <c r="C42" s="188" t="s">
        <v>172</v>
      </c>
      <c r="D42" s="163" t="s">
        <v>115</v>
      </c>
      <c r="E42" s="169">
        <v>6</v>
      </c>
      <c r="F42" s="171">
        <v>0</v>
      </c>
      <c r="G42" s="171">
        <f t="shared" si="7"/>
        <v>0</v>
      </c>
      <c r="H42" s="171">
        <v>203.17</v>
      </c>
      <c r="I42" s="171">
        <f t="shared" si="8"/>
        <v>1219.02</v>
      </c>
      <c r="J42" s="171">
        <v>139.83000000000001</v>
      </c>
      <c r="K42" s="171">
        <f t="shared" si="9"/>
        <v>838.98</v>
      </c>
      <c r="L42" s="171">
        <v>21</v>
      </c>
      <c r="M42" s="171">
        <f t="shared" si="10"/>
        <v>0</v>
      </c>
      <c r="N42" s="164">
        <v>8.8000000000000003E-4</v>
      </c>
      <c r="O42" s="164">
        <f t="shared" si="11"/>
        <v>5.28E-3</v>
      </c>
      <c r="P42" s="164">
        <v>0</v>
      </c>
      <c r="Q42" s="164">
        <f t="shared" si="12"/>
        <v>0</v>
      </c>
      <c r="R42" s="164"/>
      <c r="S42" s="164"/>
      <c r="T42" s="165">
        <v>0.30737999999999999</v>
      </c>
      <c r="U42" s="164">
        <f t="shared" si="13"/>
        <v>1.84</v>
      </c>
      <c r="V42" s="154"/>
      <c r="W42" s="154"/>
      <c r="X42" s="154"/>
      <c r="Y42" s="154"/>
      <c r="Z42" s="154"/>
      <c r="AA42" s="154"/>
      <c r="AB42" s="154"/>
      <c r="AC42" s="154"/>
      <c r="AD42" s="154"/>
      <c r="AE42" s="154" t="s">
        <v>106</v>
      </c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</row>
    <row r="43" spans="1:60" outlineLevel="1" x14ac:dyDescent="0.2">
      <c r="A43" s="155">
        <v>31</v>
      </c>
      <c r="B43" s="161" t="s">
        <v>173</v>
      </c>
      <c r="C43" s="188" t="s">
        <v>174</v>
      </c>
      <c r="D43" s="163" t="s">
        <v>115</v>
      </c>
      <c r="E43" s="169">
        <v>6</v>
      </c>
      <c r="F43" s="171">
        <v>0</v>
      </c>
      <c r="G43" s="171">
        <f t="shared" si="7"/>
        <v>0</v>
      </c>
      <c r="H43" s="171">
        <v>248.56</v>
      </c>
      <c r="I43" s="171">
        <f t="shared" si="8"/>
        <v>1491.36</v>
      </c>
      <c r="J43" s="171">
        <v>144.44</v>
      </c>
      <c r="K43" s="171">
        <f t="shared" si="9"/>
        <v>866.64</v>
      </c>
      <c r="L43" s="171">
        <v>21</v>
      </c>
      <c r="M43" s="171">
        <f t="shared" si="10"/>
        <v>0</v>
      </c>
      <c r="N43" s="164">
        <v>1.01E-3</v>
      </c>
      <c r="O43" s="164">
        <f t="shared" si="11"/>
        <v>6.0600000000000003E-3</v>
      </c>
      <c r="P43" s="164">
        <v>0</v>
      </c>
      <c r="Q43" s="164">
        <f t="shared" si="12"/>
        <v>0</v>
      </c>
      <c r="R43" s="164"/>
      <c r="S43" s="164"/>
      <c r="T43" s="165">
        <v>0.31738</v>
      </c>
      <c r="U43" s="164">
        <f t="shared" si="13"/>
        <v>1.9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106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>
        <v>32</v>
      </c>
      <c r="B44" s="161" t="s">
        <v>175</v>
      </c>
      <c r="C44" s="188" t="s">
        <v>176</v>
      </c>
      <c r="D44" s="163" t="s">
        <v>115</v>
      </c>
      <c r="E44" s="169">
        <v>6</v>
      </c>
      <c r="F44" s="171">
        <v>0</v>
      </c>
      <c r="G44" s="171">
        <f t="shared" si="7"/>
        <v>0</v>
      </c>
      <c r="H44" s="171">
        <v>426.24</v>
      </c>
      <c r="I44" s="171">
        <f t="shared" si="8"/>
        <v>2557.44</v>
      </c>
      <c r="J44" s="171">
        <v>151.76</v>
      </c>
      <c r="K44" s="171">
        <f t="shared" si="9"/>
        <v>910.56</v>
      </c>
      <c r="L44" s="171">
        <v>21</v>
      </c>
      <c r="M44" s="171">
        <f t="shared" si="10"/>
        <v>0</v>
      </c>
      <c r="N44" s="164">
        <v>1.6000000000000001E-3</v>
      </c>
      <c r="O44" s="164">
        <f t="shared" si="11"/>
        <v>9.5999999999999992E-3</v>
      </c>
      <c r="P44" s="164">
        <v>0</v>
      </c>
      <c r="Q44" s="164">
        <f t="shared" si="12"/>
        <v>0</v>
      </c>
      <c r="R44" s="164"/>
      <c r="S44" s="164"/>
      <c r="T44" s="165">
        <v>0.33332000000000001</v>
      </c>
      <c r="U44" s="164">
        <f t="shared" si="13"/>
        <v>2</v>
      </c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106</v>
      </c>
      <c r="AF44" s="154"/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outlineLevel="1" x14ac:dyDescent="0.2">
      <c r="A45" s="155">
        <v>33</v>
      </c>
      <c r="B45" s="161" t="s">
        <v>177</v>
      </c>
      <c r="C45" s="188" t="s">
        <v>178</v>
      </c>
      <c r="D45" s="163" t="s">
        <v>115</v>
      </c>
      <c r="E45" s="169">
        <v>54</v>
      </c>
      <c r="F45" s="171">
        <v>0</v>
      </c>
      <c r="G45" s="171">
        <f t="shared" si="7"/>
        <v>0</v>
      </c>
      <c r="H45" s="171">
        <v>565.91999999999996</v>
      </c>
      <c r="I45" s="171">
        <f t="shared" si="8"/>
        <v>30559.68</v>
      </c>
      <c r="J45" s="171">
        <v>163.08000000000004</v>
      </c>
      <c r="K45" s="171">
        <f t="shared" si="9"/>
        <v>8806.32</v>
      </c>
      <c r="L45" s="171">
        <v>21</v>
      </c>
      <c r="M45" s="171">
        <f t="shared" si="10"/>
        <v>0</v>
      </c>
      <c r="N45" s="164">
        <v>1.9599999999999999E-3</v>
      </c>
      <c r="O45" s="164">
        <f t="shared" si="11"/>
        <v>0.10584</v>
      </c>
      <c r="P45" s="164">
        <v>0</v>
      </c>
      <c r="Q45" s="164">
        <f t="shared" si="12"/>
        <v>0</v>
      </c>
      <c r="R45" s="164"/>
      <c r="S45" s="164"/>
      <c r="T45" s="165">
        <v>0.3579</v>
      </c>
      <c r="U45" s="164">
        <f t="shared" si="13"/>
        <v>19.329999999999998</v>
      </c>
      <c r="V45" s="154"/>
      <c r="W45" s="154"/>
      <c r="X45" s="154"/>
      <c r="Y45" s="154"/>
      <c r="Z45" s="154"/>
      <c r="AA45" s="154"/>
      <c r="AB45" s="154"/>
      <c r="AC45" s="154"/>
      <c r="AD45" s="154"/>
      <c r="AE45" s="154" t="s">
        <v>106</v>
      </c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</row>
    <row r="46" spans="1:60" outlineLevel="1" x14ac:dyDescent="0.2">
      <c r="A46" s="155">
        <v>34</v>
      </c>
      <c r="B46" s="161" t="s">
        <v>179</v>
      </c>
      <c r="C46" s="188" t="s">
        <v>180</v>
      </c>
      <c r="D46" s="163" t="s">
        <v>115</v>
      </c>
      <c r="E46" s="169">
        <v>10</v>
      </c>
      <c r="F46" s="171">
        <v>0</v>
      </c>
      <c r="G46" s="171">
        <f t="shared" si="7"/>
        <v>0</v>
      </c>
      <c r="H46" s="171">
        <v>732.49</v>
      </c>
      <c r="I46" s="171">
        <f t="shared" si="8"/>
        <v>7324.9</v>
      </c>
      <c r="J46" s="171">
        <v>186.51</v>
      </c>
      <c r="K46" s="171">
        <f t="shared" si="9"/>
        <v>1865.1</v>
      </c>
      <c r="L46" s="171">
        <v>21</v>
      </c>
      <c r="M46" s="171">
        <f t="shared" si="10"/>
        <v>0</v>
      </c>
      <c r="N46" s="164">
        <v>2.31E-3</v>
      </c>
      <c r="O46" s="164">
        <f t="shared" si="11"/>
        <v>2.3099999999999999E-2</v>
      </c>
      <c r="P46" s="164">
        <v>0</v>
      </c>
      <c r="Q46" s="164">
        <f t="shared" si="12"/>
        <v>0</v>
      </c>
      <c r="R46" s="164"/>
      <c r="S46" s="164"/>
      <c r="T46" s="165">
        <v>0.4088</v>
      </c>
      <c r="U46" s="164">
        <f t="shared" si="13"/>
        <v>4.09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106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ht="22.5" outlineLevel="1" x14ac:dyDescent="0.2">
      <c r="A47" s="155">
        <v>35</v>
      </c>
      <c r="B47" s="161" t="s">
        <v>181</v>
      </c>
      <c r="C47" s="188" t="s">
        <v>182</v>
      </c>
      <c r="D47" s="163" t="s">
        <v>115</v>
      </c>
      <c r="E47" s="169">
        <v>6</v>
      </c>
      <c r="F47" s="171">
        <v>0</v>
      </c>
      <c r="G47" s="171">
        <f t="shared" si="7"/>
        <v>0</v>
      </c>
      <c r="H47" s="171">
        <v>39.979999999999997</v>
      </c>
      <c r="I47" s="171">
        <f t="shared" si="8"/>
        <v>239.88</v>
      </c>
      <c r="J47" s="171">
        <v>183.02</v>
      </c>
      <c r="K47" s="171">
        <f t="shared" si="9"/>
        <v>1098.1199999999999</v>
      </c>
      <c r="L47" s="171">
        <v>21</v>
      </c>
      <c r="M47" s="171">
        <f t="shared" si="10"/>
        <v>0</v>
      </c>
      <c r="N47" s="164">
        <v>5.9699999999999996E-3</v>
      </c>
      <c r="O47" s="164">
        <f t="shared" si="11"/>
        <v>3.5819999999999998E-2</v>
      </c>
      <c r="P47" s="164">
        <v>0</v>
      </c>
      <c r="Q47" s="164">
        <f t="shared" si="12"/>
        <v>0</v>
      </c>
      <c r="R47" s="164"/>
      <c r="S47" s="164"/>
      <c r="T47" s="165">
        <v>0.42159999999999997</v>
      </c>
      <c r="U47" s="164">
        <f t="shared" si="13"/>
        <v>2.5299999999999998</v>
      </c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106</v>
      </c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ht="22.5" outlineLevel="1" x14ac:dyDescent="0.2">
      <c r="A48" s="155">
        <v>36</v>
      </c>
      <c r="B48" s="161" t="s">
        <v>183</v>
      </c>
      <c r="C48" s="188" t="s">
        <v>184</v>
      </c>
      <c r="D48" s="163" t="s">
        <v>115</v>
      </c>
      <c r="E48" s="169">
        <v>6</v>
      </c>
      <c r="F48" s="171">
        <v>0</v>
      </c>
      <c r="G48" s="171">
        <f t="shared" si="7"/>
        <v>0</v>
      </c>
      <c r="H48" s="171">
        <v>45.49</v>
      </c>
      <c r="I48" s="171">
        <f t="shared" si="8"/>
        <v>272.94</v>
      </c>
      <c r="J48" s="171">
        <v>187.51</v>
      </c>
      <c r="K48" s="171">
        <f t="shared" si="9"/>
        <v>1125.06</v>
      </c>
      <c r="L48" s="171">
        <v>21</v>
      </c>
      <c r="M48" s="171">
        <f t="shared" si="10"/>
        <v>0</v>
      </c>
      <c r="N48" s="164">
        <v>5.9800000000000001E-3</v>
      </c>
      <c r="O48" s="164">
        <f t="shared" si="11"/>
        <v>3.5880000000000002E-2</v>
      </c>
      <c r="P48" s="164">
        <v>0</v>
      </c>
      <c r="Q48" s="164">
        <f t="shared" si="12"/>
        <v>0</v>
      </c>
      <c r="R48" s="164"/>
      <c r="S48" s="164"/>
      <c r="T48" s="165">
        <v>0.43159999999999998</v>
      </c>
      <c r="U48" s="164">
        <f t="shared" si="13"/>
        <v>2.59</v>
      </c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106</v>
      </c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ht="22.5" outlineLevel="1" x14ac:dyDescent="0.2">
      <c r="A49" s="155">
        <v>37</v>
      </c>
      <c r="B49" s="161" t="s">
        <v>185</v>
      </c>
      <c r="C49" s="188" t="s">
        <v>186</v>
      </c>
      <c r="D49" s="163" t="s">
        <v>115</v>
      </c>
      <c r="E49" s="169">
        <v>6</v>
      </c>
      <c r="F49" s="171">
        <v>0</v>
      </c>
      <c r="G49" s="171">
        <f t="shared" si="7"/>
        <v>0</v>
      </c>
      <c r="H49" s="171">
        <v>56.87</v>
      </c>
      <c r="I49" s="171">
        <f t="shared" si="8"/>
        <v>341.22</v>
      </c>
      <c r="J49" s="171">
        <v>193.63</v>
      </c>
      <c r="K49" s="171">
        <f t="shared" si="9"/>
        <v>1161.78</v>
      </c>
      <c r="L49" s="171">
        <v>21</v>
      </c>
      <c r="M49" s="171">
        <f t="shared" si="10"/>
        <v>0</v>
      </c>
      <c r="N49" s="164">
        <v>5.0099999999999997E-3</v>
      </c>
      <c r="O49" s="164">
        <f t="shared" si="11"/>
        <v>3.006E-2</v>
      </c>
      <c r="P49" s="164">
        <v>0</v>
      </c>
      <c r="Q49" s="164">
        <f t="shared" si="12"/>
        <v>0</v>
      </c>
      <c r="R49" s="164"/>
      <c r="S49" s="164"/>
      <c r="T49" s="165">
        <v>0.44556000000000001</v>
      </c>
      <c r="U49" s="164">
        <f t="shared" si="13"/>
        <v>2.67</v>
      </c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106</v>
      </c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ht="22.5" outlineLevel="1" x14ac:dyDescent="0.2">
      <c r="A50" s="155">
        <v>38</v>
      </c>
      <c r="B50" s="161" t="s">
        <v>187</v>
      </c>
      <c r="C50" s="188" t="s">
        <v>188</v>
      </c>
      <c r="D50" s="163" t="s">
        <v>115</v>
      </c>
      <c r="E50" s="169">
        <v>35</v>
      </c>
      <c r="F50" s="171">
        <v>0</v>
      </c>
      <c r="G50" s="171">
        <f t="shared" si="7"/>
        <v>0</v>
      </c>
      <c r="H50" s="171">
        <v>59.89</v>
      </c>
      <c r="I50" s="171">
        <f t="shared" si="8"/>
        <v>2096.15</v>
      </c>
      <c r="J50" s="171">
        <v>198.11</v>
      </c>
      <c r="K50" s="171">
        <f t="shared" si="9"/>
        <v>6933.85</v>
      </c>
      <c r="L50" s="171">
        <v>21</v>
      </c>
      <c r="M50" s="171">
        <f t="shared" si="10"/>
        <v>0</v>
      </c>
      <c r="N50" s="164">
        <v>5.0200000000000002E-3</v>
      </c>
      <c r="O50" s="164">
        <f t="shared" si="11"/>
        <v>0.1757</v>
      </c>
      <c r="P50" s="164">
        <v>0</v>
      </c>
      <c r="Q50" s="164">
        <f t="shared" si="12"/>
        <v>0</v>
      </c>
      <c r="R50" s="164"/>
      <c r="S50" s="164"/>
      <c r="T50" s="165">
        <v>0.45556000000000002</v>
      </c>
      <c r="U50" s="164">
        <f t="shared" si="13"/>
        <v>15.94</v>
      </c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106</v>
      </c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ht="22.5" outlineLevel="1" x14ac:dyDescent="0.2">
      <c r="A51" s="155">
        <v>39</v>
      </c>
      <c r="B51" s="161" t="s">
        <v>189</v>
      </c>
      <c r="C51" s="188" t="s">
        <v>190</v>
      </c>
      <c r="D51" s="163" t="s">
        <v>115</v>
      </c>
      <c r="E51" s="169">
        <v>10</v>
      </c>
      <c r="F51" s="171">
        <v>0</v>
      </c>
      <c r="G51" s="171">
        <f t="shared" si="7"/>
        <v>0</v>
      </c>
      <c r="H51" s="171">
        <v>72.19</v>
      </c>
      <c r="I51" s="171">
        <f t="shared" si="8"/>
        <v>721.9</v>
      </c>
      <c r="J51" s="171">
        <v>206.31</v>
      </c>
      <c r="K51" s="171">
        <f t="shared" si="9"/>
        <v>2063.1</v>
      </c>
      <c r="L51" s="171">
        <v>21</v>
      </c>
      <c r="M51" s="171">
        <f t="shared" si="10"/>
        <v>0</v>
      </c>
      <c r="N51" s="164">
        <v>5.0600000000000003E-3</v>
      </c>
      <c r="O51" s="164">
        <f t="shared" si="11"/>
        <v>5.0599999999999999E-2</v>
      </c>
      <c r="P51" s="164">
        <v>0</v>
      </c>
      <c r="Q51" s="164">
        <f t="shared" si="12"/>
        <v>0</v>
      </c>
      <c r="R51" s="164"/>
      <c r="S51" s="164"/>
      <c r="T51" s="165">
        <v>0.47355999999999998</v>
      </c>
      <c r="U51" s="164">
        <f t="shared" si="13"/>
        <v>4.74</v>
      </c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106</v>
      </c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>
        <v>40</v>
      </c>
      <c r="B52" s="161" t="s">
        <v>191</v>
      </c>
      <c r="C52" s="188" t="s">
        <v>192</v>
      </c>
      <c r="D52" s="163" t="s">
        <v>115</v>
      </c>
      <c r="E52" s="169">
        <v>380</v>
      </c>
      <c r="F52" s="171">
        <v>0</v>
      </c>
      <c r="G52" s="171">
        <f t="shared" si="7"/>
        <v>0</v>
      </c>
      <c r="H52" s="171">
        <v>0.21</v>
      </c>
      <c r="I52" s="171">
        <f t="shared" si="8"/>
        <v>79.8</v>
      </c>
      <c r="J52" s="171">
        <v>8.69</v>
      </c>
      <c r="K52" s="171">
        <f t="shared" si="9"/>
        <v>3302.2</v>
      </c>
      <c r="L52" s="171">
        <v>21</v>
      </c>
      <c r="M52" s="171">
        <f t="shared" si="10"/>
        <v>0</v>
      </c>
      <c r="N52" s="164">
        <v>0</v>
      </c>
      <c r="O52" s="164">
        <f t="shared" si="11"/>
        <v>0</v>
      </c>
      <c r="P52" s="164">
        <v>0</v>
      </c>
      <c r="Q52" s="164">
        <f t="shared" si="12"/>
        <v>0</v>
      </c>
      <c r="R52" s="164"/>
      <c r="S52" s="164"/>
      <c r="T52" s="165">
        <v>2.1000000000000001E-2</v>
      </c>
      <c r="U52" s="164">
        <f t="shared" si="13"/>
        <v>7.98</v>
      </c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106</v>
      </c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41</v>
      </c>
      <c r="B53" s="161" t="s">
        <v>193</v>
      </c>
      <c r="C53" s="188" t="s">
        <v>194</v>
      </c>
      <c r="D53" s="163" t="s">
        <v>132</v>
      </c>
      <c r="E53" s="169">
        <v>6</v>
      </c>
      <c r="F53" s="171">
        <v>0</v>
      </c>
      <c r="G53" s="171">
        <f t="shared" si="7"/>
        <v>0</v>
      </c>
      <c r="H53" s="171">
        <v>139.41</v>
      </c>
      <c r="I53" s="171">
        <f t="shared" si="8"/>
        <v>836.46</v>
      </c>
      <c r="J53" s="171">
        <v>456.59000000000003</v>
      </c>
      <c r="K53" s="171">
        <f t="shared" si="9"/>
        <v>2739.54</v>
      </c>
      <c r="L53" s="171">
        <v>21</v>
      </c>
      <c r="M53" s="171">
        <f t="shared" si="10"/>
        <v>0</v>
      </c>
      <c r="N53" s="164">
        <v>1.14E-3</v>
      </c>
      <c r="O53" s="164">
        <f t="shared" si="11"/>
        <v>6.8399999999999997E-3</v>
      </c>
      <c r="P53" s="164">
        <v>0</v>
      </c>
      <c r="Q53" s="164">
        <f t="shared" si="12"/>
        <v>0</v>
      </c>
      <c r="R53" s="164"/>
      <c r="S53" s="164"/>
      <c r="T53" s="165">
        <v>1.1020000000000001</v>
      </c>
      <c r="U53" s="164">
        <f t="shared" si="13"/>
        <v>6.61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106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>
        <v>42</v>
      </c>
      <c r="B54" s="161" t="s">
        <v>195</v>
      </c>
      <c r="C54" s="188" t="s">
        <v>196</v>
      </c>
      <c r="D54" s="163" t="s">
        <v>148</v>
      </c>
      <c r="E54" s="169">
        <v>14</v>
      </c>
      <c r="F54" s="171">
        <v>0</v>
      </c>
      <c r="G54" s="171">
        <f t="shared" si="7"/>
        <v>0</v>
      </c>
      <c r="H54" s="171">
        <v>0</v>
      </c>
      <c r="I54" s="171">
        <f t="shared" si="8"/>
        <v>0</v>
      </c>
      <c r="J54" s="171">
        <v>180</v>
      </c>
      <c r="K54" s="171">
        <f t="shared" si="9"/>
        <v>2520</v>
      </c>
      <c r="L54" s="171">
        <v>21</v>
      </c>
      <c r="M54" s="171">
        <f t="shared" si="10"/>
        <v>0</v>
      </c>
      <c r="N54" s="164">
        <v>1E-4</v>
      </c>
      <c r="O54" s="164">
        <f t="shared" si="11"/>
        <v>1.4E-3</v>
      </c>
      <c r="P54" s="164">
        <v>0</v>
      </c>
      <c r="Q54" s="164">
        <f t="shared" si="12"/>
        <v>0</v>
      </c>
      <c r="R54" s="164"/>
      <c r="S54" s="164"/>
      <c r="T54" s="165">
        <v>0</v>
      </c>
      <c r="U54" s="164">
        <f t="shared" si="13"/>
        <v>0</v>
      </c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106</v>
      </c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>
        <v>43</v>
      </c>
      <c r="B55" s="161" t="s">
        <v>197</v>
      </c>
      <c r="C55" s="188" t="s">
        <v>198</v>
      </c>
      <c r="D55" s="163" t="s">
        <v>129</v>
      </c>
      <c r="E55" s="169">
        <v>0.48280000000000001</v>
      </c>
      <c r="F55" s="171">
        <v>0</v>
      </c>
      <c r="G55" s="171">
        <f t="shared" si="7"/>
        <v>0</v>
      </c>
      <c r="H55" s="171">
        <v>0</v>
      </c>
      <c r="I55" s="171">
        <f t="shared" si="8"/>
        <v>0</v>
      </c>
      <c r="J55" s="171">
        <v>1319</v>
      </c>
      <c r="K55" s="171">
        <f t="shared" si="9"/>
        <v>636.80999999999995</v>
      </c>
      <c r="L55" s="171">
        <v>21</v>
      </c>
      <c r="M55" s="171">
        <f t="shared" si="10"/>
        <v>0</v>
      </c>
      <c r="N55" s="164">
        <v>0</v>
      </c>
      <c r="O55" s="164">
        <f t="shared" si="11"/>
        <v>0</v>
      </c>
      <c r="P55" s="164">
        <v>0</v>
      </c>
      <c r="Q55" s="164">
        <f t="shared" si="12"/>
        <v>0</v>
      </c>
      <c r="R55" s="164"/>
      <c r="S55" s="164"/>
      <c r="T55" s="165">
        <v>3.246</v>
      </c>
      <c r="U55" s="164">
        <f t="shared" si="13"/>
        <v>1.57</v>
      </c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106</v>
      </c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>
        <v>44</v>
      </c>
      <c r="B56" s="161" t="s">
        <v>197</v>
      </c>
      <c r="C56" s="188" t="s">
        <v>198</v>
      </c>
      <c r="D56" s="163" t="s">
        <v>129</v>
      </c>
      <c r="E56" s="169">
        <v>0.71560000000000001</v>
      </c>
      <c r="F56" s="171">
        <v>0</v>
      </c>
      <c r="G56" s="171">
        <f t="shared" si="7"/>
        <v>0</v>
      </c>
      <c r="H56" s="171">
        <v>0</v>
      </c>
      <c r="I56" s="171">
        <f t="shared" si="8"/>
        <v>0</v>
      </c>
      <c r="J56" s="171">
        <v>1250</v>
      </c>
      <c r="K56" s="171">
        <f t="shared" si="9"/>
        <v>894.5</v>
      </c>
      <c r="L56" s="171">
        <v>21</v>
      </c>
      <c r="M56" s="171">
        <f t="shared" si="10"/>
        <v>0</v>
      </c>
      <c r="N56" s="164">
        <v>0</v>
      </c>
      <c r="O56" s="164">
        <f t="shared" si="11"/>
        <v>0</v>
      </c>
      <c r="P56" s="164">
        <v>0</v>
      </c>
      <c r="Q56" s="164">
        <f t="shared" si="12"/>
        <v>0</v>
      </c>
      <c r="R56" s="164"/>
      <c r="S56" s="164"/>
      <c r="T56" s="165">
        <v>3.246</v>
      </c>
      <c r="U56" s="164">
        <f t="shared" si="13"/>
        <v>2.3199999999999998</v>
      </c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106</v>
      </c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x14ac:dyDescent="0.2">
      <c r="A57" s="156" t="s">
        <v>101</v>
      </c>
      <c r="B57" s="162" t="s">
        <v>66</v>
      </c>
      <c r="C57" s="189" t="s">
        <v>67</v>
      </c>
      <c r="D57" s="166"/>
      <c r="E57" s="170"/>
      <c r="F57" s="172"/>
      <c r="G57" s="172">
        <f>SUMIF(AE58:AE75,"&lt;&gt;NOR",G58:G75)</f>
        <v>0</v>
      </c>
      <c r="H57" s="172"/>
      <c r="I57" s="172">
        <f>SUM(I58:I75)</f>
        <v>29305.039999999997</v>
      </c>
      <c r="J57" s="172"/>
      <c r="K57" s="172">
        <f>SUM(K58:K75)</f>
        <v>5219.0000000000009</v>
      </c>
      <c r="L57" s="172"/>
      <c r="M57" s="172">
        <f>SUM(M58:M75)</f>
        <v>0</v>
      </c>
      <c r="N57" s="167"/>
      <c r="O57" s="167">
        <f>SUM(O58:O75)</f>
        <v>1.907E-2</v>
      </c>
      <c r="P57" s="167"/>
      <c r="Q57" s="167">
        <f>SUM(Q58:Q75)</f>
        <v>0</v>
      </c>
      <c r="R57" s="167"/>
      <c r="S57" s="167"/>
      <c r="T57" s="168"/>
      <c r="U57" s="167">
        <f>SUM(U58:U75)</f>
        <v>12.589999999999996</v>
      </c>
      <c r="AE57" t="s">
        <v>102</v>
      </c>
    </row>
    <row r="58" spans="1:60" outlineLevel="1" x14ac:dyDescent="0.2">
      <c r="A58" s="155">
        <v>45</v>
      </c>
      <c r="B58" s="161" t="s">
        <v>199</v>
      </c>
      <c r="C58" s="188" t="s">
        <v>200</v>
      </c>
      <c r="D58" s="163" t="s">
        <v>132</v>
      </c>
      <c r="E58" s="169">
        <v>3</v>
      </c>
      <c r="F58" s="171">
        <v>0</v>
      </c>
      <c r="G58" s="171">
        <f t="shared" ref="G58:G75" si="14">F58*E58</f>
        <v>0</v>
      </c>
      <c r="H58" s="171">
        <v>6.74</v>
      </c>
      <c r="I58" s="171">
        <f t="shared" ref="I58:I75" si="15">ROUND(E58*H58,2)</f>
        <v>20.22</v>
      </c>
      <c r="J58" s="171">
        <v>106.76</v>
      </c>
      <c r="K58" s="171">
        <f t="shared" ref="K58:K75" si="16">ROUND(E58*J58,2)</f>
        <v>320.27999999999997</v>
      </c>
      <c r="L58" s="171">
        <v>21</v>
      </c>
      <c r="M58" s="171">
        <f t="shared" ref="M58:M75" si="17">G58*(1+L58/100)</f>
        <v>0</v>
      </c>
      <c r="N58" s="164">
        <v>0</v>
      </c>
      <c r="O58" s="164">
        <f t="shared" ref="O58:O75" si="18">ROUND(E58*N58,5)</f>
        <v>0</v>
      </c>
      <c r="P58" s="164">
        <v>0</v>
      </c>
      <c r="Q58" s="164">
        <f t="shared" ref="Q58:Q75" si="19">ROUND(E58*P58,5)</f>
        <v>0</v>
      </c>
      <c r="R58" s="164"/>
      <c r="S58" s="164"/>
      <c r="T58" s="165">
        <v>0.25800000000000001</v>
      </c>
      <c r="U58" s="164">
        <f t="shared" ref="U58:U75" si="20">ROUND(E58*T58,2)</f>
        <v>0.77</v>
      </c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106</v>
      </c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>
        <v>46</v>
      </c>
      <c r="B59" s="161" t="s">
        <v>201</v>
      </c>
      <c r="C59" s="188" t="s">
        <v>202</v>
      </c>
      <c r="D59" s="163" t="s">
        <v>132</v>
      </c>
      <c r="E59" s="169">
        <v>6</v>
      </c>
      <c r="F59" s="171">
        <v>0</v>
      </c>
      <c r="G59" s="171">
        <f t="shared" si="14"/>
        <v>0</v>
      </c>
      <c r="H59" s="171">
        <v>159.81</v>
      </c>
      <c r="I59" s="171">
        <f t="shared" si="15"/>
        <v>958.86</v>
      </c>
      <c r="J59" s="171">
        <v>25.689999999999998</v>
      </c>
      <c r="K59" s="171">
        <f t="shared" si="16"/>
        <v>154.13999999999999</v>
      </c>
      <c r="L59" s="171">
        <v>21</v>
      </c>
      <c r="M59" s="171">
        <f t="shared" si="17"/>
        <v>0</v>
      </c>
      <c r="N59" s="164">
        <v>0</v>
      </c>
      <c r="O59" s="164">
        <f t="shared" si="18"/>
        <v>0</v>
      </c>
      <c r="P59" s="164">
        <v>0</v>
      </c>
      <c r="Q59" s="164">
        <f t="shared" si="19"/>
        <v>0</v>
      </c>
      <c r="R59" s="164"/>
      <c r="S59" s="164"/>
      <c r="T59" s="165">
        <v>6.2E-2</v>
      </c>
      <c r="U59" s="164">
        <f t="shared" si="20"/>
        <v>0.37</v>
      </c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106</v>
      </c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47</v>
      </c>
      <c r="B60" s="161" t="s">
        <v>203</v>
      </c>
      <c r="C60" s="188" t="s">
        <v>204</v>
      </c>
      <c r="D60" s="163" t="s">
        <v>132</v>
      </c>
      <c r="E60" s="169">
        <v>4</v>
      </c>
      <c r="F60" s="171">
        <v>0</v>
      </c>
      <c r="G60" s="171">
        <f t="shared" si="14"/>
        <v>0</v>
      </c>
      <c r="H60" s="171">
        <v>115.14</v>
      </c>
      <c r="I60" s="171">
        <f t="shared" si="15"/>
        <v>460.56</v>
      </c>
      <c r="J60" s="171">
        <v>68.36</v>
      </c>
      <c r="K60" s="171">
        <f t="shared" si="16"/>
        <v>273.44</v>
      </c>
      <c r="L60" s="171">
        <v>21</v>
      </c>
      <c r="M60" s="171">
        <f t="shared" si="17"/>
        <v>0</v>
      </c>
      <c r="N60" s="164">
        <v>1.3999999999999999E-4</v>
      </c>
      <c r="O60" s="164">
        <f t="shared" si="18"/>
        <v>5.5999999999999995E-4</v>
      </c>
      <c r="P60" s="164">
        <v>0</v>
      </c>
      <c r="Q60" s="164">
        <f t="shared" si="19"/>
        <v>0</v>
      </c>
      <c r="R60" s="164"/>
      <c r="S60" s="164"/>
      <c r="T60" s="165">
        <v>0.16500000000000001</v>
      </c>
      <c r="U60" s="164">
        <f t="shared" si="20"/>
        <v>0.66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106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>
        <v>48</v>
      </c>
      <c r="B61" s="161" t="s">
        <v>205</v>
      </c>
      <c r="C61" s="188" t="s">
        <v>206</v>
      </c>
      <c r="D61" s="163" t="s">
        <v>132</v>
      </c>
      <c r="E61" s="169">
        <v>4</v>
      </c>
      <c r="F61" s="171">
        <v>0</v>
      </c>
      <c r="G61" s="171">
        <f t="shared" si="14"/>
        <v>0</v>
      </c>
      <c r="H61" s="171">
        <v>267.95</v>
      </c>
      <c r="I61" s="171">
        <f t="shared" si="15"/>
        <v>1071.8</v>
      </c>
      <c r="J61" s="171">
        <v>94.050000000000011</v>
      </c>
      <c r="K61" s="171">
        <f t="shared" si="16"/>
        <v>376.2</v>
      </c>
      <c r="L61" s="171">
        <v>21</v>
      </c>
      <c r="M61" s="171">
        <f t="shared" si="17"/>
        <v>0</v>
      </c>
      <c r="N61" s="164">
        <v>3.2000000000000003E-4</v>
      </c>
      <c r="O61" s="164">
        <f t="shared" si="18"/>
        <v>1.2800000000000001E-3</v>
      </c>
      <c r="P61" s="164">
        <v>0</v>
      </c>
      <c r="Q61" s="164">
        <f t="shared" si="19"/>
        <v>0</v>
      </c>
      <c r="R61" s="164"/>
      <c r="S61" s="164"/>
      <c r="T61" s="165">
        <v>0.22700000000000001</v>
      </c>
      <c r="U61" s="164">
        <f t="shared" si="20"/>
        <v>0.91</v>
      </c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106</v>
      </c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>
        <v>49</v>
      </c>
      <c r="B62" s="161" t="s">
        <v>207</v>
      </c>
      <c r="C62" s="188" t="s">
        <v>208</v>
      </c>
      <c r="D62" s="163" t="s">
        <v>132</v>
      </c>
      <c r="E62" s="169">
        <v>8</v>
      </c>
      <c r="F62" s="171">
        <v>0</v>
      </c>
      <c r="G62" s="171">
        <f t="shared" si="14"/>
        <v>0</v>
      </c>
      <c r="H62" s="171">
        <v>412.55</v>
      </c>
      <c r="I62" s="171">
        <f t="shared" si="15"/>
        <v>3300.4</v>
      </c>
      <c r="J62" s="171">
        <v>111.44999999999999</v>
      </c>
      <c r="K62" s="171">
        <f t="shared" si="16"/>
        <v>891.6</v>
      </c>
      <c r="L62" s="171">
        <v>21</v>
      </c>
      <c r="M62" s="171">
        <f t="shared" si="17"/>
        <v>0</v>
      </c>
      <c r="N62" s="164">
        <v>5.1999999999999995E-4</v>
      </c>
      <c r="O62" s="164">
        <f t="shared" si="18"/>
        <v>4.1599999999999996E-3</v>
      </c>
      <c r="P62" s="164">
        <v>0</v>
      </c>
      <c r="Q62" s="164">
        <f t="shared" si="19"/>
        <v>0</v>
      </c>
      <c r="R62" s="164"/>
      <c r="S62" s="164"/>
      <c r="T62" s="165">
        <v>0.26900000000000002</v>
      </c>
      <c r="U62" s="164">
        <f t="shared" si="20"/>
        <v>2.15</v>
      </c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106</v>
      </c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>
        <v>50</v>
      </c>
      <c r="B63" s="161" t="s">
        <v>209</v>
      </c>
      <c r="C63" s="188" t="s">
        <v>210</v>
      </c>
      <c r="D63" s="163" t="s">
        <v>132</v>
      </c>
      <c r="E63" s="169">
        <v>2</v>
      </c>
      <c r="F63" s="171">
        <v>0</v>
      </c>
      <c r="G63" s="171">
        <f t="shared" si="14"/>
        <v>0</v>
      </c>
      <c r="H63" s="171">
        <v>661.57</v>
      </c>
      <c r="I63" s="171">
        <f t="shared" si="15"/>
        <v>1323.14</v>
      </c>
      <c r="J63" s="171">
        <v>145.42999999999995</v>
      </c>
      <c r="K63" s="171">
        <f t="shared" si="16"/>
        <v>290.86</v>
      </c>
      <c r="L63" s="171">
        <v>21</v>
      </c>
      <c r="M63" s="171">
        <f t="shared" si="17"/>
        <v>0</v>
      </c>
      <c r="N63" s="164">
        <v>7.6999999999999996E-4</v>
      </c>
      <c r="O63" s="164">
        <f t="shared" si="18"/>
        <v>1.5399999999999999E-3</v>
      </c>
      <c r="P63" s="164">
        <v>0</v>
      </c>
      <c r="Q63" s="164">
        <f t="shared" si="19"/>
        <v>0</v>
      </c>
      <c r="R63" s="164"/>
      <c r="S63" s="164"/>
      <c r="T63" s="165">
        <v>0.35099999999999998</v>
      </c>
      <c r="U63" s="164">
        <f t="shared" si="20"/>
        <v>0.7</v>
      </c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106</v>
      </c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>
        <v>51</v>
      </c>
      <c r="B64" s="161" t="s">
        <v>211</v>
      </c>
      <c r="C64" s="188" t="s">
        <v>212</v>
      </c>
      <c r="D64" s="163" t="s">
        <v>132</v>
      </c>
      <c r="E64" s="169">
        <v>1</v>
      </c>
      <c r="F64" s="171">
        <v>0</v>
      </c>
      <c r="G64" s="171">
        <f t="shared" si="14"/>
        <v>0</v>
      </c>
      <c r="H64" s="171">
        <v>602.95000000000005</v>
      </c>
      <c r="I64" s="171">
        <f t="shared" si="15"/>
        <v>602.95000000000005</v>
      </c>
      <c r="J64" s="171">
        <v>94.049999999999955</v>
      </c>
      <c r="K64" s="171">
        <f t="shared" si="16"/>
        <v>94.05</v>
      </c>
      <c r="L64" s="171">
        <v>21</v>
      </c>
      <c r="M64" s="171">
        <f t="shared" si="17"/>
        <v>0</v>
      </c>
      <c r="N64" s="164">
        <v>3.6999999999999999E-4</v>
      </c>
      <c r="O64" s="164">
        <f t="shared" si="18"/>
        <v>3.6999999999999999E-4</v>
      </c>
      <c r="P64" s="164">
        <v>0</v>
      </c>
      <c r="Q64" s="164">
        <f t="shared" si="19"/>
        <v>0</v>
      </c>
      <c r="R64" s="164"/>
      <c r="S64" s="164"/>
      <c r="T64" s="165">
        <v>0.22700000000000001</v>
      </c>
      <c r="U64" s="164">
        <f t="shared" si="20"/>
        <v>0.23</v>
      </c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106</v>
      </c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>
        <v>52</v>
      </c>
      <c r="B65" s="161" t="s">
        <v>213</v>
      </c>
      <c r="C65" s="188" t="s">
        <v>214</v>
      </c>
      <c r="D65" s="163" t="s">
        <v>132</v>
      </c>
      <c r="E65" s="169">
        <v>2</v>
      </c>
      <c r="F65" s="171">
        <v>0</v>
      </c>
      <c r="G65" s="171">
        <f t="shared" si="14"/>
        <v>0</v>
      </c>
      <c r="H65" s="171">
        <v>924.55</v>
      </c>
      <c r="I65" s="171">
        <f t="shared" si="15"/>
        <v>1849.1</v>
      </c>
      <c r="J65" s="171">
        <v>111.45000000000005</v>
      </c>
      <c r="K65" s="171">
        <f t="shared" si="16"/>
        <v>222.9</v>
      </c>
      <c r="L65" s="171">
        <v>21</v>
      </c>
      <c r="M65" s="171">
        <f t="shared" si="17"/>
        <v>0</v>
      </c>
      <c r="N65" s="164">
        <v>4.8000000000000001E-4</v>
      </c>
      <c r="O65" s="164">
        <f t="shared" si="18"/>
        <v>9.6000000000000002E-4</v>
      </c>
      <c r="P65" s="164">
        <v>0</v>
      </c>
      <c r="Q65" s="164">
        <f t="shared" si="19"/>
        <v>0</v>
      </c>
      <c r="R65" s="164"/>
      <c r="S65" s="164"/>
      <c r="T65" s="165">
        <v>0.26900000000000002</v>
      </c>
      <c r="U65" s="164">
        <f t="shared" si="20"/>
        <v>0.54</v>
      </c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106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>
        <v>53</v>
      </c>
      <c r="B66" s="161" t="s">
        <v>215</v>
      </c>
      <c r="C66" s="188" t="s">
        <v>216</v>
      </c>
      <c r="D66" s="163" t="s">
        <v>132</v>
      </c>
      <c r="E66" s="169">
        <v>1</v>
      </c>
      <c r="F66" s="171">
        <v>0</v>
      </c>
      <c r="G66" s="171">
        <f t="shared" si="14"/>
        <v>0</v>
      </c>
      <c r="H66" s="171">
        <v>1344.57</v>
      </c>
      <c r="I66" s="171">
        <f t="shared" si="15"/>
        <v>1344.57</v>
      </c>
      <c r="J66" s="171">
        <v>145.43000000000006</v>
      </c>
      <c r="K66" s="171">
        <f t="shared" si="16"/>
        <v>145.43</v>
      </c>
      <c r="L66" s="171">
        <v>21</v>
      </c>
      <c r="M66" s="171">
        <f t="shared" si="17"/>
        <v>0</v>
      </c>
      <c r="N66" s="164">
        <v>9.2000000000000003E-4</v>
      </c>
      <c r="O66" s="164">
        <f t="shared" si="18"/>
        <v>9.2000000000000003E-4</v>
      </c>
      <c r="P66" s="164">
        <v>0</v>
      </c>
      <c r="Q66" s="164">
        <f t="shared" si="19"/>
        <v>0</v>
      </c>
      <c r="R66" s="164"/>
      <c r="S66" s="164"/>
      <c r="T66" s="165">
        <v>0.35099999999999998</v>
      </c>
      <c r="U66" s="164">
        <f t="shared" si="20"/>
        <v>0.35</v>
      </c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106</v>
      </c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55">
        <v>54</v>
      </c>
      <c r="B67" s="161" t="s">
        <v>217</v>
      </c>
      <c r="C67" s="188" t="s">
        <v>218</v>
      </c>
      <c r="D67" s="163" t="s">
        <v>132</v>
      </c>
      <c r="E67" s="169">
        <v>1</v>
      </c>
      <c r="F67" s="171">
        <v>0</v>
      </c>
      <c r="G67" s="171">
        <f t="shared" si="14"/>
        <v>0</v>
      </c>
      <c r="H67" s="171">
        <v>356.15</v>
      </c>
      <c r="I67" s="171">
        <f t="shared" si="15"/>
        <v>356.15</v>
      </c>
      <c r="J67" s="171">
        <v>85.350000000000023</v>
      </c>
      <c r="K67" s="171">
        <f t="shared" si="16"/>
        <v>85.35</v>
      </c>
      <c r="L67" s="171">
        <v>21</v>
      </c>
      <c r="M67" s="171">
        <f t="shared" si="17"/>
        <v>0</v>
      </c>
      <c r="N67" s="164">
        <v>1.9000000000000001E-4</v>
      </c>
      <c r="O67" s="164">
        <f t="shared" si="18"/>
        <v>1.9000000000000001E-4</v>
      </c>
      <c r="P67" s="164">
        <v>0</v>
      </c>
      <c r="Q67" s="164">
        <f t="shared" si="19"/>
        <v>0</v>
      </c>
      <c r="R67" s="164"/>
      <c r="S67" s="164"/>
      <c r="T67" s="165">
        <v>0.20599999999999999</v>
      </c>
      <c r="U67" s="164">
        <f t="shared" si="20"/>
        <v>0.21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106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ht="22.5" outlineLevel="1" x14ac:dyDescent="0.2">
      <c r="A68" s="155">
        <v>55</v>
      </c>
      <c r="B68" s="161" t="s">
        <v>219</v>
      </c>
      <c r="C68" s="188" t="s">
        <v>220</v>
      </c>
      <c r="D68" s="163" t="s">
        <v>132</v>
      </c>
      <c r="E68" s="169">
        <v>11</v>
      </c>
      <c r="F68" s="171">
        <v>0</v>
      </c>
      <c r="G68" s="171">
        <f t="shared" si="14"/>
        <v>0</v>
      </c>
      <c r="H68" s="171">
        <v>144.97</v>
      </c>
      <c r="I68" s="171">
        <f t="shared" si="15"/>
        <v>1594.67</v>
      </c>
      <c r="J68" s="171">
        <v>38.53</v>
      </c>
      <c r="K68" s="171">
        <f t="shared" si="16"/>
        <v>423.83</v>
      </c>
      <c r="L68" s="171">
        <v>21</v>
      </c>
      <c r="M68" s="171">
        <f t="shared" si="17"/>
        <v>0</v>
      </c>
      <c r="N68" s="164">
        <v>0</v>
      </c>
      <c r="O68" s="164">
        <f t="shared" si="18"/>
        <v>0</v>
      </c>
      <c r="P68" s="164">
        <v>0</v>
      </c>
      <c r="Q68" s="164">
        <f t="shared" si="19"/>
        <v>0</v>
      </c>
      <c r="R68" s="164"/>
      <c r="S68" s="164"/>
      <c r="T68" s="165">
        <v>9.2999999999999999E-2</v>
      </c>
      <c r="U68" s="164">
        <f t="shared" si="20"/>
        <v>1.02</v>
      </c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106</v>
      </c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55">
        <v>56</v>
      </c>
      <c r="B69" s="161" t="s">
        <v>221</v>
      </c>
      <c r="C69" s="188" t="s">
        <v>222</v>
      </c>
      <c r="D69" s="163" t="s">
        <v>132</v>
      </c>
      <c r="E69" s="169">
        <v>2</v>
      </c>
      <c r="F69" s="171">
        <v>0</v>
      </c>
      <c r="G69" s="171">
        <f t="shared" si="14"/>
        <v>0</v>
      </c>
      <c r="H69" s="171">
        <v>245.95</v>
      </c>
      <c r="I69" s="171">
        <f t="shared" si="15"/>
        <v>491.9</v>
      </c>
      <c r="J69" s="171">
        <v>94.050000000000011</v>
      </c>
      <c r="K69" s="171">
        <f t="shared" si="16"/>
        <v>188.1</v>
      </c>
      <c r="L69" s="171">
        <v>21</v>
      </c>
      <c r="M69" s="171">
        <f t="shared" si="17"/>
        <v>0</v>
      </c>
      <c r="N69" s="164">
        <v>0</v>
      </c>
      <c r="O69" s="164">
        <f t="shared" si="18"/>
        <v>0</v>
      </c>
      <c r="P69" s="164">
        <v>0</v>
      </c>
      <c r="Q69" s="164">
        <f t="shared" si="19"/>
        <v>0</v>
      </c>
      <c r="R69" s="164"/>
      <c r="S69" s="164"/>
      <c r="T69" s="165">
        <v>0.22700000000000001</v>
      </c>
      <c r="U69" s="164">
        <f t="shared" si="20"/>
        <v>0.45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106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>
        <v>57</v>
      </c>
      <c r="B70" s="161" t="s">
        <v>223</v>
      </c>
      <c r="C70" s="188" t="s">
        <v>224</v>
      </c>
      <c r="D70" s="163" t="s">
        <v>132</v>
      </c>
      <c r="E70" s="169">
        <v>4</v>
      </c>
      <c r="F70" s="171">
        <v>0</v>
      </c>
      <c r="G70" s="171">
        <f t="shared" si="14"/>
        <v>0</v>
      </c>
      <c r="H70" s="171">
        <v>446.55</v>
      </c>
      <c r="I70" s="171">
        <f t="shared" si="15"/>
        <v>1786.2</v>
      </c>
      <c r="J70" s="171">
        <v>111.44999999999999</v>
      </c>
      <c r="K70" s="171">
        <f t="shared" si="16"/>
        <v>445.8</v>
      </c>
      <c r="L70" s="171">
        <v>21</v>
      </c>
      <c r="M70" s="171">
        <f t="shared" si="17"/>
        <v>0</v>
      </c>
      <c r="N70" s="164">
        <v>0</v>
      </c>
      <c r="O70" s="164">
        <f t="shared" si="18"/>
        <v>0</v>
      </c>
      <c r="P70" s="164">
        <v>0</v>
      </c>
      <c r="Q70" s="164">
        <f t="shared" si="19"/>
        <v>0</v>
      </c>
      <c r="R70" s="164"/>
      <c r="S70" s="164"/>
      <c r="T70" s="165">
        <v>0.26900000000000002</v>
      </c>
      <c r="U70" s="164">
        <f t="shared" si="20"/>
        <v>1.08</v>
      </c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106</v>
      </c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>
        <v>58</v>
      </c>
      <c r="B71" s="161" t="s">
        <v>225</v>
      </c>
      <c r="C71" s="188" t="s">
        <v>226</v>
      </c>
      <c r="D71" s="163" t="s">
        <v>132</v>
      </c>
      <c r="E71" s="169">
        <v>2</v>
      </c>
      <c r="F71" s="171">
        <v>0</v>
      </c>
      <c r="G71" s="171">
        <f t="shared" si="14"/>
        <v>0</v>
      </c>
      <c r="H71" s="171">
        <v>2974.57</v>
      </c>
      <c r="I71" s="171">
        <f t="shared" si="15"/>
        <v>5949.14</v>
      </c>
      <c r="J71" s="171">
        <v>145.42999999999984</v>
      </c>
      <c r="K71" s="171">
        <f t="shared" si="16"/>
        <v>290.86</v>
      </c>
      <c r="L71" s="171">
        <v>21</v>
      </c>
      <c r="M71" s="171">
        <f t="shared" si="17"/>
        <v>0</v>
      </c>
      <c r="N71" s="164">
        <v>2.8E-3</v>
      </c>
      <c r="O71" s="164">
        <f t="shared" si="18"/>
        <v>5.5999999999999999E-3</v>
      </c>
      <c r="P71" s="164">
        <v>0</v>
      </c>
      <c r="Q71" s="164">
        <f t="shared" si="19"/>
        <v>0</v>
      </c>
      <c r="R71" s="164"/>
      <c r="S71" s="164"/>
      <c r="T71" s="165">
        <v>0.35099999999999998</v>
      </c>
      <c r="U71" s="164">
        <f t="shared" si="20"/>
        <v>0.7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106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>
        <v>59</v>
      </c>
      <c r="B72" s="161" t="s">
        <v>227</v>
      </c>
      <c r="C72" s="188" t="s">
        <v>228</v>
      </c>
      <c r="D72" s="163" t="s">
        <v>132</v>
      </c>
      <c r="E72" s="169">
        <v>12</v>
      </c>
      <c r="F72" s="171">
        <v>0</v>
      </c>
      <c r="G72" s="171">
        <f t="shared" si="14"/>
        <v>0</v>
      </c>
      <c r="H72" s="171">
        <v>114.11</v>
      </c>
      <c r="I72" s="171">
        <f t="shared" si="15"/>
        <v>1369.32</v>
      </c>
      <c r="J72" s="171">
        <v>34.39</v>
      </c>
      <c r="K72" s="171">
        <f t="shared" si="16"/>
        <v>412.68</v>
      </c>
      <c r="L72" s="171">
        <v>21</v>
      </c>
      <c r="M72" s="171">
        <f t="shared" si="17"/>
        <v>0</v>
      </c>
      <c r="N72" s="164">
        <v>0</v>
      </c>
      <c r="O72" s="164">
        <f t="shared" si="18"/>
        <v>0</v>
      </c>
      <c r="P72" s="164">
        <v>0</v>
      </c>
      <c r="Q72" s="164">
        <f t="shared" si="19"/>
        <v>0</v>
      </c>
      <c r="R72" s="164"/>
      <c r="S72" s="164"/>
      <c r="T72" s="165">
        <v>8.3000000000000004E-2</v>
      </c>
      <c r="U72" s="164">
        <f t="shared" si="20"/>
        <v>1</v>
      </c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106</v>
      </c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>
        <v>60</v>
      </c>
      <c r="B73" s="161" t="s">
        <v>229</v>
      </c>
      <c r="C73" s="188" t="s">
        <v>230</v>
      </c>
      <c r="D73" s="163" t="s">
        <v>132</v>
      </c>
      <c r="E73" s="169">
        <v>3</v>
      </c>
      <c r="F73" s="171">
        <v>0</v>
      </c>
      <c r="G73" s="171">
        <f t="shared" si="14"/>
        <v>0</v>
      </c>
      <c r="H73" s="171">
        <v>1180.23</v>
      </c>
      <c r="I73" s="171">
        <f t="shared" si="15"/>
        <v>3540.69</v>
      </c>
      <c r="J73" s="171">
        <v>85.769999999999982</v>
      </c>
      <c r="K73" s="171">
        <f t="shared" si="16"/>
        <v>257.31</v>
      </c>
      <c r="L73" s="171">
        <v>21</v>
      </c>
      <c r="M73" s="171">
        <f t="shared" si="17"/>
        <v>0</v>
      </c>
      <c r="N73" s="164">
        <v>6.4999999999999997E-4</v>
      </c>
      <c r="O73" s="164">
        <f t="shared" si="18"/>
        <v>1.9499999999999999E-3</v>
      </c>
      <c r="P73" s="164">
        <v>0</v>
      </c>
      <c r="Q73" s="164">
        <f t="shared" si="19"/>
        <v>0</v>
      </c>
      <c r="R73" s="164"/>
      <c r="S73" s="164"/>
      <c r="T73" s="165">
        <v>0.20699999999999999</v>
      </c>
      <c r="U73" s="164">
        <f t="shared" si="20"/>
        <v>0.62</v>
      </c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106</v>
      </c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>
        <v>61</v>
      </c>
      <c r="B74" s="161" t="s">
        <v>231</v>
      </c>
      <c r="C74" s="188" t="s">
        <v>232</v>
      </c>
      <c r="D74" s="163" t="s">
        <v>132</v>
      </c>
      <c r="E74" s="169">
        <v>11</v>
      </c>
      <c r="F74" s="171">
        <v>0</v>
      </c>
      <c r="G74" s="171">
        <f t="shared" si="14"/>
        <v>0</v>
      </c>
      <c r="H74" s="171">
        <v>298.67</v>
      </c>
      <c r="I74" s="171">
        <f t="shared" si="15"/>
        <v>3285.37</v>
      </c>
      <c r="J74" s="171">
        <v>29.829999999999984</v>
      </c>
      <c r="K74" s="171">
        <f t="shared" si="16"/>
        <v>328.13</v>
      </c>
      <c r="L74" s="171">
        <v>21</v>
      </c>
      <c r="M74" s="171">
        <f t="shared" si="17"/>
        <v>0</v>
      </c>
      <c r="N74" s="164">
        <v>1.3999999999999999E-4</v>
      </c>
      <c r="O74" s="164">
        <f t="shared" si="18"/>
        <v>1.5399999999999999E-3</v>
      </c>
      <c r="P74" s="164">
        <v>0</v>
      </c>
      <c r="Q74" s="164">
        <f t="shared" si="19"/>
        <v>0</v>
      </c>
      <c r="R74" s="164"/>
      <c r="S74" s="164"/>
      <c r="T74" s="165">
        <v>7.1999999999999995E-2</v>
      </c>
      <c r="U74" s="164">
        <f t="shared" si="20"/>
        <v>0.79</v>
      </c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106</v>
      </c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outlineLevel="1" x14ac:dyDescent="0.2">
      <c r="A75" s="155">
        <v>62</v>
      </c>
      <c r="B75" s="161" t="s">
        <v>233</v>
      </c>
      <c r="C75" s="188" t="s">
        <v>234</v>
      </c>
      <c r="D75" s="163" t="s">
        <v>129</v>
      </c>
      <c r="E75" s="169">
        <v>1.907E-2</v>
      </c>
      <c r="F75" s="171">
        <v>0</v>
      </c>
      <c r="G75" s="171">
        <f t="shared" si="14"/>
        <v>0</v>
      </c>
      <c r="H75" s="171">
        <v>0</v>
      </c>
      <c r="I75" s="171">
        <f t="shared" si="15"/>
        <v>0</v>
      </c>
      <c r="J75" s="171">
        <v>946</v>
      </c>
      <c r="K75" s="171">
        <f t="shared" si="16"/>
        <v>18.04</v>
      </c>
      <c r="L75" s="171">
        <v>21</v>
      </c>
      <c r="M75" s="171">
        <f t="shared" si="17"/>
        <v>0</v>
      </c>
      <c r="N75" s="164">
        <v>0</v>
      </c>
      <c r="O75" s="164">
        <f t="shared" si="18"/>
        <v>0</v>
      </c>
      <c r="P75" s="164">
        <v>0</v>
      </c>
      <c r="Q75" s="164">
        <f t="shared" si="19"/>
        <v>0</v>
      </c>
      <c r="R75" s="164"/>
      <c r="S75" s="164"/>
      <c r="T75" s="165">
        <v>2.351</v>
      </c>
      <c r="U75" s="164">
        <f t="shared" si="20"/>
        <v>0.04</v>
      </c>
      <c r="V75" s="154"/>
      <c r="W75" s="154"/>
      <c r="X75" s="154"/>
      <c r="Y75" s="154"/>
      <c r="Z75" s="154"/>
      <c r="AA75" s="154"/>
      <c r="AB75" s="154"/>
      <c r="AC75" s="154"/>
      <c r="AD75" s="154"/>
      <c r="AE75" s="154" t="s">
        <v>106</v>
      </c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</row>
    <row r="76" spans="1:60" x14ac:dyDescent="0.2">
      <c r="A76" s="156" t="s">
        <v>101</v>
      </c>
      <c r="B76" s="162" t="s">
        <v>68</v>
      </c>
      <c r="C76" s="189" t="s">
        <v>69</v>
      </c>
      <c r="D76" s="166"/>
      <c r="E76" s="170"/>
      <c r="F76" s="172"/>
      <c r="G76" s="172">
        <f>SUMIF(AE77:AE90,"&lt;&gt;NOR",G77:G90)</f>
        <v>0</v>
      </c>
      <c r="H76" s="172"/>
      <c r="I76" s="172">
        <f>SUM(I77:I90)</f>
        <v>74783.42</v>
      </c>
      <c r="J76" s="172"/>
      <c r="K76" s="172">
        <f>SUM(K77:K90)</f>
        <v>454107.56</v>
      </c>
      <c r="L76" s="172"/>
      <c r="M76" s="172">
        <f>SUM(M77:M90)</f>
        <v>0</v>
      </c>
      <c r="N76" s="167"/>
      <c r="O76" s="167">
        <f>SUM(O77:O90)</f>
        <v>3.62616</v>
      </c>
      <c r="P76" s="167"/>
      <c r="Q76" s="167">
        <f>SUM(Q77:Q90)</f>
        <v>0</v>
      </c>
      <c r="R76" s="167"/>
      <c r="S76" s="167"/>
      <c r="T76" s="168"/>
      <c r="U76" s="167">
        <f>SUM(U77:U90)</f>
        <v>29.93</v>
      </c>
      <c r="AE76" t="s">
        <v>102</v>
      </c>
    </row>
    <row r="77" spans="1:60" ht="22.5" outlineLevel="1" x14ac:dyDescent="0.2">
      <c r="A77" s="155">
        <v>63</v>
      </c>
      <c r="B77" s="161" t="s">
        <v>235</v>
      </c>
      <c r="C77" s="251" t="s">
        <v>236</v>
      </c>
      <c r="D77" s="163" t="s">
        <v>132</v>
      </c>
      <c r="E77" s="169">
        <v>1</v>
      </c>
      <c r="F77" s="171">
        <v>0</v>
      </c>
      <c r="G77" s="171">
        <f t="shared" ref="G77:G90" si="21">F77*E77</f>
        <v>0</v>
      </c>
      <c r="H77" s="171">
        <v>8726.52</v>
      </c>
      <c r="I77" s="171">
        <f t="shared" ref="I77:I90" si="22">ROUND(E77*H77,2)</f>
        <v>8726.52</v>
      </c>
      <c r="J77" s="171">
        <v>5949.48</v>
      </c>
      <c r="K77" s="171">
        <f t="shared" ref="K77:K90" si="23">ROUND(E77*J77,2)</f>
        <v>5949.48</v>
      </c>
      <c r="L77" s="171">
        <v>21</v>
      </c>
      <c r="M77" s="171">
        <f t="shared" ref="M77:M90" si="24">G77*(1+L77/100)</f>
        <v>0</v>
      </c>
      <c r="N77" s="164">
        <v>5.2470000000000003E-2</v>
      </c>
      <c r="O77" s="164">
        <f t="shared" ref="O77:O90" si="25">ROUND(E77*N77,5)</f>
        <v>5.2470000000000003E-2</v>
      </c>
      <c r="P77" s="164">
        <v>0</v>
      </c>
      <c r="Q77" s="164">
        <f t="shared" ref="Q77:Q90" si="26">ROUND(E77*P77,5)</f>
        <v>0</v>
      </c>
      <c r="R77" s="164"/>
      <c r="S77" s="164"/>
      <c r="T77" s="165">
        <v>1.0369999999999999</v>
      </c>
      <c r="U77" s="164">
        <f t="shared" ref="U77:U90" si="27">ROUND(E77*T77,2)</f>
        <v>1.04</v>
      </c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106</v>
      </c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ht="22.5" outlineLevel="1" x14ac:dyDescent="0.2">
      <c r="A78" s="155">
        <v>64</v>
      </c>
      <c r="B78" s="161" t="s">
        <v>237</v>
      </c>
      <c r="C78" s="251" t="s">
        <v>238</v>
      </c>
      <c r="D78" s="163" t="s">
        <v>132</v>
      </c>
      <c r="E78" s="169">
        <v>1</v>
      </c>
      <c r="F78" s="171">
        <v>0</v>
      </c>
      <c r="G78" s="171">
        <f t="shared" si="21"/>
        <v>0</v>
      </c>
      <c r="H78" s="171">
        <v>9342.6200000000008</v>
      </c>
      <c r="I78" s="171">
        <f t="shared" si="22"/>
        <v>9342.6200000000008</v>
      </c>
      <c r="J78" s="171">
        <v>7565.3799999999992</v>
      </c>
      <c r="K78" s="171">
        <f t="shared" si="23"/>
        <v>7565.38</v>
      </c>
      <c r="L78" s="171">
        <v>21</v>
      </c>
      <c r="M78" s="171">
        <f t="shared" si="24"/>
        <v>0</v>
      </c>
      <c r="N78" s="164">
        <v>6.4130000000000006E-2</v>
      </c>
      <c r="O78" s="164">
        <f t="shared" si="25"/>
        <v>6.4130000000000006E-2</v>
      </c>
      <c r="P78" s="164">
        <v>0</v>
      </c>
      <c r="Q78" s="164">
        <f t="shared" si="26"/>
        <v>0</v>
      </c>
      <c r="R78" s="164"/>
      <c r="S78" s="164"/>
      <c r="T78" s="165">
        <v>1.0609999999999999</v>
      </c>
      <c r="U78" s="164">
        <f t="shared" si="27"/>
        <v>1.06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106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ht="22.5" outlineLevel="1" x14ac:dyDescent="0.2">
      <c r="A79" s="155">
        <v>65</v>
      </c>
      <c r="B79" s="161" t="s">
        <v>239</v>
      </c>
      <c r="C79" s="251" t="s">
        <v>240</v>
      </c>
      <c r="D79" s="163" t="s">
        <v>132</v>
      </c>
      <c r="E79" s="169">
        <v>2</v>
      </c>
      <c r="F79" s="171">
        <v>0</v>
      </c>
      <c r="G79" s="171">
        <f t="shared" si="21"/>
        <v>0</v>
      </c>
      <c r="H79" s="171">
        <v>5218.6099999999997</v>
      </c>
      <c r="I79" s="171">
        <f t="shared" si="22"/>
        <v>10437.219999999999</v>
      </c>
      <c r="J79" s="171">
        <v>5329.39</v>
      </c>
      <c r="K79" s="171">
        <f t="shared" si="23"/>
        <v>10658.78</v>
      </c>
      <c r="L79" s="171">
        <v>21</v>
      </c>
      <c r="M79" s="171">
        <f t="shared" si="24"/>
        <v>0</v>
      </c>
      <c r="N79" s="164">
        <v>1.6279999999999999E-2</v>
      </c>
      <c r="O79" s="164">
        <f t="shared" si="25"/>
        <v>3.2559999999999999E-2</v>
      </c>
      <c r="P79" s="164">
        <v>0</v>
      </c>
      <c r="Q79" s="164">
        <f t="shared" si="26"/>
        <v>0</v>
      </c>
      <c r="R79" s="164"/>
      <c r="S79" s="164"/>
      <c r="T79" s="165">
        <v>0.91300000000000003</v>
      </c>
      <c r="U79" s="164">
        <f t="shared" si="27"/>
        <v>1.83</v>
      </c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106</v>
      </c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ht="22.5" outlineLevel="1" x14ac:dyDescent="0.2">
      <c r="A80" s="155">
        <v>66</v>
      </c>
      <c r="B80" s="161" t="s">
        <v>241</v>
      </c>
      <c r="C80" s="251" t="s">
        <v>242</v>
      </c>
      <c r="D80" s="163" t="s">
        <v>132</v>
      </c>
      <c r="E80" s="169">
        <v>4</v>
      </c>
      <c r="F80" s="171">
        <v>0</v>
      </c>
      <c r="G80" s="171">
        <f t="shared" si="21"/>
        <v>0</v>
      </c>
      <c r="H80" s="171">
        <v>6420.79</v>
      </c>
      <c r="I80" s="171">
        <f t="shared" si="22"/>
        <v>25683.16</v>
      </c>
      <c r="J80" s="171">
        <v>1619.21</v>
      </c>
      <c r="K80" s="171">
        <f t="shared" si="23"/>
        <v>6476.84</v>
      </c>
      <c r="L80" s="171">
        <v>21</v>
      </c>
      <c r="M80" s="171">
        <f t="shared" si="24"/>
        <v>0</v>
      </c>
      <c r="N80" s="164">
        <v>3.6630000000000003E-2</v>
      </c>
      <c r="O80" s="164">
        <f t="shared" si="25"/>
        <v>0.14652000000000001</v>
      </c>
      <c r="P80" s="164">
        <v>0</v>
      </c>
      <c r="Q80" s="164">
        <f t="shared" si="26"/>
        <v>0</v>
      </c>
      <c r="R80" s="164"/>
      <c r="S80" s="164"/>
      <c r="T80" s="165">
        <v>0.94499999999999995</v>
      </c>
      <c r="U80" s="164">
        <f t="shared" si="27"/>
        <v>3.78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106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ht="22.5" outlineLevel="1" x14ac:dyDescent="0.2">
      <c r="A81" s="155">
        <v>67</v>
      </c>
      <c r="B81" s="161" t="s">
        <v>243</v>
      </c>
      <c r="C81" s="251" t="s">
        <v>244</v>
      </c>
      <c r="D81" s="163" t="s">
        <v>132</v>
      </c>
      <c r="E81" s="169">
        <v>3</v>
      </c>
      <c r="F81" s="171">
        <v>0</v>
      </c>
      <c r="G81" s="171">
        <f t="shared" si="21"/>
        <v>0</v>
      </c>
      <c r="H81" s="171">
        <v>6530.27</v>
      </c>
      <c r="I81" s="171">
        <f t="shared" si="22"/>
        <v>19590.810000000001</v>
      </c>
      <c r="J81" s="171">
        <v>2613.7299999999996</v>
      </c>
      <c r="K81" s="171">
        <f t="shared" si="23"/>
        <v>7841.19</v>
      </c>
      <c r="L81" s="171">
        <v>21</v>
      </c>
      <c r="M81" s="171">
        <f t="shared" si="24"/>
        <v>0</v>
      </c>
      <c r="N81" s="164">
        <v>2.8160000000000001E-2</v>
      </c>
      <c r="O81" s="164">
        <f t="shared" si="25"/>
        <v>8.448E-2</v>
      </c>
      <c r="P81" s="164">
        <v>0</v>
      </c>
      <c r="Q81" s="164">
        <f t="shared" si="26"/>
        <v>0</v>
      </c>
      <c r="R81" s="164"/>
      <c r="S81" s="164"/>
      <c r="T81" s="165">
        <v>0.94499999999999995</v>
      </c>
      <c r="U81" s="164">
        <f t="shared" si="27"/>
        <v>2.84</v>
      </c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106</v>
      </c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>
        <v>68</v>
      </c>
      <c r="B82" s="161" t="s">
        <v>245</v>
      </c>
      <c r="C82" s="188" t="s">
        <v>246</v>
      </c>
      <c r="D82" s="163" t="s">
        <v>132</v>
      </c>
      <c r="E82" s="169">
        <v>11</v>
      </c>
      <c r="F82" s="171">
        <v>0</v>
      </c>
      <c r="G82" s="171">
        <f t="shared" si="21"/>
        <v>0</v>
      </c>
      <c r="H82" s="171">
        <v>91.19</v>
      </c>
      <c r="I82" s="171">
        <f t="shared" si="22"/>
        <v>1003.09</v>
      </c>
      <c r="J82" s="171">
        <v>300.81</v>
      </c>
      <c r="K82" s="171">
        <f t="shared" si="23"/>
        <v>3308.91</v>
      </c>
      <c r="L82" s="171">
        <v>21</v>
      </c>
      <c r="M82" s="171">
        <f t="shared" si="24"/>
        <v>0</v>
      </c>
      <c r="N82" s="164">
        <v>0</v>
      </c>
      <c r="O82" s="164">
        <f t="shared" si="25"/>
        <v>0</v>
      </c>
      <c r="P82" s="164">
        <v>0</v>
      </c>
      <c r="Q82" s="164">
        <f t="shared" si="26"/>
        <v>0</v>
      </c>
      <c r="R82" s="164"/>
      <c r="S82" s="164"/>
      <c r="T82" s="165">
        <v>0.86799999999999999</v>
      </c>
      <c r="U82" s="164">
        <f t="shared" si="27"/>
        <v>9.5500000000000007</v>
      </c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106</v>
      </c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2.5" outlineLevel="1" x14ac:dyDescent="0.2">
      <c r="A83" s="155">
        <v>69</v>
      </c>
      <c r="B83" s="161" t="s">
        <v>247</v>
      </c>
      <c r="C83" s="188" t="s">
        <v>248</v>
      </c>
      <c r="D83" s="163" t="s">
        <v>118</v>
      </c>
      <c r="E83" s="169">
        <v>9</v>
      </c>
      <c r="F83" s="171">
        <v>0</v>
      </c>
      <c r="G83" s="171">
        <f t="shared" si="21"/>
        <v>0</v>
      </c>
      <c r="H83" s="171">
        <v>0</v>
      </c>
      <c r="I83" s="171">
        <f t="shared" si="22"/>
        <v>0</v>
      </c>
      <c r="J83" s="171">
        <v>12360</v>
      </c>
      <c r="K83" s="171">
        <f t="shared" si="23"/>
        <v>111240</v>
      </c>
      <c r="L83" s="171">
        <v>21</v>
      </c>
      <c r="M83" s="171">
        <f t="shared" si="24"/>
        <v>0</v>
      </c>
      <c r="N83" s="164">
        <v>0.04</v>
      </c>
      <c r="O83" s="164">
        <f t="shared" si="25"/>
        <v>0.36</v>
      </c>
      <c r="P83" s="164">
        <v>0</v>
      </c>
      <c r="Q83" s="164">
        <f t="shared" si="26"/>
        <v>0</v>
      </c>
      <c r="R83" s="164"/>
      <c r="S83" s="164"/>
      <c r="T83" s="165">
        <v>0</v>
      </c>
      <c r="U83" s="164">
        <f t="shared" si="27"/>
        <v>0</v>
      </c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106</v>
      </c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ht="22.5" outlineLevel="1" x14ac:dyDescent="0.2">
      <c r="A84" s="155">
        <v>70</v>
      </c>
      <c r="B84" s="161" t="s">
        <v>249</v>
      </c>
      <c r="C84" s="188" t="s">
        <v>250</v>
      </c>
      <c r="D84" s="163" t="s">
        <v>118</v>
      </c>
      <c r="E84" s="169">
        <v>1</v>
      </c>
      <c r="F84" s="171">
        <v>0</v>
      </c>
      <c r="G84" s="171">
        <f t="shared" si="21"/>
        <v>0</v>
      </c>
      <c r="H84" s="171">
        <v>0</v>
      </c>
      <c r="I84" s="171">
        <f t="shared" si="22"/>
        <v>0</v>
      </c>
      <c r="J84" s="171">
        <v>13368</v>
      </c>
      <c r="K84" s="171">
        <f t="shared" si="23"/>
        <v>13368</v>
      </c>
      <c r="L84" s="171">
        <v>21</v>
      </c>
      <c r="M84" s="171">
        <f t="shared" si="24"/>
        <v>0</v>
      </c>
      <c r="N84" s="164">
        <v>8.5999999999999993E-2</v>
      </c>
      <c r="O84" s="164">
        <f t="shared" si="25"/>
        <v>8.5999999999999993E-2</v>
      </c>
      <c r="P84" s="164">
        <v>0</v>
      </c>
      <c r="Q84" s="164">
        <f t="shared" si="26"/>
        <v>0</v>
      </c>
      <c r="R84" s="164"/>
      <c r="S84" s="164"/>
      <c r="T84" s="165">
        <v>0</v>
      </c>
      <c r="U84" s="164">
        <f t="shared" si="27"/>
        <v>0</v>
      </c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106</v>
      </c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ht="22.5" outlineLevel="1" x14ac:dyDescent="0.2">
      <c r="A85" s="155">
        <v>71</v>
      </c>
      <c r="B85" s="161" t="s">
        <v>251</v>
      </c>
      <c r="C85" s="188" t="s">
        <v>252</v>
      </c>
      <c r="D85" s="163" t="s">
        <v>118</v>
      </c>
      <c r="E85" s="169">
        <v>3</v>
      </c>
      <c r="F85" s="171">
        <v>0</v>
      </c>
      <c r="G85" s="171">
        <f t="shared" si="21"/>
        <v>0</v>
      </c>
      <c r="H85" s="171">
        <v>0</v>
      </c>
      <c r="I85" s="171">
        <f t="shared" si="22"/>
        <v>0</v>
      </c>
      <c r="J85" s="171">
        <v>14544</v>
      </c>
      <c r="K85" s="171">
        <f t="shared" si="23"/>
        <v>43632</v>
      </c>
      <c r="L85" s="171">
        <v>21</v>
      </c>
      <c r="M85" s="171">
        <f t="shared" si="24"/>
        <v>0</v>
      </c>
      <c r="N85" s="164">
        <v>0.04</v>
      </c>
      <c r="O85" s="164">
        <f t="shared" si="25"/>
        <v>0.12</v>
      </c>
      <c r="P85" s="164">
        <v>0</v>
      </c>
      <c r="Q85" s="164">
        <f t="shared" si="26"/>
        <v>0</v>
      </c>
      <c r="R85" s="164"/>
      <c r="S85" s="164"/>
      <c r="T85" s="165">
        <v>0</v>
      </c>
      <c r="U85" s="164">
        <f t="shared" si="27"/>
        <v>0</v>
      </c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106</v>
      </c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2.5" outlineLevel="1" x14ac:dyDescent="0.2">
      <c r="A86" s="155">
        <v>72</v>
      </c>
      <c r="B86" s="161" t="s">
        <v>253</v>
      </c>
      <c r="C86" s="188" t="s">
        <v>254</v>
      </c>
      <c r="D86" s="163" t="s">
        <v>118</v>
      </c>
      <c r="E86" s="169">
        <v>1</v>
      </c>
      <c r="F86" s="171">
        <v>0</v>
      </c>
      <c r="G86" s="171">
        <f t="shared" si="21"/>
        <v>0</v>
      </c>
      <c r="H86" s="171">
        <v>0</v>
      </c>
      <c r="I86" s="171">
        <f t="shared" si="22"/>
        <v>0</v>
      </c>
      <c r="J86" s="171">
        <v>20016</v>
      </c>
      <c r="K86" s="171">
        <f t="shared" si="23"/>
        <v>20016</v>
      </c>
      <c r="L86" s="171">
        <v>21</v>
      </c>
      <c r="M86" s="171">
        <f t="shared" si="24"/>
        <v>0</v>
      </c>
      <c r="N86" s="164">
        <v>0.04</v>
      </c>
      <c r="O86" s="164">
        <f t="shared" si="25"/>
        <v>0.04</v>
      </c>
      <c r="P86" s="164">
        <v>0</v>
      </c>
      <c r="Q86" s="164">
        <f t="shared" si="26"/>
        <v>0</v>
      </c>
      <c r="R86" s="164"/>
      <c r="S86" s="164"/>
      <c r="T86" s="165">
        <v>0</v>
      </c>
      <c r="U86" s="164">
        <f t="shared" si="27"/>
        <v>0</v>
      </c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106</v>
      </c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ht="22.5" outlineLevel="1" x14ac:dyDescent="0.2">
      <c r="A87" s="155">
        <v>73</v>
      </c>
      <c r="B87" s="161" t="s">
        <v>255</v>
      </c>
      <c r="C87" s="188" t="s">
        <v>256</v>
      </c>
      <c r="D87" s="163" t="s">
        <v>118</v>
      </c>
      <c r="E87" s="169">
        <v>6</v>
      </c>
      <c r="F87" s="171">
        <v>0</v>
      </c>
      <c r="G87" s="171">
        <f t="shared" si="21"/>
        <v>0</v>
      </c>
      <c r="H87" s="171">
        <v>0</v>
      </c>
      <c r="I87" s="171">
        <f t="shared" si="22"/>
        <v>0</v>
      </c>
      <c r="J87" s="171">
        <v>24780</v>
      </c>
      <c r="K87" s="171">
        <f t="shared" si="23"/>
        <v>148680</v>
      </c>
      <c r="L87" s="171">
        <v>21</v>
      </c>
      <c r="M87" s="171">
        <f t="shared" si="24"/>
        <v>0</v>
      </c>
      <c r="N87" s="164">
        <v>0.04</v>
      </c>
      <c r="O87" s="164">
        <f t="shared" si="25"/>
        <v>0.24</v>
      </c>
      <c r="P87" s="164">
        <v>0</v>
      </c>
      <c r="Q87" s="164">
        <f t="shared" si="26"/>
        <v>0</v>
      </c>
      <c r="R87" s="164"/>
      <c r="S87" s="164"/>
      <c r="T87" s="165">
        <v>0</v>
      </c>
      <c r="U87" s="164">
        <f t="shared" si="27"/>
        <v>0</v>
      </c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106</v>
      </c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ht="22.5" outlineLevel="1" x14ac:dyDescent="0.2">
      <c r="A88" s="155">
        <v>74</v>
      </c>
      <c r="B88" s="161" t="s">
        <v>257</v>
      </c>
      <c r="C88" s="188" t="s">
        <v>258</v>
      </c>
      <c r="D88" s="163" t="s">
        <v>118</v>
      </c>
      <c r="E88" s="169">
        <v>20</v>
      </c>
      <c r="F88" s="171">
        <v>0</v>
      </c>
      <c r="G88" s="171">
        <f t="shared" si="21"/>
        <v>0</v>
      </c>
      <c r="H88" s="171">
        <v>0</v>
      </c>
      <c r="I88" s="171">
        <f t="shared" si="22"/>
        <v>0</v>
      </c>
      <c r="J88" s="171">
        <v>2856</v>
      </c>
      <c r="K88" s="171">
        <f t="shared" si="23"/>
        <v>57120</v>
      </c>
      <c r="L88" s="171">
        <v>21</v>
      </c>
      <c r="M88" s="171">
        <f t="shared" si="24"/>
        <v>0</v>
      </c>
      <c r="N88" s="164">
        <v>0.04</v>
      </c>
      <c r="O88" s="164">
        <f t="shared" si="25"/>
        <v>0.8</v>
      </c>
      <c r="P88" s="164">
        <v>0</v>
      </c>
      <c r="Q88" s="164">
        <f t="shared" si="26"/>
        <v>0</v>
      </c>
      <c r="R88" s="164"/>
      <c r="S88" s="164"/>
      <c r="T88" s="165">
        <v>0</v>
      </c>
      <c r="U88" s="164">
        <f t="shared" si="27"/>
        <v>0</v>
      </c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106</v>
      </c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>
        <v>75</v>
      </c>
      <c r="B89" s="161" t="s">
        <v>259</v>
      </c>
      <c r="C89" s="188" t="s">
        <v>260</v>
      </c>
      <c r="D89" s="163" t="s">
        <v>261</v>
      </c>
      <c r="E89" s="169">
        <v>40</v>
      </c>
      <c r="F89" s="171">
        <v>0</v>
      </c>
      <c r="G89" s="171">
        <f t="shared" si="21"/>
        <v>0</v>
      </c>
      <c r="H89" s="171">
        <v>0</v>
      </c>
      <c r="I89" s="171">
        <f t="shared" si="22"/>
        <v>0</v>
      </c>
      <c r="J89" s="171">
        <v>360</v>
      </c>
      <c r="K89" s="171">
        <f t="shared" si="23"/>
        <v>14400</v>
      </c>
      <c r="L89" s="171">
        <v>21</v>
      </c>
      <c r="M89" s="171">
        <f t="shared" si="24"/>
        <v>0</v>
      </c>
      <c r="N89" s="164">
        <v>0.04</v>
      </c>
      <c r="O89" s="164">
        <f t="shared" si="25"/>
        <v>1.6</v>
      </c>
      <c r="P89" s="164">
        <v>0</v>
      </c>
      <c r="Q89" s="164">
        <f t="shared" si="26"/>
        <v>0</v>
      </c>
      <c r="R89" s="164"/>
      <c r="S89" s="164"/>
      <c r="T89" s="165">
        <v>0</v>
      </c>
      <c r="U89" s="164">
        <f t="shared" si="27"/>
        <v>0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106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>
        <v>76</v>
      </c>
      <c r="B90" s="161" t="s">
        <v>262</v>
      </c>
      <c r="C90" s="188" t="s">
        <v>263</v>
      </c>
      <c r="D90" s="163" t="s">
        <v>129</v>
      </c>
      <c r="E90" s="169">
        <v>3.62616</v>
      </c>
      <c r="F90" s="171">
        <v>0</v>
      </c>
      <c r="G90" s="171">
        <f t="shared" si="21"/>
        <v>0</v>
      </c>
      <c r="H90" s="171">
        <v>0</v>
      </c>
      <c r="I90" s="171">
        <f t="shared" si="22"/>
        <v>0</v>
      </c>
      <c r="J90" s="171">
        <v>1062</v>
      </c>
      <c r="K90" s="171">
        <f t="shared" si="23"/>
        <v>3850.98</v>
      </c>
      <c r="L90" s="171">
        <v>21</v>
      </c>
      <c r="M90" s="171">
        <f t="shared" si="24"/>
        <v>0</v>
      </c>
      <c r="N90" s="164">
        <v>0</v>
      </c>
      <c r="O90" s="164">
        <f t="shared" si="25"/>
        <v>0</v>
      </c>
      <c r="P90" s="164">
        <v>0</v>
      </c>
      <c r="Q90" s="164">
        <f t="shared" si="26"/>
        <v>0</v>
      </c>
      <c r="R90" s="164"/>
      <c r="S90" s="164"/>
      <c r="T90" s="165">
        <v>2.71</v>
      </c>
      <c r="U90" s="164">
        <f t="shared" si="27"/>
        <v>9.83</v>
      </c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106</v>
      </c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x14ac:dyDescent="0.2">
      <c r="A91" s="156" t="s">
        <v>101</v>
      </c>
      <c r="B91" s="162" t="s">
        <v>70</v>
      </c>
      <c r="C91" s="189" t="s">
        <v>71</v>
      </c>
      <c r="D91" s="166"/>
      <c r="E91" s="170"/>
      <c r="F91" s="172"/>
      <c r="G91" s="172">
        <f>SUMIF(AE92:AE93,"&lt;&gt;NOR",G92:G93)</f>
        <v>0</v>
      </c>
      <c r="H91" s="172"/>
      <c r="I91" s="172">
        <f>SUM(I92:I93)</f>
        <v>193577.2</v>
      </c>
      <c r="J91" s="172"/>
      <c r="K91" s="172">
        <f>SUM(K92:K93)</f>
        <v>183256.27</v>
      </c>
      <c r="L91" s="172"/>
      <c r="M91" s="172">
        <f>SUM(M92:M93)</f>
        <v>0</v>
      </c>
      <c r="N91" s="167"/>
      <c r="O91" s="167">
        <f>SUM(O92:O93)</f>
        <v>0.87629999999999997</v>
      </c>
      <c r="P91" s="167"/>
      <c r="Q91" s="167">
        <f>SUM(Q92:Q93)</f>
        <v>0</v>
      </c>
      <c r="R91" s="167"/>
      <c r="S91" s="167"/>
      <c r="T91" s="168"/>
      <c r="U91" s="167">
        <f>SUM(U92:U93)</f>
        <v>442.41</v>
      </c>
      <c r="AE91" t="s">
        <v>102</v>
      </c>
    </row>
    <row r="92" spans="1:60" outlineLevel="1" x14ac:dyDescent="0.2">
      <c r="A92" s="155">
        <v>77</v>
      </c>
      <c r="B92" s="161" t="s">
        <v>264</v>
      </c>
      <c r="C92" s="188" t="s">
        <v>265</v>
      </c>
      <c r="D92" s="163" t="s">
        <v>266</v>
      </c>
      <c r="E92" s="169">
        <v>230</v>
      </c>
      <c r="F92" s="171">
        <v>0</v>
      </c>
      <c r="G92" s="171">
        <f>F92*E92</f>
        <v>0</v>
      </c>
      <c r="H92" s="171">
        <v>841.64</v>
      </c>
      <c r="I92" s="171">
        <f>ROUND(E92*H92,2)</f>
        <v>193577.2</v>
      </c>
      <c r="J92" s="171">
        <v>791.36</v>
      </c>
      <c r="K92" s="171">
        <f>ROUND(E92*J92,2)</f>
        <v>182012.79999999999</v>
      </c>
      <c r="L92" s="171">
        <v>21</v>
      </c>
      <c r="M92" s="171">
        <f>G92*(1+L92/100)</f>
        <v>0</v>
      </c>
      <c r="N92" s="164">
        <v>3.81E-3</v>
      </c>
      <c r="O92" s="164">
        <f>ROUND(E92*N92,5)</f>
        <v>0.87629999999999997</v>
      </c>
      <c r="P92" s="164">
        <v>0</v>
      </c>
      <c r="Q92" s="164">
        <f>ROUND(E92*P92,5)</f>
        <v>0</v>
      </c>
      <c r="R92" s="164"/>
      <c r="S92" s="164"/>
      <c r="T92" s="165">
        <v>1.91</v>
      </c>
      <c r="U92" s="164">
        <f>ROUND(E92*T92,2)</f>
        <v>439.3</v>
      </c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106</v>
      </c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>
        <v>78</v>
      </c>
      <c r="B93" s="161" t="s">
        <v>267</v>
      </c>
      <c r="C93" s="188" t="s">
        <v>268</v>
      </c>
      <c r="D93" s="163" t="s">
        <v>129</v>
      </c>
      <c r="E93" s="169">
        <v>0.87629999999999997</v>
      </c>
      <c r="F93" s="171">
        <v>0</v>
      </c>
      <c r="G93" s="171">
        <f>F93*E93</f>
        <v>0</v>
      </c>
      <c r="H93" s="171">
        <v>0</v>
      </c>
      <c r="I93" s="171">
        <f>ROUND(E93*H93,2)</f>
        <v>0</v>
      </c>
      <c r="J93" s="171">
        <v>1419</v>
      </c>
      <c r="K93" s="171">
        <f>ROUND(E93*J93,2)</f>
        <v>1243.47</v>
      </c>
      <c r="L93" s="171">
        <v>21</v>
      </c>
      <c r="M93" s="171">
        <f>G93*(1+L93/100)</f>
        <v>0</v>
      </c>
      <c r="N93" s="164">
        <v>0</v>
      </c>
      <c r="O93" s="164">
        <f>ROUND(E93*N93,5)</f>
        <v>0</v>
      </c>
      <c r="P93" s="164">
        <v>0</v>
      </c>
      <c r="Q93" s="164">
        <f>ROUND(E93*P93,5)</f>
        <v>0</v>
      </c>
      <c r="R93" s="164"/>
      <c r="S93" s="164"/>
      <c r="T93" s="165">
        <v>3.55</v>
      </c>
      <c r="U93" s="164">
        <f>ROUND(E93*T93,2)</f>
        <v>3.11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106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x14ac:dyDescent="0.2">
      <c r="A94" s="156" t="s">
        <v>101</v>
      </c>
      <c r="B94" s="162" t="s">
        <v>72</v>
      </c>
      <c r="C94" s="189" t="s">
        <v>73</v>
      </c>
      <c r="D94" s="166"/>
      <c r="E94" s="170"/>
      <c r="F94" s="172"/>
      <c r="G94" s="172">
        <f>SUMIF(AE95:AE96,"&lt;&gt;NOR",G95:G96)</f>
        <v>0</v>
      </c>
      <c r="H94" s="172"/>
      <c r="I94" s="172">
        <f>SUM(I95:I96)</f>
        <v>0</v>
      </c>
      <c r="J94" s="172"/>
      <c r="K94" s="172">
        <f>SUM(K95:K96)</f>
        <v>37440</v>
      </c>
      <c r="L94" s="172"/>
      <c r="M94" s="172">
        <f>SUM(M95:M96)</f>
        <v>0</v>
      </c>
      <c r="N94" s="167"/>
      <c r="O94" s="167">
        <f>SUM(O95:O96)</f>
        <v>0</v>
      </c>
      <c r="P94" s="167"/>
      <c r="Q94" s="167">
        <f>SUM(Q95:Q96)</f>
        <v>0</v>
      </c>
      <c r="R94" s="167"/>
      <c r="S94" s="167"/>
      <c r="T94" s="168"/>
      <c r="U94" s="167">
        <f>SUM(U95:U96)</f>
        <v>0</v>
      </c>
      <c r="AE94" t="s">
        <v>102</v>
      </c>
    </row>
    <row r="95" spans="1:60" outlineLevel="1" x14ac:dyDescent="0.2">
      <c r="A95" s="155">
        <v>79</v>
      </c>
      <c r="B95" s="161" t="s">
        <v>269</v>
      </c>
      <c r="C95" s="188" t="s">
        <v>270</v>
      </c>
      <c r="D95" s="163" t="s">
        <v>261</v>
      </c>
      <c r="E95" s="169">
        <v>72</v>
      </c>
      <c r="F95" s="171">
        <v>0</v>
      </c>
      <c r="G95" s="171">
        <f>F95*E95</f>
        <v>0</v>
      </c>
      <c r="H95" s="171">
        <v>0</v>
      </c>
      <c r="I95" s="171">
        <f>ROUND(E95*H95,2)</f>
        <v>0</v>
      </c>
      <c r="J95" s="171">
        <v>360</v>
      </c>
      <c r="K95" s="171">
        <f>ROUND(E95*J95,2)</f>
        <v>25920</v>
      </c>
      <c r="L95" s="171">
        <v>21</v>
      </c>
      <c r="M95" s="171">
        <f>G95*(1+L95/100)</f>
        <v>0</v>
      </c>
      <c r="N95" s="164">
        <v>0</v>
      </c>
      <c r="O95" s="164">
        <f>ROUND(E95*N95,5)</f>
        <v>0</v>
      </c>
      <c r="P95" s="164">
        <v>0</v>
      </c>
      <c r="Q95" s="164">
        <f>ROUND(E95*P95,5)</f>
        <v>0</v>
      </c>
      <c r="R95" s="164"/>
      <c r="S95" s="164"/>
      <c r="T95" s="165">
        <v>0</v>
      </c>
      <c r="U95" s="164">
        <f>ROUND(E95*T95,2)</f>
        <v>0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106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81">
        <v>80</v>
      </c>
      <c r="B96" s="182" t="s">
        <v>271</v>
      </c>
      <c r="C96" s="190" t="s">
        <v>272</v>
      </c>
      <c r="D96" s="183" t="s">
        <v>261</v>
      </c>
      <c r="E96" s="184">
        <v>32</v>
      </c>
      <c r="F96" s="185">
        <v>0</v>
      </c>
      <c r="G96" s="185">
        <f>F96*E96</f>
        <v>0</v>
      </c>
      <c r="H96" s="185">
        <v>0</v>
      </c>
      <c r="I96" s="185">
        <f>ROUND(E96*H96,2)</f>
        <v>0</v>
      </c>
      <c r="J96" s="185">
        <v>360</v>
      </c>
      <c r="K96" s="185">
        <f>ROUND(E96*J96,2)</f>
        <v>11520</v>
      </c>
      <c r="L96" s="185">
        <v>21</v>
      </c>
      <c r="M96" s="185">
        <f>G96*(1+L96/100)</f>
        <v>0</v>
      </c>
      <c r="N96" s="186">
        <v>0</v>
      </c>
      <c r="O96" s="186">
        <f>ROUND(E96*N96,5)</f>
        <v>0</v>
      </c>
      <c r="P96" s="186">
        <v>0</v>
      </c>
      <c r="Q96" s="186">
        <f>ROUND(E96*P96,5)</f>
        <v>0</v>
      </c>
      <c r="R96" s="186"/>
      <c r="S96" s="186"/>
      <c r="T96" s="187">
        <v>0</v>
      </c>
      <c r="U96" s="186">
        <f>ROUND(E96*T96,2)</f>
        <v>0</v>
      </c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106</v>
      </c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31" x14ac:dyDescent="0.2">
      <c r="A97" s="6"/>
      <c r="B97" s="7" t="s">
        <v>273</v>
      </c>
      <c r="C97" s="191" t="s">
        <v>273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AC97">
        <v>15</v>
      </c>
      <c r="AD97">
        <v>21</v>
      </c>
    </row>
    <row r="98" spans="1:31" x14ac:dyDescent="0.2">
      <c r="C98" s="192"/>
      <c r="AE98" t="s">
        <v>274</v>
      </c>
    </row>
  </sheetData>
  <mergeCells count="4">
    <mergeCell ref="A1:G1"/>
    <mergeCell ref="C2:G2"/>
    <mergeCell ref="C3:G3"/>
    <mergeCell ref="C4:G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Stastny</dc:creator>
  <cp:lastModifiedBy>Kroulíková Anna</cp:lastModifiedBy>
  <cp:lastPrinted>2014-02-28T09:52:57Z</cp:lastPrinted>
  <dcterms:created xsi:type="dcterms:W3CDTF">2009-04-08T07:15:50Z</dcterms:created>
  <dcterms:modified xsi:type="dcterms:W3CDTF">2018-12-18T08:38:24Z</dcterms:modified>
</cp:coreProperties>
</file>